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GA\elec\MPCbS\"/>
    </mc:Choice>
  </mc:AlternateContent>
  <xr:revisionPtr revIDLastSave="0" documentId="8_{1D279D1E-3437-4322-B29C-E026F3253F26}" xr6:coauthVersionLast="47" xr6:coauthVersionMax="47" xr10:uidLastSave="{00000000-0000-0000-0000-000000000000}"/>
  <bookViews>
    <workbookView xWindow="470" yWindow="0" windowWidth="19020" windowHeight="13800" activeTab="2" xr2:uid="{00000000-000D-0000-FFFF-FFFF00000000}"/>
  </bookViews>
  <sheets>
    <sheet name="About" sheetId="1" r:id="rId1"/>
    <sheet name="Population by state" sheetId="2" r:id="rId2"/>
    <sheet name="MPCbS" sheetId="3" r:id="rId3"/>
    <sheet name="solar PV" sheetId="4" r:id="rId4"/>
    <sheet name="solar thermal" sheetId="5" r:id="rId5"/>
    <sheet name="offshore wind" sheetId="6" r:id="rId6"/>
    <sheet name="onshore wind" sheetId="7" r:id="rId7"/>
    <sheet name="bio" sheetId="8" r:id="rId8"/>
    <sheet name="geothermal" sheetId="9" r:id="rId9"/>
    <sheet name="hydro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OMdHE2wFw1ooDhRdIOi33LaSncw=="/>
    </ext>
  </extLst>
</workbook>
</file>

<file path=xl/calcChain.xml><?xml version="1.0" encoding="utf-8"?>
<calcChain xmlns="http://schemas.openxmlformats.org/spreadsheetml/2006/main">
  <c r="H96" i="10" l="1"/>
  <c r="F83" i="10"/>
  <c r="F82" i="10"/>
  <c r="B81" i="10"/>
  <c r="F81" i="10" s="1"/>
  <c r="F80" i="10"/>
  <c r="H100" i="10" s="1"/>
  <c r="B80" i="10"/>
  <c r="B79" i="10"/>
  <c r="F79" i="10" s="1"/>
  <c r="F78" i="10"/>
  <c r="B78" i="10"/>
  <c r="B77" i="10"/>
  <c r="F77" i="10" s="1"/>
  <c r="H76" i="10"/>
  <c r="F76" i="10"/>
  <c r="B76" i="10"/>
  <c r="B75" i="10"/>
  <c r="F75" i="10" s="1"/>
  <c r="H106" i="10" s="1"/>
  <c r="F74" i="10"/>
  <c r="B74" i="10"/>
  <c r="B73" i="10"/>
  <c r="F73" i="10" s="1"/>
  <c r="H86" i="10" s="1"/>
  <c r="H72" i="10"/>
  <c r="B72" i="10"/>
  <c r="F72" i="10" s="1"/>
  <c r="H71" i="10"/>
  <c r="F71" i="10"/>
  <c r="F70" i="10"/>
  <c r="H69" i="10"/>
  <c r="F69" i="10"/>
  <c r="C68" i="10"/>
  <c r="B68" i="10"/>
  <c r="F68" i="10" s="1"/>
  <c r="F67" i="10"/>
  <c r="C67" i="10"/>
  <c r="B67" i="10"/>
  <c r="H66" i="10"/>
  <c r="F66" i="10"/>
  <c r="H93" i="10" s="1"/>
  <c r="C66" i="10"/>
  <c r="B66" i="10"/>
  <c r="F65" i="10"/>
  <c r="H82" i="10" s="1"/>
  <c r="C65" i="10"/>
  <c r="B65" i="10"/>
  <c r="C54" i="10"/>
  <c r="D54" i="10" s="1"/>
  <c r="C52" i="10"/>
  <c r="D52" i="10" s="1"/>
  <c r="C50" i="10"/>
  <c r="D50" i="10" s="1"/>
  <c r="C48" i="10"/>
  <c r="D48" i="10" s="1"/>
  <c r="C46" i="10"/>
  <c r="D46" i="10" s="1"/>
  <c r="C44" i="10"/>
  <c r="D44" i="10" s="1"/>
  <c r="C42" i="10"/>
  <c r="D42" i="10" s="1"/>
  <c r="C40" i="10"/>
  <c r="D40" i="10" s="1"/>
  <c r="C38" i="10"/>
  <c r="D38" i="10" s="1"/>
  <c r="C36" i="10"/>
  <c r="D36" i="10" s="1"/>
  <c r="C34" i="10"/>
  <c r="D34" i="10" s="1"/>
  <c r="C32" i="10"/>
  <c r="D32" i="10" s="1"/>
  <c r="C30" i="10"/>
  <c r="D30" i="10" s="1"/>
  <c r="C28" i="10"/>
  <c r="D28" i="10" s="1"/>
  <c r="C26" i="10"/>
  <c r="D26" i="10" s="1"/>
  <c r="C24" i="10"/>
  <c r="D24" i="10" s="1"/>
  <c r="C22" i="10"/>
  <c r="D22" i="10" s="1"/>
  <c r="C20" i="10"/>
  <c r="D20" i="10" s="1"/>
  <c r="C18" i="10"/>
  <c r="D18" i="10" s="1"/>
  <c r="C16" i="10"/>
  <c r="D16" i="10" s="1"/>
  <c r="C14" i="10"/>
  <c r="D14" i="10" s="1"/>
  <c r="C12" i="10"/>
  <c r="D12" i="10" s="1"/>
  <c r="C10" i="10"/>
  <c r="D10" i="10" s="1"/>
  <c r="C8" i="10"/>
  <c r="D8" i="10" s="1"/>
  <c r="C6" i="10"/>
  <c r="D6" i="10" s="1"/>
  <c r="F4" i="10"/>
  <c r="C53" i="10" s="1"/>
  <c r="D53" i="10" s="1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2" i="9"/>
  <c r="C11" i="9"/>
  <c r="C10" i="9"/>
  <c r="C9" i="9"/>
  <c r="C8" i="9"/>
  <c r="C7" i="9"/>
  <c r="C6" i="9"/>
  <c r="C5" i="9"/>
  <c r="C4" i="9"/>
  <c r="C3" i="9"/>
  <c r="C52" i="8"/>
  <c r="D52" i="8" s="1"/>
  <c r="C50" i="8"/>
  <c r="D50" i="8" s="1"/>
  <c r="C48" i="8"/>
  <c r="D48" i="8" s="1"/>
  <c r="C46" i="8"/>
  <c r="D46" i="8" s="1"/>
  <c r="C44" i="8"/>
  <c r="D44" i="8" s="1"/>
  <c r="C42" i="8"/>
  <c r="D42" i="8" s="1"/>
  <c r="C40" i="8"/>
  <c r="D40" i="8" s="1"/>
  <c r="C38" i="8"/>
  <c r="D38" i="8" s="1"/>
  <c r="C36" i="8"/>
  <c r="D36" i="8" s="1"/>
  <c r="C34" i="8"/>
  <c r="D34" i="8" s="1"/>
  <c r="C32" i="8"/>
  <c r="D32" i="8" s="1"/>
  <c r="C30" i="8"/>
  <c r="D30" i="8" s="1"/>
  <c r="C28" i="8"/>
  <c r="D28" i="8" s="1"/>
  <c r="C26" i="8"/>
  <c r="D26" i="8" s="1"/>
  <c r="C24" i="8"/>
  <c r="D24" i="8" s="1"/>
  <c r="C22" i="8"/>
  <c r="D22" i="8" s="1"/>
  <c r="C20" i="8"/>
  <c r="D20" i="8" s="1"/>
  <c r="C18" i="8"/>
  <c r="D18" i="8" s="1"/>
  <c r="C16" i="8"/>
  <c r="D16" i="8" s="1"/>
  <c r="C14" i="8"/>
  <c r="D14" i="8" s="1"/>
  <c r="C12" i="8"/>
  <c r="D12" i="8" s="1"/>
  <c r="C10" i="8"/>
  <c r="D10" i="8" s="1"/>
  <c r="C8" i="8"/>
  <c r="D8" i="8" s="1"/>
  <c r="D7" i="8"/>
  <c r="C7" i="8"/>
  <c r="C6" i="8"/>
  <c r="D6" i="8" s="1"/>
  <c r="D5" i="8"/>
  <c r="C5" i="8"/>
  <c r="G4" i="8"/>
  <c r="C53" i="8" s="1"/>
  <c r="D53" i="8" s="1"/>
  <c r="D4" i="8"/>
  <c r="C4" i="8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A1" i="7"/>
  <c r="B1" i="7" s="1"/>
  <c r="C1" i="7" s="1"/>
  <c r="B6" i="3" s="1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D53" i="4"/>
  <c r="C53" i="4"/>
  <c r="B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53" i="4" s="1"/>
  <c r="B12" i="3"/>
  <c r="B11" i="3"/>
  <c r="B4" i="3"/>
  <c r="B3" i="3"/>
  <c r="B2" i="3"/>
  <c r="B13" i="3" s="1"/>
  <c r="D56" i="2"/>
  <c r="E56" i="2" s="1"/>
  <c r="E55" i="2"/>
  <c r="D55" i="2"/>
  <c r="D54" i="2"/>
  <c r="E54" i="2" s="1"/>
  <c r="D53" i="2"/>
  <c r="E53" i="2" s="1"/>
  <c r="D52" i="2"/>
  <c r="E52" i="2" s="1"/>
  <c r="E51" i="2"/>
  <c r="D51" i="2"/>
  <c r="D50" i="2"/>
  <c r="E50" i="2" s="1"/>
  <c r="D49" i="2"/>
  <c r="E49" i="2" s="1"/>
  <c r="D48" i="2"/>
  <c r="E48" i="2" s="1"/>
  <c r="E47" i="2"/>
  <c r="D47" i="2"/>
  <c r="D46" i="2"/>
  <c r="E46" i="2" s="1"/>
  <c r="D45" i="2"/>
  <c r="E45" i="2" s="1"/>
  <c r="D44" i="2"/>
  <c r="E44" i="2" s="1"/>
  <c r="E43" i="2"/>
  <c r="D43" i="2"/>
  <c r="D42" i="2"/>
  <c r="E42" i="2" s="1"/>
  <c r="D41" i="2"/>
  <c r="E41" i="2" s="1"/>
  <c r="D40" i="2"/>
  <c r="E40" i="2" s="1"/>
  <c r="E39" i="2"/>
  <c r="D39" i="2"/>
  <c r="D38" i="2"/>
  <c r="E38" i="2" s="1"/>
  <c r="D37" i="2"/>
  <c r="E37" i="2" s="1"/>
  <c r="D36" i="2"/>
  <c r="E36" i="2" s="1"/>
  <c r="E35" i="2"/>
  <c r="D35" i="2"/>
  <c r="D34" i="2"/>
  <c r="E34" i="2" s="1"/>
  <c r="D33" i="2"/>
  <c r="E33" i="2" s="1"/>
  <c r="D32" i="2"/>
  <c r="E32" i="2" s="1"/>
  <c r="E31" i="2"/>
  <c r="D31" i="2"/>
  <c r="D30" i="2"/>
  <c r="E30" i="2" s="1"/>
  <c r="D29" i="2"/>
  <c r="E29" i="2" s="1"/>
  <c r="B17" i="3" s="1"/>
  <c r="D28" i="2"/>
  <c r="E28" i="2" s="1"/>
  <c r="E27" i="2"/>
  <c r="D27" i="2"/>
  <c r="D26" i="2"/>
  <c r="E26" i="2" s="1"/>
  <c r="D25" i="2"/>
  <c r="E25" i="2" s="1"/>
  <c r="D24" i="2"/>
  <c r="E24" i="2" s="1"/>
  <c r="E23" i="2"/>
  <c r="D23" i="2"/>
  <c r="D22" i="2"/>
  <c r="E22" i="2" s="1"/>
  <c r="D21" i="2"/>
  <c r="E21" i="2" s="1"/>
  <c r="D20" i="2"/>
  <c r="E20" i="2" s="1"/>
  <c r="E19" i="2"/>
  <c r="D19" i="2"/>
  <c r="D18" i="2"/>
  <c r="E18" i="2" s="1"/>
  <c r="D17" i="2"/>
  <c r="E17" i="2" s="1"/>
  <c r="D16" i="2"/>
  <c r="E16" i="2" s="1"/>
  <c r="E15" i="2"/>
  <c r="D15" i="2"/>
  <c r="D14" i="2"/>
  <c r="E14" i="2" s="1"/>
  <c r="D13" i="2"/>
  <c r="E13" i="2" s="1"/>
  <c r="D12" i="2"/>
  <c r="E12" i="2" s="1"/>
  <c r="E11" i="2"/>
  <c r="D11" i="2"/>
  <c r="D10" i="2"/>
  <c r="E10" i="2" s="1"/>
  <c r="D9" i="2"/>
  <c r="E9" i="2" s="1"/>
  <c r="D8" i="2"/>
  <c r="E8" i="2" s="1"/>
  <c r="E7" i="2"/>
  <c r="D7" i="2"/>
  <c r="D6" i="2"/>
  <c r="E6" i="2" s="1"/>
  <c r="B2" i="1"/>
  <c r="A1" i="5" s="1"/>
  <c r="B1" i="5" s="1"/>
  <c r="B8" i="3" s="1"/>
  <c r="H112" i="10" l="1"/>
  <c r="H98" i="10"/>
  <c r="H85" i="10"/>
  <c r="A1" i="6"/>
  <c r="B1" i="6" s="1"/>
  <c r="B14" i="3" s="1"/>
  <c r="A1" i="9"/>
  <c r="B1" i="9" s="1"/>
  <c r="B10" i="3" s="1"/>
  <c r="H91" i="10"/>
  <c r="H94" i="10"/>
  <c r="A1" i="8"/>
  <c r="B1" i="8" s="1"/>
  <c r="B9" i="3" s="1"/>
  <c r="A1" i="10"/>
  <c r="A1" i="4"/>
  <c r="B1" i="4" s="1"/>
  <c r="B7" i="3" s="1"/>
  <c r="H101" i="10"/>
  <c r="H109" i="10"/>
  <c r="C9" i="8"/>
  <c r="D9" i="8" s="1"/>
  <c r="C11" i="8"/>
  <c r="D11" i="8" s="1"/>
  <c r="C13" i="8"/>
  <c r="D13" i="8" s="1"/>
  <c r="C15" i="8"/>
  <c r="D15" i="8" s="1"/>
  <c r="C17" i="8"/>
  <c r="D17" i="8" s="1"/>
  <c r="C19" i="8"/>
  <c r="D19" i="8" s="1"/>
  <c r="C21" i="8"/>
  <c r="D21" i="8" s="1"/>
  <c r="C23" i="8"/>
  <c r="D23" i="8" s="1"/>
  <c r="C25" i="8"/>
  <c r="D25" i="8" s="1"/>
  <c r="C27" i="8"/>
  <c r="D27" i="8" s="1"/>
  <c r="C29" i="8"/>
  <c r="D29" i="8" s="1"/>
  <c r="C31" i="8"/>
  <c r="D31" i="8" s="1"/>
  <c r="C33" i="8"/>
  <c r="D33" i="8" s="1"/>
  <c r="C35" i="8"/>
  <c r="D35" i="8" s="1"/>
  <c r="C37" i="8"/>
  <c r="D37" i="8" s="1"/>
  <c r="C39" i="8"/>
  <c r="D39" i="8" s="1"/>
  <c r="C41" i="8"/>
  <c r="D41" i="8" s="1"/>
  <c r="C43" i="8"/>
  <c r="D43" i="8" s="1"/>
  <c r="C45" i="8"/>
  <c r="D45" i="8" s="1"/>
  <c r="C47" i="8"/>
  <c r="D47" i="8" s="1"/>
  <c r="C49" i="8"/>
  <c r="D49" i="8" s="1"/>
  <c r="C51" i="8"/>
  <c r="D51" i="8" s="1"/>
  <c r="C5" i="10"/>
  <c r="D5" i="10" s="1"/>
  <c r="C7" i="10"/>
  <c r="D7" i="10" s="1"/>
  <c r="C9" i="10"/>
  <c r="D9" i="10" s="1"/>
  <c r="C11" i="10"/>
  <c r="D11" i="10" s="1"/>
  <c r="C13" i="10"/>
  <c r="D13" i="10" s="1"/>
  <c r="C15" i="10"/>
  <c r="D15" i="10" s="1"/>
  <c r="C17" i="10"/>
  <c r="D17" i="10" s="1"/>
  <c r="C19" i="10"/>
  <c r="D19" i="10" s="1"/>
  <c r="C21" i="10"/>
  <c r="D21" i="10" s="1"/>
  <c r="C23" i="10"/>
  <c r="D23" i="10" s="1"/>
  <c r="C25" i="10"/>
  <c r="D25" i="10" s="1"/>
  <c r="C27" i="10"/>
  <c r="D27" i="10" s="1"/>
  <c r="C29" i="10"/>
  <c r="D29" i="10" s="1"/>
  <c r="C31" i="10"/>
  <c r="D31" i="10" s="1"/>
  <c r="C33" i="10"/>
  <c r="D33" i="10" s="1"/>
  <c r="C35" i="10"/>
  <c r="D35" i="10" s="1"/>
  <c r="C37" i="10"/>
  <c r="D37" i="10" s="1"/>
  <c r="C39" i="10"/>
  <c r="D39" i="10" s="1"/>
  <c r="C41" i="10"/>
  <c r="D41" i="10" s="1"/>
  <c r="C43" i="10"/>
  <c r="D43" i="10" s="1"/>
  <c r="C45" i="10"/>
  <c r="D45" i="10" s="1"/>
  <c r="C47" i="10"/>
  <c r="D47" i="10" s="1"/>
  <c r="C49" i="10"/>
  <c r="D49" i="10" s="1"/>
  <c r="C51" i="10"/>
  <c r="D51" i="10" s="1"/>
  <c r="H70" i="10"/>
  <c r="H83" i="10"/>
  <c r="B1" i="10" l="1"/>
  <c r="B5" i="3" s="1"/>
</calcChain>
</file>

<file path=xl/sharedStrings.xml><?xml version="1.0" encoding="utf-8"?>
<sst xmlns="http://schemas.openxmlformats.org/spreadsheetml/2006/main" count="836" uniqueCount="234">
  <si>
    <t>MPCbS Max Potential Capacity by Source</t>
  </si>
  <si>
    <t>Minnesota</t>
  </si>
  <si>
    <t>State</t>
  </si>
  <si>
    <t>Source:</t>
  </si>
  <si>
    <t>Solar, Biomass, Offshore Wind, Hydro, Geothermal, Biopower</t>
  </si>
  <si>
    <t>Alabama</t>
  </si>
  <si>
    <t>AL</t>
  </si>
  <si>
    <t>National Renewable Energy Laboratory</t>
  </si>
  <si>
    <t>Alaska</t>
  </si>
  <si>
    <t>AK</t>
  </si>
  <si>
    <t>Arizona</t>
  </si>
  <si>
    <t>AZ</t>
  </si>
  <si>
    <t>U.S. Renewable Energy Technical Potentials: A GIS-Based Analysis</t>
  </si>
  <si>
    <t>Arkansas</t>
  </si>
  <si>
    <t>AR</t>
  </si>
  <si>
    <t>http://www.nrel.gov/docs/fy12osti/51946.pdf</t>
  </si>
  <si>
    <t>California</t>
  </si>
  <si>
    <t>CA</t>
  </si>
  <si>
    <t>Figures 1-6</t>
  </si>
  <si>
    <t>Colorado</t>
  </si>
  <si>
    <t>CO</t>
  </si>
  <si>
    <t>Connecticut</t>
  </si>
  <si>
    <t>CT</t>
  </si>
  <si>
    <t>Onshore Wind</t>
  </si>
  <si>
    <t>Delaware</t>
  </si>
  <si>
    <t>DE</t>
  </si>
  <si>
    <t>Department of Energy</t>
  </si>
  <si>
    <t>Florida</t>
  </si>
  <si>
    <t>FL</t>
  </si>
  <si>
    <t>Georgia</t>
  </si>
  <si>
    <t>GA</t>
  </si>
  <si>
    <t>US Installed and Potential Wind Power Capacity and Generation</t>
  </si>
  <si>
    <t>Hawaii</t>
  </si>
  <si>
    <t>HI</t>
  </si>
  <si>
    <t>https://windexchange.energy.gov/maps-data/321</t>
  </si>
  <si>
    <t>Idaho</t>
  </si>
  <si>
    <t>ID</t>
  </si>
  <si>
    <t>"Potential"</t>
  </si>
  <si>
    <t>Illinois</t>
  </si>
  <si>
    <t>IL</t>
  </si>
  <si>
    <t>Indiana</t>
  </si>
  <si>
    <t>IN</t>
  </si>
  <si>
    <t>Hydropower supplement (See worksheet for details)</t>
  </si>
  <si>
    <t>Iowa</t>
  </si>
  <si>
    <t>IA</t>
  </si>
  <si>
    <t>US Department of Energy</t>
  </si>
  <si>
    <t>Kansas</t>
  </si>
  <si>
    <t>KS</t>
  </si>
  <si>
    <t>Kentucky</t>
  </si>
  <si>
    <t>KY</t>
  </si>
  <si>
    <t>Chapter 3: Assessment of National Hydropower Potential</t>
  </si>
  <si>
    <t>Louisiana</t>
  </si>
  <si>
    <t>LA</t>
  </si>
  <si>
    <t>https://energy.gov/sites/prod/files/2016/10/f33/Hydropower-Vision-Chapter-3-10212016.pdf</t>
  </si>
  <si>
    <t>Maine</t>
  </si>
  <si>
    <t>ME</t>
  </si>
  <si>
    <t>Figures O3-3 and O3-8</t>
  </si>
  <si>
    <t>Maryland</t>
  </si>
  <si>
    <t>MD</t>
  </si>
  <si>
    <t>Massachusetts</t>
  </si>
  <si>
    <t>MA</t>
  </si>
  <si>
    <t>NREL Hydropower Map</t>
  </si>
  <si>
    <t>Michigan</t>
  </si>
  <si>
    <t>MI</t>
  </si>
  <si>
    <t>https://hydrosource.ornl.gov/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</si>
  <si>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</si>
  <si>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</si>
  <si>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</si>
  <si>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</si>
  <si>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</si>
  <si>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</si>
  <si>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</si>
  <si>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</si>
  <si>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For resources not believed to be bounded, arbitrarily high numbers are entered (9000000000000).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</si>
  <si>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</si>
  <si>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</si>
  <si>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</si>
  <si>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</si>
  <si>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</si>
  <si>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</si>
  <si>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</si>
  <si>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</si>
  <si>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</si>
  <si>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</si>
  <si>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</si>
  <si>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</si>
  <si>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</si>
  <si>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</si>
  <si>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</si>
  <si>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</si>
  <si>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</si>
  <si>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</si>
  <si>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</si>
  <si>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</si>
  <si>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</si>
  <si>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</si>
  <si>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</si>
  <si>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</si>
  <si>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</si>
  <si>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</si>
  <si>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</si>
  <si>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</si>
  <si>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</si>
  <si>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</si>
  <si>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</si>
  <si>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</si>
  <si>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</si>
  <si>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</si>
  <si>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</si>
  <si>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</si>
  <si>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</si>
  <si>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</si>
  <si>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</si>
  <si>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</si>
  <si>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</si>
  <si>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</si>
  <si>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</si>
  <si>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</si>
  <si>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</si>
  <si>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</si>
  <si>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</si>
  <si>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</si>
  <si>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</si>
  <si>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</si>
  <si>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</si>
  <si>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</si>
  <si>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</si>
  <si>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</si>
  <si>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Max MSW Potential Capacity (MW)</t>
  </si>
  <si>
    <t>United States</t>
  </si>
  <si>
    <t>Municipal Solid Waste (National</t>
  </si>
  <si>
    <t>Source</t>
  </si>
  <si>
    <t>Start Year Capacity National (MW)</t>
  </si>
  <si>
    <t>see elec/SYC</t>
  </si>
  <si>
    <t>MSW Tonnage Data for Year 2015</t>
  </si>
  <si>
    <t>U.S. MSW generated (million tons)</t>
  </si>
  <si>
    <t>U.S. EPA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</si>
  <si>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</si>
  <si>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</si>
  <si>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</si>
  <si>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</si>
  <si>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District of Columbia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</si>
  <si>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</si>
  <si>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</si>
  <si>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</si>
  <si>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</si>
  <si>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</si>
  <si>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</si>
  <si>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Subgroups may not sum to total due to rounding</t>
  </si>
  <si>
    <t>Electricity Source</t>
  </si>
  <si>
    <t>Max Potential Capacity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</si>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</sst>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E+00"/>
  </numFmts>
  <fonts count="2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5" borderId="0" xfId="0" applyFont="1" applyFill="1"/>
    <xf numFmtId="0" fontId="1" fillId="5" borderId="0" xfId="0" applyFont="1" applyFill="1"/>
    <xf numFmtId="3" fontId="1" fillId="5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0" fontId="6" fillId="6" borderId="0" xfId="0" applyFont="1" applyFill="1"/>
    <xf numFmtId="3" fontId="6" fillId="3" borderId="0" xfId="0" applyNumberFormat="1" applyFont="1" applyFill="1" applyAlignment="1">
      <alignment horizontal="right"/>
    </xf>
    <xf numFmtId="164" fontId="6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5" borderId="0" xfId="0" applyFont="1" applyFill="1" applyAlignment="1">
      <alignment horizontal="center"/>
    </xf>
    <xf numFmtId="3" fontId="6" fillId="5" borderId="0" xfId="0" applyNumberFormat="1" applyFont="1" applyFill="1" applyAlignment="1">
      <alignment horizontal="right"/>
    </xf>
    <xf numFmtId="10" fontId="6" fillId="3" borderId="0" xfId="0" applyNumberFormat="1" applyFont="1" applyFill="1"/>
    <xf numFmtId="9" fontId="6" fillId="3" borderId="0" xfId="0" applyNumberFormat="1" applyFont="1" applyFill="1"/>
    <xf numFmtId="1" fontId="6" fillId="0" borderId="0" xfId="0" applyNumberFormat="1" applyFont="1"/>
    <xf numFmtId="0" fontId="6" fillId="0" borderId="0" xfId="0" applyFont="1"/>
    <xf numFmtId="0" fontId="11" fillId="0" borderId="0" xfId="0" applyFont="1"/>
    <xf numFmtId="0" fontId="12" fillId="0" borderId="0" xfId="0" applyFont="1"/>
    <xf numFmtId="165" fontId="3" fillId="0" borderId="0" xfId="0" applyNumberFormat="1" applyFont="1"/>
    <xf numFmtId="0" fontId="13" fillId="0" borderId="0" xfId="0" applyFont="1"/>
    <xf numFmtId="0" fontId="14" fillId="0" borderId="0" xfId="0" applyFont="1"/>
    <xf numFmtId="165" fontId="1" fillId="0" borderId="0" xfId="0" applyNumberFormat="1" applyFont="1"/>
    <xf numFmtId="0" fontId="15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165" fontId="6" fillId="0" borderId="0" xfId="0" applyNumberFormat="1" applyFont="1"/>
    <xf numFmtId="3" fontId="17" fillId="0" borderId="0" xfId="0" applyNumberFormat="1" applyFont="1"/>
    <xf numFmtId="0" fontId="6" fillId="0" borderId="8" xfId="0" applyFont="1" applyBorder="1"/>
    <xf numFmtId="0" fontId="1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3" fontId="6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3" fontId="22" fillId="0" borderId="0" xfId="0" applyNumberFormat="1" applyFont="1"/>
    <xf numFmtId="9" fontId="22" fillId="0" borderId="0" xfId="0" applyNumberFormat="1" applyFont="1"/>
    <xf numFmtId="9" fontId="11" fillId="0" borderId="0" xfId="0" applyNumberFormat="1" applyFont="1"/>
    <xf numFmtId="0" fontId="6" fillId="7" borderId="1" xfId="0" applyFont="1" applyFill="1" applyBorder="1"/>
    <xf numFmtId="0" fontId="23" fillId="0" borderId="0" xfId="0" applyFont="1"/>
    <xf numFmtId="0" fontId="6" fillId="0" borderId="0" xfId="0" applyFont="1" applyAlignment="1">
      <alignment wrapText="1"/>
    </xf>
    <xf numFmtId="14" fontId="3" fillId="0" borderId="0" xfId="0" applyNumberFormat="1" applyFont="1"/>
    <xf numFmtId="0" fontId="10" fillId="3" borderId="0" xfId="0" applyFont="1" applyFill="1"/>
    <xf numFmtId="0" fontId="0" fillId="0" borderId="0" xfId="0"/>
    <xf numFmtId="0" fontId="8" fillId="3" borderId="0" xfId="0" applyFont="1" applyFill="1"/>
    <xf numFmtId="0" fontId="9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ydrosource.ornl.gov/" TargetMode="External"/><Relationship Id="rId2" Type="http://schemas.openxmlformats.org/officeDocument/2006/relationships/hyperlink" Target="https://energy.gov/sites/prod/files/2016/10/f33/Hydropower-Vision-Chapter-3-10212016.pdf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B30" sqref="B30"/>
    </sheetView>
  </sheetViews>
  <sheetFormatPr defaultColWidth="12.58203125" defaultRowHeight="15" customHeight="1" x14ac:dyDescent="0.3"/>
  <cols>
    <col min="1" max="1" width="7.58203125" customWidth="1"/>
    <col min="2" max="2" width="53.08203125" customWidth="1"/>
    <col min="3" max="26" width="7.58203125" customWidth="1"/>
  </cols>
  <sheetData>
    <row r="1" spans="1:9" ht="14.5" x14ac:dyDescent="0.35">
      <c r="A1" s="1" t="s">
        <v>0</v>
      </c>
      <c r="B1" s="2" t="s">
        <v>29</v>
      </c>
      <c r="C1" s="53">
        <v>44865</v>
      </c>
    </row>
    <row r="2" spans="1:9" ht="14.5" x14ac:dyDescent="0.35">
      <c r="B2" s="3" t="str">
        <f>LOOKUP(B1,H3:I52,I3:I52)</f>
        <v>GA</v>
      </c>
      <c r="H2" s="4" t="s">
        <v>2</v>
      </c>
      <c r="I2" s="4" t="s">
        <v>2</v>
      </c>
    </row>
    <row r="3" spans="1:9" ht="14.5" x14ac:dyDescent="0.35">
      <c r="A3" s="1" t="s">
        <v>3</v>
      </c>
      <c r="B3" s="5" t="s">
        <v>4</v>
      </c>
      <c r="H3" s="6" t="s">
        <v>5</v>
      </c>
      <c r="I3" s="6" t="s">
        <v>6</v>
      </c>
    </row>
    <row r="4" spans="1:9" ht="14.5" x14ac:dyDescent="0.35">
      <c r="B4" s="3" t="s">
        <v>7</v>
      </c>
      <c r="H4" s="6" t="s">
        <v>8</v>
      </c>
      <c r="I4" s="6" t="s">
        <v>9</v>
      </c>
    </row>
    <row r="5" spans="1:9" ht="14.5" x14ac:dyDescent="0.35">
      <c r="B5" s="7">
        <v>2012</v>
      </c>
      <c r="H5" s="6" t="s">
        <v>10</v>
      </c>
      <c r="I5" s="6" t="s">
        <v>11</v>
      </c>
    </row>
    <row r="6" spans="1:9" ht="14.5" x14ac:dyDescent="0.35">
      <c r="B6" s="3" t="s">
        <v>12</v>
      </c>
      <c r="H6" s="6" t="s">
        <v>13</v>
      </c>
      <c r="I6" s="6" t="s">
        <v>14</v>
      </c>
    </row>
    <row r="7" spans="1:9" ht="14.5" x14ac:dyDescent="0.35">
      <c r="B7" s="8" t="s">
        <v>15</v>
      </c>
      <c r="H7" s="6" t="s">
        <v>16</v>
      </c>
      <c r="I7" s="6" t="s">
        <v>17</v>
      </c>
    </row>
    <row r="8" spans="1:9" ht="14.5" x14ac:dyDescent="0.35">
      <c r="B8" s="3" t="s">
        <v>18</v>
      </c>
      <c r="H8" s="6" t="s">
        <v>19</v>
      </c>
      <c r="I8" s="6" t="s">
        <v>20</v>
      </c>
    </row>
    <row r="9" spans="1:9" ht="14.5" x14ac:dyDescent="0.35">
      <c r="H9" s="6" t="s">
        <v>21</v>
      </c>
      <c r="I9" s="6" t="s">
        <v>22</v>
      </c>
    </row>
    <row r="10" spans="1:9" ht="14.5" x14ac:dyDescent="0.35">
      <c r="B10" s="5" t="s">
        <v>23</v>
      </c>
      <c r="H10" s="6" t="s">
        <v>24</v>
      </c>
      <c r="I10" s="6" t="s">
        <v>25</v>
      </c>
    </row>
    <row r="11" spans="1:9" ht="14.5" x14ac:dyDescent="0.35">
      <c r="B11" s="3" t="s">
        <v>26</v>
      </c>
      <c r="H11" s="6" t="s">
        <v>27</v>
      </c>
      <c r="I11" s="6" t="s">
        <v>28</v>
      </c>
    </row>
    <row r="12" spans="1:9" ht="14.5" x14ac:dyDescent="0.35">
      <c r="B12" s="7">
        <v>2018</v>
      </c>
      <c r="H12" s="6" t="s">
        <v>29</v>
      </c>
      <c r="I12" s="6" t="s">
        <v>30</v>
      </c>
    </row>
    <row r="13" spans="1:9" ht="14.5" x14ac:dyDescent="0.35">
      <c r="B13" s="3" t="s">
        <v>31</v>
      </c>
      <c r="H13" s="6" t="s">
        <v>32</v>
      </c>
      <c r="I13" s="6" t="s">
        <v>33</v>
      </c>
    </row>
    <row r="14" spans="1:9" ht="14.5" x14ac:dyDescent="0.35">
      <c r="B14" s="3" t="s">
        <v>34</v>
      </c>
      <c r="H14" s="6" t="s">
        <v>35</v>
      </c>
      <c r="I14" s="6" t="s">
        <v>36</v>
      </c>
    </row>
    <row r="15" spans="1:9" ht="14.5" x14ac:dyDescent="0.35">
      <c r="B15" s="3" t="s">
        <v>37</v>
      </c>
      <c r="H15" s="6" t="s">
        <v>38</v>
      </c>
      <c r="I15" s="6" t="s">
        <v>39</v>
      </c>
    </row>
    <row r="16" spans="1:9" ht="14.5" x14ac:dyDescent="0.35">
      <c r="H16" s="6" t="s">
        <v>40</v>
      </c>
      <c r="I16" s="6" t="s">
        <v>41</v>
      </c>
    </row>
    <row r="17" spans="1:9" ht="14.5" x14ac:dyDescent="0.35">
      <c r="B17" s="5" t="s">
        <v>42</v>
      </c>
      <c r="H17" s="6" t="s">
        <v>43</v>
      </c>
      <c r="I17" s="6" t="s">
        <v>44</v>
      </c>
    </row>
    <row r="18" spans="1:9" ht="14.5" x14ac:dyDescent="0.35">
      <c r="B18" s="3" t="s">
        <v>45</v>
      </c>
      <c r="H18" s="6" t="s">
        <v>46</v>
      </c>
      <c r="I18" s="6" t="s">
        <v>47</v>
      </c>
    </row>
    <row r="19" spans="1:9" ht="14.5" x14ac:dyDescent="0.35">
      <c r="B19" s="7">
        <v>2016</v>
      </c>
      <c r="H19" s="6" t="s">
        <v>48</v>
      </c>
      <c r="I19" s="6" t="s">
        <v>49</v>
      </c>
    </row>
    <row r="20" spans="1:9" ht="14.5" x14ac:dyDescent="0.35">
      <c r="B20" s="3" t="s">
        <v>50</v>
      </c>
      <c r="H20" s="6" t="s">
        <v>51</v>
      </c>
      <c r="I20" s="6" t="s">
        <v>52</v>
      </c>
    </row>
    <row r="21" spans="1:9" ht="15.75" customHeight="1" x14ac:dyDescent="0.35">
      <c r="B21" s="8" t="s">
        <v>53</v>
      </c>
      <c r="H21" s="6" t="s">
        <v>54</v>
      </c>
      <c r="I21" s="6" t="s">
        <v>55</v>
      </c>
    </row>
    <row r="22" spans="1:9" ht="15.75" customHeight="1" x14ac:dyDescent="0.35">
      <c r="B22" s="3" t="s">
        <v>56</v>
      </c>
      <c r="H22" s="6" t="s">
        <v>57</v>
      </c>
      <c r="I22" s="6" t="s">
        <v>58</v>
      </c>
    </row>
    <row r="23" spans="1:9" ht="15.75" customHeight="1" x14ac:dyDescent="0.35">
      <c r="H23" s="6" t="s">
        <v>59</v>
      </c>
      <c r="I23" s="6" t="s">
        <v>60</v>
      </c>
    </row>
    <row r="24" spans="1:9" ht="15.75" customHeight="1" x14ac:dyDescent="0.35">
      <c r="B24" s="3" t="s">
        <v>61</v>
      </c>
      <c r="H24" s="6" t="s">
        <v>62</v>
      </c>
      <c r="I24" s="6" t="s">
        <v>63</v>
      </c>
    </row>
    <row r="25" spans="1:9" ht="15.75" customHeight="1" x14ac:dyDescent="0.35">
      <c r="B25" s="8" t="s">
        <v>64</v>
      </c>
      <c r="H25" s="6" t="s">
        <v>1</v>
      </c>
      <c r="I25" s="6" t="s">
        <v>65</v>
      </c>
    </row>
    <row r="26" spans="1:9" ht="15.75" customHeight="1" x14ac:dyDescent="0.35">
      <c r="H26" s="6" t="s">
        <v>66</v>
      </c>
      <c r="I26" s="6" t="s">
        <v>67</v>
      </c>
    </row>
    <row r="27" spans="1:9" ht="15.75" customHeight="1" x14ac:dyDescent="0.35">
      <c r="H27" s="6" t="s">
        <v>68</v>
      </c>
      <c r="I27" s="6" t="s">
        <v>69</v>
      </c>
    </row>
    <row r="28" spans="1:9" ht="15.75" customHeight="1" x14ac:dyDescent="0.35">
      <c r="A28" s="1" t="s">
        <v>70</v>
      </c>
      <c r="H28" s="6" t="s">
        <v>71</v>
      </c>
      <c r="I28" s="6" t="s">
        <v>72</v>
      </c>
    </row>
    <row r="29" spans="1:9" ht="15.75" customHeight="1" x14ac:dyDescent="0.35">
      <c r="A29" s="3" t="s">
        <v>73</v>
      </c>
      <c r="H29" s="6" t="s">
        <v>74</v>
      </c>
      <c r="I29" s="6" t="s">
        <v>75</v>
      </c>
    </row>
    <row r="30" spans="1:9" ht="15.75" customHeight="1" x14ac:dyDescent="0.35">
      <c r="H30" s="6" t="s">
        <v>76</v>
      </c>
      <c r="I30" s="6" t="s">
        <v>77</v>
      </c>
    </row>
    <row r="31" spans="1:9" ht="15.75" customHeight="1" x14ac:dyDescent="0.35">
      <c r="H31" s="6" t="s">
        <v>78</v>
      </c>
      <c r="I31" s="6" t="s">
        <v>79</v>
      </c>
    </row>
    <row r="32" spans="1:9" ht="15.75" customHeight="1" x14ac:dyDescent="0.35">
      <c r="H32" s="6" t="s">
        <v>80</v>
      </c>
      <c r="I32" s="6" t="s">
        <v>81</v>
      </c>
    </row>
    <row r="33" spans="8:9" ht="15.75" customHeight="1" x14ac:dyDescent="0.35">
      <c r="H33" s="6" t="s">
        <v>82</v>
      </c>
      <c r="I33" s="6" t="s">
        <v>83</v>
      </c>
    </row>
    <row r="34" spans="8:9" ht="15.75" customHeight="1" x14ac:dyDescent="0.35">
      <c r="H34" s="6" t="s">
        <v>84</v>
      </c>
      <c r="I34" s="6" t="s">
        <v>85</v>
      </c>
    </row>
    <row r="35" spans="8:9" ht="15.75" customHeight="1" x14ac:dyDescent="0.35">
      <c r="H35" s="6" t="s">
        <v>86</v>
      </c>
      <c r="I35" s="6" t="s">
        <v>87</v>
      </c>
    </row>
    <row r="36" spans="8:9" ht="15.75" customHeight="1" x14ac:dyDescent="0.35">
      <c r="H36" s="6" t="s">
        <v>88</v>
      </c>
      <c r="I36" s="6" t="s">
        <v>89</v>
      </c>
    </row>
    <row r="37" spans="8:9" ht="15.75" customHeight="1" x14ac:dyDescent="0.35">
      <c r="H37" s="6" t="s">
        <v>90</v>
      </c>
      <c r="I37" s="6" t="s">
        <v>91</v>
      </c>
    </row>
    <row r="38" spans="8:9" ht="15.75" customHeight="1" x14ac:dyDescent="0.35">
      <c r="H38" s="6" t="s">
        <v>92</v>
      </c>
      <c r="I38" s="6" t="s">
        <v>93</v>
      </c>
    </row>
    <row r="39" spans="8:9" ht="15.75" customHeight="1" x14ac:dyDescent="0.35">
      <c r="H39" s="6" t="s">
        <v>94</v>
      </c>
      <c r="I39" s="6" t="s">
        <v>95</v>
      </c>
    </row>
    <row r="40" spans="8:9" ht="15.75" customHeight="1" x14ac:dyDescent="0.35">
      <c r="H40" s="6" t="s">
        <v>96</v>
      </c>
      <c r="I40" s="6" t="s">
        <v>97</v>
      </c>
    </row>
    <row r="41" spans="8:9" ht="15.75" customHeight="1" x14ac:dyDescent="0.35">
      <c r="H41" s="6" t="s">
        <v>98</v>
      </c>
      <c r="I41" s="6" t="s">
        <v>99</v>
      </c>
    </row>
    <row r="42" spans="8:9" ht="15.75" customHeight="1" x14ac:dyDescent="0.35">
      <c r="H42" s="6" t="s">
        <v>100</v>
      </c>
      <c r="I42" s="6" t="s">
        <v>101</v>
      </c>
    </row>
    <row r="43" spans="8:9" ht="15.75" customHeight="1" x14ac:dyDescent="0.35">
      <c r="H43" s="6" t="s">
        <v>102</v>
      </c>
      <c r="I43" s="6" t="s">
        <v>103</v>
      </c>
    </row>
    <row r="44" spans="8:9" ht="15.75" customHeight="1" x14ac:dyDescent="0.35">
      <c r="H44" s="6" t="s">
        <v>104</v>
      </c>
      <c r="I44" s="6" t="s">
        <v>105</v>
      </c>
    </row>
    <row r="45" spans="8:9" ht="15.75" customHeight="1" x14ac:dyDescent="0.35">
      <c r="H45" s="6" t="s">
        <v>106</v>
      </c>
      <c r="I45" s="6" t="s">
        <v>107</v>
      </c>
    </row>
    <row r="46" spans="8:9" ht="15.75" customHeight="1" x14ac:dyDescent="0.35">
      <c r="H46" s="6" t="s">
        <v>108</v>
      </c>
      <c r="I46" s="6" t="s">
        <v>109</v>
      </c>
    </row>
    <row r="47" spans="8:9" ht="15.75" customHeight="1" x14ac:dyDescent="0.35">
      <c r="H47" s="6" t="s">
        <v>110</v>
      </c>
      <c r="I47" s="6" t="s">
        <v>111</v>
      </c>
    </row>
    <row r="48" spans="8:9" ht="15.75" customHeight="1" x14ac:dyDescent="0.35">
      <c r="H48" s="6" t="s">
        <v>112</v>
      </c>
      <c r="I48" s="6" t="s">
        <v>113</v>
      </c>
    </row>
    <row r="49" spans="8:9" ht="15.75" customHeight="1" x14ac:dyDescent="0.35">
      <c r="H49" s="6" t="s">
        <v>114</v>
      </c>
      <c r="I49" s="6" t="s">
        <v>115</v>
      </c>
    </row>
    <row r="50" spans="8:9" ht="15.75" customHeight="1" x14ac:dyDescent="0.35">
      <c r="H50" s="6" t="s">
        <v>116</v>
      </c>
      <c r="I50" s="6" t="s">
        <v>117</v>
      </c>
    </row>
    <row r="51" spans="8:9" ht="15.75" customHeight="1" x14ac:dyDescent="0.35">
      <c r="H51" s="6" t="s">
        <v>118</v>
      </c>
      <c r="I51" s="6" t="s">
        <v>119</v>
      </c>
    </row>
    <row r="52" spans="8:9" ht="15.75" customHeight="1" x14ac:dyDescent="0.35">
      <c r="H52" s="6" t="s">
        <v>120</v>
      </c>
      <c r="I52" s="6" t="s">
        <v>121</v>
      </c>
    </row>
    <row r="53" spans="8:9" ht="15.75" customHeight="1" x14ac:dyDescent="0.3"/>
    <row r="54" spans="8:9" ht="15.75" customHeight="1" x14ac:dyDescent="0.3"/>
    <row r="55" spans="8:9" ht="15.75" customHeight="1" x14ac:dyDescent="0.3"/>
    <row r="56" spans="8:9" ht="15.75" customHeight="1" x14ac:dyDescent="0.3"/>
    <row r="57" spans="8:9" ht="15.75" customHeight="1" x14ac:dyDescent="0.3"/>
    <row r="58" spans="8:9" ht="15.75" customHeight="1" x14ac:dyDescent="0.3"/>
    <row r="59" spans="8:9" ht="15.75" customHeight="1" x14ac:dyDescent="0.3"/>
    <row r="60" spans="8:9" ht="15.75" customHeight="1" x14ac:dyDescent="0.3"/>
    <row r="61" spans="8:9" ht="15.75" customHeight="1" x14ac:dyDescent="0.3"/>
    <row r="62" spans="8:9" ht="15.75" customHeight="1" x14ac:dyDescent="0.3"/>
    <row r="63" spans="8:9" ht="15.75" customHeight="1" x14ac:dyDescent="0.3"/>
    <row r="64" spans="8:9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21" r:id="rId2" xr:uid="{00000000-0004-0000-0000-000001000000}"/>
    <hyperlink ref="B25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defaultColWidth="12.58203125" defaultRowHeight="15" customHeight="1" x14ac:dyDescent="0.3"/>
  <cols>
    <col min="1" max="1" width="12" customWidth="1"/>
    <col min="2" max="2" width="15.83203125" customWidth="1"/>
    <col min="3" max="3" width="20.5" customWidth="1"/>
    <col min="4" max="4" width="7.58203125" customWidth="1"/>
    <col min="5" max="5" width="19.58203125" customWidth="1"/>
    <col min="6" max="6" width="13.33203125" customWidth="1"/>
    <col min="7" max="7" width="10.33203125" customWidth="1"/>
    <col min="8" max="8" width="20.58203125" customWidth="1"/>
    <col min="9" max="9" width="20.83203125" customWidth="1"/>
    <col min="10" max="10" width="19.5" customWidth="1"/>
    <col min="11" max="11" width="18.5" customWidth="1"/>
    <col min="12" max="26" width="7.58203125" customWidth="1"/>
  </cols>
  <sheetData>
    <row r="1" spans="1:26" ht="14.5" x14ac:dyDescent="0.35">
      <c r="A1" s="3" t="str">
        <f>About!B2</f>
        <v>GA</v>
      </c>
      <c r="B1" s="3">
        <f>SUMIFS(D5:D54,A5:A54,A1)</f>
        <v>453.88127853881275</v>
      </c>
    </row>
    <row r="2" spans="1:26" ht="14.5" x14ac:dyDescent="0.35">
      <c r="A2" s="39" t="s">
        <v>181</v>
      </c>
      <c r="B2" s="39"/>
      <c r="C2" s="39"/>
      <c r="D2" s="39"/>
      <c r="E2" s="39"/>
      <c r="F2" s="39"/>
      <c r="I2" s="1"/>
    </row>
    <row r="3" spans="1:26" ht="14.5" x14ac:dyDescent="0.35">
      <c r="A3" s="3" t="s">
        <v>182</v>
      </c>
      <c r="F3" s="3" t="s">
        <v>183</v>
      </c>
      <c r="G3" s="3" t="s">
        <v>184</v>
      </c>
      <c r="I3" s="25"/>
    </row>
    <row r="4" spans="1:26" ht="14.5" x14ac:dyDescent="0.35">
      <c r="A4" s="1" t="s">
        <v>2</v>
      </c>
      <c r="B4" s="40" t="s">
        <v>185</v>
      </c>
      <c r="C4" s="1" t="s">
        <v>174</v>
      </c>
      <c r="D4" s="1" t="s">
        <v>173</v>
      </c>
      <c r="E4" s="1"/>
      <c r="F4" s="3">
        <f>8760*0.5</f>
        <v>4380</v>
      </c>
      <c r="G4" s="41" t="s">
        <v>186</v>
      </c>
      <c r="I4" s="25"/>
    </row>
    <row r="5" spans="1:26" ht="15.5" x14ac:dyDescent="0.35">
      <c r="A5" s="26" t="s">
        <v>6</v>
      </c>
      <c r="B5" s="25">
        <v>4103</v>
      </c>
      <c r="C5" s="25">
        <f t="shared" ref="C5:C54" si="0">B5/$F$4</f>
        <v>0.93675799086757994</v>
      </c>
      <c r="D5" s="3">
        <f t="shared" ref="D5:D54" si="1">C5*1000</f>
        <v>936.75799086757991</v>
      </c>
      <c r="I5" s="25"/>
    </row>
    <row r="6" spans="1:26" ht="15.5" x14ac:dyDescent="0.35">
      <c r="A6" s="26" t="s">
        <v>9</v>
      </c>
      <c r="B6" s="25">
        <v>23676</v>
      </c>
      <c r="C6" s="25">
        <f t="shared" si="0"/>
        <v>5.4054794520547942</v>
      </c>
      <c r="D6" s="3">
        <f t="shared" si="1"/>
        <v>5405.4794520547939</v>
      </c>
      <c r="I6" s="25"/>
    </row>
    <row r="7" spans="1:26" ht="15.5" x14ac:dyDescent="0.35">
      <c r="A7" s="26" t="s">
        <v>11</v>
      </c>
      <c r="B7" s="25">
        <v>1303</v>
      </c>
      <c r="C7" s="25">
        <f t="shared" si="0"/>
        <v>0.29748858447488585</v>
      </c>
      <c r="D7" s="3">
        <f t="shared" si="1"/>
        <v>297.48858447488584</v>
      </c>
      <c r="I7" s="25"/>
    </row>
    <row r="8" spans="1:26" ht="15.5" x14ac:dyDescent="0.35">
      <c r="A8" s="26" t="s">
        <v>14</v>
      </c>
      <c r="B8" s="25">
        <v>6093</v>
      </c>
      <c r="C8" s="25">
        <f t="shared" si="0"/>
        <v>1.3910958904109589</v>
      </c>
      <c r="D8" s="3">
        <f t="shared" si="1"/>
        <v>1391.0958904109589</v>
      </c>
      <c r="I8" s="25"/>
    </row>
    <row r="9" spans="1:26" ht="15.5" x14ac:dyDescent="0.35">
      <c r="A9" s="26" t="s">
        <v>17</v>
      </c>
      <c r="B9" s="25">
        <v>30024</v>
      </c>
      <c r="C9" s="25">
        <f t="shared" si="0"/>
        <v>6.8547945205479452</v>
      </c>
      <c r="D9" s="3">
        <f t="shared" si="1"/>
        <v>6854.7945205479455</v>
      </c>
      <c r="I9" s="25"/>
    </row>
    <row r="10" spans="1:26" ht="15.5" x14ac:dyDescent="0.35">
      <c r="A10" s="26" t="s">
        <v>20</v>
      </c>
      <c r="B10" s="25">
        <v>7789</v>
      </c>
      <c r="C10" s="25">
        <f t="shared" si="0"/>
        <v>1.7783105022831049</v>
      </c>
      <c r="D10" s="3">
        <f t="shared" si="1"/>
        <v>1778.3105022831051</v>
      </c>
      <c r="I10" s="25"/>
    </row>
    <row r="11" spans="1:26" ht="15.5" x14ac:dyDescent="0.35">
      <c r="A11" s="26" t="s">
        <v>22</v>
      </c>
      <c r="B11" s="25">
        <v>922</v>
      </c>
      <c r="C11" s="25">
        <f t="shared" si="0"/>
        <v>0.21050228310502284</v>
      </c>
      <c r="D11" s="3">
        <f t="shared" si="1"/>
        <v>210.50228310502283</v>
      </c>
      <c r="I11" s="25"/>
    </row>
    <row r="12" spans="1:26" ht="15.5" x14ac:dyDescent="0.35">
      <c r="A12" s="26" t="s">
        <v>25</v>
      </c>
      <c r="B12" s="25">
        <v>31</v>
      </c>
      <c r="C12" s="25">
        <f t="shared" si="0"/>
        <v>7.0776255707762558E-3</v>
      </c>
      <c r="D12" s="3">
        <f t="shared" si="1"/>
        <v>7.0776255707762559</v>
      </c>
      <c r="I12" s="25"/>
    </row>
    <row r="13" spans="1:26" ht="15.5" x14ac:dyDescent="0.35">
      <c r="A13" s="26" t="s">
        <v>28</v>
      </c>
      <c r="B13" s="25">
        <v>682</v>
      </c>
      <c r="C13" s="25">
        <f t="shared" si="0"/>
        <v>0.15570776255707763</v>
      </c>
      <c r="D13" s="3">
        <f t="shared" si="1"/>
        <v>155.70776255707764</v>
      </c>
      <c r="I13" s="25"/>
    </row>
    <row r="14" spans="1:26" ht="15.5" x14ac:dyDescent="0.35">
      <c r="A14" s="26" t="s">
        <v>30</v>
      </c>
      <c r="B14" s="25">
        <v>1988</v>
      </c>
      <c r="C14" s="25">
        <f t="shared" si="0"/>
        <v>0.45388127853881277</v>
      </c>
      <c r="D14" s="3">
        <f t="shared" si="1"/>
        <v>453.88127853881275</v>
      </c>
      <c r="I14" s="25"/>
    </row>
    <row r="15" spans="1:26" ht="15.5" x14ac:dyDescent="0.35">
      <c r="A15" s="26" t="s">
        <v>33</v>
      </c>
      <c r="B15" s="25">
        <v>2602</v>
      </c>
      <c r="C15" s="25">
        <f t="shared" si="0"/>
        <v>0.59406392694063925</v>
      </c>
      <c r="D15" s="3">
        <f t="shared" si="1"/>
        <v>594.06392694063925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5" x14ac:dyDescent="0.35">
      <c r="A16" s="26" t="s">
        <v>36</v>
      </c>
      <c r="B16" s="25">
        <v>18758</v>
      </c>
      <c r="C16" s="25">
        <f t="shared" si="0"/>
        <v>4.2826484018264841</v>
      </c>
      <c r="D16" s="3">
        <f t="shared" si="1"/>
        <v>4282.6484018264837</v>
      </c>
      <c r="G16" s="25"/>
      <c r="H16" s="25"/>
      <c r="I16" s="25"/>
      <c r="J16" s="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5" x14ac:dyDescent="0.35">
      <c r="A17" s="26" t="s">
        <v>39</v>
      </c>
      <c r="B17" s="25">
        <v>4883</v>
      </c>
      <c r="C17" s="25">
        <f t="shared" si="0"/>
        <v>1.1148401826484018</v>
      </c>
      <c r="D17" s="3">
        <f t="shared" si="1"/>
        <v>1114.8401826484019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5" x14ac:dyDescent="0.35">
      <c r="A18" s="26" t="s">
        <v>41</v>
      </c>
      <c r="B18" s="42">
        <v>2394</v>
      </c>
      <c r="C18" s="25">
        <f t="shared" si="0"/>
        <v>0.54657534246575346</v>
      </c>
      <c r="D18" s="3">
        <f t="shared" si="1"/>
        <v>546.57534246575347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5" x14ac:dyDescent="0.35">
      <c r="A19" s="26" t="s">
        <v>44</v>
      </c>
      <c r="B19" s="25">
        <v>2818</v>
      </c>
      <c r="C19" s="25">
        <f t="shared" si="0"/>
        <v>0.64337899543378996</v>
      </c>
      <c r="D19" s="3">
        <f t="shared" si="1"/>
        <v>643.37899543379001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5" x14ac:dyDescent="0.35">
      <c r="A20" s="26" t="s">
        <v>47</v>
      </c>
      <c r="B20" s="25">
        <v>2508</v>
      </c>
      <c r="C20" s="25">
        <f t="shared" si="0"/>
        <v>0.57260273972602738</v>
      </c>
      <c r="D20" s="3">
        <f t="shared" si="1"/>
        <v>572.60273972602738</v>
      </c>
      <c r="I20" s="25"/>
    </row>
    <row r="21" spans="1:26" ht="15.75" customHeight="1" x14ac:dyDescent="0.35">
      <c r="A21" s="26" t="s">
        <v>49</v>
      </c>
      <c r="B21" s="25">
        <v>4255</v>
      </c>
      <c r="C21" s="25">
        <f t="shared" si="0"/>
        <v>0.97146118721461183</v>
      </c>
      <c r="D21" s="3">
        <f t="shared" si="1"/>
        <v>971.46118721461187</v>
      </c>
      <c r="I21" s="25"/>
    </row>
    <row r="22" spans="1:26" ht="15.75" customHeight="1" x14ac:dyDescent="0.35">
      <c r="A22" s="26" t="s">
        <v>52</v>
      </c>
      <c r="B22" s="25">
        <v>2423</v>
      </c>
      <c r="C22" s="25">
        <f t="shared" si="0"/>
        <v>0.55319634703196352</v>
      </c>
      <c r="D22" s="3">
        <f t="shared" si="1"/>
        <v>553.19634703196357</v>
      </c>
      <c r="I22" s="25"/>
    </row>
    <row r="23" spans="1:26" ht="15.75" customHeight="1" x14ac:dyDescent="0.35">
      <c r="A23" s="26" t="s">
        <v>55</v>
      </c>
      <c r="B23" s="25">
        <v>3916</v>
      </c>
      <c r="C23" s="25">
        <f t="shared" si="0"/>
        <v>0.8940639269406393</v>
      </c>
      <c r="D23" s="3">
        <f t="shared" si="1"/>
        <v>894.06392694063925</v>
      </c>
      <c r="I23" s="25"/>
    </row>
    <row r="24" spans="1:26" ht="15.75" customHeight="1" x14ac:dyDescent="0.35">
      <c r="A24" s="26" t="s">
        <v>58</v>
      </c>
      <c r="B24" s="25">
        <v>814</v>
      </c>
      <c r="C24" s="25">
        <f t="shared" si="0"/>
        <v>0.18584474885844748</v>
      </c>
      <c r="D24" s="3">
        <f t="shared" si="1"/>
        <v>185.84474885844747</v>
      </c>
      <c r="I24" s="25"/>
      <c r="J24" s="42"/>
    </row>
    <row r="25" spans="1:26" ht="15.75" customHeight="1" x14ac:dyDescent="0.35">
      <c r="A25" s="26" t="s">
        <v>60</v>
      </c>
      <c r="B25" s="25">
        <v>1197</v>
      </c>
      <c r="C25" s="25">
        <f t="shared" si="0"/>
        <v>0.27328767123287673</v>
      </c>
      <c r="D25" s="3">
        <f t="shared" si="1"/>
        <v>273.28767123287673</v>
      </c>
      <c r="I25" s="25"/>
      <c r="J25" s="26"/>
    </row>
    <row r="26" spans="1:26" ht="15.75" customHeight="1" x14ac:dyDescent="0.35">
      <c r="A26" s="26" t="s">
        <v>63</v>
      </c>
      <c r="B26" s="42">
        <v>1181</v>
      </c>
      <c r="C26" s="25">
        <f t="shared" si="0"/>
        <v>0.26963470319634703</v>
      </c>
      <c r="D26" s="3">
        <f t="shared" si="1"/>
        <v>269.634703196347</v>
      </c>
      <c r="I26" s="25"/>
    </row>
    <row r="27" spans="1:26" ht="15.75" customHeight="1" x14ac:dyDescent="0.35">
      <c r="A27" s="26" t="s">
        <v>65</v>
      </c>
      <c r="B27" s="26">
        <v>1255</v>
      </c>
      <c r="C27" s="25">
        <f t="shared" si="0"/>
        <v>0.2865296803652968</v>
      </c>
      <c r="D27" s="3">
        <f t="shared" si="1"/>
        <v>286.52968036529683</v>
      </c>
      <c r="I27" s="25"/>
    </row>
    <row r="28" spans="1:26" ht="15.75" customHeight="1" x14ac:dyDescent="0.35">
      <c r="A28" s="26" t="s">
        <v>67</v>
      </c>
      <c r="B28" s="25">
        <v>2211</v>
      </c>
      <c r="C28" s="25">
        <f t="shared" si="0"/>
        <v>0.50479452054794516</v>
      </c>
      <c r="D28" s="3">
        <f t="shared" si="1"/>
        <v>504.79452054794518</v>
      </c>
      <c r="I28" s="25"/>
    </row>
    <row r="29" spans="1:26" ht="15.75" customHeight="1" x14ac:dyDescent="0.35">
      <c r="A29" s="26" t="s">
        <v>69</v>
      </c>
      <c r="B29" s="25">
        <v>7198</v>
      </c>
      <c r="C29" s="25">
        <f t="shared" si="0"/>
        <v>1.6433789954337898</v>
      </c>
      <c r="D29" s="3">
        <f t="shared" si="1"/>
        <v>1643.3789954337899</v>
      </c>
      <c r="I29" s="25"/>
    </row>
    <row r="30" spans="1:26" ht="15.75" customHeight="1" x14ac:dyDescent="0.35">
      <c r="A30" s="26" t="s">
        <v>72</v>
      </c>
      <c r="B30" s="25">
        <v>14547</v>
      </c>
      <c r="C30" s="25">
        <f t="shared" si="0"/>
        <v>3.3212328767123287</v>
      </c>
      <c r="D30" s="3">
        <f t="shared" si="1"/>
        <v>3321.2328767123286</v>
      </c>
      <c r="I30" s="25"/>
    </row>
    <row r="31" spans="1:26" ht="15.75" customHeight="1" x14ac:dyDescent="0.35">
      <c r="A31" s="26" t="s">
        <v>75</v>
      </c>
      <c r="B31" s="25">
        <v>3142</v>
      </c>
      <c r="C31" s="25">
        <f t="shared" si="0"/>
        <v>0.71735159817351601</v>
      </c>
      <c r="D31" s="3">
        <f t="shared" si="1"/>
        <v>717.35159817351598</v>
      </c>
      <c r="I31" s="25"/>
    </row>
    <row r="32" spans="1:26" ht="15.75" customHeight="1" x14ac:dyDescent="0.35">
      <c r="A32" s="26" t="s">
        <v>77</v>
      </c>
      <c r="B32" s="25">
        <v>846</v>
      </c>
      <c r="C32" s="25">
        <f t="shared" si="0"/>
        <v>0.19315068493150686</v>
      </c>
      <c r="D32" s="3">
        <f t="shared" si="1"/>
        <v>193.15068493150687</v>
      </c>
      <c r="I32" s="25"/>
    </row>
    <row r="33" spans="1:10" ht="15.75" customHeight="1" x14ac:dyDescent="0.35">
      <c r="A33" s="26" t="s">
        <v>79</v>
      </c>
      <c r="B33" s="25">
        <v>1741</v>
      </c>
      <c r="C33" s="25">
        <f t="shared" si="0"/>
        <v>0.39748858447488583</v>
      </c>
      <c r="D33" s="3">
        <f t="shared" si="1"/>
        <v>397.48858447488584</v>
      </c>
      <c r="I33" s="25"/>
    </row>
    <row r="34" spans="1:10" ht="15.75" customHeight="1" x14ac:dyDescent="0.35">
      <c r="A34" s="26" t="s">
        <v>81</v>
      </c>
      <c r="B34" s="25">
        <v>549</v>
      </c>
      <c r="C34" s="25">
        <f t="shared" si="0"/>
        <v>0.12534246575342467</v>
      </c>
      <c r="D34" s="3">
        <f t="shared" si="1"/>
        <v>125.34246575342468</v>
      </c>
      <c r="I34" s="25"/>
    </row>
    <row r="35" spans="1:10" ht="15.75" customHeight="1" x14ac:dyDescent="0.35">
      <c r="A35" s="26" t="s">
        <v>83</v>
      </c>
      <c r="B35" s="25">
        <v>1363</v>
      </c>
      <c r="C35" s="25">
        <f t="shared" si="0"/>
        <v>0.31118721461187215</v>
      </c>
      <c r="D35" s="3">
        <f t="shared" si="1"/>
        <v>311.18721461187215</v>
      </c>
      <c r="I35" s="25"/>
    </row>
    <row r="36" spans="1:10" ht="15.75" customHeight="1" x14ac:dyDescent="0.35">
      <c r="A36" s="26" t="s">
        <v>85</v>
      </c>
      <c r="B36" s="25">
        <v>6711</v>
      </c>
      <c r="C36" s="25">
        <f t="shared" si="0"/>
        <v>1.5321917808219179</v>
      </c>
      <c r="D36" s="3">
        <f t="shared" si="1"/>
        <v>1532.191780821918</v>
      </c>
      <c r="I36" s="25"/>
    </row>
    <row r="37" spans="1:10" ht="15.75" customHeight="1" x14ac:dyDescent="0.35">
      <c r="A37" s="26" t="s">
        <v>87</v>
      </c>
      <c r="B37" s="25">
        <v>3037</v>
      </c>
      <c r="C37" s="25">
        <f t="shared" si="0"/>
        <v>0.69337899543379</v>
      </c>
      <c r="D37" s="3">
        <f t="shared" si="1"/>
        <v>693.37899543379001</v>
      </c>
      <c r="I37" s="25"/>
    </row>
    <row r="38" spans="1:10" ht="15.75" customHeight="1" x14ac:dyDescent="0.35">
      <c r="A38" s="26" t="s">
        <v>89</v>
      </c>
      <c r="B38" s="25">
        <v>347</v>
      </c>
      <c r="C38" s="25">
        <f t="shared" si="0"/>
        <v>7.9223744292237441E-2</v>
      </c>
      <c r="D38" s="3">
        <f t="shared" si="1"/>
        <v>79.223744292237441</v>
      </c>
      <c r="I38" s="25"/>
    </row>
    <row r="39" spans="1:10" ht="15.75" customHeight="1" x14ac:dyDescent="0.35">
      <c r="A39" s="26" t="s">
        <v>91</v>
      </c>
      <c r="B39" s="25">
        <v>3046</v>
      </c>
      <c r="C39" s="25">
        <f t="shared" si="0"/>
        <v>0.69543378995433791</v>
      </c>
      <c r="D39" s="3">
        <f t="shared" si="1"/>
        <v>695.43378995433795</v>
      </c>
      <c r="I39" s="25"/>
      <c r="J39" s="43"/>
    </row>
    <row r="40" spans="1:10" ht="15.75" customHeight="1" x14ac:dyDescent="0.35">
      <c r="A40" s="26" t="s">
        <v>93</v>
      </c>
      <c r="B40" s="25">
        <v>3016</v>
      </c>
      <c r="C40" s="25">
        <f t="shared" si="0"/>
        <v>0.68858447488584473</v>
      </c>
      <c r="D40" s="3">
        <f t="shared" si="1"/>
        <v>688.58447488584477</v>
      </c>
      <c r="I40" s="25"/>
    </row>
    <row r="41" spans="1:10" ht="15.75" customHeight="1" x14ac:dyDescent="0.35">
      <c r="A41" s="26" t="s">
        <v>95</v>
      </c>
      <c r="B41" s="43">
        <v>18184</v>
      </c>
      <c r="C41" s="25">
        <f t="shared" si="0"/>
        <v>4.1515981735159819</v>
      </c>
      <c r="D41" s="3">
        <f t="shared" si="1"/>
        <v>4151.5981735159821</v>
      </c>
      <c r="I41" s="25"/>
    </row>
    <row r="42" spans="1:10" ht="15.75" customHeight="1" x14ac:dyDescent="0.35">
      <c r="A42" s="26" t="s">
        <v>97</v>
      </c>
      <c r="B42" s="25">
        <v>8368</v>
      </c>
      <c r="C42" s="25">
        <f t="shared" si="0"/>
        <v>1.9105022831050229</v>
      </c>
      <c r="D42" s="3">
        <f t="shared" si="1"/>
        <v>1910.5022831050228</v>
      </c>
      <c r="I42" s="25"/>
    </row>
    <row r="43" spans="1:10" ht="15.75" customHeight="1" x14ac:dyDescent="0.35">
      <c r="A43" s="26" t="s">
        <v>99</v>
      </c>
      <c r="B43" s="25">
        <v>59</v>
      </c>
      <c r="C43" s="25">
        <f t="shared" si="0"/>
        <v>1.3470319634703196E-2</v>
      </c>
      <c r="D43" s="3">
        <f t="shared" si="1"/>
        <v>13.470319634703197</v>
      </c>
      <c r="I43" s="25"/>
    </row>
    <row r="44" spans="1:10" ht="15.75" customHeight="1" x14ac:dyDescent="0.35">
      <c r="A44" s="26" t="s">
        <v>101</v>
      </c>
      <c r="B44" s="25">
        <v>1889</v>
      </c>
      <c r="C44" s="25">
        <f t="shared" si="0"/>
        <v>0.43127853881278538</v>
      </c>
      <c r="D44" s="3">
        <f t="shared" si="1"/>
        <v>431.27853881278537</v>
      </c>
      <c r="I44" s="25"/>
    </row>
    <row r="45" spans="1:10" ht="15.75" customHeight="1" x14ac:dyDescent="0.35">
      <c r="A45" s="26" t="s">
        <v>103</v>
      </c>
      <c r="B45" s="25">
        <v>1047</v>
      </c>
      <c r="C45" s="25">
        <f t="shared" si="0"/>
        <v>0.23904109589041095</v>
      </c>
      <c r="D45" s="3">
        <f t="shared" si="1"/>
        <v>239.04109589041096</v>
      </c>
      <c r="I45" s="25"/>
    </row>
    <row r="46" spans="1:10" ht="15.75" customHeight="1" x14ac:dyDescent="0.35">
      <c r="A46" s="26" t="s">
        <v>105</v>
      </c>
      <c r="B46" s="25">
        <v>5745</v>
      </c>
      <c r="C46" s="25">
        <f t="shared" si="0"/>
        <v>1.3116438356164384</v>
      </c>
      <c r="D46" s="3">
        <f t="shared" si="1"/>
        <v>1311.6438356164383</v>
      </c>
      <c r="I46" s="25"/>
    </row>
    <row r="47" spans="1:10" ht="21" customHeight="1" x14ac:dyDescent="0.35">
      <c r="A47" s="26" t="s">
        <v>107</v>
      </c>
      <c r="B47" s="25">
        <v>3006</v>
      </c>
      <c r="C47" s="25">
        <f t="shared" si="0"/>
        <v>0.68630136986301371</v>
      </c>
      <c r="D47" s="3">
        <f t="shared" si="1"/>
        <v>686.30136986301375</v>
      </c>
      <c r="I47" s="25"/>
    </row>
    <row r="48" spans="1:10" ht="15.75" customHeight="1" x14ac:dyDescent="0.35">
      <c r="A48" s="26" t="s">
        <v>109</v>
      </c>
      <c r="B48" s="25">
        <v>3528</v>
      </c>
      <c r="C48" s="25">
        <f t="shared" si="0"/>
        <v>0.80547945205479454</v>
      </c>
      <c r="D48" s="3">
        <f t="shared" si="1"/>
        <v>805.47945205479459</v>
      </c>
      <c r="I48" s="25"/>
    </row>
    <row r="49" spans="1:13" ht="15.75" customHeight="1" x14ac:dyDescent="0.35">
      <c r="A49" s="26" t="s">
        <v>111</v>
      </c>
      <c r="B49" s="25">
        <v>1710</v>
      </c>
      <c r="C49" s="25">
        <f t="shared" si="0"/>
        <v>0.3904109589041096</v>
      </c>
      <c r="D49" s="3">
        <f t="shared" si="1"/>
        <v>390.41095890410958</v>
      </c>
      <c r="I49" s="25"/>
    </row>
    <row r="50" spans="1:13" ht="15.75" customHeight="1" x14ac:dyDescent="0.35">
      <c r="A50" s="26" t="s">
        <v>113</v>
      </c>
      <c r="B50" s="25">
        <v>3657</v>
      </c>
      <c r="C50" s="25">
        <f t="shared" si="0"/>
        <v>0.83493150684931505</v>
      </c>
      <c r="D50" s="3">
        <f t="shared" si="1"/>
        <v>834.93150684931504</v>
      </c>
      <c r="I50" s="25"/>
    </row>
    <row r="51" spans="1:13" ht="15.75" customHeight="1" x14ac:dyDescent="0.35">
      <c r="A51" s="26" t="s">
        <v>115</v>
      </c>
      <c r="B51" s="25">
        <v>27249</v>
      </c>
      <c r="C51" s="25">
        <f t="shared" si="0"/>
        <v>6.2212328767123291</v>
      </c>
      <c r="D51" s="3">
        <f t="shared" si="1"/>
        <v>6221.232876712329</v>
      </c>
      <c r="I51" s="25"/>
    </row>
    <row r="52" spans="1:13" ht="15.75" customHeight="1" x14ac:dyDescent="0.35">
      <c r="A52" s="26" t="s">
        <v>117</v>
      </c>
      <c r="B52" s="25">
        <v>4408</v>
      </c>
      <c r="C52" s="25">
        <f t="shared" si="0"/>
        <v>1.006392694063927</v>
      </c>
      <c r="D52" s="3">
        <f t="shared" si="1"/>
        <v>1006.3926940639269</v>
      </c>
      <c r="I52" s="39"/>
    </row>
    <row r="53" spans="1:13" ht="15.75" customHeight="1" x14ac:dyDescent="0.35">
      <c r="A53" s="26" t="s">
        <v>119</v>
      </c>
      <c r="B53" s="25">
        <v>2287</v>
      </c>
      <c r="C53" s="25">
        <f t="shared" si="0"/>
        <v>0.52214611872146122</v>
      </c>
      <c r="D53" s="3">
        <f t="shared" si="1"/>
        <v>522.14611872146122</v>
      </c>
    </row>
    <row r="54" spans="1:13" ht="15.75" customHeight="1" x14ac:dyDescent="0.35">
      <c r="A54" s="26" t="s">
        <v>121</v>
      </c>
      <c r="B54" s="25">
        <v>4445</v>
      </c>
      <c r="C54" s="25">
        <f t="shared" si="0"/>
        <v>1.0148401826484019</v>
      </c>
      <c r="D54" s="3">
        <f t="shared" si="1"/>
        <v>1014.8401826484019</v>
      </c>
    </row>
    <row r="55" spans="1:13" ht="15.75" customHeight="1" x14ac:dyDescent="0.35">
      <c r="A55" s="30"/>
    </row>
    <row r="56" spans="1:13" ht="15.75" customHeight="1" x14ac:dyDescent="0.3"/>
    <row r="57" spans="1:13" ht="15.75" customHeight="1" x14ac:dyDescent="0.3"/>
    <row r="58" spans="1:13" ht="15.75" customHeight="1" x14ac:dyDescent="0.4">
      <c r="I58" s="44"/>
      <c r="J58" s="44"/>
      <c r="K58" s="44"/>
      <c r="L58" s="44"/>
      <c r="M58" s="44"/>
    </row>
    <row r="59" spans="1:13" ht="15.75" customHeight="1" x14ac:dyDescent="0.4">
      <c r="I59" s="45"/>
      <c r="J59" s="46"/>
      <c r="K59" s="47"/>
      <c r="L59" s="47"/>
      <c r="M59" s="48"/>
    </row>
    <row r="60" spans="1:13" ht="15.75" customHeight="1" x14ac:dyDescent="0.4">
      <c r="I60" s="46"/>
      <c r="J60" s="47"/>
      <c r="K60" s="47"/>
      <c r="L60" s="48"/>
    </row>
    <row r="61" spans="1:13" ht="15.75" customHeight="1" x14ac:dyDescent="0.4">
      <c r="I61" s="45"/>
      <c r="J61" s="46"/>
      <c r="K61" s="47"/>
      <c r="L61" s="47"/>
      <c r="M61" s="48"/>
    </row>
    <row r="62" spans="1:13" ht="15.75" customHeight="1" x14ac:dyDescent="0.4">
      <c r="A62" s="3" t="s">
        <v>187</v>
      </c>
      <c r="B62" s="8" t="s">
        <v>188</v>
      </c>
      <c r="I62" s="46"/>
      <c r="J62" s="47"/>
      <c r="K62" s="47"/>
      <c r="L62" s="48"/>
    </row>
    <row r="63" spans="1:13" ht="15.75" customHeight="1" x14ac:dyDescent="0.4">
      <c r="A63" s="30" t="s">
        <v>189</v>
      </c>
      <c r="B63" s="26"/>
      <c r="C63" s="26"/>
      <c r="D63" s="26"/>
      <c r="E63" s="26"/>
      <c r="F63" s="26"/>
      <c r="G63" s="1" t="s">
        <v>2</v>
      </c>
      <c r="H63" s="40" t="s">
        <v>190</v>
      </c>
      <c r="I63" s="1" t="s">
        <v>191</v>
      </c>
      <c r="J63" s="46"/>
      <c r="K63" s="47"/>
      <c r="L63" s="47"/>
      <c r="M63" s="48"/>
    </row>
    <row r="64" spans="1:13" ht="15.75" customHeight="1" x14ac:dyDescent="0.4">
      <c r="A64" s="26" t="s">
        <v>192</v>
      </c>
      <c r="B64" s="26" t="s">
        <v>193</v>
      </c>
      <c r="C64" s="26" t="s">
        <v>194</v>
      </c>
      <c r="D64" s="26" t="s">
        <v>195</v>
      </c>
      <c r="E64" s="26" t="s">
        <v>196</v>
      </c>
      <c r="F64" s="26" t="s">
        <v>197</v>
      </c>
      <c r="G64" s="25" t="s">
        <v>5</v>
      </c>
      <c r="J64" s="47"/>
      <c r="K64" s="47"/>
      <c r="L64" s="48"/>
    </row>
    <row r="65" spans="1:13" ht="15.75" customHeight="1" x14ac:dyDescent="0.4">
      <c r="A65" s="26" t="s">
        <v>198</v>
      </c>
      <c r="B65" s="26">
        <f>1050+1093</f>
        <v>2143</v>
      </c>
      <c r="C65" s="26">
        <f>6161000 + 6272000</f>
        <v>12433000</v>
      </c>
      <c r="D65" s="49">
        <v>0.67</v>
      </c>
      <c r="E65" s="26" t="s">
        <v>199</v>
      </c>
      <c r="F65" s="3">
        <f>B65/5</f>
        <v>428.6</v>
      </c>
      <c r="G65" s="25" t="s">
        <v>8</v>
      </c>
      <c r="J65" s="46"/>
      <c r="K65" s="46"/>
      <c r="L65" s="47"/>
      <c r="M65" s="48"/>
    </row>
    <row r="66" spans="1:13" ht="15.75" customHeight="1" x14ac:dyDescent="0.4">
      <c r="A66" s="26" t="s">
        <v>200</v>
      </c>
      <c r="B66" s="26">
        <f>3043+1667</f>
        <v>4710</v>
      </c>
      <c r="C66" s="26">
        <f>16711000+9234000</f>
        <v>25945000</v>
      </c>
      <c r="D66" s="49">
        <v>0.63</v>
      </c>
      <c r="E66" s="26" t="s">
        <v>201</v>
      </c>
      <c r="F66" s="3">
        <f>B66/7</f>
        <v>672.85714285714289</v>
      </c>
      <c r="G66" s="50" t="s">
        <v>10</v>
      </c>
      <c r="H66" s="3">
        <f>F77+F78</f>
        <v>1477.6</v>
      </c>
      <c r="I66" s="3" t="s">
        <v>202</v>
      </c>
      <c r="J66" s="47"/>
      <c r="K66" s="47"/>
      <c r="L66" s="48"/>
    </row>
    <row r="67" spans="1:13" ht="15.75" customHeight="1" x14ac:dyDescent="0.4">
      <c r="A67" s="26" t="s">
        <v>203</v>
      </c>
      <c r="B67" s="26">
        <f>1389+1172</f>
        <v>2561</v>
      </c>
      <c r="C67" s="26">
        <f>7785000+6420000</f>
        <v>14205000</v>
      </c>
      <c r="D67" s="49">
        <v>0.64</v>
      </c>
      <c r="E67" s="26" t="s">
        <v>204</v>
      </c>
      <c r="F67" s="3">
        <f>B67/6</f>
        <v>426.83333333333331</v>
      </c>
      <c r="G67" s="25" t="s">
        <v>13</v>
      </c>
      <c r="J67" s="46"/>
      <c r="K67" s="47"/>
      <c r="L67" s="47"/>
      <c r="M67" s="48"/>
    </row>
    <row r="68" spans="1:13" ht="15.75" customHeight="1" x14ac:dyDescent="0.4">
      <c r="A68" s="26" t="s">
        <v>205</v>
      </c>
      <c r="B68" s="26">
        <f>1160+265</f>
        <v>1425</v>
      </c>
      <c r="C68" s="26">
        <f>1538000+6906000</f>
        <v>8444000</v>
      </c>
      <c r="D68" s="49">
        <v>0.68</v>
      </c>
      <c r="E68" s="26" t="s">
        <v>206</v>
      </c>
      <c r="F68" s="3">
        <f>B68/4</f>
        <v>356.25</v>
      </c>
      <c r="G68" s="25" t="s">
        <v>16</v>
      </c>
      <c r="J68" s="47"/>
      <c r="K68" s="47"/>
      <c r="L68" s="48"/>
    </row>
    <row r="69" spans="1:13" ht="15.75" customHeight="1" x14ac:dyDescent="0.4">
      <c r="A69" s="26" t="s">
        <v>90</v>
      </c>
      <c r="B69" s="26">
        <v>4757</v>
      </c>
      <c r="C69" s="26"/>
      <c r="D69" s="49">
        <v>0.61</v>
      </c>
      <c r="E69" s="26" t="s">
        <v>207</v>
      </c>
      <c r="F69" s="3">
        <f>B69/6</f>
        <v>792.83333333333337</v>
      </c>
      <c r="G69" s="50" t="s">
        <v>19</v>
      </c>
      <c r="H69" s="3">
        <f>F78</f>
        <v>871</v>
      </c>
      <c r="I69" s="3" t="s">
        <v>208</v>
      </c>
      <c r="J69" s="46"/>
      <c r="K69" s="46"/>
      <c r="L69" s="47"/>
      <c r="M69" s="48"/>
    </row>
    <row r="70" spans="1:13" ht="15.75" customHeight="1" x14ac:dyDescent="0.4">
      <c r="A70" s="26" t="s">
        <v>104</v>
      </c>
      <c r="B70" s="26">
        <v>1363</v>
      </c>
      <c r="C70" s="26"/>
      <c r="D70" s="49">
        <v>0.67</v>
      </c>
      <c r="E70" s="26" t="s">
        <v>209</v>
      </c>
      <c r="F70" s="3">
        <f>B70/2</f>
        <v>681.5</v>
      </c>
      <c r="G70" s="25" t="s">
        <v>21</v>
      </c>
      <c r="H70" s="3">
        <f>F66</f>
        <v>672.85714285714289</v>
      </c>
      <c r="I70" s="3" t="s">
        <v>198</v>
      </c>
      <c r="J70" s="46"/>
      <c r="K70" s="47"/>
      <c r="L70" s="48"/>
    </row>
    <row r="71" spans="1:13" ht="15.75" customHeight="1" x14ac:dyDescent="0.4">
      <c r="A71" s="26" t="s">
        <v>210</v>
      </c>
      <c r="B71" s="26">
        <v>2081</v>
      </c>
      <c r="C71" s="26"/>
      <c r="D71" s="49">
        <v>0.65</v>
      </c>
      <c r="E71" s="26" t="s">
        <v>211</v>
      </c>
      <c r="F71" s="3">
        <f>B71/5</f>
        <v>416.2</v>
      </c>
      <c r="G71" s="25" t="s">
        <v>24</v>
      </c>
      <c r="H71" s="3">
        <f>F66</f>
        <v>672.85714285714289</v>
      </c>
      <c r="I71" s="3" t="s">
        <v>200</v>
      </c>
      <c r="J71" s="46"/>
      <c r="K71" s="47"/>
      <c r="L71" s="47"/>
      <c r="M71" s="48"/>
    </row>
    <row r="72" spans="1:13" ht="15.75" customHeight="1" x14ac:dyDescent="0.4">
      <c r="A72" s="26" t="s">
        <v>212</v>
      </c>
      <c r="B72" s="26">
        <f>1741+331</f>
        <v>2072</v>
      </c>
      <c r="C72" s="26"/>
      <c r="D72" s="49">
        <v>0.68</v>
      </c>
      <c r="E72" s="26" t="s">
        <v>213</v>
      </c>
      <c r="F72" s="3">
        <f>B72/3</f>
        <v>690.66666666666663</v>
      </c>
      <c r="G72" s="50" t="s">
        <v>27</v>
      </c>
      <c r="H72" s="3">
        <f>M126</f>
        <v>0</v>
      </c>
      <c r="I72" s="26" t="s">
        <v>203</v>
      </c>
      <c r="J72" s="47"/>
      <c r="K72" s="47"/>
      <c r="L72" s="48"/>
    </row>
    <row r="73" spans="1:13" ht="15.75" customHeight="1" x14ac:dyDescent="0.4">
      <c r="A73" s="26" t="s">
        <v>214</v>
      </c>
      <c r="B73" s="26">
        <f>68+82</f>
        <v>150</v>
      </c>
      <c r="C73" s="26"/>
      <c r="D73" s="49">
        <v>0.63</v>
      </c>
      <c r="E73" s="26" t="s">
        <v>215</v>
      </c>
      <c r="F73" s="3">
        <f>B73/2</f>
        <v>75</v>
      </c>
      <c r="G73" s="25" t="s">
        <v>29</v>
      </c>
      <c r="J73" s="46"/>
      <c r="K73" s="47"/>
      <c r="L73" s="47"/>
      <c r="M73" s="48"/>
    </row>
    <row r="74" spans="1:13" ht="15.75" customHeight="1" x14ac:dyDescent="0.4">
      <c r="A74" s="26" t="s">
        <v>68</v>
      </c>
      <c r="B74" s="26">
        <f>3027+8659</f>
        <v>11686</v>
      </c>
      <c r="C74" s="26"/>
      <c r="D74" s="49">
        <v>0.68</v>
      </c>
      <c r="E74" s="26" t="s">
        <v>216</v>
      </c>
      <c r="F74" s="3">
        <f>B74/7</f>
        <v>1669.4285714285713</v>
      </c>
      <c r="G74" s="25" t="s">
        <v>32</v>
      </c>
      <c r="J74" s="46"/>
      <c r="K74" s="47"/>
      <c r="L74" s="48"/>
    </row>
    <row r="75" spans="1:13" ht="15.75" customHeight="1" x14ac:dyDescent="0.4">
      <c r="A75" s="26" t="s">
        <v>217</v>
      </c>
      <c r="B75" s="26">
        <f>395+388</f>
        <v>783</v>
      </c>
      <c r="C75" s="26"/>
      <c r="D75" s="49">
        <v>0.66</v>
      </c>
      <c r="E75" s="26" t="s">
        <v>107</v>
      </c>
      <c r="F75" s="3">
        <f>B75</f>
        <v>783</v>
      </c>
      <c r="G75" s="25" t="s">
        <v>35</v>
      </c>
      <c r="J75" s="46"/>
      <c r="K75" s="46"/>
      <c r="L75" s="47"/>
      <c r="M75" s="48"/>
    </row>
    <row r="76" spans="1:13" ht="15.75" customHeight="1" x14ac:dyDescent="0.4">
      <c r="A76" s="26" t="s">
        <v>218</v>
      </c>
      <c r="B76" s="26">
        <f>1336+301</f>
        <v>1637</v>
      </c>
      <c r="C76" s="26"/>
      <c r="D76" s="49">
        <v>0.55000000000000004</v>
      </c>
      <c r="E76" s="26" t="s">
        <v>219</v>
      </c>
      <c r="F76" s="3">
        <f>B76/2</f>
        <v>818.5</v>
      </c>
      <c r="G76" s="50" t="s">
        <v>38</v>
      </c>
      <c r="H76" s="3">
        <f>F71</f>
        <v>416.2</v>
      </c>
      <c r="I76" s="26" t="s">
        <v>210</v>
      </c>
      <c r="J76" s="46"/>
      <c r="K76" s="47"/>
      <c r="L76" s="48"/>
    </row>
    <row r="77" spans="1:13" ht="15.75" customHeight="1" x14ac:dyDescent="0.4">
      <c r="A77" s="26" t="s">
        <v>220</v>
      </c>
      <c r="B77" s="26">
        <f>1942+1091</f>
        <v>3033</v>
      </c>
      <c r="C77" s="26"/>
      <c r="D77" s="49">
        <v>0.66</v>
      </c>
      <c r="E77" s="26" t="s">
        <v>221</v>
      </c>
      <c r="F77" s="3">
        <f>B77/5</f>
        <v>606.6</v>
      </c>
      <c r="G77" s="50" t="s">
        <v>40</v>
      </c>
      <c r="H77" s="42">
        <v>792.83333330000005</v>
      </c>
      <c r="I77" s="3" t="s">
        <v>90</v>
      </c>
      <c r="J77" s="46"/>
      <c r="K77" s="47"/>
      <c r="L77" s="47"/>
      <c r="M77" s="48"/>
    </row>
    <row r="78" spans="1:13" ht="15.75" customHeight="1" x14ac:dyDescent="0.4">
      <c r="A78" s="26" t="s">
        <v>208</v>
      </c>
      <c r="B78" s="26">
        <f>2166+447</f>
        <v>2613</v>
      </c>
      <c r="C78" s="26"/>
      <c r="D78" s="49">
        <v>0.7</v>
      </c>
      <c r="E78" s="26" t="s">
        <v>222</v>
      </c>
      <c r="F78" s="3">
        <f t="shared" ref="F78:F79" si="2">B78/3</f>
        <v>871</v>
      </c>
      <c r="G78" s="25" t="s">
        <v>43</v>
      </c>
      <c r="J78" s="47"/>
      <c r="K78" s="47"/>
      <c r="L78" s="48"/>
    </row>
    <row r="79" spans="1:13" ht="15.75" customHeight="1" x14ac:dyDescent="0.4">
      <c r="A79" s="26" t="s">
        <v>223</v>
      </c>
      <c r="B79" s="26">
        <f>148+416</f>
        <v>564</v>
      </c>
      <c r="C79" s="26"/>
      <c r="D79" s="49">
        <v>0.65</v>
      </c>
      <c r="E79" s="26" t="s">
        <v>224</v>
      </c>
      <c r="F79" s="3">
        <f t="shared" si="2"/>
        <v>188</v>
      </c>
      <c r="G79" s="25" t="s">
        <v>46</v>
      </c>
      <c r="J79" s="46"/>
      <c r="K79" s="47"/>
      <c r="L79" s="47"/>
      <c r="M79" s="48"/>
    </row>
    <row r="80" spans="1:13" ht="15.75" customHeight="1" x14ac:dyDescent="0.4">
      <c r="A80" s="26" t="s">
        <v>225</v>
      </c>
      <c r="B80" s="26">
        <f>15997+9228</f>
        <v>25225</v>
      </c>
      <c r="C80" s="26"/>
      <c r="D80" s="49">
        <v>0.69</v>
      </c>
      <c r="E80" s="26" t="s">
        <v>226</v>
      </c>
      <c r="F80" s="3">
        <f>B80/4</f>
        <v>6306.25</v>
      </c>
      <c r="G80" s="25" t="s">
        <v>48</v>
      </c>
      <c r="J80" s="47"/>
      <c r="K80" s="47"/>
      <c r="L80" s="48"/>
    </row>
    <row r="81" spans="1:13" ht="15.75" customHeight="1" x14ac:dyDescent="0.4">
      <c r="A81" s="26" t="s">
        <v>16</v>
      </c>
      <c r="B81" s="26">
        <f>4029+3025</f>
        <v>7054</v>
      </c>
      <c r="C81" s="26"/>
      <c r="D81" s="49">
        <v>0.63</v>
      </c>
      <c r="E81" s="51" t="s">
        <v>17</v>
      </c>
      <c r="F81" s="3">
        <f t="shared" ref="F81:F83" si="3">B81</f>
        <v>7054</v>
      </c>
      <c r="G81" s="25" t="s">
        <v>51</v>
      </c>
      <c r="J81" s="46"/>
      <c r="K81" s="46"/>
      <c r="L81" s="47"/>
      <c r="M81" s="48"/>
    </row>
    <row r="82" spans="1:13" ht="15.75" customHeight="1" x14ac:dyDescent="0.4">
      <c r="A82" s="26" t="s">
        <v>8</v>
      </c>
      <c r="B82" s="26">
        <v>4723</v>
      </c>
      <c r="C82" s="26"/>
      <c r="D82" s="26" t="s">
        <v>179</v>
      </c>
      <c r="E82" s="26"/>
      <c r="F82" s="3">
        <f t="shared" si="3"/>
        <v>4723</v>
      </c>
      <c r="G82" s="50" t="s">
        <v>54</v>
      </c>
      <c r="H82" s="3">
        <f t="shared" ref="H82:H83" si="4">F65</f>
        <v>428.6</v>
      </c>
      <c r="I82" s="3" t="s">
        <v>198</v>
      </c>
      <c r="J82" s="46"/>
      <c r="K82" s="47"/>
      <c r="L82" s="48"/>
    </row>
    <row r="83" spans="1:13" ht="15.75" customHeight="1" x14ac:dyDescent="0.4">
      <c r="A83" s="26" t="s">
        <v>32</v>
      </c>
      <c r="B83" s="26">
        <v>145</v>
      </c>
      <c r="C83" s="26"/>
      <c r="D83" s="49">
        <v>0.53</v>
      </c>
      <c r="E83" s="26" t="s">
        <v>33</v>
      </c>
      <c r="F83" s="3">
        <f t="shared" si="3"/>
        <v>145</v>
      </c>
      <c r="G83" s="50" t="s">
        <v>57</v>
      </c>
      <c r="H83" s="3">
        <f t="shared" si="4"/>
        <v>672.85714285714289</v>
      </c>
      <c r="I83" s="3" t="s">
        <v>200</v>
      </c>
      <c r="J83" s="46"/>
      <c r="K83" s="47"/>
      <c r="L83" s="47"/>
      <c r="M83" s="48"/>
    </row>
    <row r="84" spans="1:13" ht="15.75" customHeight="1" x14ac:dyDescent="0.4">
      <c r="G84" s="25" t="s">
        <v>59</v>
      </c>
      <c r="I84" s="3" t="s">
        <v>198</v>
      </c>
      <c r="J84" s="46"/>
      <c r="K84" s="47"/>
      <c r="L84" s="48"/>
    </row>
    <row r="85" spans="1:13" ht="15.75" customHeight="1" x14ac:dyDescent="0.4">
      <c r="G85" s="50" t="s">
        <v>62</v>
      </c>
      <c r="H85" s="42">
        <f>F68</f>
        <v>356.25</v>
      </c>
      <c r="I85" s="26" t="s">
        <v>205</v>
      </c>
      <c r="J85" s="46"/>
      <c r="K85" s="47"/>
      <c r="L85" s="47"/>
      <c r="M85" s="48"/>
    </row>
    <row r="86" spans="1:13" ht="15.75" customHeight="1" x14ac:dyDescent="0.4">
      <c r="G86" s="50" t="s">
        <v>1</v>
      </c>
      <c r="H86" s="26">
        <f>F73+F71</f>
        <v>491.2</v>
      </c>
      <c r="I86" s="3" t="s">
        <v>227</v>
      </c>
      <c r="J86" s="47"/>
      <c r="K86" s="47"/>
      <c r="L86" s="48"/>
    </row>
    <row r="87" spans="1:13" ht="15.75" customHeight="1" x14ac:dyDescent="0.4">
      <c r="G87" s="25" t="s">
        <v>66</v>
      </c>
      <c r="J87" s="46"/>
      <c r="K87" s="47"/>
      <c r="L87" s="47"/>
      <c r="M87" s="48"/>
    </row>
    <row r="88" spans="1:13" ht="15.75" customHeight="1" x14ac:dyDescent="0.4">
      <c r="G88" s="25" t="s">
        <v>68</v>
      </c>
      <c r="J88" s="46"/>
      <c r="K88" s="47"/>
      <c r="L88" s="48"/>
    </row>
    <row r="89" spans="1:13" ht="15.75" customHeight="1" x14ac:dyDescent="0.4">
      <c r="G89" s="25" t="s">
        <v>71</v>
      </c>
      <c r="J89" s="46"/>
      <c r="K89" s="46"/>
      <c r="L89" s="47"/>
      <c r="M89" s="48"/>
    </row>
    <row r="90" spans="1:13" ht="15.75" customHeight="1" x14ac:dyDescent="0.4">
      <c r="G90" s="25" t="s">
        <v>74</v>
      </c>
      <c r="J90" s="46"/>
      <c r="K90" s="47"/>
      <c r="L90" s="48"/>
    </row>
    <row r="91" spans="1:13" ht="15.75" customHeight="1" x14ac:dyDescent="0.4">
      <c r="G91" s="50" t="s">
        <v>76</v>
      </c>
      <c r="H91" s="3">
        <f>F78+F79</f>
        <v>1059</v>
      </c>
      <c r="I91" s="3" t="s">
        <v>228</v>
      </c>
      <c r="J91" s="46"/>
      <c r="K91" s="47"/>
      <c r="L91" s="47"/>
      <c r="M91" s="48"/>
    </row>
    <row r="92" spans="1:13" ht="15.75" customHeight="1" x14ac:dyDescent="0.4">
      <c r="G92" s="25" t="s">
        <v>78</v>
      </c>
      <c r="I92" s="3" t="s">
        <v>198</v>
      </c>
      <c r="J92" s="47"/>
      <c r="K92" s="47"/>
      <c r="L92" s="48"/>
    </row>
    <row r="93" spans="1:13" ht="15.75" customHeight="1" x14ac:dyDescent="0.4">
      <c r="G93" s="50" t="s">
        <v>80</v>
      </c>
      <c r="H93" s="3">
        <f>F66</f>
        <v>672.85714285714289</v>
      </c>
      <c r="I93" s="3" t="s">
        <v>200</v>
      </c>
      <c r="J93" s="46"/>
      <c r="K93" s="47"/>
      <c r="L93" s="47"/>
      <c r="M93" s="48"/>
    </row>
    <row r="94" spans="1:13" ht="15.75" customHeight="1" x14ac:dyDescent="0.4">
      <c r="G94" s="50" t="s">
        <v>82</v>
      </c>
      <c r="H94" s="3">
        <f>F78+F79</f>
        <v>1059</v>
      </c>
      <c r="I94" s="3" t="s">
        <v>228</v>
      </c>
      <c r="J94" s="47"/>
      <c r="K94" s="47"/>
      <c r="L94" s="48"/>
    </row>
    <row r="95" spans="1:13" ht="15.75" customHeight="1" x14ac:dyDescent="0.35">
      <c r="G95" s="25" t="s">
        <v>84</v>
      </c>
    </row>
    <row r="96" spans="1:13" ht="15.75" customHeight="1" x14ac:dyDescent="0.35">
      <c r="G96" s="50" t="s">
        <v>86</v>
      </c>
      <c r="H96" s="3">
        <f>+F67+F70</f>
        <v>1108.3333333333333</v>
      </c>
      <c r="I96" s="26" t="s">
        <v>229</v>
      </c>
    </row>
    <row r="97" spans="7:9" ht="15.75" customHeight="1" x14ac:dyDescent="0.35">
      <c r="G97" s="25" t="s">
        <v>88</v>
      </c>
    </row>
    <row r="98" spans="7:9" ht="15.75" customHeight="1" x14ac:dyDescent="0.35">
      <c r="G98" s="50" t="s">
        <v>90</v>
      </c>
      <c r="H98" s="3">
        <f>F68+F69</f>
        <v>1149.0833333333335</v>
      </c>
      <c r="I98" s="3" t="s">
        <v>230</v>
      </c>
    </row>
    <row r="99" spans="7:9" ht="15.75" customHeight="1" x14ac:dyDescent="0.35">
      <c r="G99" s="25" t="s">
        <v>92</v>
      </c>
    </row>
    <row r="100" spans="7:9" ht="15.75" customHeight="1" x14ac:dyDescent="0.35">
      <c r="G100" s="50" t="s">
        <v>94</v>
      </c>
      <c r="H100" s="43">
        <f>F80</f>
        <v>6306.25</v>
      </c>
      <c r="I100" s="26" t="s">
        <v>225</v>
      </c>
    </row>
    <row r="101" spans="7:9" ht="15.75" customHeight="1" x14ac:dyDescent="0.35">
      <c r="G101" s="50" t="s">
        <v>96</v>
      </c>
      <c r="H101" s="3">
        <f>F66+F69</f>
        <v>1465.6904761904761</v>
      </c>
      <c r="I101" s="3" t="s">
        <v>231</v>
      </c>
    </row>
    <row r="102" spans="7:9" ht="15.75" customHeight="1" x14ac:dyDescent="0.35">
      <c r="G102" s="25" t="s">
        <v>98</v>
      </c>
    </row>
    <row r="103" spans="7:9" ht="15.75" customHeight="1" x14ac:dyDescent="0.35">
      <c r="G103" s="25" t="s">
        <v>100</v>
      </c>
    </row>
    <row r="104" spans="7:9" ht="15.75" customHeight="1" x14ac:dyDescent="0.35">
      <c r="G104" s="25" t="s">
        <v>102</v>
      </c>
    </row>
    <row r="105" spans="7:9" ht="15.75" customHeight="1" x14ac:dyDescent="0.35">
      <c r="G105" s="25" t="s">
        <v>104</v>
      </c>
    </row>
    <row r="106" spans="7:9" ht="15.75" customHeight="1" x14ac:dyDescent="0.35">
      <c r="G106" s="50" t="s">
        <v>106</v>
      </c>
      <c r="H106" s="3">
        <f>F75+F76</f>
        <v>1601.5</v>
      </c>
      <c r="I106" s="52" t="s">
        <v>232</v>
      </c>
    </row>
    <row r="107" spans="7:9" ht="15.75" customHeight="1" x14ac:dyDescent="0.35">
      <c r="G107" s="25" t="s">
        <v>108</v>
      </c>
    </row>
    <row r="108" spans="7:9" ht="15.75" customHeight="1" x14ac:dyDescent="0.35">
      <c r="G108" s="25" t="s">
        <v>110</v>
      </c>
    </row>
    <row r="109" spans="7:9" ht="15.75" customHeight="1" x14ac:dyDescent="0.35">
      <c r="G109" s="50" t="s">
        <v>112</v>
      </c>
      <c r="H109" s="3">
        <f>F66+F69</f>
        <v>1465.6904761904761</v>
      </c>
      <c r="I109" s="3" t="s">
        <v>231</v>
      </c>
    </row>
    <row r="110" spans="7:9" ht="15.75" customHeight="1" x14ac:dyDescent="0.35">
      <c r="G110" s="25" t="s">
        <v>114</v>
      </c>
    </row>
    <row r="111" spans="7:9" ht="15.75" customHeight="1" x14ac:dyDescent="0.35">
      <c r="G111" s="25" t="s">
        <v>116</v>
      </c>
    </row>
    <row r="112" spans="7:9" ht="15.75" customHeight="1" x14ac:dyDescent="0.35">
      <c r="G112" s="50" t="s">
        <v>118</v>
      </c>
      <c r="H112" s="3">
        <f>F68+F71</f>
        <v>772.45</v>
      </c>
      <c r="I112" s="3" t="s">
        <v>233</v>
      </c>
    </row>
    <row r="113" spans="7:7" ht="15.75" customHeight="1" x14ac:dyDescent="0.35">
      <c r="G113" s="39" t="s">
        <v>120</v>
      </c>
    </row>
    <row r="114" spans="7:7" ht="15.75" customHeight="1" x14ac:dyDescent="0.3"/>
    <row r="115" spans="7:7" ht="15.75" customHeight="1" x14ac:dyDescent="0.3"/>
    <row r="116" spans="7:7" ht="15.75" customHeight="1" x14ac:dyDescent="0.3"/>
    <row r="117" spans="7:7" ht="15.75" customHeight="1" x14ac:dyDescent="0.3"/>
    <row r="118" spans="7:7" ht="15.75" customHeight="1" x14ac:dyDescent="0.3"/>
    <row r="119" spans="7:7" ht="15.75" customHeight="1" x14ac:dyDescent="0.3"/>
    <row r="120" spans="7:7" ht="15.75" customHeight="1" x14ac:dyDescent="0.3"/>
    <row r="121" spans="7:7" ht="15.75" customHeight="1" x14ac:dyDescent="0.3"/>
    <row r="122" spans="7:7" ht="15.75" customHeight="1" x14ac:dyDescent="0.3"/>
    <row r="123" spans="7:7" ht="15.75" customHeight="1" x14ac:dyDescent="0.3"/>
    <row r="124" spans="7:7" ht="15.75" customHeight="1" x14ac:dyDescent="0.3"/>
    <row r="125" spans="7:7" ht="15.75" customHeight="1" x14ac:dyDescent="0.3"/>
    <row r="126" spans="7:7" ht="15.75" customHeight="1" x14ac:dyDescent="0.3"/>
    <row r="127" spans="7:7" ht="15.75" customHeight="1" x14ac:dyDescent="0.3"/>
    <row r="128" spans="7:7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62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7"/>
  <sheetViews>
    <sheetView workbookViewId="0"/>
  </sheetViews>
  <sheetFormatPr defaultColWidth="12.58203125" defaultRowHeight="15" customHeight="1" x14ac:dyDescent="0.3"/>
  <cols>
    <col min="8" max="8" width="37.5" customWidth="1"/>
    <col min="10" max="10" width="20.83203125" customWidth="1"/>
  </cols>
  <sheetData>
    <row r="1" spans="1:10" ht="15" customHeight="1" x14ac:dyDescent="0.45">
      <c r="A1" s="56" t="s">
        <v>122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14.5" x14ac:dyDescent="0.35">
      <c r="A2" s="57" t="s">
        <v>123</v>
      </c>
      <c r="B2" s="55"/>
      <c r="C2" s="55"/>
      <c r="D2" s="55"/>
      <c r="E2" s="55"/>
      <c r="F2" s="55"/>
      <c r="G2" s="9"/>
      <c r="H2" s="9"/>
      <c r="I2" s="9"/>
      <c r="J2" s="9"/>
    </row>
    <row r="3" spans="1:10" ht="14.5" x14ac:dyDescent="0.35">
      <c r="A3" s="58" t="s">
        <v>124</v>
      </c>
      <c r="B3" s="58" t="s">
        <v>125</v>
      </c>
      <c r="C3" s="59" t="s">
        <v>126</v>
      </c>
      <c r="D3" s="55"/>
      <c r="E3" s="55"/>
      <c r="F3" s="55"/>
      <c r="G3" s="9"/>
      <c r="H3" s="9"/>
      <c r="I3" s="9"/>
      <c r="J3" s="9"/>
    </row>
    <row r="4" spans="1:10" ht="14.5" x14ac:dyDescent="0.35">
      <c r="A4" s="55"/>
      <c r="B4" s="55"/>
      <c r="C4" s="10">
        <v>2020</v>
      </c>
      <c r="D4" s="11" t="s">
        <v>127</v>
      </c>
      <c r="E4" s="3" t="s">
        <v>128</v>
      </c>
      <c r="F4" s="11"/>
      <c r="G4" s="9"/>
      <c r="H4" s="9"/>
      <c r="I4" s="9"/>
      <c r="J4" s="9"/>
    </row>
    <row r="5" spans="1:10" ht="14.5" x14ac:dyDescent="0.35">
      <c r="A5" s="12"/>
      <c r="B5" s="13" t="s">
        <v>129</v>
      </c>
      <c r="C5" s="14">
        <v>332527548</v>
      </c>
      <c r="D5" s="15"/>
      <c r="F5" s="15"/>
      <c r="G5" s="9"/>
      <c r="H5" s="16" t="s">
        <v>130</v>
      </c>
      <c r="I5" s="16"/>
      <c r="J5" s="9" t="s">
        <v>131</v>
      </c>
    </row>
    <row r="6" spans="1:10" ht="14.5" x14ac:dyDescent="0.35">
      <c r="A6" s="10">
        <v>1</v>
      </c>
      <c r="B6" s="9" t="s">
        <v>5</v>
      </c>
      <c r="C6" s="17">
        <v>4911278</v>
      </c>
      <c r="D6" s="18">
        <f t="shared" ref="D6:D56" si="0">C6/$C$5</f>
        <v>1.4769537229438807E-2</v>
      </c>
      <c r="E6" s="3">
        <f t="shared" ref="E6:E56" si="1">$I$23*D6</f>
        <v>118.61415348962306</v>
      </c>
      <c r="F6" s="19"/>
      <c r="G6" s="9"/>
      <c r="H6" s="9" t="s">
        <v>132</v>
      </c>
      <c r="I6" s="9">
        <v>1820</v>
      </c>
      <c r="J6" s="9" t="s">
        <v>133</v>
      </c>
    </row>
    <row r="7" spans="1:10" ht="14.5" x14ac:dyDescent="0.35">
      <c r="A7" s="20">
        <v>2</v>
      </c>
      <c r="B7" s="12" t="s">
        <v>8</v>
      </c>
      <c r="C7" s="21">
        <v>751328</v>
      </c>
      <c r="D7" s="18">
        <f t="shared" si="0"/>
        <v>2.2594458850669417E-3</v>
      </c>
      <c r="E7" s="3">
        <f t="shared" si="1"/>
        <v>18.145609902972609</v>
      </c>
      <c r="F7" s="19"/>
      <c r="G7" s="9"/>
      <c r="H7" s="9"/>
      <c r="I7" s="9"/>
      <c r="J7" s="9"/>
    </row>
    <row r="8" spans="1:10" ht="14.5" x14ac:dyDescent="0.35">
      <c r="A8" s="10">
        <v>4</v>
      </c>
      <c r="B8" s="9" t="s">
        <v>10</v>
      </c>
      <c r="C8" s="17">
        <v>7268694</v>
      </c>
      <c r="D8" s="18">
        <f t="shared" si="0"/>
        <v>2.1858922798179716E-2</v>
      </c>
      <c r="E8" s="3">
        <f t="shared" si="1"/>
        <v>175.54900899218131</v>
      </c>
      <c r="F8" s="19"/>
      <c r="G8" s="9"/>
      <c r="H8" s="9" t="s">
        <v>134</v>
      </c>
      <c r="I8" s="9"/>
      <c r="J8" s="9"/>
    </row>
    <row r="9" spans="1:10" ht="14.5" x14ac:dyDescent="0.35">
      <c r="A9" s="20">
        <v>5</v>
      </c>
      <c r="B9" s="12" t="s">
        <v>13</v>
      </c>
      <c r="C9" s="21">
        <v>3038491</v>
      </c>
      <c r="D9" s="18">
        <f t="shared" si="0"/>
        <v>9.137561739696827E-3</v>
      </c>
      <c r="E9" s="3">
        <f t="shared" si="1"/>
        <v>73.38375833150522</v>
      </c>
      <c r="F9" s="19"/>
      <c r="G9" s="9"/>
      <c r="H9" s="9" t="s">
        <v>135</v>
      </c>
      <c r="I9" s="9">
        <v>262.39999999999998</v>
      </c>
      <c r="J9" s="9" t="s">
        <v>136</v>
      </c>
    </row>
    <row r="10" spans="1:10" ht="14.5" x14ac:dyDescent="0.35">
      <c r="A10" s="10">
        <v>6</v>
      </c>
      <c r="B10" s="9" t="s">
        <v>16</v>
      </c>
      <c r="C10" s="17">
        <v>40438640</v>
      </c>
      <c r="D10" s="18">
        <f t="shared" si="0"/>
        <v>0.12160989440790632</v>
      </c>
      <c r="E10" s="3">
        <f t="shared" si="1"/>
        <v>976.64906198989559</v>
      </c>
      <c r="F10" s="19"/>
      <c r="G10" s="9"/>
      <c r="H10" s="9" t="s">
        <v>137</v>
      </c>
      <c r="I10" s="9">
        <v>33.57</v>
      </c>
      <c r="J10" s="9" t="s">
        <v>136</v>
      </c>
    </row>
    <row r="11" spans="1:10" ht="14.5" x14ac:dyDescent="0.35">
      <c r="A11" s="20">
        <v>8</v>
      </c>
      <c r="B11" s="12" t="s">
        <v>19</v>
      </c>
      <c r="C11" s="21">
        <v>5843359</v>
      </c>
      <c r="D11" s="18">
        <f t="shared" si="0"/>
        <v>1.7572556123981644E-2</v>
      </c>
      <c r="E11" s="3">
        <f t="shared" si="1"/>
        <v>141.12519823169657</v>
      </c>
      <c r="F11" s="19"/>
      <c r="G11" s="9"/>
      <c r="H11" s="9" t="s">
        <v>138</v>
      </c>
      <c r="I11" s="9">
        <v>67.8</v>
      </c>
      <c r="J11" s="9" t="s">
        <v>136</v>
      </c>
    </row>
    <row r="12" spans="1:10" ht="14.5" x14ac:dyDescent="0.35">
      <c r="A12" s="10">
        <v>9</v>
      </c>
      <c r="B12" s="9" t="s">
        <v>21</v>
      </c>
      <c r="C12" s="17">
        <v>3593542</v>
      </c>
      <c r="D12" s="18">
        <f t="shared" si="0"/>
        <v>1.0806749761376161E-2</v>
      </c>
      <c r="E12" s="3">
        <f t="shared" si="1"/>
        <v>86.789007333611949</v>
      </c>
      <c r="F12" s="19"/>
      <c r="G12" s="9"/>
      <c r="H12" s="9" t="s">
        <v>139</v>
      </c>
      <c r="I12" s="9">
        <v>23.4</v>
      </c>
      <c r="J12" s="9" t="s">
        <v>136</v>
      </c>
    </row>
    <row r="13" spans="1:10" ht="14.5" x14ac:dyDescent="0.35">
      <c r="A13" s="20">
        <v>10</v>
      </c>
      <c r="B13" s="12" t="s">
        <v>24</v>
      </c>
      <c r="C13" s="21">
        <v>987393</v>
      </c>
      <c r="D13" s="18">
        <f t="shared" si="0"/>
        <v>2.9693569929430327E-3</v>
      </c>
      <c r="E13" s="3">
        <f t="shared" si="1"/>
        <v>23.846906010325498</v>
      </c>
      <c r="F13" s="19"/>
      <c r="G13" s="9"/>
      <c r="H13" s="9" t="s">
        <v>140</v>
      </c>
      <c r="I13" s="9">
        <v>137.69999999999999</v>
      </c>
      <c r="J13" s="9" t="s">
        <v>136</v>
      </c>
    </row>
    <row r="14" spans="1:10" ht="14.5" x14ac:dyDescent="0.35">
      <c r="A14" s="10">
        <v>11</v>
      </c>
      <c r="B14" s="9" t="s">
        <v>141</v>
      </c>
      <c r="C14" s="17">
        <v>732552</v>
      </c>
      <c r="D14" s="18">
        <f t="shared" si="0"/>
        <v>2.2029813902816856E-3</v>
      </c>
      <c r="E14" s="3">
        <f t="shared" si="1"/>
        <v>17.692143545352216</v>
      </c>
      <c r="F14" s="19"/>
      <c r="G14" s="9"/>
      <c r="H14" s="9"/>
      <c r="I14" s="9"/>
      <c r="J14" s="9"/>
    </row>
    <row r="15" spans="1:10" ht="14.5" x14ac:dyDescent="0.35">
      <c r="A15" s="20">
        <v>12</v>
      </c>
      <c r="B15" s="12" t="s">
        <v>27</v>
      </c>
      <c r="C15" s="21">
        <v>21877257</v>
      </c>
      <c r="D15" s="18">
        <f t="shared" si="0"/>
        <v>6.5790810811259468E-2</v>
      </c>
      <c r="E15" s="3">
        <f t="shared" si="1"/>
        <v>528.36600162522484</v>
      </c>
      <c r="F15" s="19"/>
      <c r="G15" s="9"/>
      <c r="H15" s="9" t="s">
        <v>142</v>
      </c>
      <c r="I15" s="22">
        <v>0.83199999999999996</v>
      </c>
      <c r="J15" s="9" t="s">
        <v>136</v>
      </c>
    </row>
    <row r="16" spans="1:10" ht="14.5" x14ac:dyDescent="0.35">
      <c r="A16" s="10">
        <v>13</v>
      </c>
      <c r="B16" s="9" t="s">
        <v>29</v>
      </c>
      <c r="C16" s="17">
        <v>10725351</v>
      </c>
      <c r="D16" s="18">
        <f t="shared" si="0"/>
        <v>3.2254022454705017E-2</v>
      </c>
      <c r="E16" s="3">
        <f t="shared" si="1"/>
        <v>259.03205433373597</v>
      </c>
      <c r="F16" s="19"/>
      <c r="G16" s="9"/>
      <c r="H16" s="9" t="s">
        <v>143</v>
      </c>
      <c r="I16" s="9"/>
      <c r="J16" s="9"/>
    </row>
    <row r="17" spans="1:10" ht="14.5" x14ac:dyDescent="0.35">
      <c r="A17" s="20">
        <v>15</v>
      </c>
      <c r="B17" s="12" t="s">
        <v>32</v>
      </c>
      <c r="C17" s="21">
        <v>1453902</v>
      </c>
      <c r="D17" s="18">
        <f t="shared" si="0"/>
        <v>4.3722753460414049E-3</v>
      </c>
      <c r="E17" s="3">
        <f t="shared" si="1"/>
        <v>35.113743304058524</v>
      </c>
      <c r="F17" s="19"/>
      <c r="G17" s="9"/>
      <c r="H17" s="9"/>
      <c r="I17" s="9"/>
      <c r="J17" s="9"/>
    </row>
    <row r="18" spans="1:10" ht="14.5" x14ac:dyDescent="0.35">
      <c r="A18" s="10">
        <v>16</v>
      </c>
      <c r="B18" s="9" t="s">
        <v>35</v>
      </c>
      <c r="C18" s="17">
        <v>1777249</v>
      </c>
      <c r="D18" s="18">
        <f t="shared" si="0"/>
        <v>5.3446669627504068E-3</v>
      </c>
      <c r="E18" s="3">
        <f t="shared" si="1"/>
        <v>42.923020377848516</v>
      </c>
      <c r="F18" s="19"/>
      <c r="G18" s="9"/>
      <c r="H18" s="9" t="s">
        <v>144</v>
      </c>
      <c r="I18" s="9"/>
      <c r="J18" s="9"/>
    </row>
    <row r="19" spans="1:10" ht="14.5" x14ac:dyDescent="0.35">
      <c r="A19" s="20">
        <v>17</v>
      </c>
      <c r="B19" s="12" t="s">
        <v>38</v>
      </c>
      <c r="C19" s="21">
        <v>12791188</v>
      </c>
      <c r="D19" s="18">
        <f t="shared" si="0"/>
        <v>3.846655134870209E-2</v>
      </c>
      <c r="E19" s="3">
        <f t="shared" si="1"/>
        <v>308.92487388142649</v>
      </c>
      <c r="F19" s="19"/>
      <c r="G19" s="9"/>
      <c r="H19" s="9" t="s">
        <v>145</v>
      </c>
      <c r="I19" s="9"/>
      <c r="J19" s="9"/>
    </row>
    <row r="20" spans="1:10" ht="14.5" x14ac:dyDescent="0.35">
      <c r="A20" s="10">
        <v>18</v>
      </c>
      <c r="B20" s="9" t="s">
        <v>40</v>
      </c>
      <c r="C20" s="17">
        <v>6737581</v>
      </c>
      <c r="D20" s="18">
        <f t="shared" si="0"/>
        <v>2.0261722797174087E-2</v>
      </c>
      <c r="E20" s="3">
        <f t="shared" si="1"/>
        <v>162.7218957841051</v>
      </c>
      <c r="F20" s="19"/>
      <c r="G20" s="9"/>
      <c r="H20" s="9" t="s">
        <v>146</v>
      </c>
      <c r="I20" s="9"/>
      <c r="J20" s="9"/>
    </row>
    <row r="21" spans="1:10" ht="14.5" x14ac:dyDescent="0.35">
      <c r="A21" s="20">
        <v>19</v>
      </c>
      <c r="B21" s="12" t="s">
        <v>43</v>
      </c>
      <c r="C21" s="21">
        <v>3184240</v>
      </c>
      <c r="D21" s="18">
        <f t="shared" si="0"/>
        <v>9.5758682826482689E-3</v>
      </c>
      <c r="E21" s="3">
        <f t="shared" si="1"/>
        <v>76.903798177948246</v>
      </c>
      <c r="F21" s="19"/>
      <c r="G21" s="9"/>
      <c r="H21" s="9"/>
      <c r="I21" s="9"/>
      <c r="J21" s="9"/>
    </row>
    <row r="22" spans="1:10" ht="14.5" x14ac:dyDescent="0.35">
      <c r="A22" s="10">
        <v>20</v>
      </c>
      <c r="B22" s="9" t="s">
        <v>46</v>
      </c>
      <c r="C22" s="17">
        <v>2936212</v>
      </c>
      <c r="D22" s="18">
        <f t="shared" si="0"/>
        <v>8.8299812080531743E-3</v>
      </c>
      <c r="E22" s="3">
        <f t="shared" si="1"/>
        <v>70.913579081875042</v>
      </c>
      <c r="F22" s="19"/>
      <c r="G22" s="9"/>
      <c r="H22" s="9" t="s">
        <v>147</v>
      </c>
      <c r="I22" s="23">
        <v>3.41</v>
      </c>
      <c r="J22" s="9"/>
    </row>
    <row r="23" spans="1:10" ht="14.5" x14ac:dyDescent="0.35">
      <c r="A23" s="20">
        <v>21</v>
      </c>
      <c r="B23" s="12" t="s">
        <v>48</v>
      </c>
      <c r="C23" s="21">
        <v>4498533</v>
      </c>
      <c r="D23" s="18">
        <f t="shared" si="0"/>
        <v>1.3528301721335881E-2</v>
      </c>
      <c r="E23" s="3">
        <f t="shared" si="1"/>
        <v>108.64579112404846</v>
      </c>
      <c r="F23" s="19"/>
      <c r="G23" s="9"/>
      <c r="H23" s="9" t="s">
        <v>128</v>
      </c>
      <c r="I23" s="9">
        <v>8031</v>
      </c>
      <c r="J23" s="9"/>
    </row>
    <row r="24" spans="1:10" ht="14.5" x14ac:dyDescent="0.35">
      <c r="A24" s="10">
        <v>22</v>
      </c>
      <c r="B24" s="9" t="s">
        <v>51</v>
      </c>
      <c r="C24" s="17">
        <v>4742900</v>
      </c>
      <c r="D24" s="18">
        <f t="shared" si="0"/>
        <v>1.4263179181774137E-2</v>
      </c>
      <c r="E24" s="3">
        <f t="shared" si="1"/>
        <v>114.54759200882809</v>
      </c>
      <c r="F24" s="19"/>
      <c r="G24" s="9"/>
      <c r="H24" s="9"/>
      <c r="I24" s="9"/>
      <c r="J24" s="9"/>
    </row>
    <row r="25" spans="1:10" ht="14.5" x14ac:dyDescent="0.35">
      <c r="A25" s="20">
        <v>23</v>
      </c>
      <c r="B25" s="12" t="s">
        <v>54</v>
      </c>
      <c r="C25" s="21">
        <v>1338780</v>
      </c>
      <c r="D25" s="18">
        <f t="shared" si="0"/>
        <v>4.0260724503943957E-3</v>
      </c>
      <c r="E25" s="3">
        <f t="shared" si="1"/>
        <v>32.333387849117393</v>
      </c>
      <c r="F25" s="19"/>
      <c r="G25" s="9"/>
      <c r="H25" s="9"/>
      <c r="I25" s="9"/>
      <c r="J25" s="9"/>
    </row>
    <row r="26" spans="1:10" ht="14.5" x14ac:dyDescent="0.35">
      <c r="A26" s="10">
        <v>24</v>
      </c>
      <c r="B26" s="9" t="s">
        <v>57</v>
      </c>
      <c r="C26" s="17">
        <v>6161345</v>
      </c>
      <c r="D26" s="18">
        <f t="shared" si="0"/>
        <v>1.8528825768143575E-2</v>
      </c>
      <c r="E26" s="3">
        <f t="shared" si="1"/>
        <v>148.80499974396105</v>
      </c>
      <c r="F26" s="19"/>
      <c r="G26" s="9"/>
      <c r="H26" s="9"/>
      <c r="I26" s="9"/>
      <c r="J26" s="9"/>
    </row>
    <row r="27" spans="1:10" ht="14.5" x14ac:dyDescent="0.35">
      <c r="A27" s="20">
        <v>25</v>
      </c>
      <c r="B27" s="12" t="s">
        <v>59</v>
      </c>
      <c r="C27" s="21">
        <v>6982092</v>
      </c>
      <c r="D27" s="18">
        <f t="shared" si="0"/>
        <v>2.099703330444069E-2</v>
      </c>
      <c r="E27" s="3">
        <f t="shared" si="1"/>
        <v>168.62717446796319</v>
      </c>
      <c r="F27" s="19"/>
      <c r="G27" s="9"/>
      <c r="H27" s="9"/>
      <c r="I27" s="9"/>
      <c r="J27" s="9"/>
    </row>
    <row r="28" spans="1:10" ht="14.5" x14ac:dyDescent="0.35">
      <c r="A28" s="10">
        <v>26</v>
      </c>
      <c r="B28" s="9" t="s">
        <v>62</v>
      </c>
      <c r="C28" s="17">
        <v>9992315</v>
      </c>
      <c r="D28" s="18">
        <f t="shared" si="0"/>
        <v>3.0049585545916937E-2</v>
      </c>
      <c r="E28" s="3">
        <f t="shared" si="1"/>
        <v>241.32822151925893</v>
      </c>
      <c r="F28" s="19"/>
      <c r="G28" s="9"/>
      <c r="H28" s="9"/>
      <c r="I28" s="9"/>
      <c r="J28" s="9"/>
    </row>
    <row r="29" spans="1:10" ht="14.5" x14ac:dyDescent="0.35">
      <c r="A29" s="20">
        <v>27</v>
      </c>
      <c r="B29" s="12" t="s">
        <v>1</v>
      </c>
      <c r="C29" s="21">
        <v>5683666</v>
      </c>
      <c r="D29" s="18">
        <f t="shared" si="0"/>
        <v>1.709231621315176E-2</v>
      </c>
      <c r="E29" s="3">
        <f t="shared" si="1"/>
        <v>137.26839150782178</v>
      </c>
      <c r="F29" s="19"/>
      <c r="G29" s="9"/>
      <c r="H29" s="9"/>
      <c r="I29" s="9"/>
      <c r="J29" s="9"/>
    </row>
    <row r="30" spans="1:10" ht="14.5" x14ac:dyDescent="0.35">
      <c r="A30" s="10">
        <v>28</v>
      </c>
      <c r="B30" s="9" t="s">
        <v>66</v>
      </c>
      <c r="C30" s="17">
        <v>2990498</v>
      </c>
      <c r="D30" s="18">
        <f t="shared" si="0"/>
        <v>8.9932338478013862E-3</v>
      </c>
      <c r="E30" s="3">
        <f t="shared" si="1"/>
        <v>72.224661031692932</v>
      </c>
      <c r="F30" s="19"/>
      <c r="G30" s="9"/>
      <c r="H30" s="9"/>
      <c r="I30" s="9"/>
      <c r="J30" s="9"/>
    </row>
    <row r="31" spans="1:10" ht="14.5" x14ac:dyDescent="0.35">
      <c r="A31" s="20">
        <v>29</v>
      </c>
      <c r="B31" s="12" t="s">
        <v>68</v>
      </c>
      <c r="C31" s="21">
        <v>6161471</v>
      </c>
      <c r="D31" s="18">
        <f t="shared" si="0"/>
        <v>1.8529204684118381E-2</v>
      </c>
      <c r="E31" s="3">
        <f t="shared" si="1"/>
        <v>148.80804281815472</v>
      </c>
      <c r="F31" s="19"/>
      <c r="G31" s="9"/>
      <c r="H31" s="9"/>
      <c r="I31" s="9"/>
      <c r="J31" s="9"/>
    </row>
    <row r="32" spans="1:10" ht="14.5" x14ac:dyDescent="0.35">
      <c r="A32" s="10">
        <v>30</v>
      </c>
      <c r="B32" s="9" t="s">
        <v>71</v>
      </c>
      <c r="C32" s="17">
        <v>1074635</v>
      </c>
      <c r="D32" s="18">
        <f t="shared" si="0"/>
        <v>3.2317172109902906E-3</v>
      </c>
      <c r="E32" s="3">
        <f t="shared" si="1"/>
        <v>25.953920921463023</v>
      </c>
      <c r="F32" s="19"/>
      <c r="G32" s="9"/>
      <c r="H32" s="9"/>
      <c r="I32" s="9"/>
      <c r="J32" s="9"/>
    </row>
    <row r="33" spans="1:10" ht="14.5" x14ac:dyDescent="0.35">
      <c r="A33" s="20">
        <v>31</v>
      </c>
      <c r="B33" s="12" t="s">
        <v>74</v>
      </c>
      <c r="C33" s="21">
        <v>1956876</v>
      </c>
      <c r="D33" s="18">
        <f t="shared" si="0"/>
        <v>5.8848537866101848E-3</v>
      </c>
      <c r="E33" s="3">
        <f t="shared" si="1"/>
        <v>47.261260760266396</v>
      </c>
      <c r="F33" s="19"/>
      <c r="G33" s="9"/>
      <c r="H33" s="9"/>
      <c r="I33" s="9"/>
      <c r="J33" s="9"/>
    </row>
    <row r="34" spans="1:10" ht="14.5" x14ac:dyDescent="0.35">
      <c r="A34" s="10">
        <v>32</v>
      </c>
      <c r="B34" s="9" t="s">
        <v>76</v>
      </c>
      <c r="C34" s="17">
        <v>3119265</v>
      </c>
      <c r="D34" s="18">
        <f t="shared" si="0"/>
        <v>9.3804709377040846E-3</v>
      </c>
      <c r="E34" s="3">
        <f t="shared" si="1"/>
        <v>75.334562100701504</v>
      </c>
      <c r="F34" s="19"/>
      <c r="G34" s="9"/>
      <c r="H34" s="9"/>
      <c r="I34" s="9"/>
      <c r="J34" s="9"/>
    </row>
    <row r="35" spans="1:10" ht="14.5" x14ac:dyDescent="0.35">
      <c r="A35" s="20">
        <v>33</v>
      </c>
      <c r="B35" s="12" t="s">
        <v>78</v>
      </c>
      <c r="C35" s="21">
        <v>1352917</v>
      </c>
      <c r="D35" s="18">
        <f t="shared" si="0"/>
        <v>4.0685862213136097E-3</v>
      </c>
      <c r="E35" s="3">
        <f t="shared" si="1"/>
        <v>32.674815943369602</v>
      </c>
      <c r="F35" s="19"/>
      <c r="G35" s="9"/>
      <c r="H35" s="9"/>
      <c r="I35" s="9"/>
      <c r="J35" s="9"/>
    </row>
    <row r="36" spans="1:10" ht="14.5" x14ac:dyDescent="0.35">
      <c r="A36" s="10">
        <v>34</v>
      </c>
      <c r="B36" s="9" t="s">
        <v>80</v>
      </c>
      <c r="C36" s="17">
        <v>9088074</v>
      </c>
      <c r="D36" s="18">
        <f t="shared" si="0"/>
        <v>2.73302890381882E-2</v>
      </c>
      <c r="E36" s="3">
        <f t="shared" si="1"/>
        <v>219.48955126568944</v>
      </c>
      <c r="F36" s="19"/>
      <c r="G36" s="9"/>
      <c r="H36" s="9"/>
      <c r="I36" s="9"/>
      <c r="J36" s="9"/>
    </row>
    <row r="37" spans="1:10" ht="14.5" x14ac:dyDescent="0.35">
      <c r="A37" s="20">
        <v>35</v>
      </c>
      <c r="B37" s="12" t="s">
        <v>82</v>
      </c>
      <c r="C37" s="21">
        <v>2099134</v>
      </c>
      <c r="D37" s="18">
        <f t="shared" si="0"/>
        <v>6.3126619512438109E-3</v>
      </c>
      <c r="E37" s="3">
        <f t="shared" si="1"/>
        <v>50.696988130439046</v>
      </c>
      <c r="F37" s="19"/>
      <c r="G37" s="9"/>
      <c r="H37" s="9"/>
      <c r="I37" s="9"/>
      <c r="J37" s="9"/>
    </row>
    <row r="38" spans="1:10" ht="14.5" x14ac:dyDescent="0.35">
      <c r="A38" s="10">
        <v>36</v>
      </c>
      <c r="B38" s="9" t="s">
        <v>84</v>
      </c>
      <c r="C38" s="17">
        <v>20031150</v>
      </c>
      <c r="D38" s="18">
        <f t="shared" si="0"/>
        <v>6.023906927554766E-2</v>
      </c>
      <c r="E38" s="3">
        <f t="shared" si="1"/>
        <v>483.77996535192324</v>
      </c>
      <c r="F38" s="19"/>
      <c r="G38" s="9"/>
      <c r="H38" s="9"/>
      <c r="I38" s="9"/>
      <c r="J38" s="9"/>
    </row>
    <row r="39" spans="1:10" ht="14.5" x14ac:dyDescent="0.35">
      <c r="A39" s="20">
        <v>37</v>
      </c>
      <c r="B39" s="12" t="s">
        <v>86</v>
      </c>
      <c r="C39" s="21">
        <v>10568033</v>
      </c>
      <c r="D39" s="18">
        <f t="shared" si="0"/>
        <v>3.1780924809273248E-2</v>
      </c>
      <c r="E39" s="3">
        <f t="shared" si="1"/>
        <v>255.23260714327344</v>
      </c>
      <c r="F39" s="19"/>
      <c r="G39" s="9"/>
      <c r="H39" s="9"/>
      <c r="I39" s="9"/>
      <c r="J39" s="9"/>
    </row>
    <row r="40" spans="1:10" ht="14.5" x14ac:dyDescent="0.35">
      <c r="A40" s="10">
        <v>38</v>
      </c>
      <c r="B40" s="9" t="s">
        <v>88</v>
      </c>
      <c r="C40" s="17">
        <v>789403</v>
      </c>
      <c r="D40" s="18">
        <f t="shared" si="0"/>
        <v>2.3739476766598596E-3</v>
      </c>
      <c r="E40" s="3">
        <f t="shared" si="1"/>
        <v>19.065173791255333</v>
      </c>
      <c r="F40" s="19"/>
      <c r="G40" s="9"/>
      <c r="H40" s="9"/>
      <c r="I40" s="9"/>
      <c r="J40" s="9"/>
    </row>
    <row r="41" spans="1:10" ht="14.5" x14ac:dyDescent="0.35">
      <c r="A41" s="20">
        <v>39</v>
      </c>
      <c r="B41" s="12" t="s">
        <v>90</v>
      </c>
      <c r="C41" s="21">
        <v>11705262</v>
      </c>
      <c r="D41" s="18">
        <f t="shared" si="0"/>
        <v>3.5200879056191757E-2</v>
      </c>
      <c r="E41" s="3">
        <f t="shared" si="1"/>
        <v>282.69825970027603</v>
      </c>
      <c r="F41" s="19"/>
      <c r="G41" s="9"/>
      <c r="H41" s="9"/>
      <c r="I41" s="9"/>
      <c r="J41" s="9"/>
    </row>
    <row r="42" spans="1:10" ht="14.5" x14ac:dyDescent="0.35">
      <c r="A42" s="10">
        <v>40</v>
      </c>
      <c r="B42" s="9" t="s">
        <v>92</v>
      </c>
      <c r="C42" s="17">
        <v>4001180</v>
      </c>
      <c r="D42" s="18">
        <f t="shared" si="0"/>
        <v>1.2032627143420911E-2</v>
      </c>
      <c r="E42" s="3">
        <f t="shared" si="1"/>
        <v>96.634028588813337</v>
      </c>
      <c r="F42" s="19"/>
      <c r="G42" s="9"/>
      <c r="H42" s="9"/>
      <c r="I42" s="9"/>
      <c r="J42" s="9"/>
    </row>
    <row r="43" spans="1:10" ht="14.5" x14ac:dyDescent="0.35">
      <c r="A43" s="20">
        <v>41</v>
      </c>
      <c r="B43" s="12" t="s">
        <v>94</v>
      </c>
      <c r="C43" s="21">
        <v>4267534</v>
      </c>
      <c r="D43" s="18">
        <f t="shared" si="0"/>
        <v>1.2833625441462673E-2</v>
      </c>
      <c r="E43" s="3">
        <f t="shared" si="1"/>
        <v>103.06684592038673</v>
      </c>
      <c r="F43" s="19"/>
      <c r="G43" s="9"/>
      <c r="H43" s="9"/>
      <c r="I43" s="9"/>
      <c r="J43" s="9"/>
    </row>
    <row r="44" spans="1:10" ht="14.5" x14ac:dyDescent="0.35">
      <c r="A44" s="10">
        <v>42</v>
      </c>
      <c r="B44" s="9" t="s">
        <v>96</v>
      </c>
      <c r="C44" s="17">
        <v>12844885</v>
      </c>
      <c r="D44" s="18">
        <f t="shared" si="0"/>
        <v>3.8628032706631572E-2</v>
      </c>
      <c r="E44" s="3">
        <f t="shared" si="1"/>
        <v>310.22173066695814</v>
      </c>
      <c r="F44" s="19"/>
      <c r="G44" s="9"/>
      <c r="H44" s="9"/>
      <c r="I44" s="9"/>
      <c r="J44" s="9"/>
    </row>
    <row r="45" spans="1:10" ht="14.5" x14ac:dyDescent="0.35">
      <c r="A45" s="20">
        <v>44</v>
      </c>
      <c r="B45" s="12" t="s">
        <v>98</v>
      </c>
      <c r="C45" s="21">
        <v>1062334</v>
      </c>
      <c r="D45" s="18">
        <f t="shared" si="0"/>
        <v>3.1947247871325236E-3</v>
      </c>
      <c r="E45" s="3">
        <f t="shared" si="1"/>
        <v>25.656834765461298</v>
      </c>
      <c r="F45" s="19"/>
      <c r="G45" s="9"/>
      <c r="H45" s="9"/>
      <c r="I45" s="9"/>
      <c r="J45" s="9"/>
    </row>
    <row r="46" spans="1:10" ht="14.5" x14ac:dyDescent="0.35">
      <c r="A46" s="10">
        <v>45</v>
      </c>
      <c r="B46" s="9" t="s">
        <v>100</v>
      </c>
      <c r="C46" s="17">
        <v>5184564</v>
      </c>
      <c r="D46" s="18">
        <f t="shared" si="0"/>
        <v>1.5591381920634136E-2</v>
      </c>
      <c r="E46" s="3">
        <f t="shared" si="1"/>
        <v>125.21438820461275</v>
      </c>
      <c r="F46" s="19"/>
      <c r="G46" s="9"/>
      <c r="H46" s="9"/>
      <c r="I46" s="9"/>
      <c r="J46" s="9"/>
    </row>
    <row r="47" spans="1:10" ht="14.5" x14ac:dyDescent="0.35">
      <c r="A47" s="20">
        <v>46</v>
      </c>
      <c r="B47" s="12" t="s">
        <v>102</v>
      </c>
      <c r="C47" s="21">
        <v>891688</v>
      </c>
      <c r="D47" s="18">
        <f t="shared" si="0"/>
        <v>2.6815462519213596E-3</v>
      </c>
      <c r="E47" s="3">
        <f t="shared" si="1"/>
        <v>21.535497949180439</v>
      </c>
      <c r="F47" s="19"/>
      <c r="G47" s="9"/>
      <c r="H47" s="9"/>
      <c r="I47" s="9"/>
      <c r="J47" s="9"/>
    </row>
    <row r="48" spans="1:10" ht="14.5" x14ac:dyDescent="0.35">
      <c r="A48" s="10">
        <v>47</v>
      </c>
      <c r="B48" s="9" t="s">
        <v>104</v>
      </c>
      <c r="C48" s="17">
        <v>6861856</v>
      </c>
      <c r="D48" s="18">
        <f t="shared" si="0"/>
        <v>2.0635451231848016E-2</v>
      </c>
      <c r="E48" s="3">
        <f t="shared" si="1"/>
        <v>165.72330884297142</v>
      </c>
      <c r="F48" s="19"/>
      <c r="G48" s="9"/>
      <c r="H48" s="9"/>
      <c r="I48" s="9"/>
      <c r="J48" s="9"/>
    </row>
    <row r="49" spans="1:10" ht="14.5" x14ac:dyDescent="0.35">
      <c r="A49" s="20">
        <v>48</v>
      </c>
      <c r="B49" s="12" t="s">
        <v>106</v>
      </c>
      <c r="C49" s="21">
        <v>29604099</v>
      </c>
      <c r="D49" s="18">
        <f t="shared" si="0"/>
        <v>8.9027508181066556E-2</v>
      </c>
      <c r="E49" s="3">
        <f t="shared" si="1"/>
        <v>714.97991820214554</v>
      </c>
      <c r="F49" s="19"/>
      <c r="G49" s="9"/>
      <c r="H49" s="9"/>
      <c r="I49" s="9"/>
      <c r="J49" s="9"/>
    </row>
    <row r="50" spans="1:10" ht="14.5" x14ac:dyDescent="0.35">
      <c r="A50" s="10">
        <v>49</v>
      </c>
      <c r="B50" s="9" t="s">
        <v>108</v>
      </c>
      <c r="C50" s="17">
        <v>3240569</v>
      </c>
      <c r="D50" s="18">
        <f t="shared" si="0"/>
        <v>9.7452647742736799E-3</v>
      </c>
      <c r="E50" s="3">
        <f t="shared" si="1"/>
        <v>78.264221402191922</v>
      </c>
      <c r="F50" s="19"/>
      <c r="G50" s="9"/>
      <c r="H50" s="9"/>
      <c r="I50" s="9"/>
      <c r="J50" s="9"/>
    </row>
    <row r="51" spans="1:10" ht="14.5" x14ac:dyDescent="0.35">
      <c r="A51" s="20">
        <v>50</v>
      </c>
      <c r="B51" s="12" t="s">
        <v>110</v>
      </c>
      <c r="C51" s="21">
        <v>622868</v>
      </c>
      <c r="D51" s="18">
        <f t="shared" si="0"/>
        <v>1.8731320269441255E-3</v>
      </c>
      <c r="E51" s="3">
        <f t="shared" si="1"/>
        <v>15.043123308388273</v>
      </c>
      <c r="F51" s="19"/>
      <c r="G51" s="9"/>
      <c r="H51" s="9"/>
      <c r="I51" s="9"/>
      <c r="J51" s="9"/>
    </row>
    <row r="52" spans="1:10" ht="14.5" x14ac:dyDescent="0.35">
      <c r="A52" s="10">
        <v>51</v>
      </c>
      <c r="B52" s="9" t="s">
        <v>112</v>
      </c>
      <c r="C52" s="17">
        <v>8655021</v>
      </c>
      <c r="D52" s="18">
        <f t="shared" si="0"/>
        <v>2.602798189820953E-2</v>
      </c>
      <c r="E52" s="3">
        <f t="shared" si="1"/>
        <v>209.03072262452073</v>
      </c>
      <c r="F52" s="19"/>
      <c r="G52" s="9"/>
      <c r="H52" s="9"/>
      <c r="I52" s="9"/>
      <c r="J52" s="9"/>
    </row>
    <row r="53" spans="1:10" ht="14.5" x14ac:dyDescent="0.35">
      <c r="A53" s="20">
        <v>53</v>
      </c>
      <c r="B53" s="12" t="s">
        <v>114</v>
      </c>
      <c r="C53" s="21">
        <v>7681818</v>
      </c>
      <c r="D53" s="18">
        <f t="shared" si="0"/>
        <v>2.3101298061476698E-2</v>
      </c>
      <c r="E53" s="3">
        <f t="shared" si="1"/>
        <v>185.52652473171935</v>
      </c>
      <c r="F53" s="19"/>
      <c r="G53" s="9"/>
      <c r="H53" s="9"/>
      <c r="I53" s="9"/>
      <c r="J53" s="9"/>
    </row>
    <row r="54" spans="1:10" ht="14.5" x14ac:dyDescent="0.35">
      <c r="A54" s="10">
        <v>54</v>
      </c>
      <c r="B54" s="9" t="s">
        <v>116</v>
      </c>
      <c r="C54" s="17">
        <v>1801966</v>
      </c>
      <c r="D54" s="18">
        <f t="shared" si="0"/>
        <v>5.4189976464746915E-3</v>
      </c>
      <c r="E54" s="3">
        <f t="shared" si="1"/>
        <v>43.51997009883825</v>
      </c>
      <c r="F54" s="19"/>
      <c r="G54" s="9"/>
      <c r="H54" s="9"/>
      <c r="I54" s="9"/>
      <c r="J54" s="9"/>
    </row>
    <row r="55" spans="1:10" ht="14.5" x14ac:dyDescent="0.35">
      <c r="A55" s="20">
        <v>55</v>
      </c>
      <c r="B55" s="12" t="s">
        <v>118</v>
      </c>
      <c r="C55" s="21">
        <v>5837176</v>
      </c>
      <c r="D55" s="18">
        <f t="shared" si="0"/>
        <v>1.7553962175789417E-2</v>
      </c>
      <c r="E55" s="3">
        <f t="shared" si="1"/>
        <v>140.97587023376479</v>
      </c>
      <c r="F55" s="19"/>
      <c r="G55" s="9"/>
      <c r="H55" s="9"/>
      <c r="I55" s="9"/>
      <c r="J55" s="9"/>
    </row>
    <row r="56" spans="1:10" ht="14.5" x14ac:dyDescent="0.35">
      <c r="A56" s="10">
        <v>56</v>
      </c>
      <c r="B56" s="9" t="s">
        <v>120</v>
      </c>
      <c r="C56" s="17">
        <v>585380</v>
      </c>
      <c r="D56" s="18">
        <f t="shared" si="0"/>
        <v>1.7603955026306572E-3</v>
      </c>
      <c r="E56" s="3">
        <f t="shared" si="1"/>
        <v>14.137736281626808</v>
      </c>
      <c r="F56" s="19"/>
      <c r="G56" s="9"/>
      <c r="H56" s="9"/>
      <c r="I56" s="9"/>
      <c r="J56" s="9"/>
    </row>
    <row r="57" spans="1:10" ht="14.5" x14ac:dyDescent="0.35">
      <c r="A57" s="54" t="s">
        <v>148</v>
      </c>
      <c r="B57" s="55"/>
      <c r="C57" s="55"/>
      <c r="D57" s="9"/>
      <c r="E57" s="9"/>
      <c r="F57" s="9"/>
      <c r="G57" s="9"/>
      <c r="H57" s="9"/>
      <c r="I57" s="9"/>
      <c r="J57" s="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B1000"/>
  <sheetViews>
    <sheetView tabSelected="1" workbookViewId="0">
      <selection activeCell="B16" sqref="B16"/>
    </sheetView>
  </sheetViews>
  <sheetFormatPr defaultColWidth="12.58203125" defaultRowHeight="15" customHeight="1" x14ac:dyDescent="0.3"/>
  <cols>
    <col min="1" max="1" width="19.08203125" customWidth="1"/>
    <col min="2" max="2" width="23.83203125" customWidth="1"/>
    <col min="3" max="26" width="7.58203125" customWidth="1"/>
  </cols>
  <sheetData>
    <row r="1" spans="1:2" ht="14.5" x14ac:dyDescent="0.35">
      <c r="A1" s="1" t="s">
        <v>149</v>
      </c>
      <c r="B1" s="1" t="s">
        <v>150</v>
      </c>
    </row>
    <row r="2" spans="1:2" ht="14.5" x14ac:dyDescent="0.35">
      <c r="A2" s="3" t="s">
        <v>151</v>
      </c>
      <c r="B2" s="24">
        <f t="shared" ref="B2:B4" si="0">9*10^12</f>
        <v>9000000000000</v>
      </c>
    </row>
    <row r="3" spans="1:2" ht="14.5" x14ac:dyDescent="0.35">
      <c r="A3" s="3" t="s">
        <v>152</v>
      </c>
      <c r="B3" s="24">
        <f t="shared" si="0"/>
        <v>9000000000000</v>
      </c>
    </row>
    <row r="4" spans="1:2" ht="14.5" x14ac:dyDescent="0.35">
      <c r="A4" s="3" t="s">
        <v>153</v>
      </c>
      <c r="B4" s="24">
        <f t="shared" si="0"/>
        <v>9000000000000</v>
      </c>
    </row>
    <row r="5" spans="1:2" ht="14.5" x14ac:dyDescent="0.35">
      <c r="A5" s="3" t="s">
        <v>154</v>
      </c>
      <c r="B5" s="25">
        <f>hydro!B1</f>
        <v>453.88127853881275</v>
      </c>
    </row>
    <row r="6" spans="1:2" ht="14.5" x14ac:dyDescent="0.35">
      <c r="A6" s="3" t="s">
        <v>155</v>
      </c>
      <c r="B6" s="25">
        <f>'onshore wind'!C1</f>
        <v>93640</v>
      </c>
    </row>
    <row r="7" spans="1:2" ht="14.5" x14ac:dyDescent="0.35">
      <c r="A7" s="3" t="s">
        <v>156</v>
      </c>
      <c r="B7" s="24">
        <f>'solar PV'!B1</f>
        <v>3137000</v>
      </c>
    </row>
    <row r="8" spans="1:2" ht="14.5" x14ac:dyDescent="0.35">
      <c r="A8" s="3" t="s">
        <v>157</v>
      </c>
      <c r="B8" s="24">
        <f>'solar thermal'!B1</f>
        <v>0</v>
      </c>
    </row>
    <row r="9" spans="1:2" ht="14.5" x14ac:dyDescent="0.35">
      <c r="A9" s="3" t="s">
        <v>158</v>
      </c>
      <c r="B9" s="3">
        <f>bio!B1</f>
        <v>2756.5231572080888</v>
      </c>
    </row>
    <row r="10" spans="1:2" ht="14.5" x14ac:dyDescent="0.35">
      <c r="A10" s="3" t="s">
        <v>159</v>
      </c>
      <c r="B10" s="3">
        <f>geothermal!B1</f>
        <v>45000</v>
      </c>
    </row>
    <row r="11" spans="1:2" ht="14.5" x14ac:dyDescent="0.35">
      <c r="A11" s="3" t="s">
        <v>160</v>
      </c>
      <c r="B11" s="24">
        <f t="shared" ref="B11:B12" si="1">9*10^12</f>
        <v>9000000000000</v>
      </c>
    </row>
    <row r="12" spans="1:2" ht="14.5" x14ac:dyDescent="0.35">
      <c r="A12" s="3" t="s">
        <v>161</v>
      </c>
      <c r="B12" s="24">
        <f t="shared" si="1"/>
        <v>9000000000000</v>
      </c>
    </row>
    <row r="13" spans="1:2" ht="14.5" x14ac:dyDescent="0.35">
      <c r="A13" s="3" t="s">
        <v>162</v>
      </c>
      <c r="B13" s="24">
        <f>B2</f>
        <v>9000000000000</v>
      </c>
    </row>
    <row r="14" spans="1:2" ht="14.5" x14ac:dyDescent="0.35">
      <c r="A14" s="3" t="s">
        <v>163</v>
      </c>
      <c r="B14" s="3">
        <f>'offshore wind'!B1</f>
        <v>0</v>
      </c>
    </row>
    <row r="15" spans="1:2" ht="14.5" x14ac:dyDescent="0.35">
      <c r="A15" s="3" t="s">
        <v>164</v>
      </c>
      <c r="B15" s="3">
        <v>0</v>
      </c>
    </row>
    <row r="16" spans="1:2" ht="14.5" x14ac:dyDescent="0.35">
      <c r="A16" s="3" t="s">
        <v>165</v>
      </c>
      <c r="B16" s="3">
        <v>9000000000000</v>
      </c>
    </row>
    <row r="17" spans="1:2" ht="14.5" x14ac:dyDescent="0.35">
      <c r="A17" s="3" t="s">
        <v>166</v>
      </c>
      <c r="B17" s="3">
        <f>SUMIFS('Population by state'!E6:E56,'Population by state'!B6:B56,About!B1)</f>
        <v>259.03205433373597</v>
      </c>
    </row>
    <row r="21" spans="1:2" ht="15.75" customHeight="1" x14ac:dyDescent="0.3"/>
    <row r="22" spans="1:2" ht="15.75" customHeight="1" x14ac:dyDescent="0.3"/>
    <row r="23" spans="1:2" ht="15.75" customHeight="1" x14ac:dyDescent="0.3"/>
    <row r="24" spans="1:2" ht="15.75" customHeight="1" x14ac:dyDescent="0.3"/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10" ht="15.5" x14ac:dyDescent="0.35">
      <c r="A1" s="26" t="str">
        <f>About!B2</f>
        <v>GA</v>
      </c>
      <c r="B1" s="3">
        <f>SUMIFS(E3:E52,A3:A52,A1)</f>
        <v>3137000</v>
      </c>
    </row>
    <row r="2" spans="1:10" ht="21" x14ac:dyDescent="0.5">
      <c r="A2" s="26" t="s">
        <v>2</v>
      </c>
      <c r="B2" s="26" t="s">
        <v>167</v>
      </c>
      <c r="C2" s="26" t="s">
        <v>168</v>
      </c>
      <c r="D2" s="26" t="s">
        <v>169</v>
      </c>
      <c r="E2" s="26" t="s">
        <v>170</v>
      </c>
      <c r="F2" s="26"/>
      <c r="I2" s="27"/>
      <c r="J2" s="27"/>
    </row>
    <row r="3" spans="1:10" ht="21" x14ac:dyDescent="0.5">
      <c r="A3" s="26" t="s">
        <v>6</v>
      </c>
      <c r="B3" s="26">
        <v>13</v>
      </c>
      <c r="C3" s="26">
        <v>20</v>
      </c>
      <c r="D3" s="26">
        <v>2115</v>
      </c>
      <c r="E3" s="28">
        <f t="shared" ref="E3:E52" si="0">SUM(B3:D3)*1000</f>
        <v>2148000</v>
      </c>
      <c r="I3" s="29"/>
      <c r="J3" s="29"/>
    </row>
    <row r="4" spans="1:10" ht="21" x14ac:dyDescent="0.5">
      <c r="A4" s="26" t="s">
        <v>9</v>
      </c>
      <c r="B4" s="26">
        <v>1</v>
      </c>
      <c r="C4" s="26">
        <v>1</v>
      </c>
      <c r="D4" s="26">
        <v>9005</v>
      </c>
      <c r="E4" s="28">
        <f t="shared" si="0"/>
        <v>9007000</v>
      </c>
      <c r="G4" s="24"/>
      <c r="H4" s="24"/>
      <c r="I4" s="29"/>
      <c r="J4" s="29"/>
    </row>
    <row r="5" spans="1:10" ht="21" x14ac:dyDescent="0.5">
      <c r="A5" s="26" t="s">
        <v>11</v>
      </c>
      <c r="B5" s="26">
        <v>15</v>
      </c>
      <c r="C5" s="26">
        <v>53</v>
      </c>
      <c r="D5" s="26">
        <v>5147</v>
      </c>
      <c r="E5" s="28">
        <f t="shared" si="0"/>
        <v>5215000</v>
      </c>
      <c r="I5" s="29"/>
      <c r="J5" s="29"/>
    </row>
    <row r="6" spans="1:10" ht="21" x14ac:dyDescent="0.5">
      <c r="A6" s="26" t="s">
        <v>14</v>
      </c>
      <c r="B6" s="26">
        <v>7</v>
      </c>
      <c r="C6" s="26">
        <v>16</v>
      </c>
      <c r="D6" s="26">
        <v>2747</v>
      </c>
      <c r="E6" s="28">
        <f t="shared" si="0"/>
        <v>2770000</v>
      </c>
      <c r="I6" s="29"/>
      <c r="J6" s="29"/>
    </row>
    <row r="7" spans="1:10" ht="21" x14ac:dyDescent="0.5">
      <c r="A7" s="26" t="s">
        <v>17</v>
      </c>
      <c r="B7" s="26">
        <v>76</v>
      </c>
      <c r="C7" s="26">
        <v>111</v>
      </c>
      <c r="D7" s="26">
        <v>4010</v>
      </c>
      <c r="E7" s="28">
        <f t="shared" si="0"/>
        <v>4197000</v>
      </c>
      <c r="I7" s="29"/>
      <c r="J7" s="29"/>
    </row>
    <row r="8" spans="1:10" ht="21" x14ac:dyDescent="0.5">
      <c r="A8" s="26" t="s">
        <v>20</v>
      </c>
      <c r="B8" s="26">
        <v>12</v>
      </c>
      <c r="C8" s="26">
        <v>19</v>
      </c>
      <c r="D8" s="26">
        <v>4514</v>
      </c>
      <c r="E8" s="28">
        <f t="shared" si="0"/>
        <v>4545000</v>
      </c>
      <c r="I8" s="29"/>
      <c r="J8" s="29"/>
    </row>
    <row r="9" spans="1:10" ht="21" x14ac:dyDescent="0.5">
      <c r="A9" s="26" t="s">
        <v>22</v>
      </c>
      <c r="B9" s="26">
        <v>6</v>
      </c>
      <c r="C9" s="26">
        <v>5</v>
      </c>
      <c r="D9" s="26">
        <v>12</v>
      </c>
      <c r="E9" s="28">
        <f t="shared" si="0"/>
        <v>23000</v>
      </c>
      <c r="I9" s="29"/>
      <c r="J9" s="29"/>
    </row>
    <row r="10" spans="1:10" ht="21" x14ac:dyDescent="0.5">
      <c r="A10" s="26" t="s">
        <v>25</v>
      </c>
      <c r="B10" s="26">
        <v>2</v>
      </c>
      <c r="C10" s="26">
        <v>9</v>
      </c>
      <c r="D10" s="26">
        <v>167</v>
      </c>
      <c r="E10" s="28">
        <f t="shared" si="0"/>
        <v>178000</v>
      </c>
      <c r="I10" s="29"/>
      <c r="J10" s="29"/>
    </row>
    <row r="11" spans="1:10" ht="21" x14ac:dyDescent="0.5">
      <c r="A11" s="26" t="s">
        <v>28</v>
      </c>
      <c r="B11" s="26">
        <v>49</v>
      </c>
      <c r="C11" s="26">
        <v>40</v>
      </c>
      <c r="D11" s="26">
        <v>2813</v>
      </c>
      <c r="E11" s="28">
        <f t="shared" si="0"/>
        <v>2902000</v>
      </c>
      <c r="I11" s="29"/>
      <c r="J11" s="29"/>
    </row>
    <row r="12" spans="1:10" ht="21" x14ac:dyDescent="0.5">
      <c r="A12" s="26" t="s">
        <v>30</v>
      </c>
      <c r="B12" s="26">
        <v>25</v>
      </c>
      <c r="C12" s="26">
        <v>24</v>
      </c>
      <c r="D12" s="26">
        <v>3088</v>
      </c>
      <c r="E12" s="28">
        <f t="shared" si="0"/>
        <v>3137000</v>
      </c>
      <c r="I12" s="29"/>
      <c r="J12" s="29"/>
    </row>
    <row r="13" spans="1:10" ht="21" x14ac:dyDescent="0.5">
      <c r="A13" s="26" t="s">
        <v>33</v>
      </c>
      <c r="B13" s="26">
        <v>3</v>
      </c>
      <c r="C13" s="26">
        <v>2</v>
      </c>
      <c r="D13" s="26">
        <v>21</v>
      </c>
      <c r="E13" s="28">
        <f t="shared" si="0"/>
        <v>26000</v>
      </c>
      <c r="I13" s="29"/>
      <c r="J13" s="29"/>
    </row>
    <row r="14" spans="1:10" ht="21" x14ac:dyDescent="0.5">
      <c r="A14" s="26" t="s">
        <v>36</v>
      </c>
      <c r="B14" s="26">
        <v>3</v>
      </c>
      <c r="C14" s="26">
        <v>12</v>
      </c>
      <c r="D14" s="26">
        <v>2045</v>
      </c>
      <c r="E14" s="28">
        <f t="shared" si="0"/>
        <v>2060000</v>
      </c>
      <c r="I14" s="29"/>
      <c r="J14" s="29"/>
    </row>
    <row r="15" spans="1:10" ht="21" x14ac:dyDescent="0.5">
      <c r="A15" s="26" t="s">
        <v>39</v>
      </c>
      <c r="B15" s="26">
        <v>26</v>
      </c>
      <c r="C15" s="26">
        <v>64</v>
      </c>
      <c r="D15" s="26">
        <v>4969</v>
      </c>
      <c r="E15" s="28">
        <f t="shared" si="0"/>
        <v>5059000</v>
      </c>
      <c r="I15" s="29"/>
      <c r="J15" s="29"/>
    </row>
    <row r="16" spans="1:10" ht="21" x14ac:dyDescent="0.5">
      <c r="A16" s="26" t="s">
        <v>41</v>
      </c>
      <c r="B16" s="26">
        <v>15</v>
      </c>
      <c r="C16" s="26">
        <v>61</v>
      </c>
      <c r="D16" s="26">
        <v>3019</v>
      </c>
      <c r="E16" s="28">
        <f t="shared" si="0"/>
        <v>3095000</v>
      </c>
      <c r="I16" s="29"/>
      <c r="J16" s="29"/>
    </row>
    <row r="17" spans="1:10" ht="21" x14ac:dyDescent="0.5">
      <c r="A17" s="26" t="s">
        <v>44</v>
      </c>
      <c r="B17" s="26">
        <v>7</v>
      </c>
      <c r="C17" s="26">
        <v>16</v>
      </c>
      <c r="D17" s="26">
        <v>4021</v>
      </c>
      <c r="E17" s="28">
        <f t="shared" si="0"/>
        <v>4044000</v>
      </c>
      <c r="I17" s="29"/>
      <c r="J17" s="29"/>
    </row>
    <row r="18" spans="1:10" ht="21" x14ac:dyDescent="0.5">
      <c r="A18" s="26" t="s">
        <v>47</v>
      </c>
      <c r="B18" s="26">
        <v>7</v>
      </c>
      <c r="C18" s="26">
        <v>15</v>
      </c>
      <c r="D18" s="26">
        <v>6960</v>
      </c>
      <c r="E18" s="28">
        <f t="shared" si="0"/>
        <v>6982000</v>
      </c>
      <c r="I18" s="29"/>
      <c r="J18" s="29"/>
    </row>
    <row r="19" spans="1:10" ht="21" x14ac:dyDescent="0.5">
      <c r="A19" s="26" t="s">
        <v>49</v>
      </c>
      <c r="B19" s="26">
        <v>11</v>
      </c>
      <c r="C19" s="26">
        <v>16</v>
      </c>
      <c r="D19" s="26">
        <v>1119</v>
      </c>
      <c r="E19" s="28">
        <f t="shared" si="0"/>
        <v>1146000</v>
      </c>
      <c r="I19" s="29"/>
      <c r="J19" s="29"/>
    </row>
    <row r="20" spans="1:10" ht="21" x14ac:dyDescent="0.5">
      <c r="A20" s="26" t="s">
        <v>52</v>
      </c>
      <c r="B20" s="26">
        <v>12</v>
      </c>
      <c r="C20" s="26">
        <v>32</v>
      </c>
      <c r="D20" s="26">
        <v>2394</v>
      </c>
      <c r="E20" s="28">
        <f t="shared" si="0"/>
        <v>2438000</v>
      </c>
      <c r="I20" s="29"/>
      <c r="J20" s="29"/>
    </row>
    <row r="21" spans="1:10" ht="15.75" customHeight="1" x14ac:dyDescent="0.5">
      <c r="A21" s="26" t="s">
        <v>55</v>
      </c>
      <c r="B21" s="26">
        <v>2</v>
      </c>
      <c r="C21" s="26">
        <v>2</v>
      </c>
      <c r="D21" s="26">
        <v>659</v>
      </c>
      <c r="E21" s="28">
        <f t="shared" si="0"/>
        <v>663000</v>
      </c>
      <c r="I21" s="29"/>
      <c r="J21" s="29"/>
    </row>
    <row r="22" spans="1:10" ht="15.75" customHeight="1" x14ac:dyDescent="0.5">
      <c r="A22" s="26" t="s">
        <v>58</v>
      </c>
      <c r="B22" s="26">
        <v>13</v>
      </c>
      <c r="C22" s="26">
        <v>18</v>
      </c>
      <c r="D22" s="26">
        <v>373</v>
      </c>
      <c r="E22" s="28">
        <f t="shared" si="0"/>
        <v>404000</v>
      </c>
      <c r="I22" s="29"/>
      <c r="J22" s="29"/>
    </row>
    <row r="23" spans="1:10" ht="15.75" customHeight="1" x14ac:dyDescent="0.5">
      <c r="A23" s="26" t="s">
        <v>60</v>
      </c>
      <c r="B23" s="26">
        <v>10</v>
      </c>
      <c r="C23" s="26">
        <v>11</v>
      </c>
      <c r="D23" s="26">
        <v>52</v>
      </c>
      <c r="E23" s="28">
        <f t="shared" si="0"/>
        <v>73000</v>
      </c>
      <c r="I23" s="29"/>
      <c r="J23" s="29"/>
    </row>
    <row r="24" spans="1:10" ht="15.75" customHeight="1" x14ac:dyDescent="0.5">
      <c r="A24" s="26" t="s">
        <v>63</v>
      </c>
      <c r="B24" s="26">
        <v>22</v>
      </c>
      <c r="C24" s="26">
        <v>34</v>
      </c>
      <c r="D24" s="26">
        <v>3444</v>
      </c>
      <c r="E24" s="28">
        <f t="shared" si="0"/>
        <v>3500000</v>
      </c>
      <c r="I24" s="29"/>
      <c r="J24" s="29"/>
    </row>
    <row r="25" spans="1:10" ht="15.75" customHeight="1" x14ac:dyDescent="0.5">
      <c r="A25" s="26" t="s">
        <v>65</v>
      </c>
      <c r="B25" s="26">
        <v>12</v>
      </c>
      <c r="C25" s="26">
        <v>20</v>
      </c>
      <c r="D25" s="26">
        <v>6510</v>
      </c>
      <c r="E25" s="28">
        <f t="shared" si="0"/>
        <v>6542000</v>
      </c>
      <c r="I25" s="29"/>
      <c r="J25" s="29"/>
    </row>
    <row r="26" spans="1:10" ht="15.75" customHeight="1" x14ac:dyDescent="0.5">
      <c r="A26" s="26" t="s">
        <v>67</v>
      </c>
      <c r="B26" s="26">
        <v>7</v>
      </c>
      <c r="C26" s="26">
        <v>15</v>
      </c>
      <c r="D26" s="26">
        <v>2880</v>
      </c>
      <c r="E26" s="28">
        <f t="shared" si="0"/>
        <v>2902000</v>
      </c>
      <c r="I26" s="29"/>
      <c r="J26" s="29"/>
    </row>
    <row r="27" spans="1:10" ht="15.75" customHeight="1" x14ac:dyDescent="0.5">
      <c r="A27" s="26" t="s">
        <v>69</v>
      </c>
      <c r="B27" s="26">
        <v>13</v>
      </c>
      <c r="C27" s="26">
        <v>18</v>
      </c>
      <c r="D27" s="26">
        <v>3157</v>
      </c>
      <c r="E27" s="28">
        <f t="shared" si="0"/>
        <v>3188000</v>
      </c>
      <c r="I27" s="29"/>
      <c r="J27" s="29"/>
    </row>
    <row r="28" spans="1:10" ht="15.75" customHeight="1" x14ac:dyDescent="0.5">
      <c r="A28" s="26" t="s">
        <v>72</v>
      </c>
      <c r="B28" s="26">
        <v>2</v>
      </c>
      <c r="C28" s="26">
        <v>6</v>
      </c>
      <c r="D28" s="26">
        <v>4403</v>
      </c>
      <c r="E28" s="28">
        <f t="shared" si="0"/>
        <v>4411000</v>
      </c>
      <c r="I28" s="29"/>
      <c r="J28" s="29"/>
    </row>
    <row r="29" spans="1:10" ht="15.75" customHeight="1" x14ac:dyDescent="0.5">
      <c r="A29" s="26" t="s">
        <v>75</v>
      </c>
      <c r="B29" s="26">
        <v>4</v>
      </c>
      <c r="C29" s="26">
        <v>7</v>
      </c>
      <c r="D29" s="26">
        <v>4870</v>
      </c>
      <c r="E29" s="28">
        <f t="shared" si="0"/>
        <v>4881000</v>
      </c>
      <c r="I29" s="29"/>
      <c r="J29" s="29"/>
    </row>
    <row r="30" spans="1:10" ht="15.75" customHeight="1" x14ac:dyDescent="0.5">
      <c r="A30" s="26" t="s">
        <v>77</v>
      </c>
      <c r="B30" s="26">
        <v>7</v>
      </c>
      <c r="C30" s="26">
        <v>11</v>
      </c>
      <c r="D30" s="26">
        <v>3732</v>
      </c>
      <c r="E30" s="28">
        <f t="shared" si="0"/>
        <v>3750000</v>
      </c>
      <c r="I30" s="29"/>
      <c r="J30" s="29"/>
    </row>
    <row r="31" spans="1:10" ht="15.75" customHeight="1" x14ac:dyDescent="0.5">
      <c r="A31" s="26" t="s">
        <v>79</v>
      </c>
      <c r="B31" s="26">
        <v>2</v>
      </c>
      <c r="C31" s="26">
        <v>2</v>
      </c>
      <c r="D31" s="26">
        <v>36</v>
      </c>
      <c r="E31" s="28">
        <f t="shared" si="0"/>
        <v>40000</v>
      </c>
      <c r="I31" s="29"/>
      <c r="J31" s="29"/>
    </row>
    <row r="32" spans="1:10" ht="15.75" customHeight="1" x14ac:dyDescent="0.5">
      <c r="A32" s="26" t="s">
        <v>81</v>
      </c>
      <c r="B32" s="26">
        <v>14</v>
      </c>
      <c r="C32" s="26">
        <v>25</v>
      </c>
      <c r="D32" s="26">
        <v>251</v>
      </c>
      <c r="E32" s="28">
        <f t="shared" si="0"/>
        <v>290000</v>
      </c>
      <c r="I32" s="29"/>
      <c r="J32" s="29"/>
    </row>
    <row r="33" spans="1:10" ht="15.75" customHeight="1" x14ac:dyDescent="0.5">
      <c r="A33" s="26" t="s">
        <v>83</v>
      </c>
      <c r="B33" s="26">
        <v>4</v>
      </c>
      <c r="C33" s="26">
        <v>31</v>
      </c>
      <c r="D33" s="26">
        <v>7078</v>
      </c>
      <c r="E33" s="28">
        <f t="shared" si="0"/>
        <v>7113000</v>
      </c>
      <c r="I33" s="29"/>
      <c r="J33" s="29"/>
    </row>
    <row r="34" spans="1:10" ht="15.75" customHeight="1" x14ac:dyDescent="0.5">
      <c r="A34" s="26" t="s">
        <v>85</v>
      </c>
      <c r="B34" s="26">
        <v>25</v>
      </c>
      <c r="C34" s="26">
        <v>33</v>
      </c>
      <c r="D34" s="26">
        <v>926</v>
      </c>
      <c r="E34" s="28">
        <f t="shared" si="0"/>
        <v>984000</v>
      </c>
      <c r="I34" s="29"/>
      <c r="J34" s="29"/>
    </row>
    <row r="35" spans="1:10" ht="15.75" customHeight="1" x14ac:dyDescent="0.5">
      <c r="A35" s="26" t="s">
        <v>87</v>
      </c>
      <c r="B35" s="26">
        <v>23</v>
      </c>
      <c r="C35" s="26">
        <v>38</v>
      </c>
      <c r="D35" s="3">
        <v>2347</v>
      </c>
      <c r="E35" s="28">
        <f t="shared" si="0"/>
        <v>2408000</v>
      </c>
      <c r="I35" s="29"/>
      <c r="J35" s="29"/>
    </row>
    <row r="36" spans="1:10" ht="15.75" customHeight="1" x14ac:dyDescent="0.5">
      <c r="A36" s="26" t="s">
        <v>89</v>
      </c>
      <c r="B36" s="26">
        <v>2</v>
      </c>
      <c r="C36" s="26">
        <v>3</v>
      </c>
      <c r="D36" s="26">
        <v>5483</v>
      </c>
      <c r="E36" s="28">
        <f t="shared" si="0"/>
        <v>5488000</v>
      </c>
      <c r="I36" s="29"/>
      <c r="J36" s="29"/>
    </row>
    <row r="37" spans="1:10" ht="15.75" customHeight="1" x14ac:dyDescent="0.5">
      <c r="A37" s="26" t="s">
        <v>91</v>
      </c>
      <c r="B37" s="26">
        <v>27</v>
      </c>
      <c r="C37" s="26">
        <v>57</v>
      </c>
      <c r="D37" s="26">
        <v>2396</v>
      </c>
      <c r="E37" s="28">
        <f t="shared" si="0"/>
        <v>2480000</v>
      </c>
      <c r="I37" s="29"/>
      <c r="J37" s="29"/>
    </row>
    <row r="38" spans="1:10" ht="15.75" customHeight="1" x14ac:dyDescent="0.5">
      <c r="A38" s="26" t="s">
        <v>93</v>
      </c>
      <c r="B38" s="26">
        <v>9</v>
      </c>
      <c r="C38" s="26">
        <v>26</v>
      </c>
      <c r="D38" s="26">
        <v>4783</v>
      </c>
      <c r="E38" s="28">
        <f t="shared" si="0"/>
        <v>4818000</v>
      </c>
      <c r="I38" s="29"/>
      <c r="J38" s="29"/>
    </row>
    <row r="39" spans="1:10" ht="15.75" customHeight="1" x14ac:dyDescent="0.5">
      <c r="A39" s="26" t="s">
        <v>95</v>
      </c>
      <c r="B39" s="26">
        <v>8</v>
      </c>
      <c r="C39" s="26">
        <v>13</v>
      </c>
      <c r="D39" s="26">
        <v>1885</v>
      </c>
      <c r="E39" s="28">
        <f t="shared" si="0"/>
        <v>1906000</v>
      </c>
      <c r="I39" s="29"/>
      <c r="J39" s="29"/>
    </row>
    <row r="40" spans="1:10" ht="15.75" customHeight="1" x14ac:dyDescent="0.5">
      <c r="A40" s="26" t="s">
        <v>97</v>
      </c>
      <c r="B40" s="26">
        <v>20</v>
      </c>
      <c r="C40" s="26">
        <v>36</v>
      </c>
      <c r="D40" s="26">
        <v>357</v>
      </c>
      <c r="E40" s="28">
        <f t="shared" si="0"/>
        <v>413000</v>
      </c>
      <c r="I40" s="29"/>
      <c r="J40" s="29"/>
    </row>
    <row r="41" spans="1:10" ht="15.75" customHeight="1" x14ac:dyDescent="0.5">
      <c r="A41" s="26" t="s">
        <v>99</v>
      </c>
      <c r="B41" s="26">
        <v>2</v>
      </c>
      <c r="C41" s="26">
        <v>1</v>
      </c>
      <c r="D41" s="26">
        <v>9</v>
      </c>
      <c r="E41" s="28">
        <f t="shared" si="0"/>
        <v>12000</v>
      </c>
      <c r="I41" s="29"/>
      <c r="J41" s="29"/>
    </row>
    <row r="42" spans="1:10" ht="15.75" customHeight="1" x14ac:dyDescent="0.5">
      <c r="A42" s="26" t="s">
        <v>101</v>
      </c>
      <c r="B42" s="26">
        <v>12</v>
      </c>
      <c r="C42" s="26">
        <v>19</v>
      </c>
      <c r="D42" s="26">
        <v>1555</v>
      </c>
      <c r="E42" s="28">
        <f t="shared" si="0"/>
        <v>1586000</v>
      </c>
      <c r="I42" s="29"/>
      <c r="J42" s="29"/>
    </row>
    <row r="43" spans="1:10" ht="15.75" customHeight="1" x14ac:dyDescent="0.5">
      <c r="A43" s="26" t="s">
        <v>103</v>
      </c>
      <c r="B43" s="26">
        <v>2</v>
      </c>
      <c r="C43" s="26">
        <v>2</v>
      </c>
      <c r="D43" s="26">
        <v>5345</v>
      </c>
      <c r="E43" s="28">
        <f t="shared" si="0"/>
        <v>5349000</v>
      </c>
      <c r="I43" s="29"/>
      <c r="J43" s="29"/>
    </row>
    <row r="44" spans="1:10" ht="15.75" customHeight="1" x14ac:dyDescent="0.5">
      <c r="A44" s="26" t="s">
        <v>105</v>
      </c>
      <c r="B44" s="26">
        <v>16</v>
      </c>
      <c r="C44" s="26">
        <v>29</v>
      </c>
      <c r="D44" s="26">
        <v>1267</v>
      </c>
      <c r="E44" s="28">
        <f t="shared" si="0"/>
        <v>1312000</v>
      </c>
      <c r="I44" s="29"/>
      <c r="J44" s="29"/>
    </row>
    <row r="45" spans="1:10" ht="15.75" customHeight="1" x14ac:dyDescent="0.5">
      <c r="A45" s="26" t="s">
        <v>107</v>
      </c>
      <c r="B45" s="26">
        <v>60</v>
      </c>
      <c r="C45" s="26">
        <v>154</v>
      </c>
      <c r="D45" s="26">
        <v>20411</v>
      </c>
      <c r="E45" s="28">
        <f t="shared" si="0"/>
        <v>20625000</v>
      </c>
      <c r="I45" s="29"/>
      <c r="J45" s="29"/>
    </row>
    <row r="46" spans="1:10" ht="15.75" customHeight="1" x14ac:dyDescent="0.5">
      <c r="A46" s="26" t="s">
        <v>109</v>
      </c>
      <c r="B46" s="26">
        <v>6</v>
      </c>
      <c r="C46" s="26">
        <v>14</v>
      </c>
      <c r="D46" s="26">
        <v>2390</v>
      </c>
      <c r="E46" s="28">
        <f t="shared" si="0"/>
        <v>2410000</v>
      </c>
      <c r="I46" s="29"/>
      <c r="J46" s="29"/>
    </row>
    <row r="47" spans="1:10" ht="15.75" customHeight="1" x14ac:dyDescent="0.5">
      <c r="A47" s="26" t="s">
        <v>111</v>
      </c>
      <c r="B47" s="26">
        <v>1</v>
      </c>
      <c r="C47" s="26">
        <v>1</v>
      </c>
      <c r="D47" s="26">
        <v>35</v>
      </c>
      <c r="E47" s="28">
        <f t="shared" si="0"/>
        <v>37000</v>
      </c>
      <c r="I47" s="29"/>
      <c r="J47" s="29"/>
    </row>
    <row r="48" spans="1:10" ht="15.75" customHeight="1" x14ac:dyDescent="0.5">
      <c r="A48" s="26" t="s">
        <v>113</v>
      </c>
      <c r="B48" s="26">
        <v>19</v>
      </c>
      <c r="C48" s="26">
        <v>16</v>
      </c>
      <c r="D48" s="26">
        <v>1074</v>
      </c>
      <c r="E48" s="28">
        <f t="shared" si="0"/>
        <v>1109000</v>
      </c>
      <c r="I48" s="29"/>
      <c r="J48" s="29"/>
    </row>
    <row r="49" spans="1:10" ht="15.75" customHeight="1" x14ac:dyDescent="0.5">
      <c r="A49" s="26" t="s">
        <v>115</v>
      </c>
      <c r="B49" s="26">
        <v>13</v>
      </c>
      <c r="C49" s="26">
        <v>19</v>
      </c>
      <c r="D49" s="26">
        <v>996</v>
      </c>
      <c r="E49" s="28">
        <f t="shared" si="0"/>
        <v>1028000</v>
      </c>
      <c r="I49" s="29"/>
      <c r="J49" s="29"/>
    </row>
    <row r="50" spans="1:10" ht="15.75" customHeight="1" x14ac:dyDescent="0.5">
      <c r="A50" s="26" t="s">
        <v>117</v>
      </c>
      <c r="B50" s="26">
        <v>4</v>
      </c>
      <c r="C50" s="26">
        <v>2</v>
      </c>
      <c r="D50" s="26">
        <v>35</v>
      </c>
      <c r="E50" s="28">
        <f t="shared" si="0"/>
        <v>41000</v>
      </c>
      <c r="I50" s="29"/>
      <c r="J50" s="29"/>
    </row>
    <row r="51" spans="1:10" ht="15.75" customHeight="1" x14ac:dyDescent="0.5">
      <c r="A51" s="26" t="s">
        <v>119</v>
      </c>
      <c r="B51" s="26">
        <v>12</v>
      </c>
      <c r="C51" s="26">
        <v>35</v>
      </c>
      <c r="D51" s="26">
        <v>3206</v>
      </c>
      <c r="E51" s="28">
        <f t="shared" si="0"/>
        <v>3253000</v>
      </c>
      <c r="I51" s="29"/>
      <c r="J51" s="29"/>
    </row>
    <row r="52" spans="1:10" ht="15.75" customHeight="1" x14ac:dyDescent="0.5">
      <c r="A52" s="26" t="s">
        <v>121</v>
      </c>
      <c r="B52" s="26">
        <v>1</v>
      </c>
      <c r="C52" s="26">
        <v>4</v>
      </c>
      <c r="D52" s="26">
        <v>2854</v>
      </c>
      <c r="E52" s="28">
        <f t="shared" si="0"/>
        <v>2859000</v>
      </c>
      <c r="I52" s="29"/>
      <c r="J52" s="29"/>
    </row>
    <row r="53" spans="1:10" ht="15.75" customHeight="1" x14ac:dyDescent="0.35">
      <c r="A53" s="30" t="s">
        <v>171</v>
      </c>
      <c r="B53" s="1">
        <f t="shared" ref="B53:E53" si="1">SUM(B3:B52)</f>
        <v>664</v>
      </c>
      <c r="C53" s="1">
        <f t="shared" si="1"/>
        <v>1218</v>
      </c>
      <c r="D53" s="1">
        <f t="shared" si="1"/>
        <v>152965</v>
      </c>
      <c r="E53" s="31">
        <f t="shared" si="1"/>
        <v>154847000</v>
      </c>
    </row>
    <row r="54" spans="1:10" ht="15.75" customHeight="1" x14ac:dyDescent="0.3"/>
    <row r="55" spans="1:10" ht="15.75" customHeight="1" x14ac:dyDescent="0.3"/>
    <row r="56" spans="1:10" ht="15.75" customHeight="1" x14ac:dyDescent="0.3"/>
    <row r="57" spans="1:10" ht="15.75" customHeight="1" x14ac:dyDescent="0.3"/>
    <row r="58" spans="1:10" ht="15.75" customHeight="1" x14ac:dyDescent="0.3"/>
    <row r="59" spans="1:10" ht="15.75" customHeight="1" x14ac:dyDescent="0.3"/>
    <row r="60" spans="1:10" ht="15.75" customHeight="1" x14ac:dyDescent="0.3"/>
    <row r="61" spans="1:10" ht="15.75" customHeight="1" x14ac:dyDescent="0.3"/>
    <row r="62" spans="1:10" ht="15.75" customHeight="1" x14ac:dyDescent="0.3"/>
    <row r="63" spans="1:10" ht="15.75" customHeight="1" x14ac:dyDescent="0.3"/>
    <row r="64" spans="1:1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3" ht="15.5" x14ac:dyDescent="0.35">
      <c r="A1" s="26" t="str">
        <f>About!B2</f>
        <v>GA</v>
      </c>
      <c r="B1" s="3">
        <f>SUMIFS(C3:C53,A3:A53,A1)</f>
        <v>0</v>
      </c>
    </row>
    <row r="3" spans="1:3" ht="15.5" x14ac:dyDescent="0.35">
      <c r="A3" s="26" t="s">
        <v>2</v>
      </c>
      <c r="B3" s="3" t="s">
        <v>172</v>
      </c>
      <c r="C3" s="3" t="s">
        <v>173</v>
      </c>
    </row>
    <row r="4" spans="1:3" ht="15.5" x14ac:dyDescent="0.35">
      <c r="A4" s="26" t="s">
        <v>6</v>
      </c>
      <c r="B4" s="3">
        <v>0</v>
      </c>
      <c r="C4" s="28">
        <f t="shared" ref="C4:C53" si="0">B4*1000</f>
        <v>0</v>
      </c>
    </row>
    <row r="5" spans="1:3" ht="15.5" x14ac:dyDescent="0.35">
      <c r="A5" s="26" t="s">
        <v>9</v>
      </c>
      <c r="B5" s="3">
        <v>0</v>
      </c>
      <c r="C5" s="28">
        <f t="shared" si="0"/>
        <v>0</v>
      </c>
    </row>
    <row r="6" spans="1:3" ht="15.5" x14ac:dyDescent="0.35">
      <c r="A6" s="26" t="s">
        <v>11</v>
      </c>
      <c r="B6" s="3">
        <v>3528</v>
      </c>
      <c r="C6" s="28">
        <f t="shared" si="0"/>
        <v>3528000</v>
      </c>
    </row>
    <row r="7" spans="1:3" ht="15.5" x14ac:dyDescent="0.35">
      <c r="A7" s="26" t="s">
        <v>14</v>
      </c>
      <c r="B7" s="3">
        <v>0</v>
      </c>
      <c r="C7" s="28">
        <f t="shared" si="0"/>
        <v>0</v>
      </c>
    </row>
    <row r="8" spans="1:3" ht="15.5" x14ac:dyDescent="0.35">
      <c r="A8" s="26" t="s">
        <v>17</v>
      </c>
      <c r="B8" s="3">
        <v>2726</v>
      </c>
      <c r="C8" s="28">
        <f t="shared" si="0"/>
        <v>2726000</v>
      </c>
    </row>
    <row r="9" spans="1:3" ht="15.5" x14ac:dyDescent="0.35">
      <c r="A9" s="26" t="s">
        <v>20</v>
      </c>
      <c r="B9" s="3">
        <v>3098</v>
      </c>
      <c r="C9" s="28">
        <f t="shared" si="0"/>
        <v>3098000</v>
      </c>
    </row>
    <row r="10" spans="1:3" ht="15.5" x14ac:dyDescent="0.35">
      <c r="A10" s="26" t="s">
        <v>22</v>
      </c>
      <c r="B10" s="3">
        <v>0</v>
      </c>
      <c r="C10" s="28">
        <f t="shared" si="0"/>
        <v>0</v>
      </c>
    </row>
    <row r="11" spans="1:3" ht="15.5" x14ac:dyDescent="0.35">
      <c r="A11" s="26" t="s">
        <v>25</v>
      </c>
      <c r="B11" s="3">
        <v>0</v>
      </c>
      <c r="C11" s="28">
        <f t="shared" si="0"/>
        <v>0</v>
      </c>
    </row>
    <row r="12" spans="1:3" ht="15.5" x14ac:dyDescent="0.35">
      <c r="A12" s="26" t="s">
        <v>28</v>
      </c>
      <c r="B12" s="3">
        <v>0</v>
      </c>
      <c r="C12" s="28">
        <f t="shared" si="0"/>
        <v>0</v>
      </c>
    </row>
    <row r="13" spans="1:3" ht="15.5" x14ac:dyDescent="0.35">
      <c r="A13" s="26" t="s">
        <v>30</v>
      </c>
      <c r="B13" s="3">
        <v>0</v>
      </c>
      <c r="C13" s="28">
        <f t="shared" si="0"/>
        <v>0</v>
      </c>
    </row>
    <row r="14" spans="1:3" ht="15.5" x14ac:dyDescent="0.35">
      <c r="A14" s="26" t="s">
        <v>33</v>
      </c>
      <c r="B14" s="3">
        <v>6</v>
      </c>
      <c r="C14" s="28">
        <f t="shared" si="0"/>
        <v>6000</v>
      </c>
    </row>
    <row r="15" spans="1:3" ht="15.5" x14ac:dyDescent="0.35">
      <c r="A15" s="26" t="s">
        <v>36</v>
      </c>
      <c r="B15" s="3">
        <v>1267</v>
      </c>
      <c r="C15" s="28">
        <f t="shared" si="0"/>
        <v>1267000</v>
      </c>
    </row>
    <row r="16" spans="1:3" ht="15.5" x14ac:dyDescent="0.35">
      <c r="A16" s="26" t="s">
        <v>39</v>
      </c>
      <c r="B16" s="3">
        <v>0</v>
      </c>
      <c r="C16" s="28">
        <f t="shared" si="0"/>
        <v>0</v>
      </c>
    </row>
    <row r="17" spans="1:3" ht="15.5" x14ac:dyDescent="0.35">
      <c r="A17" s="26" t="s">
        <v>41</v>
      </c>
      <c r="B17" s="3">
        <v>0</v>
      </c>
      <c r="C17" s="28">
        <f t="shared" si="0"/>
        <v>0</v>
      </c>
    </row>
    <row r="18" spans="1:3" ht="15.5" x14ac:dyDescent="0.35">
      <c r="A18" s="26" t="s">
        <v>44</v>
      </c>
      <c r="B18" s="3">
        <v>0</v>
      </c>
      <c r="C18" s="28">
        <f t="shared" si="0"/>
        <v>0</v>
      </c>
    </row>
    <row r="19" spans="1:3" ht="15.5" x14ac:dyDescent="0.35">
      <c r="A19" s="26" t="s">
        <v>47</v>
      </c>
      <c r="B19" s="3">
        <v>2885</v>
      </c>
      <c r="C19" s="28">
        <f t="shared" si="0"/>
        <v>2885000</v>
      </c>
    </row>
    <row r="20" spans="1:3" ht="15.5" x14ac:dyDescent="0.35">
      <c r="A20" s="26" t="s">
        <v>49</v>
      </c>
      <c r="B20" s="3">
        <v>0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0</v>
      </c>
      <c r="C21" s="28">
        <f t="shared" si="0"/>
        <v>0</v>
      </c>
    </row>
    <row r="22" spans="1:3" ht="15.75" customHeight="1" x14ac:dyDescent="0.35">
      <c r="A22" s="26" t="s">
        <v>55</v>
      </c>
      <c r="B22" s="3">
        <v>0</v>
      </c>
      <c r="C22" s="28">
        <f t="shared" si="0"/>
        <v>0</v>
      </c>
    </row>
    <row r="23" spans="1:3" ht="15.75" customHeight="1" x14ac:dyDescent="0.35">
      <c r="A23" s="26" t="s">
        <v>58</v>
      </c>
      <c r="B23" s="3">
        <v>0</v>
      </c>
      <c r="C23" s="28">
        <f t="shared" si="0"/>
        <v>0</v>
      </c>
    </row>
    <row r="24" spans="1:3" ht="15.75" customHeight="1" x14ac:dyDescent="0.35">
      <c r="A24" s="26" t="s">
        <v>60</v>
      </c>
      <c r="B24" s="3">
        <v>0</v>
      </c>
      <c r="C24" s="28">
        <f t="shared" si="0"/>
        <v>0</v>
      </c>
    </row>
    <row r="25" spans="1:3" ht="15.75" customHeight="1" x14ac:dyDescent="0.35">
      <c r="A25" s="26" t="s">
        <v>63</v>
      </c>
      <c r="B25" s="3">
        <v>0</v>
      </c>
      <c r="C25" s="28">
        <f t="shared" si="0"/>
        <v>0</v>
      </c>
    </row>
    <row r="26" spans="1:3" ht="15.75" customHeight="1" x14ac:dyDescent="0.35">
      <c r="A26" s="26" t="s">
        <v>65</v>
      </c>
      <c r="B26" s="3">
        <v>0</v>
      </c>
      <c r="C26" s="28">
        <f t="shared" si="0"/>
        <v>0</v>
      </c>
    </row>
    <row r="27" spans="1:3" ht="15.75" customHeight="1" x14ac:dyDescent="0.35">
      <c r="A27" s="26" t="s">
        <v>67</v>
      </c>
      <c r="B27" s="3">
        <v>0</v>
      </c>
      <c r="C27" s="28">
        <f t="shared" si="0"/>
        <v>0</v>
      </c>
    </row>
    <row r="28" spans="1:3" ht="15.75" customHeight="1" x14ac:dyDescent="0.35">
      <c r="A28" s="26" t="s">
        <v>69</v>
      </c>
      <c r="B28" s="3">
        <v>0</v>
      </c>
      <c r="C28" s="28">
        <f t="shared" si="0"/>
        <v>0</v>
      </c>
    </row>
    <row r="29" spans="1:3" ht="15.75" customHeight="1" x14ac:dyDescent="0.35">
      <c r="A29" s="26" t="s">
        <v>72</v>
      </c>
      <c r="B29" s="3">
        <v>557</v>
      </c>
      <c r="C29" s="28">
        <f t="shared" si="0"/>
        <v>557000</v>
      </c>
    </row>
    <row r="30" spans="1:3" ht="15.75" customHeight="1" x14ac:dyDescent="0.35">
      <c r="A30" s="26" t="s">
        <v>75</v>
      </c>
      <c r="B30" s="3">
        <v>1753</v>
      </c>
      <c r="C30" s="28">
        <f t="shared" si="0"/>
        <v>1753000</v>
      </c>
    </row>
    <row r="31" spans="1:3" ht="15.75" customHeight="1" x14ac:dyDescent="0.35">
      <c r="A31" s="26" t="s">
        <v>77</v>
      </c>
      <c r="B31" s="3">
        <v>2558</v>
      </c>
      <c r="C31" s="28">
        <f t="shared" si="0"/>
        <v>2558000</v>
      </c>
    </row>
    <row r="32" spans="1:3" ht="15.75" customHeight="1" x14ac:dyDescent="0.35">
      <c r="A32" s="26" t="s">
        <v>79</v>
      </c>
      <c r="B32" s="3">
        <v>0</v>
      </c>
      <c r="C32" s="28">
        <f t="shared" si="0"/>
        <v>0</v>
      </c>
    </row>
    <row r="33" spans="1:3" ht="15.75" customHeight="1" x14ac:dyDescent="0.35">
      <c r="A33" s="26" t="s">
        <v>81</v>
      </c>
      <c r="B33" s="3">
        <v>0</v>
      </c>
      <c r="C33" s="28">
        <f t="shared" si="0"/>
        <v>0</v>
      </c>
    </row>
    <row r="34" spans="1:3" ht="15.75" customHeight="1" x14ac:dyDescent="0.35">
      <c r="A34" s="26" t="s">
        <v>83</v>
      </c>
      <c r="B34" s="3">
        <v>4860</v>
      </c>
      <c r="C34" s="28">
        <f t="shared" si="0"/>
        <v>4860000</v>
      </c>
    </row>
    <row r="35" spans="1:3" ht="15.75" customHeight="1" x14ac:dyDescent="0.35">
      <c r="A35" s="26" t="s">
        <v>85</v>
      </c>
      <c r="B35" s="3">
        <v>0</v>
      </c>
      <c r="C35" s="28">
        <f t="shared" si="0"/>
        <v>0</v>
      </c>
    </row>
    <row r="36" spans="1:3" ht="15.75" customHeight="1" x14ac:dyDescent="0.35">
      <c r="A36" s="26" t="s">
        <v>87</v>
      </c>
      <c r="B36" s="3">
        <v>0</v>
      </c>
      <c r="C36" s="28">
        <f t="shared" si="0"/>
        <v>0</v>
      </c>
    </row>
    <row r="37" spans="1:3" ht="15.75" customHeight="1" x14ac:dyDescent="0.35">
      <c r="A37" s="26" t="s">
        <v>89</v>
      </c>
      <c r="B37" s="3">
        <v>13</v>
      </c>
      <c r="C37" s="28">
        <f t="shared" si="0"/>
        <v>13000</v>
      </c>
    </row>
    <row r="38" spans="1:3" ht="15.75" customHeight="1" x14ac:dyDescent="0.35">
      <c r="A38" s="26" t="s">
        <v>91</v>
      </c>
      <c r="B38" s="3">
        <v>0</v>
      </c>
      <c r="C38" s="28">
        <f t="shared" si="0"/>
        <v>0</v>
      </c>
    </row>
    <row r="39" spans="1:3" ht="15.75" customHeight="1" x14ac:dyDescent="0.35">
      <c r="A39" s="26" t="s">
        <v>93</v>
      </c>
      <c r="B39" s="3">
        <v>1813</v>
      </c>
      <c r="C39" s="28">
        <f t="shared" si="0"/>
        <v>1813000</v>
      </c>
    </row>
    <row r="40" spans="1:3" ht="15.75" customHeight="1" x14ac:dyDescent="0.35">
      <c r="A40" s="26" t="s">
        <v>95</v>
      </c>
      <c r="B40" s="3">
        <v>1017</v>
      </c>
      <c r="C40" s="28">
        <f t="shared" si="0"/>
        <v>1017000</v>
      </c>
    </row>
    <row r="41" spans="1:3" ht="15.75" customHeight="1" x14ac:dyDescent="0.35">
      <c r="A41" s="26" t="s">
        <v>97</v>
      </c>
      <c r="B41" s="3">
        <v>0</v>
      </c>
      <c r="C41" s="28">
        <f t="shared" si="0"/>
        <v>0</v>
      </c>
    </row>
    <row r="42" spans="1:3" ht="15.75" customHeight="1" x14ac:dyDescent="0.35">
      <c r="A42" s="26" t="s">
        <v>99</v>
      </c>
      <c r="B42" s="3">
        <v>0</v>
      </c>
      <c r="C42" s="28">
        <f t="shared" si="0"/>
        <v>0</v>
      </c>
    </row>
    <row r="43" spans="1:3" ht="15.75" customHeight="1" x14ac:dyDescent="0.35">
      <c r="A43" s="26" t="s">
        <v>101</v>
      </c>
      <c r="B43" s="3">
        <v>0</v>
      </c>
      <c r="C43" s="28">
        <f t="shared" si="0"/>
        <v>0</v>
      </c>
    </row>
    <row r="44" spans="1:3" ht="15.75" customHeight="1" x14ac:dyDescent="0.35">
      <c r="A44" s="26" t="s">
        <v>103</v>
      </c>
      <c r="B44" s="3">
        <v>590</v>
      </c>
      <c r="C44" s="28">
        <f t="shared" si="0"/>
        <v>590000</v>
      </c>
    </row>
    <row r="45" spans="1:3" ht="15.75" customHeight="1" x14ac:dyDescent="0.35">
      <c r="A45" s="26" t="s">
        <v>105</v>
      </c>
      <c r="B45" s="3">
        <v>0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7743</v>
      </c>
      <c r="C46" s="28">
        <f t="shared" si="0"/>
        <v>7743000</v>
      </c>
    </row>
    <row r="47" spans="1:3" ht="15.75" customHeight="1" x14ac:dyDescent="0.35">
      <c r="A47" s="26" t="s">
        <v>109</v>
      </c>
      <c r="B47" s="3">
        <v>1638</v>
      </c>
      <c r="C47" s="28">
        <f t="shared" si="0"/>
        <v>1638000</v>
      </c>
    </row>
    <row r="48" spans="1:3" ht="15.75" customHeight="1" x14ac:dyDescent="0.35">
      <c r="A48" s="26" t="s">
        <v>111</v>
      </c>
      <c r="B48" s="3">
        <v>0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0</v>
      </c>
      <c r="C49" s="28">
        <f t="shared" si="0"/>
        <v>0</v>
      </c>
    </row>
    <row r="50" spans="1:3" ht="15.75" customHeight="1" x14ac:dyDescent="0.35">
      <c r="A50" s="26" t="s">
        <v>115</v>
      </c>
      <c r="B50" s="3">
        <v>59</v>
      </c>
      <c r="C50" s="28">
        <f t="shared" si="0"/>
        <v>59000</v>
      </c>
    </row>
    <row r="51" spans="1:3" ht="15.75" customHeight="1" x14ac:dyDescent="0.35">
      <c r="A51" s="26" t="s">
        <v>117</v>
      </c>
      <c r="B51" s="3">
        <v>0</v>
      </c>
      <c r="C51" s="28">
        <f t="shared" si="0"/>
        <v>0</v>
      </c>
    </row>
    <row r="52" spans="1:3" ht="15.75" customHeight="1" x14ac:dyDescent="0.35">
      <c r="A52" s="26" t="s">
        <v>119</v>
      </c>
      <c r="B52" s="3">
        <v>0</v>
      </c>
      <c r="C52" s="28">
        <f t="shared" si="0"/>
        <v>0</v>
      </c>
    </row>
    <row r="53" spans="1:3" ht="15.75" customHeight="1" x14ac:dyDescent="0.35">
      <c r="A53" s="26" t="s">
        <v>121</v>
      </c>
      <c r="B53" s="3">
        <v>1956</v>
      </c>
      <c r="C53" s="28">
        <f t="shared" si="0"/>
        <v>1956000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3" ht="14.5" x14ac:dyDescent="0.35">
      <c r="A1" s="3" t="str">
        <f>About!B2</f>
        <v>GA</v>
      </c>
      <c r="B1" s="3">
        <f>SUMIFS(C4:C53,A4:A53,A1)</f>
        <v>0</v>
      </c>
    </row>
    <row r="3" spans="1:3" ht="15.5" x14ac:dyDescent="0.35">
      <c r="A3" s="26" t="s">
        <v>2</v>
      </c>
      <c r="B3" s="3" t="s">
        <v>174</v>
      </c>
      <c r="C3" s="3" t="s">
        <v>173</v>
      </c>
    </row>
    <row r="4" spans="1:3" ht="15.5" x14ac:dyDescent="0.35">
      <c r="A4" s="26" t="s">
        <v>6</v>
      </c>
      <c r="C4" s="28">
        <f t="shared" ref="C4:C53" si="0">B4*1000</f>
        <v>0</v>
      </c>
    </row>
    <row r="5" spans="1:3" ht="15.5" x14ac:dyDescent="0.35">
      <c r="A5" s="26" t="s">
        <v>9</v>
      </c>
      <c r="C5" s="28">
        <f t="shared" si="0"/>
        <v>0</v>
      </c>
    </row>
    <row r="6" spans="1:3" ht="15.5" x14ac:dyDescent="0.35">
      <c r="A6" s="26" t="s">
        <v>11</v>
      </c>
      <c r="C6" s="28">
        <f t="shared" si="0"/>
        <v>0</v>
      </c>
    </row>
    <row r="7" spans="1:3" ht="15.5" x14ac:dyDescent="0.35">
      <c r="A7" s="26" t="s">
        <v>14</v>
      </c>
      <c r="C7" s="28">
        <f t="shared" si="0"/>
        <v>0</v>
      </c>
    </row>
    <row r="8" spans="1:3" ht="15.5" x14ac:dyDescent="0.35">
      <c r="A8" s="26" t="s">
        <v>17</v>
      </c>
      <c r="B8" s="3">
        <v>655</v>
      </c>
      <c r="C8" s="28">
        <f t="shared" si="0"/>
        <v>655000</v>
      </c>
    </row>
    <row r="9" spans="1:3" ht="15.5" x14ac:dyDescent="0.35">
      <c r="A9" s="26" t="s">
        <v>20</v>
      </c>
      <c r="C9" s="28">
        <f t="shared" si="0"/>
        <v>0</v>
      </c>
    </row>
    <row r="10" spans="1:3" ht="15.5" x14ac:dyDescent="0.35">
      <c r="A10" s="26" t="s">
        <v>22</v>
      </c>
      <c r="B10" s="3">
        <v>7</v>
      </c>
      <c r="C10" s="28">
        <f t="shared" si="0"/>
        <v>7000</v>
      </c>
    </row>
    <row r="11" spans="1:3" ht="15.5" x14ac:dyDescent="0.35">
      <c r="A11" s="26" t="s">
        <v>25</v>
      </c>
      <c r="B11" s="3">
        <v>15</v>
      </c>
      <c r="C11" s="28">
        <f t="shared" si="0"/>
        <v>15000</v>
      </c>
    </row>
    <row r="12" spans="1:3" ht="15.5" x14ac:dyDescent="0.35">
      <c r="A12" s="26" t="s">
        <v>28</v>
      </c>
      <c r="B12" s="3">
        <v>10</v>
      </c>
      <c r="C12" s="28">
        <f t="shared" si="0"/>
        <v>10000</v>
      </c>
    </row>
    <row r="13" spans="1:3" ht="15.5" x14ac:dyDescent="0.35">
      <c r="A13" s="26" t="s">
        <v>30</v>
      </c>
      <c r="C13" s="28">
        <f t="shared" si="0"/>
        <v>0</v>
      </c>
    </row>
    <row r="14" spans="1:3" ht="15.5" x14ac:dyDescent="0.35">
      <c r="A14" s="26" t="s">
        <v>33</v>
      </c>
      <c r="C14" s="28">
        <f t="shared" si="0"/>
        <v>0</v>
      </c>
    </row>
    <row r="15" spans="1:3" ht="15.5" x14ac:dyDescent="0.35">
      <c r="A15" s="26" t="s">
        <v>36</v>
      </c>
      <c r="C15" s="28">
        <f t="shared" si="0"/>
        <v>0</v>
      </c>
    </row>
    <row r="16" spans="1:3" ht="15.5" x14ac:dyDescent="0.35">
      <c r="A16" s="26" t="s">
        <v>39</v>
      </c>
      <c r="B16" s="3">
        <v>16</v>
      </c>
      <c r="C16" s="28">
        <f t="shared" si="0"/>
        <v>16000</v>
      </c>
    </row>
    <row r="17" spans="1:3" ht="15.5" x14ac:dyDescent="0.35">
      <c r="A17" s="26" t="s">
        <v>41</v>
      </c>
      <c r="C17" s="28">
        <f t="shared" si="0"/>
        <v>0</v>
      </c>
    </row>
    <row r="18" spans="1:3" ht="15.5" x14ac:dyDescent="0.35">
      <c r="A18" s="26" t="s">
        <v>44</v>
      </c>
      <c r="C18" s="28">
        <f t="shared" si="0"/>
        <v>0</v>
      </c>
    </row>
    <row r="19" spans="1:3" ht="15.5" x14ac:dyDescent="0.35">
      <c r="A19" s="26" t="s">
        <v>47</v>
      </c>
      <c r="C19" s="28">
        <f t="shared" si="0"/>
        <v>0</v>
      </c>
    </row>
    <row r="20" spans="1:3" ht="15.5" x14ac:dyDescent="0.35">
      <c r="A20" s="26" t="s">
        <v>49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341</v>
      </c>
      <c r="C21" s="28">
        <f t="shared" si="0"/>
        <v>341000</v>
      </c>
    </row>
    <row r="22" spans="1:3" ht="15.75" customHeight="1" x14ac:dyDescent="0.35">
      <c r="A22" s="26" t="s">
        <v>55</v>
      </c>
      <c r="B22" s="3">
        <v>147</v>
      </c>
      <c r="C22" s="28">
        <f t="shared" si="0"/>
        <v>147000</v>
      </c>
    </row>
    <row r="23" spans="1:3" ht="15.75" customHeight="1" x14ac:dyDescent="0.35">
      <c r="A23" s="26" t="s">
        <v>58</v>
      </c>
      <c r="B23" s="3">
        <v>52</v>
      </c>
      <c r="C23" s="28">
        <f t="shared" si="0"/>
        <v>52000</v>
      </c>
    </row>
    <row r="24" spans="1:3" ht="15.75" customHeight="1" x14ac:dyDescent="0.35">
      <c r="A24" s="26" t="s">
        <v>60</v>
      </c>
      <c r="B24" s="3">
        <v>184</v>
      </c>
      <c r="C24" s="28">
        <f t="shared" si="0"/>
        <v>184000</v>
      </c>
    </row>
    <row r="25" spans="1:3" ht="15.75" customHeight="1" x14ac:dyDescent="0.35">
      <c r="A25" s="26" t="s">
        <v>63</v>
      </c>
      <c r="B25" s="3">
        <v>423</v>
      </c>
      <c r="C25" s="28">
        <f t="shared" si="0"/>
        <v>423000</v>
      </c>
    </row>
    <row r="26" spans="1:3" ht="15.75" customHeight="1" x14ac:dyDescent="0.35">
      <c r="A26" s="26" t="s">
        <v>65</v>
      </c>
      <c r="B26" s="3">
        <v>29</v>
      </c>
      <c r="C26" s="28">
        <f t="shared" si="0"/>
        <v>29000</v>
      </c>
    </row>
    <row r="27" spans="1:3" ht="15.75" customHeight="1" x14ac:dyDescent="0.35">
      <c r="A27" s="26" t="s">
        <v>67</v>
      </c>
      <c r="B27" s="3">
        <v>3</v>
      </c>
      <c r="C27" s="28">
        <f t="shared" si="0"/>
        <v>3000</v>
      </c>
    </row>
    <row r="28" spans="1:3" ht="15.75" customHeight="1" x14ac:dyDescent="0.35">
      <c r="A28" s="26" t="s">
        <v>69</v>
      </c>
      <c r="C28" s="28">
        <f t="shared" si="0"/>
        <v>0</v>
      </c>
    </row>
    <row r="29" spans="1:3" ht="15.75" customHeight="1" x14ac:dyDescent="0.35">
      <c r="A29" s="26" t="s">
        <v>72</v>
      </c>
      <c r="C29" s="28">
        <f t="shared" si="0"/>
        <v>0</v>
      </c>
    </row>
    <row r="30" spans="1:3" ht="15.75" customHeight="1" x14ac:dyDescent="0.35">
      <c r="A30" s="26" t="s">
        <v>75</v>
      </c>
      <c r="C30" s="28">
        <f t="shared" si="0"/>
        <v>0</v>
      </c>
    </row>
    <row r="31" spans="1:3" ht="15.75" customHeight="1" x14ac:dyDescent="0.35">
      <c r="A31" s="26" t="s">
        <v>77</v>
      </c>
      <c r="C31" s="28">
        <f t="shared" si="0"/>
        <v>0</v>
      </c>
    </row>
    <row r="32" spans="1:3" ht="15.75" customHeight="1" x14ac:dyDescent="0.35">
      <c r="A32" s="26" t="s">
        <v>79</v>
      </c>
      <c r="B32" s="3">
        <v>3</v>
      </c>
      <c r="C32" s="28">
        <f t="shared" si="0"/>
        <v>3000</v>
      </c>
    </row>
    <row r="33" spans="1:3" ht="15.75" customHeight="1" x14ac:dyDescent="0.35">
      <c r="A33" s="26" t="s">
        <v>81</v>
      </c>
      <c r="B33" s="3">
        <v>102</v>
      </c>
      <c r="C33" s="28">
        <f t="shared" si="0"/>
        <v>102000</v>
      </c>
    </row>
    <row r="34" spans="1:3" ht="15.75" customHeight="1" x14ac:dyDescent="0.35">
      <c r="A34" s="26" t="s">
        <v>83</v>
      </c>
      <c r="C34" s="28">
        <f t="shared" si="0"/>
        <v>0</v>
      </c>
    </row>
    <row r="35" spans="1:3" ht="15.75" customHeight="1" x14ac:dyDescent="0.35">
      <c r="A35" s="26" t="s">
        <v>85</v>
      </c>
      <c r="B35" s="3">
        <v>146</v>
      </c>
      <c r="C35" s="28">
        <f t="shared" si="0"/>
        <v>146000</v>
      </c>
    </row>
    <row r="36" spans="1:3" ht="15.75" customHeight="1" x14ac:dyDescent="0.35">
      <c r="A36" s="26" t="s">
        <v>87</v>
      </c>
      <c r="B36" s="3">
        <v>306</v>
      </c>
      <c r="C36" s="28">
        <f t="shared" si="0"/>
        <v>306000</v>
      </c>
    </row>
    <row r="37" spans="1:3" ht="15.75" customHeight="1" x14ac:dyDescent="0.35">
      <c r="A37" s="26" t="s">
        <v>89</v>
      </c>
      <c r="C37" s="28">
        <f t="shared" si="0"/>
        <v>0</v>
      </c>
    </row>
    <row r="38" spans="1:3" ht="15.75" customHeight="1" x14ac:dyDescent="0.35">
      <c r="A38" s="26" t="s">
        <v>91</v>
      </c>
      <c r="B38" s="3">
        <v>42</v>
      </c>
      <c r="C38" s="28">
        <f t="shared" si="0"/>
        <v>42000</v>
      </c>
    </row>
    <row r="39" spans="1:3" ht="15.75" customHeight="1" x14ac:dyDescent="0.35">
      <c r="A39" s="26" t="s">
        <v>93</v>
      </c>
      <c r="C39" s="28">
        <f t="shared" si="0"/>
        <v>0</v>
      </c>
    </row>
    <row r="40" spans="1:3" ht="15.75" customHeight="1" x14ac:dyDescent="0.35">
      <c r="A40" s="26" t="s">
        <v>95</v>
      </c>
      <c r="B40" s="3">
        <v>225</v>
      </c>
      <c r="C40" s="28">
        <f t="shared" si="0"/>
        <v>225000</v>
      </c>
    </row>
    <row r="41" spans="1:3" ht="15.75" customHeight="1" x14ac:dyDescent="0.35">
      <c r="A41" s="26" t="s">
        <v>97</v>
      </c>
      <c r="B41" s="3">
        <v>6</v>
      </c>
      <c r="C41" s="28">
        <f t="shared" si="0"/>
        <v>6000</v>
      </c>
    </row>
    <row r="42" spans="1:3" ht="15.75" customHeight="1" x14ac:dyDescent="0.35">
      <c r="A42" s="26" t="s">
        <v>99</v>
      </c>
      <c r="B42" s="3">
        <v>21</v>
      </c>
      <c r="C42" s="28">
        <f t="shared" si="0"/>
        <v>21000</v>
      </c>
    </row>
    <row r="43" spans="1:3" ht="15.75" customHeight="1" x14ac:dyDescent="0.35">
      <c r="A43" s="26" t="s">
        <v>101</v>
      </c>
      <c r="B43" s="3">
        <v>133</v>
      </c>
      <c r="C43" s="28">
        <f t="shared" si="0"/>
        <v>133000</v>
      </c>
    </row>
    <row r="44" spans="1:3" ht="15.75" customHeight="1" x14ac:dyDescent="0.35">
      <c r="A44" s="26" t="s">
        <v>103</v>
      </c>
      <c r="C44" s="28">
        <f t="shared" si="0"/>
        <v>0</v>
      </c>
    </row>
    <row r="45" spans="1:3" ht="15.75" customHeight="1" x14ac:dyDescent="0.35">
      <c r="A45" s="26" t="s">
        <v>105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271</v>
      </c>
      <c r="C46" s="28">
        <f t="shared" si="0"/>
        <v>271000</v>
      </c>
    </row>
    <row r="47" spans="1:3" ht="15.75" customHeight="1" x14ac:dyDescent="0.35">
      <c r="A47" s="26" t="s">
        <v>109</v>
      </c>
      <c r="C47" s="28">
        <f t="shared" si="0"/>
        <v>0</v>
      </c>
    </row>
    <row r="48" spans="1:3" ht="15.75" customHeight="1" x14ac:dyDescent="0.35">
      <c r="A48" s="26" t="s">
        <v>111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89</v>
      </c>
      <c r="C49" s="28">
        <f t="shared" si="0"/>
        <v>89000</v>
      </c>
    </row>
    <row r="50" spans="1:3" ht="15.75" customHeight="1" x14ac:dyDescent="0.35">
      <c r="A50" s="26" t="s">
        <v>115</v>
      </c>
      <c r="C50" s="28">
        <f t="shared" si="0"/>
        <v>0</v>
      </c>
    </row>
    <row r="51" spans="1:3" ht="15.75" customHeight="1" x14ac:dyDescent="0.35">
      <c r="A51" s="26" t="s">
        <v>117</v>
      </c>
      <c r="C51" s="28">
        <f t="shared" si="0"/>
        <v>0</v>
      </c>
    </row>
    <row r="52" spans="1:3" ht="15.75" customHeight="1" x14ac:dyDescent="0.35">
      <c r="A52" s="26" t="s">
        <v>119</v>
      </c>
      <c r="C52" s="28">
        <f t="shared" si="0"/>
        <v>0</v>
      </c>
    </row>
    <row r="53" spans="1:3" ht="15.75" customHeight="1" x14ac:dyDescent="0.35">
      <c r="A53" s="26" t="s">
        <v>121</v>
      </c>
      <c r="C53" s="28">
        <f t="shared" si="0"/>
        <v>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0"/>
  <sheetViews>
    <sheetView workbookViewId="0"/>
  </sheetViews>
  <sheetFormatPr defaultColWidth="12.58203125" defaultRowHeight="15" customHeight="1" x14ac:dyDescent="0.3"/>
  <cols>
    <col min="1" max="26" width="9.33203125" customWidth="1"/>
  </cols>
  <sheetData>
    <row r="1" spans="1:14" ht="14.5" x14ac:dyDescent="0.35">
      <c r="A1" s="3" t="str">
        <f>About!B1</f>
        <v>Georgia</v>
      </c>
      <c r="B1" s="3" t="str">
        <f>LOOKUP(A1,M4:N53,N4:N53)</f>
        <v>GA</v>
      </c>
      <c r="C1" s="3">
        <f>SUMIFS(L5:L52,A5:A52,B1)</f>
        <v>93640</v>
      </c>
    </row>
    <row r="3" spans="1:14" ht="21" x14ac:dyDescent="0.5">
      <c r="A3" s="32"/>
      <c r="B3" s="60" t="s">
        <v>175</v>
      </c>
      <c r="C3" s="61"/>
      <c r="D3" s="61"/>
      <c r="E3" s="61"/>
      <c r="F3" s="61"/>
      <c r="G3" s="61"/>
      <c r="H3" s="61"/>
      <c r="I3" s="61"/>
      <c r="J3" s="61"/>
      <c r="K3" s="62"/>
      <c r="M3" s="27" t="s">
        <v>2</v>
      </c>
      <c r="N3" s="27" t="s">
        <v>2</v>
      </c>
    </row>
    <row r="4" spans="1:14" ht="21" x14ac:dyDescent="0.5">
      <c r="A4" s="33" t="s">
        <v>2</v>
      </c>
      <c r="B4" s="34">
        <v>1</v>
      </c>
      <c r="C4" s="34">
        <v>2</v>
      </c>
      <c r="D4" s="34">
        <v>3</v>
      </c>
      <c r="E4" s="34">
        <v>4</v>
      </c>
      <c r="F4" s="34">
        <v>5</v>
      </c>
      <c r="G4" s="34">
        <v>6</v>
      </c>
      <c r="H4" s="34">
        <v>7</v>
      </c>
      <c r="I4" s="34">
        <v>8</v>
      </c>
      <c r="J4" s="34">
        <v>9</v>
      </c>
      <c r="K4" s="34">
        <v>10</v>
      </c>
      <c r="L4" s="3" t="s">
        <v>171</v>
      </c>
      <c r="M4" s="29" t="s">
        <v>5</v>
      </c>
      <c r="N4" s="29" t="s">
        <v>6</v>
      </c>
    </row>
    <row r="5" spans="1:14" ht="21" x14ac:dyDescent="0.5">
      <c r="A5" s="35" t="s">
        <v>6</v>
      </c>
      <c r="B5" s="36">
        <v>0</v>
      </c>
      <c r="C5" s="36">
        <v>0</v>
      </c>
      <c r="D5" s="36">
        <v>0</v>
      </c>
      <c r="E5" s="36">
        <v>0</v>
      </c>
      <c r="F5" s="36">
        <v>2</v>
      </c>
      <c r="G5" s="36">
        <v>72</v>
      </c>
      <c r="H5" s="36">
        <v>1761</v>
      </c>
      <c r="I5" s="36">
        <v>24172</v>
      </c>
      <c r="J5" s="36">
        <v>105097</v>
      </c>
      <c r="K5" s="36">
        <v>11782</v>
      </c>
      <c r="L5" s="37">
        <f t="shared" ref="L5:L52" si="0">SUM(B5:K5)</f>
        <v>142886</v>
      </c>
      <c r="M5" s="29" t="s">
        <v>8</v>
      </c>
      <c r="N5" s="29" t="s">
        <v>9</v>
      </c>
    </row>
    <row r="6" spans="1:14" ht="21" x14ac:dyDescent="0.5">
      <c r="A6" s="35" t="s">
        <v>14</v>
      </c>
      <c r="B6" s="36">
        <v>6</v>
      </c>
      <c r="C6" s="36">
        <v>6</v>
      </c>
      <c r="D6" s="36">
        <v>8</v>
      </c>
      <c r="E6" s="36">
        <v>45</v>
      </c>
      <c r="F6" s="36">
        <v>363</v>
      </c>
      <c r="G6" s="36">
        <v>4896</v>
      </c>
      <c r="H6" s="36">
        <v>48185</v>
      </c>
      <c r="I6" s="36">
        <v>65971</v>
      </c>
      <c r="J6" s="36">
        <v>37039</v>
      </c>
      <c r="K6" s="36">
        <v>5811</v>
      </c>
      <c r="L6" s="37">
        <f t="shared" si="0"/>
        <v>162330</v>
      </c>
      <c r="M6" s="29" t="s">
        <v>10</v>
      </c>
      <c r="N6" s="29" t="s">
        <v>11</v>
      </c>
    </row>
    <row r="7" spans="1:14" ht="21" x14ac:dyDescent="0.5">
      <c r="A7" s="35" t="s">
        <v>11</v>
      </c>
      <c r="B7" s="36">
        <v>0</v>
      </c>
      <c r="C7" s="36">
        <v>0</v>
      </c>
      <c r="D7" s="36">
        <v>0</v>
      </c>
      <c r="E7" s="36">
        <v>1</v>
      </c>
      <c r="F7" s="36">
        <v>36</v>
      </c>
      <c r="G7" s="36">
        <v>1750</v>
      </c>
      <c r="H7" s="36">
        <v>34679</v>
      </c>
      <c r="I7" s="36">
        <v>120345</v>
      </c>
      <c r="J7" s="36">
        <v>206319</v>
      </c>
      <c r="K7" s="36">
        <v>111836</v>
      </c>
      <c r="L7" s="37">
        <f t="shared" si="0"/>
        <v>474966</v>
      </c>
      <c r="M7" s="29" t="s">
        <v>13</v>
      </c>
      <c r="N7" s="29" t="s">
        <v>14</v>
      </c>
    </row>
    <row r="8" spans="1:14" ht="21" x14ac:dyDescent="0.5">
      <c r="A8" s="35" t="s">
        <v>17</v>
      </c>
      <c r="B8" s="36">
        <v>94</v>
      </c>
      <c r="C8" s="36">
        <v>55</v>
      </c>
      <c r="D8" s="36">
        <v>94</v>
      </c>
      <c r="E8" s="36">
        <v>75</v>
      </c>
      <c r="F8" s="36">
        <v>886</v>
      </c>
      <c r="G8" s="36">
        <v>5076</v>
      </c>
      <c r="H8" s="36">
        <v>19020</v>
      </c>
      <c r="I8" s="36">
        <v>46418</v>
      </c>
      <c r="J8" s="36">
        <v>75107</v>
      </c>
      <c r="K8" s="36">
        <v>156550</v>
      </c>
      <c r="L8" s="37">
        <f t="shared" si="0"/>
        <v>303375</v>
      </c>
      <c r="M8" s="29" t="s">
        <v>16</v>
      </c>
      <c r="N8" s="29" t="s">
        <v>17</v>
      </c>
    </row>
    <row r="9" spans="1:14" ht="21" x14ac:dyDescent="0.5">
      <c r="A9" s="35" t="s">
        <v>20</v>
      </c>
      <c r="B9" s="36">
        <v>227</v>
      </c>
      <c r="C9" s="36">
        <v>618</v>
      </c>
      <c r="D9" s="36">
        <v>954</v>
      </c>
      <c r="E9" s="36">
        <v>19027</v>
      </c>
      <c r="F9" s="36">
        <v>70367</v>
      </c>
      <c r="G9" s="36">
        <v>84010</v>
      </c>
      <c r="H9" s="36">
        <v>78984</v>
      </c>
      <c r="I9" s="36">
        <v>59735</v>
      </c>
      <c r="J9" s="36">
        <v>42556</v>
      </c>
      <c r="K9" s="36">
        <v>38899</v>
      </c>
      <c r="L9" s="37">
        <f t="shared" si="0"/>
        <v>395377</v>
      </c>
      <c r="M9" s="29" t="s">
        <v>19</v>
      </c>
      <c r="N9" s="29" t="s">
        <v>20</v>
      </c>
    </row>
    <row r="10" spans="1:14" ht="21" x14ac:dyDescent="0.5">
      <c r="A10" s="35" t="s">
        <v>22</v>
      </c>
      <c r="B10" s="36">
        <v>0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16</v>
      </c>
      <c r="I10" s="36">
        <v>539</v>
      </c>
      <c r="J10" s="36">
        <v>885</v>
      </c>
      <c r="K10" s="36">
        <v>239</v>
      </c>
      <c r="L10" s="37">
        <f t="shared" si="0"/>
        <v>1679</v>
      </c>
      <c r="M10" s="29" t="s">
        <v>21</v>
      </c>
      <c r="N10" s="29" t="s">
        <v>22</v>
      </c>
    </row>
    <row r="11" spans="1:14" ht="21" x14ac:dyDescent="0.5">
      <c r="A11" s="35" t="s">
        <v>25</v>
      </c>
      <c r="B11" s="36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6</v>
      </c>
      <c r="I11" s="36">
        <v>522</v>
      </c>
      <c r="J11" s="36">
        <v>227</v>
      </c>
      <c r="K11" s="36">
        <v>0</v>
      </c>
      <c r="L11" s="37">
        <f t="shared" si="0"/>
        <v>755</v>
      </c>
      <c r="M11" s="29" t="s">
        <v>24</v>
      </c>
      <c r="N11" s="29" t="s">
        <v>25</v>
      </c>
    </row>
    <row r="12" spans="1:14" ht="21" x14ac:dyDescent="0.5">
      <c r="A12" s="35" t="s">
        <v>28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774</v>
      </c>
      <c r="I12" s="36">
        <v>13626</v>
      </c>
      <c r="J12" s="36">
        <v>22006</v>
      </c>
      <c r="K12" s="36">
        <v>1839</v>
      </c>
      <c r="L12" s="37">
        <f t="shared" si="0"/>
        <v>38245</v>
      </c>
      <c r="M12" s="29" t="s">
        <v>27</v>
      </c>
      <c r="N12" s="29" t="s">
        <v>28</v>
      </c>
    </row>
    <row r="13" spans="1:14" ht="21" x14ac:dyDescent="0.5">
      <c r="A13" s="35" t="s">
        <v>30</v>
      </c>
      <c r="B13" s="36">
        <v>0</v>
      </c>
      <c r="C13" s="36">
        <v>0</v>
      </c>
      <c r="D13" s="36">
        <v>0</v>
      </c>
      <c r="E13" s="36">
        <v>0</v>
      </c>
      <c r="F13" s="36">
        <v>5</v>
      </c>
      <c r="G13" s="36">
        <v>49</v>
      </c>
      <c r="H13" s="36">
        <v>424</v>
      </c>
      <c r="I13" s="36">
        <v>11407</v>
      </c>
      <c r="J13" s="36">
        <v>73098</v>
      </c>
      <c r="K13" s="36">
        <v>8657</v>
      </c>
      <c r="L13" s="37">
        <f t="shared" si="0"/>
        <v>93640</v>
      </c>
      <c r="M13" s="29" t="s">
        <v>29</v>
      </c>
      <c r="N13" s="29" t="s">
        <v>30</v>
      </c>
    </row>
    <row r="14" spans="1:14" ht="21" x14ac:dyDescent="0.5">
      <c r="A14" s="35" t="s">
        <v>44</v>
      </c>
      <c r="B14" s="36">
        <v>99</v>
      </c>
      <c r="C14" s="36">
        <v>3514</v>
      </c>
      <c r="D14" s="36">
        <v>15717</v>
      </c>
      <c r="E14" s="36">
        <v>43324</v>
      </c>
      <c r="F14" s="36">
        <v>111326</v>
      </c>
      <c r="G14" s="36">
        <v>77613</v>
      </c>
      <c r="H14" s="36">
        <v>27407</v>
      </c>
      <c r="I14" s="36">
        <v>552</v>
      </c>
      <c r="J14" s="36">
        <v>17</v>
      </c>
      <c r="K14" s="36">
        <v>0</v>
      </c>
      <c r="L14" s="37">
        <f t="shared" si="0"/>
        <v>279569</v>
      </c>
      <c r="M14" s="29" t="s">
        <v>32</v>
      </c>
      <c r="N14" s="29" t="s">
        <v>33</v>
      </c>
    </row>
    <row r="15" spans="1:14" ht="21" x14ac:dyDescent="0.5">
      <c r="A15" s="35" t="s">
        <v>36</v>
      </c>
      <c r="B15" s="36">
        <v>31</v>
      </c>
      <c r="C15" s="36">
        <v>21</v>
      </c>
      <c r="D15" s="36">
        <v>44</v>
      </c>
      <c r="E15" s="36">
        <v>60</v>
      </c>
      <c r="F15" s="36">
        <v>427</v>
      </c>
      <c r="G15" s="36">
        <v>3322</v>
      </c>
      <c r="H15" s="36">
        <v>41862</v>
      </c>
      <c r="I15" s="36">
        <v>77921</v>
      </c>
      <c r="J15" s="36">
        <v>37556</v>
      </c>
      <c r="K15" s="36">
        <v>51588</v>
      </c>
      <c r="L15" s="37">
        <f t="shared" si="0"/>
        <v>212832</v>
      </c>
      <c r="M15" s="29" t="s">
        <v>35</v>
      </c>
      <c r="N15" s="29" t="s">
        <v>36</v>
      </c>
    </row>
    <row r="16" spans="1:14" ht="21" x14ac:dyDescent="0.5">
      <c r="A16" s="35" t="s">
        <v>39</v>
      </c>
      <c r="B16" s="36">
        <v>0</v>
      </c>
      <c r="C16" s="36">
        <v>0</v>
      </c>
      <c r="D16" s="36">
        <v>0</v>
      </c>
      <c r="E16" s="36">
        <v>0</v>
      </c>
      <c r="F16" s="36">
        <v>5645</v>
      </c>
      <c r="G16" s="36">
        <v>77347</v>
      </c>
      <c r="H16" s="36">
        <v>72097</v>
      </c>
      <c r="I16" s="36">
        <v>34004</v>
      </c>
      <c r="J16" s="36">
        <v>2254</v>
      </c>
      <c r="K16" s="36">
        <v>3</v>
      </c>
      <c r="L16" s="37">
        <f t="shared" si="0"/>
        <v>191350</v>
      </c>
      <c r="M16" s="29" t="s">
        <v>38</v>
      </c>
      <c r="N16" s="29" t="s">
        <v>39</v>
      </c>
    </row>
    <row r="17" spans="1:14" ht="21" x14ac:dyDescent="0.5">
      <c r="A17" s="35" t="s">
        <v>41</v>
      </c>
      <c r="B17" s="36">
        <v>0</v>
      </c>
      <c r="C17" s="36">
        <v>0</v>
      </c>
      <c r="D17" s="36">
        <v>0</v>
      </c>
      <c r="E17" s="36">
        <v>0</v>
      </c>
      <c r="F17" s="36">
        <v>4705</v>
      </c>
      <c r="G17" s="36">
        <v>35070</v>
      </c>
      <c r="H17" s="36">
        <v>48453</v>
      </c>
      <c r="I17" s="36">
        <v>19072</v>
      </c>
      <c r="J17" s="36">
        <v>10688</v>
      </c>
      <c r="K17" s="36">
        <v>400</v>
      </c>
      <c r="L17" s="37">
        <f t="shared" si="0"/>
        <v>118388</v>
      </c>
      <c r="M17" s="29" t="s">
        <v>40</v>
      </c>
      <c r="N17" s="29" t="s">
        <v>41</v>
      </c>
    </row>
    <row r="18" spans="1:14" ht="21" x14ac:dyDescent="0.5">
      <c r="A18" s="35" t="s">
        <v>47</v>
      </c>
      <c r="B18" s="36">
        <v>12028</v>
      </c>
      <c r="C18" s="36">
        <v>62684</v>
      </c>
      <c r="D18" s="36">
        <v>79463</v>
      </c>
      <c r="E18" s="36">
        <v>129403</v>
      </c>
      <c r="F18" s="36">
        <v>162006</v>
      </c>
      <c r="G18" s="36">
        <v>55912</v>
      </c>
      <c r="H18" s="36">
        <v>4687</v>
      </c>
      <c r="I18" s="36">
        <v>0</v>
      </c>
      <c r="J18" s="36">
        <v>0</v>
      </c>
      <c r="K18" s="36">
        <v>0</v>
      </c>
      <c r="L18" s="37">
        <f t="shared" si="0"/>
        <v>506183</v>
      </c>
      <c r="M18" s="29" t="s">
        <v>43</v>
      </c>
      <c r="N18" s="29" t="s">
        <v>44</v>
      </c>
    </row>
    <row r="19" spans="1:14" ht="21" x14ac:dyDescent="0.5">
      <c r="A19" s="35" t="s">
        <v>49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36">
        <v>20</v>
      </c>
      <c r="H19" s="36">
        <v>5128</v>
      </c>
      <c r="I19" s="36">
        <v>75392</v>
      </c>
      <c r="J19" s="36">
        <v>57351</v>
      </c>
      <c r="K19" s="36">
        <v>13065</v>
      </c>
      <c r="L19" s="37">
        <f t="shared" si="0"/>
        <v>150956</v>
      </c>
      <c r="M19" s="29" t="s">
        <v>46</v>
      </c>
      <c r="N19" s="29" t="s">
        <v>47</v>
      </c>
    </row>
    <row r="20" spans="1:14" ht="21" x14ac:dyDescent="0.5">
      <c r="A20" s="35" t="s">
        <v>52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4</v>
      </c>
      <c r="H20" s="36">
        <v>9162</v>
      </c>
      <c r="I20" s="36">
        <v>33370</v>
      </c>
      <c r="J20" s="36">
        <v>14193</v>
      </c>
      <c r="K20" s="36">
        <v>0</v>
      </c>
      <c r="L20" s="37">
        <f t="shared" si="0"/>
        <v>56729</v>
      </c>
      <c r="M20" s="29" t="s">
        <v>48</v>
      </c>
      <c r="N20" s="29" t="s">
        <v>49</v>
      </c>
    </row>
    <row r="21" spans="1:14" ht="15.75" customHeight="1" x14ac:dyDescent="0.5">
      <c r="A21" s="35" t="s">
        <v>60</v>
      </c>
      <c r="B21" s="36">
        <v>0</v>
      </c>
      <c r="C21" s="36">
        <v>0</v>
      </c>
      <c r="D21" s="36">
        <v>0</v>
      </c>
      <c r="E21" s="36">
        <v>0</v>
      </c>
      <c r="F21" s="36">
        <v>2</v>
      </c>
      <c r="G21" s="36">
        <v>38</v>
      </c>
      <c r="H21" s="36">
        <v>311</v>
      </c>
      <c r="I21" s="36">
        <v>1922</v>
      </c>
      <c r="J21" s="36">
        <v>1713</v>
      </c>
      <c r="K21" s="36">
        <v>763</v>
      </c>
      <c r="L21" s="37">
        <f t="shared" si="0"/>
        <v>4749</v>
      </c>
      <c r="M21" s="29" t="s">
        <v>51</v>
      </c>
      <c r="N21" s="29" t="s">
        <v>52</v>
      </c>
    </row>
    <row r="22" spans="1:14" ht="15.75" customHeight="1" x14ac:dyDescent="0.5">
      <c r="A22" s="35" t="s">
        <v>58</v>
      </c>
      <c r="B22" s="36">
        <v>0</v>
      </c>
      <c r="C22" s="36">
        <v>0</v>
      </c>
      <c r="D22" s="36">
        <v>0</v>
      </c>
      <c r="E22" s="36">
        <v>0</v>
      </c>
      <c r="F22" s="36">
        <v>7</v>
      </c>
      <c r="G22" s="36">
        <v>142</v>
      </c>
      <c r="H22" s="36">
        <v>722</v>
      </c>
      <c r="I22" s="36">
        <v>3046</v>
      </c>
      <c r="J22" s="36">
        <v>2420</v>
      </c>
      <c r="K22" s="36">
        <v>946</v>
      </c>
      <c r="L22" s="37">
        <f t="shared" si="0"/>
        <v>7283</v>
      </c>
      <c r="M22" s="29" t="s">
        <v>54</v>
      </c>
      <c r="N22" s="29" t="s">
        <v>55</v>
      </c>
    </row>
    <row r="23" spans="1:14" ht="15.75" customHeight="1" x14ac:dyDescent="0.5">
      <c r="A23" s="35" t="s">
        <v>55</v>
      </c>
      <c r="B23" s="36">
        <v>5</v>
      </c>
      <c r="C23" s="36">
        <v>3</v>
      </c>
      <c r="D23" s="36">
        <v>14</v>
      </c>
      <c r="E23" s="36">
        <v>18</v>
      </c>
      <c r="F23" s="36">
        <v>66</v>
      </c>
      <c r="G23" s="36">
        <v>829</v>
      </c>
      <c r="H23" s="36">
        <v>6579</v>
      </c>
      <c r="I23" s="36">
        <v>33625</v>
      </c>
      <c r="J23" s="36">
        <v>22330</v>
      </c>
      <c r="K23" s="36">
        <v>6328</v>
      </c>
      <c r="L23" s="37">
        <f t="shared" si="0"/>
        <v>69797</v>
      </c>
      <c r="M23" s="29" t="s">
        <v>57</v>
      </c>
      <c r="N23" s="29" t="s">
        <v>58</v>
      </c>
    </row>
    <row r="24" spans="1:14" ht="15.75" customHeight="1" x14ac:dyDescent="0.5">
      <c r="A24" s="35" t="s">
        <v>63</v>
      </c>
      <c r="B24" s="36">
        <v>1</v>
      </c>
      <c r="C24" s="36">
        <v>3</v>
      </c>
      <c r="D24" s="36">
        <v>10</v>
      </c>
      <c r="E24" s="36">
        <v>175</v>
      </c>
      <c r="F24" s="36">
        <v>264</v>
      </c>
      <c r="G24" s="36">
        <v>8603</v>
      </c>
      <c r="H24" s="36">
        <v>44702</v>
      </c>
      <c r="I24" s="36">
        <v>24577</v>
      </c>
      <c r="J24" s="36">
        <v>2976</v>
      </c>
      <c r="K24" s="36">
        <v>0</v>
      </c>
      <c r="L24" s="37">
        <f t="shared" si="0"/>
        <v>81311</v>
      </c>
      <c r="M24" s="29" t="s">
        <v>59</v>
      </c>
      <c r="N24" s="29" t="s">
        <v>60</v>
      </c>
    </row>
    <row r="25" spans="1:14" ht="15.75" customHeight="1" x14ac:dyDescent="0.5">
      <c r="A25" s="35" t="s">
        <v>65</v>
      </c>
      <c r="B25" s="36">
        <v>149</v>
      </c>
      <c r="C25" s="36">
        <v>2771</v>
      </c>
      <c r="D25" s="36">
        <v>11734</v>
      </c>
      <c r="E25" s="36">
        <v>11232</v>
      </c>
      <c r="F25" s="36">
        <v>39297</v>
      </c>
      <c r="G25" s="36">
        <v>79661</v>
      </c>
      <c r="H25" s="36">
        <v>30041</v>
      </c>
      <c r="I25" s="36">
        <v>7586</v>
      </c>
      <c r="J25" s="36">
        <v>354</v>
      </c>
      <c r="K25" s="36">
        <v>0</v>
      </c>
      <c r="L25" s="37">
        <f t="shared" si="0"/>
        <v>182825</v>
      </c>
      <c r="M25" s="29" t="s">
        <v>62</v>
      </c>
      <c r="N25" s="29" t="s">
        <v>63</v>
      </c>
    </row>
    <row r="26" spans="1:14" ht="15.75" customHeight="1" x14ac:dyDescent="0.5">
      <c r="A26" s="35" t="s">
        <v>69</v>
      </c>
      <c r="B26" s="36">
        <v>0</v>
      </c>
      <c r="C26" s="36">
        <v>0</v>
      </c>
      <c r="D26" s="36">
        <v>0</v>
      </c>
      <c r="E26" s="36">
        <v>339</v>
      </c>
      <c r="F26" s="36">
        <v>5815</v>
      </c>
      <c r="G26" s="36">
        <v>69041</v>
      </c>
      <c r="H26" s="36">
        <v>131335</v>
      </c>
      <c r="I26" s="36">
        <v>55094</v>
      </c>
      <c r="J26" s="36">
        <v>16603</v>
      </c>
      <c r="K26" s="36">
        <v>467</v>
      </c>
      <c r="L26" s="37">
        <f t="shared" si="0"/>
        <v>278694</v>
      </c>
      <c r="M26" s="29" t="s">
        <v>1</v>
      </c>
      <c r="N26" s="29" t="s">
        <v>65</v>
      </c>
    </row>
    <row r="27" spans="1:14" ht="15.75" customHeight="1" x14ac:dyDescent="0.5">
      <c r="A27" s="35" t="s">
        <v>67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4375</v>
      </c>
      <c r="I27" s="36">
        <v>40757</v>
      </c>
      <c r="J27" s="36">
        <v>64740</v>
      </c>
      <c r="K27" s="36">
        <v>4667</v>
      </c>
      <c r="L27" s="37">
        <f t="shared" si="0"/>
        <v>114539</v>
      </c>
      <c r="M27" s="29" t="s">
        <v>66</v>
      </c>
      <c r="N27" s="29" t="s">
        <v>67</v>
      </c>
    </row>
    <row r="28" spans="1:14" ht="15.75" customHeight="1" x14ac:dyDescent="0.5">
      <c r="A28" s="35" t="s">
        <v>72</v>
      </c>
      <c r="B28" s="36">
        <v>3629</v>
      </c>
      <c r="C28" s="36">
        <v>3542</v>
      </c>
      <c r="D28" s="36">
        <v>13464</v>
      </c>
      <c r="E28" s="36">
        <v>44029</v>
      </c>
      <c r="F28" s="36">
        <v>142558</v>
      </c>
      <c r="G28" s="36">
        <v>247609</v>
      </c>
      <c r="H28" s="36">
        <v>122684</v>
      </c>
      <c r="I28" s="36">
        <v>40167</v>
      </c>
      <c r="J28" s="36">
        <v>20889</v>
      </c>
      <c r="K28" s="36">
        <v>40406</v>
      </c>
      <c r="L28" s="37">
        <f t="shared" si="0"/>
        <v>678977</v>
      </c>
      <c r="M28" s="29" t="s">
        <v>68</v>
      </c>
      <c r="N28" s="29" t="s">
        <v>69</v>
      </c>
    </row>
    <row r="29" spans="1:14" ht="15.75" customHeight="1" x14ac:dyDescent="0.5">
      <c r="A29" s="35" t="s">
        <v>87</v>
      </c>
      <c r="B29" s="36">
        <v>3</v>
      </c>
      <c r="C29" s="36">
        <v>0</v>
      </c>
      <c r="D29" s="36">
        <v>3</v>
      </c>
      <c r="E29" s="36">
        <v>7</v>
      </c>
      <c r="F29" s="36">
        <v>18</v>
      </c>
      <c r="G29" s="36">
        <v>138</v>
      </c>
      <c r="H29" s="36">
        <v>806</v>
      </c>
      <c r="I29" s="36">
        <v>3480</v>
      </c>
      <c r="J29" s="36">
        <v>35348</v>
      </c>
      <c r="K29" s="36">
        <v>37839</v>
      </c>
      <c r="L29" s="37">
        <f t="shared" si="0"/>
        <v>77642</v>
      </c>
      <c r="M29" s="29" t="s">
        <v>71</v>
      </c>
      <c r="N29" s="29" t="s">
        <v>72</v>
      </c>
    </row>
    <row r="30" spans="1:14" ht="15.75" customHeight="1" x14ac:dyDescent="0.5">
      <c r="A30" s="35" t="s">
        <v>89</v>
      </c>
      <c r="B30" s="36">
        <v>3584</v>
      </c>
      <c r="C30" s="36">
        <v>6630</v>
      </c>
      <c r="D30" s="36">
        <v>38543</v>
      </c>
      <c r="E30" s="36">
        <v>81675</v>
      </c>
      <c r="F30" s="36">
        <v>140152</v>
      </c>
      <c r="G30" s="36">
        <v>24208</v>
      </c>
      <c r="H30" s="36">
        <v>1291</v>
      </c>
      <c r="I30" s="36">
        <v>0</v>
      </c>
      <c r="J30" s="36">
        <v>0</v>
      </c>
      <c r="K30" s="36">
        <v>0</v>
      </c>
      <c r="L30" s="37">
        <f t="shared" si="0"/>
        <v>296083</v>
      </c>
      <c r="M30" s="29" t="s">
        <v>74</v>
      </c>
      <c r="N30" s="29" t="s">
        <v>75</v>
      </c>
    </row>
    <row r="31" spans="1:14" ht="15.75" customHeight="1" x14ac:dyDescent="0.5">
      <c r="A31" s="35" t="s">
        <v>75</v>
      </c>
      <c r="B31" s="36">
        <v>8290</v>
      </c>
      <c r="C31" s="36">
        <v>19706</v>
      </c>
      <c r="D31" s="36">
        <v>55103</v>
      </c>
      <c r="E31" s="36">
        <v>140249</v>
      </c>
      <c r="F31" s="36">
        <v>198274</v>
      </c>
      <c r="G31" s="36">
        <v>40414</v>
      </c>
      <c r="H31" s="36">
        <v>3439</v>
      </c>
      <c r="I31" s="36">
        <v>0</v>
      </c>
      <c r="J31" s="36">
        <v>0</v>
      </c>
      <c r="K31" s="36">
        <v>0</v>
      </c>
      <c r="L31" s="37">
        <f t="shared" si="0"/>
        <v>465475</v>
      </c>
      <c r="M31" s="29" t="s">
        <v>76</v>
      </c>
      <c r="N31" s="29" t="s">
        <v>77</v>
      </c>
    </row>
    <row r="32" spans="1:14" ht="15.75" customHeight="1" x14ac:dyDescent="0.5">
      <c r="A32" s="35" t="s">
        <v>79</v>
      </c>
      <c r="B32" s="36">
        <v>0</v>
      </c>
      <c r="C32" s="36">
        <v>0</v>
      </c>
      <c r="D32" s="36">
        <v>0</v>
      </c>
      <c r="E32" s="36">
        <v>3</v>
      </c>
      <c r="F32" s="36">
        <v>12</v>
      </c>
      <c r="G32" s="36">
        <v>215</v>
      </c>
      <c r="H32" s="36">
        <v>1124</v>
      </c>
      <c r="I32" s="36">
        <v>3733</v>
      </c>
      <c r="J32" s="36">
        <v>4273</v>
      </c>
      <c r="K32" s="36">
        <v>3301</v>
      </c>
      <c r="L32" s="37">
        <f t="shared" si="0"/>
        <v>12661</v>
      </c>
      <c r="M32" s="29" t="s">
        <v>78</v>
      </c>
      <c r="N32" s="29" t="s">
        <v>79</v>
      </c>
    </row>
    <row r="33" spans="1:14" ht="15.75" customHeight="1" x14ac:dyDescent="0.5">
      <c r="A33" s="35" t="s">
        <v>81</v>
      </c>
      <c r="B33" s="36">
        <v>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1</v>
      </c>
      <c r="I33" s="36">
        <v>125</v>
      </c>
      <c r="J33" s="36">
        <v>700</v>
      </c>
      <c r="K33" s="36">
        <v>119</v>
      </c>
      <c r="L33" s="37">
        <f t="shared" si="0"/>
        <v>945</v>
      </c>
      <c r="M33" s="29" t="s">
        <v>80</v>
      </c>
      <c r="N33" s="29" t="s">
        <v>81</v>
      </c>
    </row>
    <row r="34" spans="1:14" ht="15.75" customHeight="1" x14ac:dyDescent="0.5">
      <c r="A34" s="35" t="s">
        <v>83</v>
      </c>
      <c r="B34" s="36">
        <v>2326</v>
      </c>
      <c r="C34" s="36">
        <v>4912</v>
      </c>
      <c r="D34" s="36">
        <v>5837</v>
      </c>
      <c r="E34" s="36">
        <v>21559</v>
      </c>
      <c r="F34" s="36">
        <v>86457</v>
      </c>
      <c r="G34" s="36">
        <v>112684</v>
      </c>
      <c r="H34" s="36">
        <v>158360</v>
      </c>
      <c r="I34" s="36">
        <v>142506</v>
      </c>
      <c r="J34" s="36">
        <v>94740</v>
      </c>
      <c r="K34" s="36">
        <v>23194</v>
      </c>
      <c r="L34" s="37">
        <f t="shared" si="0"/>
        <v>652575</v>
      </c>
      <c r="M34" s="29" t="s">
        <v>82</v>
      </c>
      <c r="N34" s="29" t="s">
        <v>83</v>
      </c>
    </row>
    <row r="35" spans="1:14" ht="15.75" customHeight="1" x14ac:dyDescent="0.5">
      <c r="A35" s="35" t="s">
        <v>77</v>
      </c>
      <c r="B35" s="36">
        <v>2</v>
      </c>
      <c r="C35" s="36">
        <v>0</v>
      </c>
      <c r="D35" s="36">
        <v>5</v>
      </c>
      <c r="E35" s="36">
        <v>5</v>
      </c>
      <c r="F35" s="36">
        <v>88</v>
      </c>
      <c r="G35" s="36">
        <v>1486</v>
      </c>
      <c r="H35" s="36">
        <v>15743</v>
      </c>
      <c r="I35" s="36">
        <v>87372</v>
      </c>
      <c r="J35" s="36">
        <v>162387</v>
      </c>
      <c r="K35" s="36">
        <v>200946</v>
      </c>
      <c r="L35" s="37">
        <f t="shared" si="0"/>
        <v>468034</v>
      </c>
      <c r="M35" s="29" t="s">
        <v>84</v>
      </c>
      <c r="N35" s="29" t="s">
        <v>85</v>
      </c>
    </row>
    <row r="36" spans="1:14" ht="15.75" customHeight="1" x14ac:dyDescent="0.5">
      <c r="A36" s="35" t="s">
        <v>85</v>
      </c>
      <c r="B36" s="36">
        <v>4</v>
      </c>
      <c r="C36" s="36">
        <v>5</v>
      </c>
      <c r="D36" s="36">
        <v>10</v>
      </c>
      <c r="E36" s="36">
        <v>14</v>
      </c>
      <c r="F36" s="36">
        <v>63</v>
      </c>
      <c r="G36" s="36">
        <v>1181</v>
      </c>
      <c r="H36" s="36">
        <v>14842</v>
      </c>
      <c r="I36" s="36">
        <v>41902</v>
      </c>
      <c r="J36" s="36">
        <v>24189</v>
      </c>
      <c r="K36" s="36">
        <v>9437</v>
      </c>
      <c r="L36" s="37">
        <f t="shared" si="0"/>
        <v>91647</v>
      </c>
      <c r="M36" s="29" t="s">
        <v>86</v>
      </c>
      <c r="N36" s="29" t="s">
        <v>87</v>
      </c>
    </row>
    <row r="37" spans="1:14" ht="15.75" customHeight="1" x14ac:dyDescent="0.5">
      <c r="A37" s="35" t="s">
        <v>91</v>
      </c>
      <c r="B37" s="36">
        <v>0</v>
      </c>
      <c r="C37" s="36">
        <v>0</v>
      </c>
      <c r="D37" s="36">
        <v>0</v>
      </c>
      <c r="E37" s="36">
        <v>0</v>
      </c>
      <c r="F37" s="36">
        <v>155</v>
      </c>
      <c r="G37" s="36">
        <v>3437</v>
      </c>
      <c r="H37" s="36">
        <v>58531</v>
      </c>
      <c r="I37" s="36">
        <v>26020</v>
      </c>
      <c r="J37" s="36">
        <v>27174</v>
      </c>
      <c r="K37" s="36">
        <v>3810</v>
      </c>
      <c r="L37" s="37">
        <f t="shared" si="0"/>
        <v>119127</v>
      </c>
      <c r="M37" s="29" t="s">
        <v>88</v>
      </c>
      <c r="N37" s="29" t="s">
        <v>89</v>
      </c>
    </row>
    <row r="38" spans="1:14" ht="15.75" customHeight="1" x14ac:dyDescent="0.5">
      <c r="A38" s="35" t="s">
        <v>93</v>
      </c>
      <c r="B38" s="36">
        <v>3216</v>
      </c>
      <c r="C38" s="36">
        <v>8904</v>
      </c>
      <c r="D38" s="36">
        <v>14981</v>
      </c>
      <c r="E38" s="36">
        <v>42970</v>
      </c>
      <c r="F38" s="36">
        <v>99419</v>
      </c>
      <c r="G38" s="36">
        <v>84278</v>
      </c>
      <c r="H38" s="36">
        <v>72462</v>
      </c>
      <c r="I38" s="36">
        <v>22050</v>
      </c>
      <c r="J38" s="36">
        <v>9893</v>
      </c>
      <c r="K38" s="36">
        <v>1262</v>
      </c>
      <c r="L38" s="37">
        <f t="shared" si="0"/>
        <v>359435</v>
      </c>
      <c r="M38" s="29" t="s">
        <v>90</v>
      </c>
      <c r="N38" s="29" t="s">
        <v>91</v>
      </c>
    </row>
    <row r="39" spans="1:14" ht="15.75" customHeight="1" x14ac:dyDescent="0.5">
      <c r="A39" s="35" t="s">
        <v>95</v>
      </c>
      <c r="B39" s="36">
        <v>48</v>
      </c>
      <c r="C39" s="36">
        <v>33</v>
      </c>
      <c r="D39" s="36">
        <v>61</v>
      </c>
      <c r="E39" s="36">
        <v>98</v>
      </c>
      <c r="F39" s="36">
        <v>655</v>
      </c>
      <c r="G39" s="36">
        <v>5746</v>
      </c>
      <c r="H39" s="36">
        <v>32516</v>
      </c>
      <c r="I39" s="36">
        <v>83529</v>
      </c>
      <c r="J39" s="36">
        <v>70658</v>
      </c>
      <c r="K39" s="36">
        <v>103991</v>
      </c>
      <c r="L39" s="37">
        <f t="shared" si="0"/>
        <v>297335</v>
      </c>
      <c r="M39" s="29" t="s">
        <v>92</v>
      </c>
      <c r="N39" s="29" t="s">
        <v>93</v>
      </c>
    </row>
    <row r="40" spans="1:14" ht="15.75" customHeight="1" x14ac:dyDescent="0.5">
      <c r="A40" s="35" t="s">
        <v>97</v>
      </c>
      <c r="B40" s="36">
        <v>0</v>
      </c>
      <c r="C40" s="36">
        <v>0</v>
      </c>
      <c r="D40" s="36">
        <v>0</v>
      </c>
      <c r="E40" s="36">
        <v>0</v>
      </c>
      <c r="F40" s="36">
        <v>0</v>
      </c>
      <c r="G40" s="36">
        <v>297</v>
      </c>
      <c r="H40" s="36">
        <v>3232</v>
      </c>
      <c r="I40" s="36">
        <v>21354</v>
      </c>
      <c r="J40" s="36">
        <v>44168</v>
      </c>
      <c r="K40" s="36">
        <v>39895</v>
      </c>
      <c r="L40" s="37">
        <f t="shared" si="0"/>
        <v>108946</v>
      </c>
      <c r="M40" s="29" t="s">
        <v>94</v>
      </c>
      <c r="N40" s="29" t="s">
        <v>95</v>
      </c>
    </row>
    <row r="41" spans="1:14" ht="15.75" customHeight="1" x14ac:dyDescent="0.5">
      <c r="A41" s="35" t="s">
        <v>99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146</v>
      </c>
      <c r="J41" s="36">
        <v>46</v>
      </c>
      <c r="K41" s="36">
        <v>0</v>
      </c>
      <c r="L41" s="37">
        <f t="shared" si="0"/>
        <v>192</v>
      </c>
      <c r="M41" s="29" t="s">
        <v>96</v>
      </c>
      <c r="N41" s="29" t="s">
        <v>97</v>
      </c>
    </row>
    <row r="42" spans="1:14" ht="15.75" customHeight="1" x14ac:dyDescent="0.5">
      <c r="A42" s="35" t="s">
        <v>101</v>
      </c>
      <c r="B42" s="36">
        <v>0</v>
      </c>
      <c r="C42" s="36">
        <v>0</v>
      </c>
      <c r="D42" s="36">
        <v>0</v>
      </c>
      <c r="E42" s="36">
        <v>0</v>
      </c>
      <c r="F42" s="36">
        <v>0</v>
      </c>
      <c r="G42" s="36">
        <v>6</v>
      </c>
      <c r="H42" s="36">
        <v>90</v>
      </c>
      <c r="I42" s="36">
        <v>6196</v>
      </c>
      <c r="J42" s="36">
        <v>30917</v>
      </c>
      <c r="K42" s="36">
        <v>4501</v>
      </c>
      <c r="L42" s="37">
        <f t="shared" si="0"/>
        <v>41710</v>
      </c>
      <c r="M42" s="29" t="s">
        <v>98</v>
      </c>
      <c r="N42" s="29" t="s">
        <v>99</v>
      </c>
    </row>
    <row r="43" spans="1:14" ht="15.75" customHeight="1" x14ac:dyDescent="0.5">
      <c r="A43" s="35" t="s">
        <v>103</v>
      </c>
      <c r="B43" s="36">
        <v>5198</v>
      </c>
      <c r="C43" s="36">
        <v>10497</v>
      </c>
      <c r="D43" s="36">
        <v>40442</v>
      </c>
      <c r="E43" s="36">
        <v>116892</v>
      </c>
      <c r="F43" s="36">
        <v>184209</v>
      </c>
      <c r="G43" s="36">
        <v>44841</v>
      </c>
      <c r="H43" s="36">
        <v>12769</v>
      </c>
      <c r="I43" s="36">
        <v>2775</v>
      </c>
      <c r="J43" s="36">
        <v>252</v>
      </c>
      <c r="K43" s="36">
        <v>4</v>
      </c>
      <c r="L43" s="37">
        <f t="shared" si="0"/>
        <v>417879</v>
      </c>
      <c r="M43" s="29" t="s">
        <v>100</v>
      </c>
      <c r="N43" s="29" t="s">
        <v>101</v>
      </c>
    </row>
    <row r="44" spans="1:14" ht="15.75" customHeight="1" x14ac:dyDescent="0.5">
      <c r="A44" s="35" t="s">
        <v>105</v>
      </c>
      <c r="B44" s="36">
        <v>1</v>
      </c>
      <c r="C44" s="36">
        <v>0</v>
      </c>
      <c r="D44" s="36">
        <v>1</v>
      </c>
      <c r="E44" s="36">
        <v>1</v>
      </c>
      <c r="F44" s="36">
        <v>17</v>
      </c>
      <c r="G44" s="36">
        <v>176</v>
      </c>
      <c r="H44" s="36">
        <v>4510</v>
      </c>
      <c r="I44" s="36">
        <v>50361</v>
      </c>
      <c r="J44" s="36">
        <v>44870</v>
      </c>
      <c r="K44" s="36">
        <v>15920</v>
      </c>
      <c r="L44" s="37">
        <f t="shared" si="0"/>
        <v>115857</v>
      </c>
      <c r="M44" s="29" t="s">
        <v>102</v>
      </c>
      <c r="N44" s="29" t="s">
        <v>103</v>
      </c>
    </row>
    <row r="45" spans="1:14" ht="15.75" customHeight="1" x14ac:dyDescent="0.5">
      <c r="A45" s="35" t="s">
        <v>107</v>
      </c>
      <c r="B45" s="36">
        <v>45733</v>
      </c>
      <c r="C45" s="36">
        <v>72106</v>
      </c>
      <c r="D45" s="36">
        <v>109659</v>
      </c>
      <c r="E45" s="36">
        <v>130064</v>
      </c>
      <c r="F45" s="36">
        <v>267337</v>
      </c>
      <c r="G45" s="36">
        <v>364328</v>
      </c>
      <c r="H45" s="36">
        <v>286166</v>
      </c>
      <c r="I45" s="36">
        <v>62223</v>
      </c>
      <c r="J45" s="36">
        <v>9303</v>
      </c>
      <c r="K45" s="36">
        <v>1073</v>
      </c>
      <c r="L45" s="37">
        <f t="shared" si="0"/>
        <v>1347992</v>
      </c>
      <c r="M45" s="29" t="s">
        <v>104</v>
      </c>
      <c r="N45" s="29" t="s">
        <v>105</v>
      </c>
    </row>
    <row r="46" spans="1:14" ht="15.75" customHeight="1" x14ac:dyDescent="0.5">
      <c r="A46" s="35" t="s">
        <v>109</v>
      </c>
      <c r="B46" s="36">
        <v>1</v>
      </c>
      <c r="C46" s="36">
        <v>0</v>
      </c>
      <c r="D46" s="36">
        <v>4</v>
      </c>
      <c r="E46" s="36">
        <v>3</v>
      </c>
      <c r="F46" s="36">
        <v>69</v>
      </c>
      <c r="G46" s="36">
        <v>1314</v>
      </c>
      <c r="H46" s="36">
        <v>26330</v>
      </c>
      <c r="I46" s="36">
        <v>79662</v>
      </c>
      <c r="J46" s="36">
        <v>84963</v>
      </c>
      <c r="K46" s="36">
        <v>85399</v>
      </c>
      <c r="L46" s="37">
        <f t="shared" si="0"/>
        <v>277745</v>
      </c>
      <c r="M46" s="29" t="s">
        <v>106</v>
      </c>
      <c r="N46" s="29" t="s">
        <v>107</v>
      </c>
    </row>
    <row r="47" spans="1:14" ht="15.75" customHeight="1" x14ac:dyDescent="0.5">
      <c r="A47" s="35" t="s">
        <v>113</v>
      </c>
      <c r="B47" s="36">
        <v>3</v>
      </c>
      <c r="C47" s="36">
        <v>3</v>
      </c>
      <c r="D47" s="36">
        <v>7</v>
      </c>
      <c r="E47" s="36">
        <v>19</v>
      </c>
      <c r="F47" s="36">
        <v>85</v>
      </c>
      <c r="G47" s="36">
        <v>361</v>
      </c>
      <c r="H47" s="36">
        <v>1224</v>
      </c>
      <c r="I47" s="36">
        <v>3845</v>
      </c>
      <c r="J47" s="36">
        <v>32017</v>
      </c>
      <c r="K47" s="36">
        <v>51556</v>
      </c>
      <c r="L47" s="37">
        <f t="shared" si="0"/>
        <v>89120</v>
      </c>
      <c r="M47" s="29" t="s">
        <v>108</v>
      </c>
      <c r="N47" s="29" t="s">
        <v>109</v>
      </c>
    </row>
    <row r="48" spans="1:14" ht="15.75" customHeight="1" x14ac:dyDescent="0.5">
      <c r="A48" s="35" t="s">
        <v>111</v>
      </c>
      <c r="B48" s="36">
        <v>0</v>
      </c>
      <c r="C48" s="36">
        <v>2</v>
      </c>
      <c r="D48" s="36">
        <v>3</v>
      </c>
      <c r="E48" s="36">
        <v>7</v>
      </c>
      <c r="F48" s="36">
        <v>25</v>
      </c>
      <c r="G48" s="36">
        <v>316</v>
      </c>
      <c r="H48" s="36">
        <v>1619</v>
      </c>
      <c r="I48" s="36">
        <v>6606</v>
      </c>
      <c r="J48" s="36">
        <v>7153</v>
      </c>
      <c r="K48" s="36">
        <v>6460</v>
      </c>
      <c r="L48" s="37">
        <f t="shared" si="0"/>
        <v>22191</v>
      </c>
      <c r="M48" s="29" t="s">
        <v>110</v>
      </c>
      <c r="N48" s="29" t="s">
        <v>111</v>
      </c>
    </row>
    <row r="49" spans="1:14" ht="15.75" customHeight="1" x14ac:dyDescent="0.5">
      <c r="A49" s="35" t="s">
        <v>115</v>
      </c>
      <c r="B49" s="36">
        <v>38</v>
      </c>
      <c r="C49" s="36">
        <v>22</v>
      </c>
      <c r="D49" s="36">
        <v>49</v>
      </c>
      <c r="E49" s="36">
        <v>67</v>
      </c>
      <c r="F49" s="36">
        <v>546</v>
      </c>
      <c r="G49" s="36">
        <v>3916</v>
      </c>
      <c r="H49" s="36">
        <v>23249</v>
      </c>
      <c r="I49" s="36">
        <v>65388</v>
      </c>
      <c r="J49" s="36">
        <v>33461</v>
      </c>
      <c r="K49" s="36">
        <v>47488</v>
      </c>
      <c r="L49" s="37">
        <f t="shared" si="0"/>
        <v>174224</v>
      </c>
      <c r="M49" s="29" t="s">
        <v>112</v>
      </c>
      <c r="N49" s="29" t="s">
        <v>113</v>
      </c>
    </row>
    <row r="50" spans="1:14" ht="15.75" customHeight="1" x14ac:dyDescent="0.5">
      <c r="A50" s="35" t="s">
        <v>119</v>
      </c>
      <c r="B50" s="36">
        <v>0</v>
      </c>
      <c r="C50" s="36">
        <v>0</v>
      </c>
      <c r="D50" s="36">
        <v>0</v>
      </c>
      <c r="E50" s="36">
        <v>7</v>
      </c>
      <c r="F50" s="36">
        <v>197</v>
      </c>
      <c r="G50" s="36">
        <v>14124</v>
      </c>
      <c r="H50" s="36">
        <v>61424</v>
      </c>
      <c r="I50" s="36">
        <v>36159</v>
      </c>
      <c r="J50" s="36">
        <v>2403</v>
      </c>
      <c r="K50" s="36">
        <v>0</v>
      </c>
      <c r="L50" s="37">
        <f t="shared" si="0"/>
        <v>114314</v>
      </c>
      <c r="M50" s="29" t="s">
        <v>114</v>
      </c>
      <c r="N50" s="29" t="s">
        <v>115</v>
      </c>
    </row>
    <row r="51" spans="1:14" ht="15.75" customHeight="1" x14ac:dyDescent="0.5">
      <c r="A51" s="35" t="s">
        <v>117</v>
      </c>
      <c r="B51" s="36">
        <v>5</v>
      </c>
      <c r="C51" s="36">
        <v>6</v>
      </c>
      <c r="D51" s="36">
        <v>11</v>
      </c>
      <c r="E51" s="36">
        <v>29</v>
      </c>
      <c r="F51" s="36">
        <v>159</v>
      </c>
      <c r="G51" s="36">
        <v>688</v>
      </c>
      <c r="H51" s="36">
        <v>2849</v>
      </c>
      <c r="I51" s="36">
        <v>7004</v>
      </c>
      <c r="J51" s="36">
        <v>30253</v>
      </c>
      <c r="K51" s="36">
        <v>28094</v>
      </c>
      <c r="L51" s="37">
        <f t="shared" si="0"/>
        <v>69098</v>
      </c>
      <c r="M51" s="29" t="s">
        <v>116</v>
      </c>
      <c r="N51" s="29" t="s">
        <v>117</v>
      </c>
    </row>
    <row r="52" spans="1:14" ht="15.75" customHeight="1" x14ac:dyDescent="0.5">
      <c r="A52" s="35" t="s">
        <v>121</v>
      </c>
      <c r="B52" s="36">
        <v>15209</v>
      </c>
      <c r="C52" s="36">
        <v>3980</v>
      </c>
      <c r="D52" s="36">
        <v>13639</v>
      </c>
      <c r="E52" s="36">
        <v>18533</v>
      </c>
      <c r="F52" s="36">
        <v>78414</v>
      </c>
      <c r="G52" s="36">
        <v>144895</v>
      </c>
      <c r="H52" s="36">
        <v>84042</v>
      </c>
      <c r="I52" s="36">
        <v>57684</v>
      </c>
      <c r="J52" s="36">
        <v>34444</v>
      </c>
      <c r="K52" s="36">
        <v>21578</v>
      </c>
      <c r="L52" s="37">
        <f t="shared" si="0"/>
        <v>472418</v>
      </c>
      <c r="M52" s="29" t="s">
        <v>118</v>
      </c>
      <c r="N52" s="29" t="s">
        <v>119</v>
      </c>
    </row>
    <row r="53" spans="1:14" ht="15.75" customHeight="1" x14ac:dyDescent="0.5">
      <c r="M53" s="29" t="s">
        <v>120</v>
      </c>
      <c r="N53" s="29" t="s">
        <v>121</v>
      </c>
    </row>
    <row r="54" spans="1:14" ht="15.75" customHeight="1" x14ac:dyDescent="0.3"/>
    <row r="55" spans="1:14" ht="15.75" customHeight="1" x14ac:dyDescent="0.3"/>
    <row r="56" spans="1:14" ht="15.75" customHeight="1" x14ac:dyDescent="0.3"/>
    <row r="57" spans="1:14" ht="15.75" customHeight="1" x14ac:dyDescent="0.35">
      <c r="A57" s="3" t="s">
        <v>131</v>
      </c>
      <c r="B57" s="8" t="s">
        <v>34</v>
      </c>
    </row>
    <row r="58" spans="1:14" ht="15.75" customHeight="1" x14ac:dyDescent="0.3"/>
    <row r="59" spans="1:14" ht="15.75" customHeight="1" x14ac:dyDescent="0.3"/>
    <row r="60" spans="1:14" ht="15.75" customHeight="1" x14ac:dyDescent="0.3"/>
    <row r="61" spans="1:14" ht="15.75" customHeight="1" x14ac:dyDescent="0.3"/>
    <row r="62" spans="1:14" ht="15.75" customHeight="1" x14ac:dyDescent="0.3"/>
    <row r="63" spans="1:14" ht="15.75" customHeight="1" x14ac:dyDescent="0.3"/>
    <row r="64" spans="1:1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B3:K3"/>
  </mergeCells>
  <hyperlinks>
    <hyperlink ref="B57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7" ht="14.5" x14ac:dyDescent="0.35">
      <c r="A1" s="3" t="str">
        <f>About!B2</f>
        <v>GA</v>
      </c>
      <c r="B1" s="3">
        <f>SUMIFS(D4:D53,A4:A53,A1)</f>
        <v>2756.5231572080888</v>
      </c>
    </row>
    <row r="3" spans="1:7" ht="14.5" x14ac:dyDescent="0.35">
      <c r="A3" s="3" t="s">
        <v>2</v>
      </c>
      <c r="B3" s="3" t="s">
        <v>176</v>
      </c>
      <c r="C3" s="3" t="s">
        <v>174</v>
      </c>
      <c r="D3" s="3" t="s">
        <v>173</v>
      </c>
      <c r="G3" s="3" t="s">
        <v>177</v>
      </c>
    </row>
    <row r="4" spans="1:7" ht="15.5" x14ac:dyDescent="0.35">
      <c r="A4" s="26" t="s">
        <v>6</v>
      </c>
      <c r="B4" s="3">
        <v>12727</v>
      </c>
      <c r="C4" s="3">
        <f t="shared" ref="C4:C53" si="0">B4/$G$4</f>
        <v>2.0755055446836268</v>
      </c>
      <c r="D4" s="3">
        <f t="shared" ref="D4:D53" si="1">C4*1000</f>
        <v>2075.5055446836268</v>
      </c>
      <c r="G4" s="3">
        <f>8760*0.7</f>
        <v>6132</v>
      </c>
    </row>
    <row r="5" spans="1:7" ht="15.5" x14ac:dyDescent="0.35">
      <c r="A5" s="26" t="s">
        <v>9</v>
      </c>
      <c r="B5" s="3">
        <v>575</v>
      </c>
      <c r="C5" s="3">
        <f t="shared" si="0"/>
        <v>9.3770384866275272E-2</v>
      </c>
      <c r="D5" s="3">
        <f t="shared" si="1"/>
        <v>93.770384866275279</v>
      </c>
    </row>
    <row r="6" spans="1:7" ht="15.5" x14ac:dyDescent="0.35">
      <c r="A6" s="26" t="s">
        <v>11</v>
      </c>
      <c r="B6" s="3">
        <v>1925</v>
      </c>
      <c r="C6" s="3">
        <f t="shared" si="0"/>
        <v>0.3139269406392694</v>
      </c>
      <c r="D6" s="3">
        <f t="shared" si="1"/>
        <v>313.92694063926939</v>
      </c>
    </row>
    <row r="7" spans="1:7" ht="15.5" x14ac:dyDescent="0.35">
      <c r="A7" s="26" t="s">
        <v>14</v>
      </c>
      <c r="B7" s="3">
        <v>15444</v>
      </c>
      <c r="C7" s="3">
        <f t="shared" si="0"/>
        <v>2.5185909980430528</v>
      </c>
      <c r="D7" s="3">
        <f t="shared" si="1"/>
        <v>2518.5909980430529</v>
      </c>
    </row>
    <row r="8" spans="1:7" ht="15.5" x14ac:dyDescent="0.35">
      <c r="A8" s="26" t="s">
        <v>17</v>
      </c>
      <c r="B8" s="3">
        <v>27919</v>
      </c>
      <c r="C8" s="3">
        <f t="shared" si="0"/>
        <v>4.5530006523157205</v>
      </c>
      <c r="D8" s="3">
        <f t="shared" si="1"/>
        <v>4553.0006523157208</v>
      </c>
    </row>
    <row r="9" spans="1:7" ht="15.5" x14ac:dyDescent="0.35">
      <c r="A9" s="26" t="s">
        <v>20</v>
      </c>
      <c r="B9" s="3">
        <v>4138</v>
      </c>
      <c r="C9" s="3">
        <f t="shared" si="0"/>
        <v>0.67482061317677755</v>
      </c>
      <c r="D9" s="3">
        <f t="shared" si="1"/>
        <v>674.82061317677756</v>
      </c>
    </row>
    <row r="10" spans="1:7" ht="15.5" x14ac:dyDescent="0.35">
      <c r="A10" s="26" t="s">
        <v>22</v>
      </c>
      <c r="B10" s="3">
        <v>909</v>
      </c>
      <c r="C10" s="3">
        <f t="shared" si="0"/>
        <v>0.14823874755381605</v>
      </c>
      <c r="D10" s="3">
        <f t="shared" si="1"/>
        <v>148.23874755381604</v>
      </c>
    </row>
    <row r="11" spans="1:7" ht="15.5" x14ac:dyDescent="0.35">
      <c r="A11" s="26" t="s">
        <v>25</v>
      </c>
      <c r="B11" s="3">
        <v>898</v>
      </c>
      <c r="C11" s="3">
        <f t="shared" si="0"/>
        <v>0.14644487932159164</v>
      </c>
      <c r="D11" s="3">
        <f t="shared" si="1"/>
        <v>146.44487932159163</v>
      </c>
    </row>
    <row r="12" spans="1:7" ht="15.5" x14ac:dyDescent="0.35">
      <c r="A12" s="26" t="s">
        <v>28</v>
      </c>
      <c r="B12" s="3">
        <v>13358</v>
      </c>
      <c r="C12" s="3">
        <f t="shared" si="0"/>
        <v>2.1784083496412263</v>
      </c>
      <c r="D12" s="3">
        <f t="shared" si="1"/>
        <v>2178.4083496412263</v>
      </c>
    </row>
    <row r="13" spans="1:7" ht="15.5" x14ac:dyDescent="0.35">
      <c r="A13" s="26" t="s">
        <v>30</v>
      </c>
      <c r="B13" s="3">
        <v>16903</v>
      </c>
      <c r="C13" s="3">
        <f t="shared" si="0"/>
        <v>2.7565231572080888</v>
      </c>
      <c r="D13" s="3">
        <f t="shared" si="1"/>
        <v>2756.5231572080888</v>
      </c>
    </row>
    <row r="14" spans="1:7" ht="15.5" x14ac:dyDescent="0.35">
      <c r="A14" s="26" t="s">
        <v>33</v>
      </c>
      <c r="B14" s="3">
        <v>724</v>
      </c>
      <c r="C14" s="3">
        <f t="shared" si="0"/>
        <v>0.11806914546640573</v>
      </c>
      <c r="D14" s="3">
        <f t="shared" si="1"/>
        <v>118.06914546640573</v>
      </c>
    </row>
    <row r="15" spans="1:7" ht="15.5" x14ac:dyDescent="0.35">
      <c r="A15" s="26" t="s">
        <v>36</v>
      </c>
      <c r="B15" s="3">
        <v>5958</v>
      </c>
      <c r="C15" s="3">
        <f t="shared" si="0"/>
        <v>0.97162426614481412</v>
      </c>
      <c r="D15" s="3">
        <f t="shared" si="1"/>
        <v>971.6242661448141</v>
      </c>
    </row>
    <row r="16" spans="1:7" ht="15.5" x14ac:dyDescent="0.35">
      <c r="A16" s="26" t="s">
        <v>39</v>
      </c>
      <c r="B16" s="3">
        <v>31960</v>
      </c>
      <c r="C16" s="3">
        <f t="shared" si="0"/>
        <v>5.2120026092628828</v>
      </c>
      <c r="D16" s="3">
        <f t="shared" si="1"/>
        <v>5212.0026092628832</v>
      </c>
    </row>
    <row r="17" spans="1:4" ht="15.5" x14ac:dyDescent="0.35">
      <c r="A17" s="26" t="s">
        <v>41</v>
      </c>
      <c r="B17" s="3">
        <v>17920</v>
      </c>
      <c r="C17" s="3">
        <f t="shared" si="0"/>
        <v>2.9223744292237441</v>
      </c>
      <c r="D17" s="3">
        <f t="shared" si="1"/>
        <v>2922.3744292237443</v>
      </c>
    </row>
    <row r="18" spans="1:4" ht="15.5" x14ac:dyDescent="0.35">
      <c r="A18" s="26" t="s">
        <v>44</v>
      </c>
      <c r="B18" s="3">
        <v>28928</v>
      </c>
      <c r="C18" s="3">
        <f t="shared" si="0"/>
        <v>4.7175472928897584</v>
      </c>
      <c r="D18" s="3">
        <f t="shared" si="1"/>
        <v>4717.547292889758</v>
      </c>
    </row>
    <row r="19" spans="1:4" ht="15.5" x14ac:dyDescent="0.35">
      <c r="A19" s="26" t="s">
        <v>47</v>
      </c>
      <c r="B19" s="3">
        <v>12857</v>
      </c>
      <c r="C19" s="3">
        <f t="shared" si="0"/>
        <v>2.0967058056099153</v>
      </c>
      <c r="D19" s="3">
        <f t="shared" si="1"/>
        <v>2096.7058056099154</v>
      </c>
    </row>
    <row r="20" spans="1:4" ht="15.5" x14ac:dyDescent="0.35">
      <c r="A20" s="26" t="s">
        <v>49</v>
      </c>
      <c r="B20" s="3">
        <v>8322</v>
      </c>
      <c r="C20" s="3">
        <f t="shared" si="0"/>
        <v>1.3571428571428572</v>
      </c>
      <c r="D20" s="3">
        <f t="shared" si="1"/>
        <v>1357.1428571428571</v>
      </c>
    </row>
    <row r="21" spans="1:4" ht="15.75" customHeight="1" x14ac:dyDescent="0.35">
      <c r="A21" s="26" t="s">
        <v>52</v>
      </c>
      <c r="B21" s="3">
        <v>14873</v>
      </c>
      <c r="C21" s="3">
        <f t="shared" si="0"/>
        <v>2.4254729288975865</v>
      </c>
      <c r="D21" s="3">
        <f t="shared" si="1"/>
        <v>2425.4729288975864</v>
      </c>
    </row>
    <row r="22" spans="1:4" ht="15.75" customHeight="1" x14ac:dyDescent="0.35">
      <c r="A22" s="26" t="s">
        <v>55</v>
      </c>
      <c r="B22" s="3">
        <v>4398</v>
      </c>
      <c r="C22" s="3">
        <f t="shared" si="0"/>
        <v>0.71722113502935425</v>
      </c>
      <c r="D22" s="3">
        <f t="shared" si="1"/>
        <v>717.22113502935429</v>
      </c>
    </row>
    <row r="23" spans="1:4" ht="15.75" customHeight="1" x14ac:dyDescent="0.35">
      <c r="A23" s="26" t="s">
        <v>58</v>
      </c>
      <c r="B23" s="3">
        <v>3329</v>
      </c>
      <c r="C23" s="3">
        <f t="shared" si="0"/>
        <v>0.54288975864318334</v>
      </c>
      <c r="D23" s="3">
        <f t="shared" si="1"/>
        <v>542.88975864318331</v>
      </c>
    </row>
    <row r="24" spans="1:4" ht="15.75" customHeight="1" x14ac:dyDescent="0.35">
      <c r="A24" s="26" t="s">
        <v>60</v>
      </c>
      <c r="B24" s="3">
        <v>2149</v>
      </c>
      <c r="C24" s="3">
        <f t="shared" si="0"/>
        <v>0.3504566210045662</v>
      </c>
      <c r="D24" s="3">
        <f t="shared" si="1"/>
        <v>350.45662100456622</v>
      </c>
    </row>
    <row r="25" spans="1:4" ht="15.75" customHeight="1" x14ac:dyDescent="0.35">
      <c r="A25" s="26" t="s">
        <v>63</v>
      </c>
      <c r="B25" s="3">
        <v>11897</v>
      </c>
      <c r="C25" s="3">
        <f t="shared" si="0"/>
        <v>1.9401500326157861</v>
      </c>
      <c r="D25" s="3">
        <f t="shared" si="1"/>
        <v>1940.1500326157861</v>
      </c>
    </row>
    <row r="26" spans="1:4" ht="15.75" customHeight="1" x14ac:dyDescent="0.35">
      <c r="A26" s="26" t="s">
        <v>65</v>
      </c>
      <c r="B26" s="3">
        <v>21391</v>
      </c>
      <c r="C26" s="3">
        <f t="shared" si="0"/>
        <v>3.4884213959556427</v>
      </c>
      <c r="D26" s="3">
        <f t="shared" si="1"/>
        <v>3488.4213959556428</v>
      </c>
    </row>
    <row r="27" spans="1:4" ht="15.75" customHeight="1" x14ac:dyDescent="0.35">
      <c r="A27" s="26" t="s">
        <v>67</v>
      </c>
      <c r="B27" s="3">
        <v>15287</v>
      </c>
      <c r="C27" s="3">
        <f t="shared" si="0"/>
        <v>2.4929876060013045</v>
      </c>
      <c r="D27" s="3">
        <f t="shared" si="1"/>
        <v>2492.9876060013044</v>
      </c>
    </row>
    <row r="28" spans="1:4" ht="15.75" customHeight="1" x14ac:dyDescent="0.35">
      <c r="A28" s="26" t="s">
        <v>69</v>
      </c>
      <c r="B28" s="3">
        <v>13986</v>
      </c>
      <c r="C28" s="3">
        <f t="shared" si="0"/>
        <v>2.2808219178082192</v>
      </c>
      <c r="D28" s="3">
        <f t="shared" si="1"/>
        <v>2280.821917808219</v>
      </c>
    </row>
    <row r="29" spans="1:4" ht="15.75" customHeight="1" x14ac:dyDescent="0.35">
      <c r="A29" s="26" t="s">
        <v>72</v>
      </c>
      <c r="B29" s="3">
        <v>5072</v>
      </c>
      <c r="C29" s="3">
        <f t="shared" si="0"/>
        <v>0.82713633398564901</v>
      </c>
      <c r="D29" s="3">
        <f t="shared" si="1"/>
        <v>827.136333985649</v>
      </c>
    </row>
    <row r="30" spans="1:4" ht="15.75" customHeight="1" x14ac:dyDescent="0.35">
      <c r="A30" s="26" t="s">
        <v>75</v>
      </c>
      <c r="B30" s="3">
        <v>17023</v>
      </c>
      <c r="C30" s="3">
        <f t="shared" si="0"/>
        <v>2.7760926288323549</v>
      </c>
      <c r="D30" s="3">
        <f t="shared" si="1"/>
        <v>2776.0926288323549</v>
      </c>
    </row>
    <row r="31" spans="1:4" ht="15.75" customHeight="1" x14ac:dyDescent="0.35">
      <c r="A31" s="26" t="s">
        <v>77</v>
      </c>
      <c r="B31" s="3">
        <v>614</v>
      </c>
      <c r="C31" s="3">
        <f t="shared" si="0"/>
        <v>0.10013046314416177</v>
      </c>
      <c r="D31" s="3">
        <f t="shared" si="1"/>
        <v>100.13046314416177</v>
      </c>
    </row>
    <row r="32" spans="1:4" ht="15.75" customHeight="1" x14ac:dyDescent="0.35">
      <c r="A32" s="26" t="s">
        <v>79</v>
      </c>
      <c r="B32" s="3">
        <v>1343</v>
      </c>
      <c r="C32" s="3">
        <f t="shared" si="0"/>
        <v>0.21901500326157861</v>
      </c>
      <c r="D32" s="3">
        <f t="shared" si="1"/>
        <v>219.01500326157861</v>
      </c>
    </row>
    <row r="33" spans="1:4" ht="15.75" customHeight="1" x14ac:dyDescent="0.35">
      <c r="A33" s="26" t="s">
        <v>81</v>
      </c>
      <c r="B33" s="3">
        <v>3523</v>
      </c>
      <c r="C33" s="3">
        <f t="shared" si="0"/>
        <v>0.57452707110241352</v>
      </c>
      <c r="D33" s="3">
        <f t="shared" si="1"/>
        <v>574.52707110241352</v>
      </c>
    </row>
    <row r="34" spans="1:4" ht="15.75" customHeight="1" x14ac:dyDescent="0.35">
      <c r="A34" s="26" t="s">
        <v>83</v>
      </c>
      <c r="B34" s="3">
        <v>949</v>
      </c>
      <c r="C34" s="3">
        <f t="shared" si="0"/>
        <v>0.15476190476190477</v>
      </c>
      <c r="D34" s="3">
        <f t="shared" si="1"/>
        <v>154.76190476190476</v>
      </c>
    </row>
    <row r="35" spans="1:4" ht="15.75" customHeight="1" x14ac:dyDescent="0.35">
      <c r="A35" s="26" t="s">
        <v>85</v>
      </c>
      <c r="B35" s="3">
        <v>8509</v>
      </c>
      <c r="C35" s="3">
        <f t="shared" si="0"/>
        <v>1.3876386170906718</v>
      </c>
      <c r="D35" s="3">
        <f t="shared" si="1"/>
        <v>1387.6386170906719</v>
      </c>
    </row>
    <row r="36" spans="1:4" ht="15.75" customHeight="1" x14ac:dyDescent="0.35">
      <c r="A36" s="26" t="s">
        <v>87</v>
      </c>
      <c r="B36" s="3">
        <v>16650</v>
      </c>
      <c r="C36" s="3">
        <f t="shared" si="0"/>
        <v>2.7152641878669277</v>
      </c>
      <c r="D36" s="3">
        <f t="shared" si="1"/>
        <v>2715.2641878669278</v>
      </c>
    </row>
    <row r="37" spans="1:4" ht="15.75" customHeight="1" x14ac:dyDescent="0.35">
      <c r="A37" s="26" t="s">
        <v>89</v>
      </c>
      <c r="B37" s="3">
        <v>8216</v>
      </c>
      <c r="C37" s="3">
        <f t="shared" si="0"/>
        <v>1.3398564905414221</v>
      </c>
      <c r="D37" s="3">
        <f t="shared" si="1"/>
        <v>1339.8564905414221</v>
      </c>
    </row>
    <row r="38" spans="1:4" ht="15.75" customHeight="1" x14ac:dyDescent="0.35">
      <c r="A38" s="26" t="s">
        <v>91</v>
      </c>
      <c r="B38" s="3">
        <v>14372</v>
      </c>
      <c r="C38" s="3">
        <f t="shared" si="0"/>
        <v>2.3437703848662754</v>
      </c>
      <c r="D38" s="3">
        <f t="shared" si="1"/>
        <v>2343.7703848662754</v>
      </c>
    </row>
    <row r="39" spans="1:4" ht="15.75" customHeight="1" x14ac:dyDescent="0.35">
      <c r="A39" s="26" t="s">
        <v>93</v>
      </c>
      <c r="B39" s="3">
        <v>5094</v>
      </c>
      <c r="C39" s="3">
        <f t="shared" si="0"/>
        <v>0.83072407045009788</v>
      </c>
      <c r="D39" s="3">
        <f t="shared" si="1"/>
        <v>830.72407045009788</v>
      </c>
    </row>
    <row r="40" spans="1:4" ht="15.75" customHeight="1" x14ac:dyDescent="0.35">
      <c r="A40" s="26" t="s">
        <v>95</v>
      </c>
      <c r="B40" s="3">
        <v>14684</v>
      </c>
      <c r="C40" s="3">
        <f t="shared" si="0"/>
        <v>2.3946510110893673</v>
      </c>
      <c r="D40" s="3">
        <f t="shared" si="1"/>
        <v>2394.6510110893673</v>
      </c>
    </row>
    <row r="41" spans="1:4" ht="15.75" customHeight="1" x14ac:dyDescent="0.35">
      <c r="A41" s="26" t="s">
        <v>97</v>
      </c>
      <c r="B41" s="3">
        <v>13446</v>
      </c>
      <c r="C41" s="3">
        <f t="shared" si="0"/>
        <v>2.1927592954990214</v>
      </c>
      <c r="D41" s="3">
        <f t="shared" si="1"/>
        <v>2192.7592954990214</v>
      </c>
    </row>
    <row r="42" spans="1:4" ht="15.75" customHeight="1" x14ac:dyDescent="0.35">
      <c r="A42" s="26" t="s">
        <v>99</v>
      </c>
      <c r="B42" s="3">
        <v>618</v>
      </c>
      <c r="C42" s="3">
        <f t="shared" si="0"/>
        <v>0.10078277886497064</v>
      </c>
      <c r="D42" s="3">
        <f t="shared" si="1"/>
        <v>100.78277886497064</v>
      </c>
    </row>
    <row r="43" spans="1:4" ht="15.75" customHeight="1" x14ac:dyDescent="0.35">
      <c r="A43" s="26" t="s">
        <v>101</v>
      </c>
      <c r="B43" s="3">
        <v>8415</v>
      </c>
      <c r="C43" s="3">
        <f t="shared" si="0"/>
        <v>1.3723091976516635</v>
      </c>
      <c r="D43" s="3">
        <f t="shared" si="1"/>
        <v>1372.3091976516635</v>
      </c>
    </row>
    <row r="44" spans="1:4" ht="15.75" customHeight="1" x14ac:dyDescent="0.35">
      <c r="A44" s="26" t="s">
        <v>103</v>
      </c>
      <c r="B44" s="3">
        <v>8615</v>
      </c>
      <c r="C44" s="3">
        <f t="shared" si="0"/>
        <v>1.4049249836921069</v>
      </c>
      <c r="D44" s="3">
        <f t="shared" si="1"/>
        <v>1404.9249836921069</v>
      </c>
    </row>
    <row r="45" spans="1:4" ht="15.75" customHeight="1" x14ac:dyDescent="0.35">
      <c r="A45" s="26" t="s">
        <v>105</v>
      </c>
      <c r="B45" s="3">
        <v>8080</v>
      </c>
      <c r="C45" s="3">
        <f t="shared" si="0"/>
        <v>1.3176777560339203</v>
      </c>
      <c r="D45" s="3">
        <f t="shared" si="1"/>
        <v>1317.6777560339203</v>
      </c>
    </row>
    <row r="46" spans="1:4" ht="15.75" customHeight="1" x14ac:dyDescent="0.35">
      <c r="A46" s="26" t="s">
        <v>107</v>
      </c>
      <c r="B46" s="3">
        <v>21976</v>
      </c>
      <c r="C46" s="3">
        <f t="shared" si="0"/>
        <v>3.5838225701239401</v>
      </c>
      <c r="D46" s="3">
        <f t="shared" si="1"/>
        <v>3583.8225701239403</v>
      </c>
    </row>
    <row r="47" spans="1:4" ht="15.75" customHeight="1" x14ac:dyDescent="0.35">
      <c r="A47" s="26" t="s">
        <v>109</v>
      </c>
      <c r="B47" s="3">
        <v>862</v>
      </c>
      <c r="C47" s="3">
        <f t="shared" si="0"/>
        <v>0.1405740378343118</v>
      </c>
      <c r="D47" s="3">
        <f t="shared" si="1"/>
        <v>140.57403783431181</v>
      </c>
    </row>
    <row r="48" spans="1:4" ht="15.75" customHeight="1" x14ac:dyDescent="0.35">
      <c r="A48" s="26" t="s">
        <v>111</v>
      </c>
      <c r="B48" s="3">
        <v>695</v>
      </c>
      <c r="C48" s="3">
        <f t="shared" si="0"/>
        <v>0.11333985649054142</v>
      </c>
      <c r="D48" s="3">
        <f t="shared" si="1"/>
        <v>113.33985649054142</v>
      </c>
    </row>
    <row r="49" spans="1:4" ht="15.75" customHeight="1" x14ac:dyDescent="0.35">
      <c r="A49" s="26" t="s">
        <v>113</v>
      </c>
      <c r="B49" s="3">
        <v>10365</v>
      </c>
      <c r="C49" s="3">
        <f t="shared" si="0"/>
        <v>1.6903131115459882</v>
      </c>
      <c r="D49" s="3">
        <f t="shared" si="1"/>
        <v>1690.3131115459882</v>
      </c>
    </row>
    <row r="50" spans="1:4" ht="15.75" customHeight="1" x14ac:dyDescent="0.35">
      <c r="A50" s="26" t="s">
        <v>115</v>
      </c>
      <c r="B50" s="3">
        <v>13826</v>
      </c>
      <c r="C50" s="3">
        <f t="shared" si="0"/>
        <v>2.2547292889758643</v>
      </c>
      <c r="D50" s="3">
        <f t="shared" si="1"/>
        <v>2254.7292889758642</v>
      </c>
    </row>
    <row r="51" spans="1:4" ht="15.75" customHeight="1" x14ac:dyDescent="0.35">
      <c r="A51" s="26" t="s">
        <v>117</v>
      </c>
      <c r="B51" s="3">
        <v>2688</v>
      </c>
      <c r="C51" s="3">
        <f t="shared" si="0"/>
        <v>0.43835616438356162</v>
      </c>
      <c r="D51" s="3">
        <f t="shared" si="1"/>
        <v>438.35616438356163</v>
      </c>
    </row>
    <row r="52" spans="1:4" ht="15.75" customHeight="1" x14ac:dyDescent="0.35">
      <c r="A52" s="26" t="s">
        <v>119</v>
      </c>
      <c r="B52" s="3">
        <v>13295</v>
      </c>
      <c r="C52" s="3">
        <f t="shared" si="0"/>
        <v>2.1681343770384864</v>
      </c>
      <c r="D52" s="3">
        <f t="shared" si="1"/>
        <v>2168.1343770384865</v>
      </c>
    </row>
    <row r="53" spans="1:4" ht="15.75" customHeight="1" x14ac:dyDescent="0.35">
      <c r="A53" s="26" t="s">
        <v>121</v>
      </c>
      <c r="B53" s="3">
        <v>553</v>
      </c>
      <c r="C53" s="3">
        <f t="shared" si="0"/>
        <v>9.0182648401826479E-2</v>
      </c>
      <c r="D53" s="3">
        <f t="shared" si="1"/>
        <v>90.182648401826484</v>
      </c>
    </row>
    <row r="54" spans="1:4" ht="15.75" customHeight="1" x14ac:dyDescent="0.35">
      <c r="A54" s="30"/>
    </row>
    <row r="55" spans="1:4" ht="15.75" customHeight="1" x14ac:dyDescent="0.3"/>
    <row r="56" spans="1:4" ht="15.75" customHeight="1" x14ac:dyDescent="0.3"/>
    <row r="57" spans="1:4" ht="15.75" customHeight="1" x14ac:dyDescent="0.3"/>
    <row r="58" spans="1:4" ht="15.75" customHeight="1" x14ac:dyDescent="0.3"/>
    <row r="59" spans="1:4" ht="15.75" customHeight="1" x14ac:dyDescent="0.3"/>
    <row r="60" spans="1:4" ht="15.75" customHeight="1" x14ac:dyDescent="0.3"/>
    <row r="61" spans="1:4" ht="15.75" customHeight="1" x14ac:dyDescent="0.3"/>
    <row r="62" spans="1:4" ht="15.75" customHeight="1" x14ac:dyDescent="0.3"/>
    <row r="63" spans="1:4" ht="15.75" customHeight="1" x14ac:dyDescent="0.3"/>
    <row r="64" spans="1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2.08203125" customWidth="1"/>
    <col min="3" max="26" width="7.58203125" customWidth="1"/>
  </cols>
  <sheetData>
    <row r="1" spans="1:6" ht="14.5" x14ac:dyDescent="0.35">
      <c r="A1" s="3" t="str">
        <f>About!B2</f>
        <v>GA</v>
      </c>
      <c r="B1" s="3">
        <f>SUMIFS(C3:C52,A3:A52,A1)</f>
        <v>45000</v>
      </c>
    </row>
    <row r="2" spans="1:6" ht="14.5" x14ac:dyDescent="0.35">
      <c r="A2" s="3" t="s">
        <v>2</v>
      </c>
      <c r="B2" s="3" t="s">
        <v>178</v>
      </c>
      <c r="C2" s="3" t="s">
        <v>173</v>
      </c>
    </row>
    <row r="3" spans="1:6" ht="15.5" x14ac:dyDescent="0.35">
      <c r="A3" s="26" t="s">
        <v>6</v>
      </c>
      <c r="B3" s="3">
        <v>68</v>
      </c>
      <c r="C3" s="28">
        <f t="shared" ref="C3:C12" si="0">B3*1000</f>
        <v>68000</v>
      </c>
    </row>
    <row r="4" spans="1:6" ht="15.5" x14ac:dyDescent="0.35">
      <c r="A4" s="26" t="s">
        <v>9</v>
      </c>
      <c r="B4" s="3">
        <v>9000000</v>
      </c>
      <c r="C4" s="28">
        <f t="shared" si="0"/>
        <v>9000000000</v>
      </c>
    </row>
    <row r="5" spans="1:6" ht="15.5" x14ac:dyDescent="0.35">
      <c r="A5" s="26" t="s">
        <v>11</v>
      </c>
      <c r="B5" s="3">
        <v>157</v>
      </c>
      <c r="C5" s="28">
        <f t="shared" si="0"/>
        <v>157000</v>
      </c>
    </row>
    <row r="6" spans="1:6" ht="15.5" x14ac:dyDescent="0.35">
      <c r="A6" s="26" t="s">
        <v>14</v>
      </c>
      <c r="B6" s="3">
        <v>80</v>
      </c>
      <c r="C6" s="28">
        <f t="shared" si="0"/>
        <v>80000</v>
      </c>
    </row>
    <row r="7" spans="1:6" ht="15.5" x14ac:dyDescent="0.35">
      <c r="A7" s="26" t="s">
        <v>17</v>
      </c>
      <c r="B7" s="3">
        <v>170</v>
      </c>
      <c r="C7" s="28">
        <f t="shared" si="0"/>
        <v>170000</v>
      </c>
    </row>
    <row r="8" spans="1:6" ht="15.5" x14ac:dyDescent="0.35">
      <c r="A8" s="26" t="s">
        <v>20</v>
      </c>
      <c r="B8" s="3">
        <v>159</v>
      </c>
      <c r="C8" s="28">
        <f t="shared" si="0"/>
        <v>159000</v>
      </c>
    </row>
    <row r="9" spans="1:6" ht="15.5" x14ac:dyDescent="0.35">
      <c r="A9" s="26" t="s">
        <v>22</v>
      </c>
      <c r="B9" s="3">
        <v>7</v>
      </c>
      <c r="C9" s="28">
        <f t="shared" si="0"/>
        <v>7000</v>
      </c>
    </row>
    <row r="10" spans="1:6" ht="15.5" x14ac:dyDescent="0.35">
      <c r="A10" s="26" t="s">
        <v>25</v>
      </c>
      <c r="B10" s="3">
        <v>3</v>
      </c>
      <c r="C10" s="28">
        <f t="shared" si="0"/>
        <v>3000</v>
      </c>
    </row>
    <row r="11" spans="1:6" ht="15.5" x14ac:dyDescent="0.35">
      <c r="A11" s="26" t="s">
        <v>28</v>
      </c>
      <c r="B11" s="3">
        <v>47</v>
      </c>
      <c r="C11" s="28">
        <f t="shared" si="0"/>
        <v>47000</v>
      </c>
    </row>
    <row r="12" spans="1:6" ht="15.5" x14ac:dyDescent="0.35">
      <c r="A12" s="26" t="s">
        <v>30</v>
      </c>
      <c r="B12" s="3">
        <v>45</v>
      </c>
      <c r="C12" s="28">
        <f t="shared" si="0"/>
        <v>45000</v>
      </c>
    </row>
    <row r="13" spans="1:6" ht="15.5" x14ac:dyDescent="0.35">
      <c r="A13" s="26" t="s">
        <v>33</v>
      </c>
      <c r="B13" s="3" t="s">
        <v>179</v>
      </c>
      <c r="C13" s="28">
        <v>200</v>
      </c>
      <c r="D13" s="8" t="s">
        <v>180</v>
      </c>
    </row>
    <row r="14" spans="1:6" ht="15.5" x14ac:dyDescent="0.35">
      <c r="A14" s="26" t="s">
        <v>36</v>
      </c>
      <c r="B14" s="3">
        <v>126</v>
      </c>
      <c r="C14" s="28">
        <f t="shared" ref="C14:C52" si="1">B14*1000</f>
        <v>126000</v>
      </c>
    </row>
    <row r="15" spans="1:6" ht="15.5" x14ac:dyDescent="0.35">
      <c r="A15" s="26" t="s">
        <v>39</v>
      </c>
      <c r="B15" s="3">
        <v>86</v>
      </c>
      <c r="C15" s="28">
        <f t="shared" si="1"/>
        <v>86000</v>
      </c>
    </row>
    <row r="16" spans="1:6" ht="15.5" x14ac:dyDescent="0.35">
      <c r="A16" s="26" t="s">
        <v>41</v>
      </c>
      <c r="B16" s="3">
        <v>55</v>
      </c>
      <c r="C16" s="28">
        <f t="shared" si="1"/>
        <v>55000</v>
      </c>
      <c r="F16" s="38"/>
    </row>
    <row r="17" spans="1:3" ht="15.5" x14ac:dyDescent="0.35">
      <c r="A17" s="26" t="s">
        <v>44</v>
      </c>
      <c r="B17" s="3">
        <v>77</v>
      </c>
      <c r="C17" s="28">
        <f t="shared" si="1"/>
        <v>77000</v>
      </c>
    </row>
    <row r="18" spans="1:3" ht="15.5" x14ac:dyDescent="0.35">
      <c r="A18" s="26" t="s">
        <v>47</v>
      </c>
      <c r="B18" s="3">
        <v>126</v>
      </c>
      <c r="C18" s="28">
        <f t="shared" si="1"/>
        <v>126000</v>
      </c>
    </row>
    <row r="19" spans="1:3" ht="15.5" x14ac:dyDescent="0.35">
      <c r="A19" s="26" t="s">
        <v>49</v>
      </c>
      <c r="B19" s="3">
        <v>61</v>
      </c>
      <c r="C19" s="28">
        <f t="shared" si="1"/>
        <v>61000</v>
      </c>
    </row>
    <row r="20" spans="1:3" ht="15.5" x14ac:dyDescent="0.35">
      <c r="A20" s="26" t="s">
        <v>52</v>
      </c>
      <c r="B20" s="3">
        <v>61</v>
      </c>
      <c r="C20" s="28">
        <f t="shared" si="1"/>
        <v>61000</v>
      </c>
    </row>
    <row r="21" spans="1:3" ht="15.75" customHeight="1" x14ac:dyDescent="0.35">
      <c r="A21" s="26" t="s">
        <v>55</v>
      </c>
      <c r="B21" s="3">
        <v>48</v>
      </c>
      <c r="C21" s="28">
        <f t="shared" si="1"/>
        <v>48000</v>
      </c>
    </row>
    <row r="22" spans="1:3" ht="15.75" customHeight="1" x14ac:dyDescent="0.35">
      <c r="A22" s="26" t="s">
        <v>58</v>
      </c>
      <c r="B22" s="3">
        <v>11</v>
      </c>
      <c r="C22" s="28">
        <f t="shared" si="1"/>
        <v>11000</v>
      </c>
    </row>
    <row r="23" spans="1:3" ht="15.75" customHeight="1" x14ac:dyDescent="0.35">
      <c r="A23" s="26" t="s">
        <v>60</v>
      </c>
      <c r="B23" s="3">
        <v>12</v>
      </c>
      <c r="C23" s="28">
        <f t="shared" si="1"/>
        <v>12000</v>
      </c>
    </row>
    <row r="24" spans="1:3" ht="15.75" customHeight="1" x14ac:dyDescent="0.35">
      <c r="A24" s="26" t="s">
        <v>63</v>
      </c>
      <c r="B24" s="3">
        <v>58</v>
      </c>
      <c r="C24" s="28">
        <f t="shared" si="1"/>
        <v>58000</v>
      </c>
    </row>
    <row r="25" spans="1:3" ht="15.75" customHeight="1" x14ac:dyDescent="0.35">
      <c r="A25" s="26" t="s">
        <v>65</v>
      </c>
      <c r="B25" s="3">
        <v>47</v>
      </c>
      <c r="C25" s="28">
        <f t="shared" si="1"/>
        <v>47000</v>
      </c>
    </row>
    <row r="26" spans="1:3" ht="15.75" customHeight="1" x14ac:dyDescent="0.35">
      <c r="A26" s="26" t="s">
        <v>67</v>
      </c>
      <c r="B26" s="3">
        <v>71</v>
      </c>
      <c r="C26" s="28">
        <f t="shared" si="1"/>
        <v>71000</v>
      </c>
    </row>
    <row r="27" spans="1:3" ht="15.75" customHeight="1" x14ac:dyDescent="0.35">
      <c r="A27" s="26" t="s">
        <v>69</v>
      </c>
      <c r="B27" s="3">
        <v>106</v>
      </c>
      <c r="C27" s="28">
        <f t="shared" si="1"/>
        <v>106000</v>
      </c>
    </row>
    <row r="28" spans="1:3" ht="15.75" customHeight="1" x14ac:dyDescent="0.35">
      <c r="A28" s="26" t="s">
        <v>72</v>
      </c>
      <c r="B28" s="3">
        <v>209</v>
      </c>
      <c r="C28" s="28">
        <f t="shared" si="1"/>
        <v>209000</v>
      </c>
    </row>
    <row r="29" spans="1:3" ht="15.75" customHeight="1" x14ac:dyDescent="0.35">
      <c r="A29" s="26" t="s">
        <v>75</v>
      </c>
      <c r="B29" s="3">
        <v>118</v>
      </c>
      <c r="C29" s="28">
        <f t="shared" si="1"/>
        <v>118000</v>
      </c>
    </row>
    <row r="30" spans="1:3" ht="15.75" customHeight="1" x14ac:dyDescent="0.35">
      <c r="A30" s="26" t="s">
        <v>77</v>
      </c>
      <c r="B30" s="3">
        <v>160</v>
      </c>
      <c r="C30" s="28">
        <f t="shared" si="1"/>
        <v>160000</v>
      </c>
    </row>
    <row r="31" spans="1:3" ht="15.75" customHeight="1" x14ac:dyDescent="0.35">
      <c r="A31" s="26" t="s">
        <v>79</v>
      </c>
      <c r="B31" s="3">
        <v>13</v>
      </c>
      <c r="C31" s="28">
        <f t="shared" si="1"/>
        <v>13000</v>
      </c>
    </row>
    <row r="32" spans="1:3" ht="15.75" customHeight="1" x14ac:dyDescent="0.35">
      <c r="A32" s="26" t="s">
        <v>81</v>
      </c>
      <c r="B32" s="3">
        <v>4</v>
      </c>
      <c r="C32" s="28">
        <f t="shared" si="1"/>
        <v>4000</v>
      </c>
    </row>
    <row r="33" spans="1:3" ht="15.75" customHeight="1" x14ac:dyDescent="0.35">
      <c r="A33" s="26" t="s">
        <v>83</v>
      </c>
      <c r="B33" s="3">
        <v>180</v>
      </c>
      <c r="C33" s="28">
        <f t="shared" si="1"/>
        <v>180000</v>
      </c>
    </row>
    <row r="34" spans="1:3" ht="15.75" customHeight="1" x14ac:dyDescent="0.35">
      <c r="A34" s="26" t="s">
        <v>85</v>
      </c>
      <c r="B34" s="3">
        <v>48</v>
      </c>
      <c r="C34" s="28">
        <f t="shared" si="1"/>
        <v>48000</v>
      </c>
    </row>
    <row r="35" spans="1:3" ht="15.75" customHeight="1" x14ac:dyDescent="0.35">
      <c r="A35" s="26" t="s">
        <v>87</v>
      </c>
      <c r="B35" s="3">
        <v>53</v>
      </c>
      <c r="C35" s="28">
        <f t="shared" si="1"/>
        <v>53000</v>
      </c>
    </row>
    <row r="36" spans="1:3" ht="15.75" customHeight="1" x14ac:dyDescent="0.35">
      <c r="A36" s="26" t="s">
        <v>89</v>
      </c>
      <c r="B36" s="3">
        <v>104</v>
      </c>
      <c r="C36" s="28">
        <f t="shared" si="1"/>
        <v>104000</v>
      </c>
    </row>
    <row r="37" spans="1:3" ht="15.75" customHeight="1" x14ac:dyDescent="0.35">
      <c r="A37" s="26" t="s">
        <v>91</v>
      </c>
      <c r="B37" s="3">
        <v>63</v>
      </c>
      <c r="C37" s="28">
        <f t="shared" si="1"/>
        <v>63000</v>
      </c>
    </row>
    <row r="38" spans="1:3" ht="15.75" customHeight="1" x14ac:dyDescent="0.35">
      <c r="A38" s="26" t="s">
        <v>93</v>
      </c>
      <c r="B38" s="3">
        <v>99</v>
      </c>
      <c r="C38" s="28">
        <f t="shared" si="1"/>
        <v>99000</v>
      </c>
    </row>
    <row r="39" spans="1:3" ht="15.75" customHeight="1" x14ac:dyDescent="0.35">
      <c r="A39" s="26" t="s">
        <v>95</v>
      </c>
      <c r="B39" s="3">
        <v>116</v>
      </c>
      <c r="C39" s="28">
        <f t="shared" si="1"/>
        <v>116000</v>
      </c>
    </row>
    <row r="40" spans="1:3" ht="15.75" customHeight="1" x14ac:dyDescent="0.35">
      <c r="A40" s="26" t="s">
        <v>97</v>
      </c>
      <c r="B40" s="3">
        <v>42</v>
      </c>
      <c r="C40" s="28">
        <f t="shared" si="1"/>
        <v>42000</v>
      </c>
    </row>
    <row r="41" spans="1:3" ht="15.75" customHeight="1" x14ac:dyDescent="0.35">
      <c r="A41" s="26" t="s">
        <v>99</v>
      </c>
      <c r="B41" s="3">
        <v>1</v>
      </c>
      <c r="C41" s="28">
        <f t="shared" si="1"/>
        <v>1000</v>
      </c>
    </row>
    <row r="42" spans="1:3" ht="15.75" customHeight="1" x14ac:dyDescent="0.35">
      <c r="A42" s="26" t="s">
        <v>101</v>
      </c>
      <c r="B42" s="3">
        <v>46</v>
      </c>
      <c r="C42" s="28">
        <f t="shared" si="1"/>
        <v>46000</v>
      </c>
    </row>
    <row r="43" spans="1:3" ht="15.75" customHeight="1" x14ac:dyDescent="0.35">
      <c r="A43" s="26" t="s">
        <v>103</v>
      </c>
      <c r="B43" s="3">
        <v>117</v>
      </c>
      <c r="C43" s="28">
        <f t="shared" si="1"/>
        <v>117000</v>
      </c>
    </row>
    <row r="44" spans="1:3" ht="15.75" customHeight="1" x14ac:dyDescent="0.35">
      <c r="A44" s="26" t="s">
        <v>105</v>
      </c>
      <c r="B44" s="3">
        <v>54</v>
      </c>
      <c r="C44" s="28">
        <f t="shared" si="1"/>
        <v>54000</v>
      </c>
    </row>
    <row r="45" spans="1:3" ht="15.75" customHeight="1" x14ac:dyDescent="0.35">
      <c r="A45" s="26" t="s">
        <v>107</v>
      </c>
      <c r="B45" s="3">
        <v>384</v>
      </c>
      <c r="C45" s="28">
        <f t="shared" si="1"/>
        <v>384000</v>
      </c>
    </row>
    <row r="46" spans="1:3" ht="15.75" customHeight="1" x14ac:dyDescent="0.35">
      <c r="A46" s="26" t="s">
        <v>109</v>
      </c>
      <c r="B46" s="3">
        <v>119</v>
      </c>
      <c r="C46" s="28">
        <f t="shared" si="1"/>
        <v>119000</v>
      </c>
    </row>
    <row r="47" spans="1:3" ht="15.75" customHeight="1" x14ac:dyDescent="0.35">
      <c r="A47" s="26" t="s">
        <v>111</v>
      </c>
      <c r="B47" s="3">
        <v>5</v>
      </c>
      <c r="C47" s="28">
        <f t="shared" si="1"/>
        <v>5000</v>
      </c>
    </row>
    <row r="48" spans="1:3" ht="15.75" customHeight="1" x14ac:dyDescent="0.35">
      <c r="A48" s="26" t="s">
        <v>113</v>
      </c>
      <c r="B48" s="3">
        <v>37</v>
      </c>
      <c r="C48" s="28">
        <f t="shared" si="1"/>
        <v>37000</v>
      </c>
    </row>
    <row r="49" spans="1:3" ht="15.75" customHeight="1" x14ac:dyDescent="0.35">
      <c r="A49" s="26" t="s">
        <v>115</v>
      </c>
      <c r="B49" s="3">
        <v>71</v>
      </c>
      <c r="C49" s="28">
        <f t="shared" si="1"/>
        <v>71000</v>
      </c>
    </row>
    <row r="50" spans="1:3" ht="15.75" customHeight="1" x14ac:dyDescent="0.35">
      <c r="A50" s="26" t="s">
        <v>117</v>
      </c>
      <c r="B50" s="3">
        <v>33</v>
      </c>
      <c r="C50" s="28">
        <f t="shared" si="1"/>
        <v>33000</v>
      </c>
    </row>
    <row r="51" spans="1:3" ht="15.75" customHeight="1" x14ac:dyDescent="0.35">
      <c r="A51" s="26" t="s">
        <v>119</v>
      </c>
      <c r="B51" s="3">
        <v>82</v>
      </c>
      <c r="C51" s="28">
        <f t="shared" si="1"/>
        <v>82000</v>
      </c>
    </row>
    <row r="52" spans="1:3" ht="15.75" customHeight="1" x14ac:dyDescent="0.35">
      <c r="A52" s="26" t="s">
        <v>121</v>
      </c>
      <c r="B52" s="3">
        <v>136</v>
      </c>
      <c r="C52" s="28">
        <f t="shared" si="1"/>
        <v>136000</v>
      </c>
    </row>
    <row r="53" spans="1:3" ht="15.75" customHeight="1" x14ac:dyDescent="0.35">
      <c r="A53" s="30"/>
    </row>
    <row r="54" spans="1:3" ht="15.75" customHeight="1" x14ac:dyDescent="0.3"/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D13" r:id="rId1" xr:uid="{00000000-0004-0000-08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Population by state</vt:lpstr>
      <vt:lpstr>MPCbS</vt:lpstr>
      <vt:lpstr>solar PV</vt:lpstr>
      <vt:lpstr>solar thermal</vt:lpstr>
      <vt:lpstr>offshore wind</vt:lpstr>
      <vt:lpstr>onshore wind</vt:lpstr>
      <vt:lpstr>bio</vt:lpstr>
      <vt:lpstr>geothermal</vt:lpstr>
      <vt:lpstr>hydro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2022-11-01T00:31:13Z</dcterms:modified>
</cp:coreProperties>
</file>