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elec\EIaE\"/>
    </mc:Choice>
  </mc:AlternateContent>
  <xr:revisionPtr revIDLastSave="0" documentId="8_{33345C0E-BB6A-4BA1-B7D4-E1839F5C1342}" xr6:coauthVersionLast="47" xr6:coauthVersionMax="47" xr10:uidLastSave="{00000000-0000-0000-0000-000000000000}"/>
  <bookViews>
    <workbookView xWindow="1800" yWindow="1800" windowWidth="14400" windowHeight="7290"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Imports_new" sheetId="28" r:id="rId22"/>
    <sheet name="exports" sheetId="20" r:id="rId23"/>
    <sheet name="EIaE-BIE" sheetId="3" r:id="rId24"/>
    <sheet name="EIaE-BEE" sheetId="5" r:id="rId25"/>
    <sheet name="EIaE-IEP" sheetId="9" r:id="rId26"/>
    <sheet name="EIaE-BEEP" sheetId="10" r:id="rId27"/>
  </sheets>
  <definedNames>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57" i="28" l="1"/>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C2" i="20"/>
  <c r="E2" i="20"/>
  <c r="F2" i="20" s="1"/>
  <c r="G2" i="20" s="1"/>
  <c r="H2" i="20" s="1"/>
  <c r="I2" i="20" s="1"/>
  <c r="J2" i="20" s="1"/>
  <c r="K2" i="20" s="1"/>
  <c r="L2" i="20" s="1"/>
  <c r="M2" i="20" s="1"/>
  <c r="N2" i="20" s="1"/>
  <c r="O2" i="20" s="1"/>
  <c r="P2" i="20" s="1"/>
  <c r="Q2" i="20" s="1"/>
  <c r="R2" i="20" s="1"/>
  <c r="S2" i="20" s="1"/>
  <c r="T2" i="20" s="1"/>
  <c r="U2" i="20" s="1"/>
  <c r="V2" i="20" s="1"/>
  <c r="W2" i="20" s="1"/>
  <c r="X2" i="20" s="1"/>
  <c r="Y2" i="20" s="1"/>
  <c r="Z2" i="20" s="1"/>
  <c r="AA2" i="20" s="1"/>
  <c r="AB2" i="20" s="1"/>
  <c r="AC2" i="20" s="1"/>
  <c r="AD2" i="20" s="1"/>
  <c r="AE2" i="20" s="1"/>
  <c r="AF2" i="20" s="1"/>
  <c r="AG2" i="20" s="1"/>
  <c r="AH2" i="20" s="1"/>
  <c r="AF2" i="5" s="1"/>
  <c r="D2" i="20"/>
  <c r="B2" i="5" s="1"/>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E2" i="10" s="1"/>
  <c r="B2" i="28" l="1"/>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5"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J2" i="5"/>
  <c r="E2" i="5"/>
  <c r="AC2" i="5"/>
  <c r="Z2" i="5"/>
  <c r="U2" i="5"/>
  <c r="R2" i="5"/>
  <c r="M2" i="5"/>
  <c r="AB2" i="5"/>
  <c r="T2" i="5"/>
  <c r="L2" i="5"/>
  <c r="D2" i="5"/>
  <c r="AA2" i="5"/>
  <c r="S2" i="5"/>
  <c r="K2" i="5"/>
  <c r="C2" i="5"/>
  <c r="Y2" i="5"/>
  <c r="Q2" i="5"/>
  <c r="I2" i="5"/>
  <c r="X2" i="5"/>
  <c r="P2" i="5"/>
  <c r="H2" i="5"/>
  <c r="AE2" i="5"/>
  <c r="W2" i="5"/>
  <c r="O2" i="5"/>
  <c r="G2" i="5"/>
  <c r="AD2" i="5"/>
  <c r="V2" i="5"/>
  <c r="N2" i="5"/>
  <c r="F2" i="5"/>
  <c r="B6" i="26"/>
  <c r="C10" i="26" s="1"/>
  <c r="B7" i="26"/>
  <c r="AA11" i="26" s="1"/>
  <c r="M2" i="10"/>
  <c r="X2" i="10"/>
  <c r="B10" i="26"/>
  <c r="D2" i="10"/>
  <c r="B11" i="26"/>
  <c r="B14" i="26"/>
  <c r="H2" i="10"/>
  <c r="B15" i="26"/>
  <c r="O1" i="25"/>
  <c r="L187" i="25" s="1"/>
  <c r="M187" i="25" s="1"/>
  <c r="D10" i="23"/>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L201" i="25"/>
  <c r="M201" i="25" s="1"/>
  <c r="L157" i="25"/>
  <c r="M157" i="25" s="1"/>
  <c r="L101" i="25"/>
  <c r="M101" i="25" s="1"/>
  <c r="L57" i="25"/>
  <c r="M57" i="25" s="1"/>
  <c r="L160" i="25"/>
  <c r="M160" i="25" s="1"/>
  <c r="L238" i="25"/>
  <c r="M238" i="25" s="1"/>
  <c r="L13" i="25"/>
  <c r="M13" i="25" s="1"/>
  <c r="L279" i="25"/>
  <c r="M279" i="25" s="1"/>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82" i="25" l="1"/>
  <c r="M82" i="25" s="1"/>
  <c r="I10" i="26"/>
  <c r="L182" i="25"/>
  <c r="M182" i="25" s="1"/>
  <c r="AA6" i="26"/>
  <c r="S6" i="26"/>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W15" i="26" s="1"/>
  <c r="N10" i="26"/>
  <c r="AC11" i="26"/>
  <c r="L11" i="26"/>
  <c r="S11" i="26"/>
  <c r="V7" i="26"/>
  <c r="M7" i="26"/>
  <c r="Z6" i="26"/>
  <c r="E11" i="26"/>
  <c r="D24" i="28"/>
  <c r="D28" i="28"/>
  <c r="E5" i="28"/>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T14" i="26" s="1"/>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F15" i="26" s="1"/>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M6" i="26"/>
  <c r="AD7" i="26"/>
  <c r="Z7" i="26"/>
  <c r="AC7" i="26"/>
  <c r="X11" i="26"/>
  <c r="T7" i="26"/>
  <c r="J7" i="26"/>
  <c r="E10" i="26"/>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D14" i="26" s="1"/>
  <c r="X6" i="26"/>
  <c r="Y10" i="26"/>
  <c r="P6" i="26"/>
  <c r="T10" i="26"/>
  <c r="AB10" i="26"/>
  <c r="AB15" i="26" s="1"/>
  <c r="H6" i="26"/>
  <c r="L10" i="26"/>
  <c r="J14" i="26"/>
  <c r="AC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Q14" i="26" l="1"/>
  <c r="AE15" i="26"/>
  <c r="W14" i="26"/>
  <c r="AA15" i="26"/>
  <c r="X15" i="26"/>
  <c r="E14" i="26"/>
  <c r="Z14" i="26"/>
  <c r="N15" i="26"/>
  <c r="P14" i="26"/>
  <c r="D12" i="28"/>
  <c r="D31" i="28"/>
  <c r="D27" i="28"/>
  <c r="D30" i="28"/>
  <c r="B30" i="28" s="1"/>
  <c r="D26" i="28"/>
  <c r="D18" i="3" s="1"/>
  <c r="D22" i="28"/>
  <c r="D33" i="28"/>
  <c r="D25" i="3" s="1"/>
  <c r="D25" i="28"/>
  <c r="D29" i="28"/>
  <c r="D17" i="28"/>
  <c r="L15" i="26"/>
  <c r="AD15" i="26"/>
  <c r="S15" i="26"/>
  <c r="D21" i="28"/>
  <c r="D32" i="28"/>
  <c r="B32" i="28" s="1"/>
  <c r="B24" i="3" s="1"/>
  <c r="D20" i="3"/>
  <c r="C28" i="28"/>
  <c r="B28" i="28"/>
  <c r="C33" i="28"/>
  <c r="Y15" i="26"/>
  <c r="D4" i="3"/>
  <c r="B12" i="28"/>
  <c r="C12" i="28"/>
  <c r="D17" i="3"/>
  <c r="B25" i="28"/>
  <c r="C25" i="28"/>
  <c r="D22" i="3"/>
  <c r="C30" i="28"/>
  <c r="O14" i="26"/>
  <c r="D19" i="3"/>
  <c r="B27" i="28"/>
  <c r="C27" i="28"/>
  <c r="D9" i="3"/>
  <c r="B17" i="28"/>
  <c r="C17" i="28"/>
  <c r="D14" i="3"/>
  <c r="C22" i="28"/>
  <c r="B22" i="28"/>
  <c r="D23" i="3"/>
  <c r="B31" i="28"/>
  <c r="C31" i="28"/>
  <c r="C15" i="26"/>
  <c r="C32" i="28"/>
  <c r="C24" i="3" s="1"/>
  <c r="K14" i="26"/>
  <c r="D21" i="3"/>
  <c r="B29" i="28"/>
  <c r="C29" i="28"/>
  <c r="D16" i="3"/>
  <c r="B24" i="28"/>
  <c r="C24" i="28"/>
  <c r="D13" i="3"/>
  <c r="B21" i="28"/>
  <c r="C21"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AF14"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D24" i="3" l="1"/>
  <c r="B33" i="28"/>
  <c r="C26" i="28"/>
  <c r="B26" i="28"/>
  <c r="AG11" i="26"/>
  <c r="AG15" i="26" s="1"/>
  <c r="B4" i="3"/>
  <c r="C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B25"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0" i="26"/>
  <c r="Q54" i="25"/>
  <c r="R32" i="25" s="1"/>
  <c r="AA93" i="23"/>
  <c r="AB87" i="23"/>
  <c r="AA99" i="23"/>
  <c r="AB83" i="23"/>
  <c r="AA100" i="23"/>
  <c r="AA92" i="23"/>
  <c r="AB86" i="23"/>
  <c r="AD81" i="23"/>
  <c r="AC95" i="23"/>
  <c r="AB97" i="23"/>
  <c r="AC84" i="23"/>
  <c r="AA101" i="23"/>
  <c r="AB88" i="23"/>
  <c r="AA96" i="23"/>
  <c r="AB82" i="23"/>
  <c r="AD85" i="23"/>
  <c r="AC94" i="23"/>
  <c r="AH11" i="26" l="1"/>
  <c r="AG14" i="26"/>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C30" i="23" l="1"/>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D3" i="23"/>
  <c r="AI15" i="26"/>
  <c r="AJ11" i="26"/>
  <c r="AI14" i="26"/>
  <c r="AJ10" i="26"/>
  <c r="AD87" i="23"/>
  <c r="AC93" i="23"/>
  <c r="AF85" i="23"/>
  <c r="AE94" i="23"/>
  <c r="AF81" i="23"/>
  <c r="AE95" i="23"/>
  <c r="AE84" i="23"/>
  <c r="AD97" i="23"/>
  <c r="AD86" i="23"/>
  <c r="AC92" i="23"/>
  <c r="AC101" i="23"/>
  <c r="AD88" i="23"/>
  <c r="AC100" i="23"/>
  <c r="AC99" i="23"/>
  <c r="AD83" i="23"/>
  <c r="AD82" i="23"/>
  <c r="AC96" i="23"/>
  <c r="C41" i="28" l="1"/>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4" i="28"/>
  <c r="I6" i="3" s="1"/>
  <c r="I19" i="28"/>
  <c r="I11" i="3" s="1"/>
  <c r="I27" i="28"/>
  <c r="I19" i="3" s="1"/>
  <c r="I31" i="28"/>
  <c r="I23" i="3" s="1"/>
  <c r="I11" i="28"/>
  <c r="I3" i="3" s="1"/>
  <c r="I13" i="28"/>
  <c r="I5" i="3" s="1"/>
  <c r="I24" i="28"/>
  <c r="I16" i="3" s="1"/>
  <c r="I28" i="28"/>
  <c r="I20" i="3" s="1"/>
  <c r="I32" i="28"/>
  <c r="I15" i="28"/>
  <c r="I7" i="3" s="1"/>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I50" i="28" l="1"/>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E9" i="23"/>
  <c r="G2" i="3"/>
  <c r="E40" i="23"/>
  <c r="E2" i="3"/>
  <c r="C50" i="28"/>
  <c r="D18" i="28"/>
  <c r="F2" i="3"/>
  <c r="B10" i="28"/>
  <c r="B2" i="3" s="1"/>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R863" i="22"/>
  <c r="J863" i="22"/>
  <c r="O862" i="22"/>
  <c r="G862" i="22"/>
  <c r="L861" i="22"/>
  <c r="Q860" i="22"/>
  <c r="I860" i="22"/>
  <c r="N859" i="22"/>
  <c r="F859" i="22"/>
  <c r="K858" i="22"/>
  <c r="P857" i="22"/>
  <c r="H857" i="22"/>
  <c r="M856" i="22"/>
  <c r="R855" i="22"/>
  <c r="J855" i="22"/>
  <c r="O854" i="22"/>
  <c r="G854" i="22"/>
  <c r="L853" i="22"/>
  <c r="Q852" i="22"/>
  <c r="I852" i="22"/>
  <c r="N851" i="22"/>
  <c r="F851" i="22"/>
  <c r="K850" i="22"/>
  <c r="P849" i="22"/>
  <c r="H849" i="22"/>
  <c r="Q863" i="22"/>
  <c r="I863" i="22"/>
  <c r="N862" i="22"/>
  <c r="F862" i="22"/>
  <c r="K861" i="22"/>
  <c r="P860" i="22"/>
  <c r="H860" i="22"/>
  <c r="M859" i="22"/>
  <c r="R858" i="22"/>
  <c r="J858" i="22"/>
  <c r="O857" i="22"/>
  <c r="G857" i="22"/>
  <c r="L856" i="22"/>
  <c r="Q855" i="22"/>
  <c r="I855" i="22"/>
  <c r="N854" i="22"/>
  <c r="F854" i="22"/>
  <c r="K853" i="22"/>
  <c r="P852" i="22"/>
  <c r="H852" i="22"/>
  <c r="M851" i="22"/>
  <c r="R850" i="22"/>
  <c r="J850" i="22"/>
  <c r="O849" i="22"/>
  <c r="G849" i="22"/>
  <c r="P863" i="22"/>
  <c r="H863" i="22"/>
  <c r="M862" i="22"/>
  <c r="R861" i="22"/>
  <c r="J861" i="22"/>
  <c r="O860" i="22"/>
  <c r="G860" i="22"/>
  <c r="L859" i="22"/>
  <c r="Q858" i="22"/>
  <c r="I858" i="22"/>
  <c r="N857" i="22"/>
  <c r="F857" i="22"/>
  <c r="K856" i="22"/>
  <c r="P855" i="22"/>
  <c r="H855" i="22"/>
  <c r="M854" i="22"/>
  <c r="R853" i="22"/>
  <c r="J853" i="22"/>
  <c r="O852" i="22"/>
  <c r="G852" i="22"/>
  <c r="L851" i="22"/>
  <c r="Q850" i="22"/>
  <c r="I850" i="22"/>
  <c r="N849" i="22"/>
  <c r="F849" i="22"/>
  <c r="O863" i="22"/>
  <c r="G863" i="22"/>
  <c r="L862" i="22"/>
  <c r="Q861" i="22"/>
  <c r="I861" i="22"/>
  <c r="N860" i="22"/>
  <c r="F860" i="22"/>
  <c r="K859" i="22"/>
  <c r="P858" i="22"/>
  <c r="H858" i="22"/>
  <c r="M857" i="22"/>
  <c r="R856" i="22"/>
  <c r="J856" i="22"/>
  <c r="O855" i="22"/>
  <c r="G855" i="22"/>
  <c r="L854" i="22"/>
  <c r="Q853" i="22"/>
  <c r="I853" i="22"/>
  <c r="N852" i="22"/>
  <c r="F852" i="22"/>
  <c r="K851" i="22"/>
  <c r="P850" i="22"/>
  <c r="H850" i="22"/>
  <c r="M849" i="22"/>
  <c r="N863" i="22"/>
  <c r="F863" i="22"/>
  <c r="K862" i="22"/>
  <c r="P861" i="22"/>
  <c r="H861" i="22"/>
  <c r="M860" i="22"/>
  <c r="R859" i="22"/>
  <c r="J859" i="22"/>
  <c r="O858" i="22"/>
  <c r="G858" i="22"/>
  <c r="L857" i="22"/>
  <c r="Q856" i="22"/>
  <c r="I856" i="22"/>
  <c r="N855" i="22"/>
  <c r="F855" i="22"/>
  <c r="K854" i="22"/>
  <c r="P853" i="22"/>
  <c r="H853" i="22"/>
  <c r="M852" i="22"/>
  <c r="R851" i="22"/>
  <c r="J851" i="22"/>
  <c r="O850" i="22"/>
  <c r="G850" i="22"/>
  <c r="L849" i="22"/>
  <c r="M863" i="22"/>
  <c r="R862" i="22"/>
  <c r="J862" i="22"/>
  <c r="O861" i="22"/>
  <c r="G861" i="22"/>
  <c r="L860" i="22"/>
  <c r="Q859" i="22"/>
  <c r="I859" i="22"/>
  <c r="N858" i="22"/>
  <c r="F858" i="22"/>
  <c r="K857" i="22"/>
  <c r="P856" i="22"/>
  <c r="H856" i="22"/>
  <c r="M855" i="22"/>
  <c r="R854" i="22"/>
  <c r="J854" i="22"/>
  <c r="O853" i="22"/>
  <c r="G853" i="22"/>
  <c r="L852" i="22"/>
  <c r="Q851" i="22"/>
  <c r="I851" i="22"/>
  <c r="N850" i="22"/>
  <c r="F850" i="22"/>
  <c r="K849" i="22"/>
  <c r="L863" i="22"/>
  <c r="Q862" i="22"/>
  <c r="I862" i="22"/>
  <c r="N861" i="22"/>
  <c r="F861" i="22"/>
  <c r="K860" i="22"/>
  <c r="P859" i="22"/>
  <c r="H859" i="22"/>
  <c r="M858" i="22"/>
  <c r="R857" i="22"/>
  <c r="J857" i="22"/>
  <c r="O856" i="22"/>
  <c r="G856" i="22"/>
  <c r="L855" i="22"/>
  <c r="Q854" i="22"/>
  <c r="I854" i="22"/>
  <c r="N853" i="22"/>
  <c r="F853" i="22"/>
  <c r="K852" i="22"/>
  <c r="P851" i="22"/>
  <c r="H851" i="22"/>
  <c r="M850" i="22"/>
  <c r="R849" i="22"/>
  <c r="J849" i="22"/>
  <c r="K863" i="22"/>
  <c r="P862" i="22"/>
  <c r="H862" i="22"/>
  <c r="M861" i="22"/>
  <c r="R860" i="22"/>
  <c r="J860" i="22"/>
  <c r="O859" i="22"/>
  <c r="G859" i="22"/>
  <c r="L858" i="22"/>
  <c r="Q857" i="22"/>
  <c r="I857" i="22"/>
  <c r="N856" i="22"/>
  <c r="F856" i="22"/>
  <c r="K855" i="22"/>
  <c r="P854" i="22"/>
  <c r="H854" i="22"/>
  <c r="M853" i="22"/>
  <c r="R852" i="22"/>
  <c r="J852" i="22"/>
  <c r="O851" i="22"/>
  <c r="G851" i="22"/>
  <c r="L850" i="22"/>
  <c r="Q849" i="22"/>
  <c r="I849" i="22"/>
  <c r="K1358" i="22"/>
  <c r="P1357" i="22"/>
  <c r="H1357" i="22"/>
  <c r="M1356" i="22"/>
  <c r="R1355" i="22"/>
  <c r="J1355" i="22"/>
  <c r="O1354" i="22"/>
  <c r="G1354" i="22"/>
  <c r="L1353" i="22"/>
  <c r="Q1352" i="22"/>
  <c r="I1352" i="22"/>
  <c r="N1351" i="22"/>
  <c r="F1351" i="22"/>
  <c r="K1350" i="22"/>
  <c r="P1349" i="22"/>
  <c r="H1349" i="22"/>
  <c r="M1348" i="22"/>
  <c r="R1347" i="22"/>
  <c r="J1347" i="22"/>
  <c r="O1346" i="22"/>
  <c r="G1346" i="22"/>
  <c r="L1345" i="22"/>
  <c r="Q1344" i="22"/>
  <c r="I1344" i="22"/>
  <c r="R1358" i="22"/>
  <c r="J1358" i="22"/>
  <c r="O1357" i="22"/>
  <c r="G1357" i="22"/>
  <c r="L1356" i="22"/>
  <c r="Q1355" i="22"/>
  <c r="I1355" i="22"/>
  <c r="N1354" i="22"/>
  <c r="F1354" i="22"/>
  <c r="K1353" i="22"/>
  <c r="P1352" i="22"/>
  <c r="H1352" i="22"/>
  <c r="M1351" i="22"/>
  <c r="R1350" i="22"/>
  <c r="J1350" i="22"/>
  <c r="O1349" i="22"/>
  <c r="G1349" i="22"/>
  <c r="L1348" i="22"/>
  <c r="Q1347" i="22"/>
  <c r="I1347" i="22"/>
  <c r="N1346" i="22"/>
  <c r="F1346" i="22"/>
  <c r="K1345" i="22"/>
  <c r="P1344" i="22"/>
  <c r="H1344" i="22"/>
  <c r="Q1358" i="22"/>
  <c r="I1358" i="22"/>
  <c r="N1357" i="22"/>
  <c r="F1357" i="22"/>
  <c r="K1356" i="22"/>
  <c r="P1355" i="22"/>
  <c r="H1355" i="22"/>
  <c r="M1354" i="22"/>
  <c r="R1353" i="22"/>
  <c r="J1353" i="22"/>
  <c r="O1352" i="22"/>
  <c r="G1352" i="22"/>
  <c r="L1351" i="22"/>
  <c r="Q1350" i="22"/>
  <c r="I1350" i="22"/>
  <c r="N1349" i="22"/>
  <c r="F1349" i="22"/>
  <c r="K1348" i="22"/>
  <c r="P1347" i="22"/>
  <c r="H1347" i="22"/>
  <c r="M1346" i="22"/>
  <c r="R1345" i="22"/>
  <c r="J1345" i="22"/>
  <c r="O1344" i="22"/>
  <c r="G1344" i="22"/>
  <c r="P1358" i="22"/>
  <c r="H1358" i="22"/>
  <c r="M1357" i="22"/>
  <c r="R1356" i="22"/>
  <c r="J1356" i="22"/>
  <c r="O1355" i="22"/>
  <c r="G1355" i="22"/>
  <c r="L1354" i="22"/>
  <c r="Q1353" i="22"/>
  <c r="I1353" i="22"/>
  <c r="N1352" i="22"/>
  <c r="F1352" i="22"/>
  <c r="K1351" i="22"/>
  <c r="P1350" i="22"/>
  <c r="H1350" i="22"/>
  <c r="M1349" i="22"/>
  <c r="R1348" i="22"/>
  <c r="J1348" i="22"/>
  <c r="O1347" i="22"/>
  <c r="G1347" i="22"/>
  <c r="L1346" i="22"/>
  <c r="Q1345" i="22"/>
  <c r="I1345" i="22"/>
  <c r="N1344" i="22"/>
  <c r="F1344" i="22"/>
  <c r="O1358" i="22"/>
  <c r="G1358" i="22"/>
  <c r="L1357" i="22"/>
  <c r="Q1356" i="22"/>
  <c r="I1356" i="22"/>
  <c r="N1355" i="22"/>
  <c r="F1355" i="22"/>
  <c r="K1354" i="22"/>
  <c r="P1353" i="22"/>
  <c r="H1353" i="22"/>
  <c r="M1352" i="22"/>
  <c r="R1351" i="22"/>
  <c r="J1351" i="22"/>
  <c r="O1350" i="22"/>
  <c r="G1350" i="22"/>
  <c r="L1349" i="22"/>
  <c r="Q1348" i="22"/>
  <c r="I1348" i="22"/>
  <c r="N1347" i="22"/>
  <c r="F1347" i="22"/>
  <c r="K1346" i="22"/>
  <c r="P1345" i="22"/>
  <c r="H1345" i="22"/>
  <c r="M1344" i="22"/>
  <c r="M1358" i="22"/>
  <c r="R1357" i="22"/>
  <c r="J1357" i="22"/>
  <c r="O1356" i="22"/>
  <c r="G1356" i="22"/>
  <c r="L1355" i="22"/>
  <c r="Q1354" i="22"/>
  <c r="I1354" i="22"/>
  <c r="N1353" i="22"/>
  <c r="F1353" i="22"/>
  <c r="K1352" i="22"/>
  <c r="P1351" i="22"/>
  <c r="H1351" i="22"/>
  <c r="M1350" i="22"/>
  <c r="R1349" i="22"/>
  <c r="J1349" i="22"/>
  <c r="O1348" i="22"/>
  <c r="G1348" i="22"/>
  <c r="L1347" i="22"/>
  <c r="Q1346" i="22"/>
  <c r="I1346" i="22"/>
  <c r="N1345" i="22"/>
  <c r="F1345" i="22"/>
  <c r="K1344" i="22"/>
  <c r="L1358" i="22"/>
  <c r="Q1357" i="22"/>
  <c r="I1357" i="22"/>
  <c r="N1356" i="22"/>
  <c r="F1356" i="22"/>
  <c r="K1355" i="22"/>
  <c r="P1354" i="22"/>
  <c r="H1354" i="22"/>
  <c r="M1353" i="22"/>
  <c r="R1352" i="22"/>
  <c r="J1352" i="22"/>
  <c r="O1351" i="22"/>
  <c r="G1351" i="22"/>
  <c r="L1350" i="22"/>
  <c r="Q1349" i="22"/>
  <c r="I1349" i="22"/>
  <c r="N1348" i="22"/>
  <c r="F1348" i="22"/>
  <c r="K1347" i="22"/>
  <c r="P1346" i="22"/>
  <c r="H1346" i="22"/>
  <c r="M1345" i="22"/>
  <c r="R1344" i="22"/>
  <c r="J1344" i="22"/>
  <c r="M1355" i="22"/>
  <c r="N1350" i="22"/>
  <c r="O1345" i="22"/>
  <c r="R1354" i="22"/>
  <c r="F1350" i="22"/>
  <c r="G1345" i="22"/>
  <c r="J1354" i="22"/>
  <c r="K1349" i="22"/>
  <c r="L1344" i="22"/>
  <c r="N1358" i="22"/>
  <c r="O1353" i="22"/>
  <c r="P1348" i="22"/>
  <c r="F1358" i="22"/>
  <c r="G1353" i="22"/>
  <c r="H1348" i="22"/>
  <c r="P1356" i="22"/>
  <c r="Q1351" i="22"/>
  <c r="R1346" i="22"/>
  <c r="H1356" i="22"/>
  <c r="I1351" i="22"/>
  <c r="J1346" i="22"/>
  <c r="L1352" i="22"/>
  <c r="M1347" i="22"/>
  <c r="K135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L773" i="22"/>
  <c r="Q772" i="22"/>
  <c r="I772" i="22"/>
  <c r="N771" i="22"/>
  <c r="F771" i="22"/>
  <c r="K770" i="22"/>
  <c r="P769" i="22"/>
  <c r="H769" i="22"/>
  <c r="M768" i="22"/>
  <c r="R767" i="22"/>
  <c r="J767" i="22"/>
  <c r="O766" i="22"/>
  <c r="G766" i="22"/>
  <c r="L765" i="22"/>
  <c r="Q764" i="22"/>
  <c r="I764" i="22"/>
  <c r="K773" i="22"/>
  <c r="P772" i="22"/>
  <c r="H772" i="22"/>
  <c r="M771" i="22"/>
  <c r="R770" i="22"/>
  <c r="J770" i="22"/>
  <c r="O769" i="22"/>
  <c r="G769" i="22"/>
  <c r="L768" i="22"/>
  <c r="Q767" i="22"/>
  <c r="I767" i="22"/>
  <c r="N766" i="22"/>
  <c r="F766" i="22"/>
  <c r="K765" i="22"/>
  <c r="P764" i="22"/>
  <c r="H764" i="22"/>
  <c r="M763" i="22"/>
  <c r="R762" i="22"/>
  <c r="J762" i="22"/>
  <c r="O761" i="22"/>
  <c r="G761" i="22"/>
  <c r="L760" i="22"/>
  <c r="Q759" i="22"/>
  <c r="I759" i="22"/>
  <c r="R773" i="22"/>
  <c r="J773" i="22"/>
  <c r="O772" i="22"/>
  <c r="G772" i="22"/>
  <c r="L771" i="22"/>
  <c r="Q770" i="22"/>
  <c r="I770" i="22"/>
  <c r="N769" i="22"/>
  <c r="F769" i="22"/>
  <c r="K768" i="22"/>
  <c r="P767" i="22"/>
  <c r="H767" i="22"/>
  <c r="M766" i="22"/>
  <c r="R765" i="22"/>
  <c r="J765" i="22"/>
  <c r="O764" i="22"/>
  <c r="G764" i="22"/>
  <c r="Q773" i="22"/>
  <c r="I773" i="22"/>
  <c r="N772" i="22"/>
  <c r="F772" i="22"/>
  <c r="K771" i="22"/>
  <c r="P770" i="22"/>
  <c r="H770" i="22"/>
  <c r="M769" i="22"/>
  <c r="R768" i="22"/>
  <c r="J768" i="22"/>
  <c r="O767" i="22"/>
  <c r="G767" i="22"/>
  <c r="L766" i="22"/>
  <c r="Q765" i="22"/>
  <c r="I765" i="22"/>
  <c r="N764" i="22"/>
  <c r="P773" i="22"/>
  <c r="H773" i="22"/>
  <c r="M772" i="22"/>
  <c r="R771" i="22"/>
  <c r="J771" i="22"/>
  <c r="O770" i="22"/>
  <c r="G770" i="22"/>
  <c r="L769" i="22"/>
  <c r="Q768" i="22"/>
  <c r="I768" i="22"/>
  <c r="N767" i="22"/>
  <c r="F767" i="22"/>
  <c r="K766" i="22"/>
  <c r="P765" i="22"/>
  <c r="H765" i="22"/>
  <c r="M764" i="22"/>
  <c r="N773" i="22"/>
  <c r="F773" i="22"/>
  <c r="K772" i="22"/>
  <c r="P771" i="22"/>
  <c r="H771" i="22"/>
  <c r="M770" i="22"/>
  <c r="R769" i="22"/>
  <c r="J769" i="22"/>
  <c r="O768" i="22"/>
  <c r="G768" i="22"/>
  <c r="L767" i="22"/>
  <c r="Q766" i="22"/>
  <c r="I766" i="22"/>
  <c r="N765" i="22"/>
  <c r="F765" i="22"/>
  <c r="M773" i="22"/>
  <c r="R772" i="22"/>
  <c r="J772" i="22"/>
  <c r="O771" i="22"/>
  <c r="G771" i="22"/>
  <c r="L770" i="22"/>
  <c r="Q769" i="22"/>
  <c r="I769" i="22"/>
  <c r="N768" i="22"/>
  <c r="F768" i="22"/>
  <c r="K767" i="22"/>
  <c r="P766" i="22"/>
  <c r="H766" i="22"/>
  <c r="M765" i="22"/>
  <c r="R764" i="22"/>
  <c r="K769" i="22"/>
  <c r="L764" i="22"/>
  <c r="N763" i="22"/>
  <c r="Q762" i="22"/>
  <c r="H762" i="22"/>
  <c r="L761" i="22"/>
  <c r="P760" i="22"/>
  <c r="G760" i="22"/>
  <c r="K759" i="22"/>
  <c r="O773" i="22"/>
  <c r="P768" i="22"/>
  <c r="K764" i="22"/>
  <c r="L763" i="22"/>
  <c r="P762" i="22"/>
  <c r="G762" i="22"/>
  <c r="K761" i="22"/>
  <c r="O760" i="22"/>
  <c r="F760" i="22"/>
  <c r="J759" i="22"/>
  <c r="G773" i="22"/>
  <c r="H768" i="22"/>
  <c r="J764" i="22"/>
  <c r="K763" i="22"/>
  <c r="O762" i="22"/>
  <c r="F762" i="22"/>
  <c r="J761" i="22"/>
  <c r="N760" i="22"/>
  <c r="R759" i="22"/>
  <c r="H759" i="22"/>
  <c r="Q763" i="22"/>
  <c r="P761" i="22"/>
  <c r="N759" i="22"/>
  <c r="L772" i="22"/>
  <c r="M767" i="22"/>
  <c r="F764" i="22"/>
  <c r="J763" i="22"/>
  <c r="N762" i="22"/>
  <c r="R761" i="22"/>
  <c r="I761" i="22"/>
  <c r="M760" i="22"/>
  <c r="P759" i="22"/>
  <c r="G759" i="22"/>
  <c r="I771" i="22"/>
  <c r="H763" i="22"/>
  <c r="F761" i="22"/>
  <c r="Q771" i="22"/>
  <c r="R766" i="22"/>
  <c r="R763" i="22"/>
  <c r="I763" i="22"/>
  <c r="M762" i="22"/>
  <c r="Q761" i="22"/>
  <c r="H761" i="22"/>
  <c r="K760" i="22"/>
  <c r="O759" i="22"/>
  <c r="F759" i="22"/>
  <c r="J766" i="22"/>
  <c r="L762" i="22"/>
  <c r="J760" i="22"/>
  <c r="N770" i="22"/>
  <c r="O765" i="22"/>
  <c r="P763" i="22"/>
  <c r="G763" i="22"/>
  <c r="K762" i="22"/>
  <c r="N761" i="22"/>
  <c r="R760" i="22"/>
  <c r="I760" i="22"/>
  <c r="M759" i="22"/>
  <c r="F770" i="22"/>
  <c r="G765" i="22"/>
  <c r="O763" i="22"/>
  <c r="F763" i="22"/>
  <c r="I762" i="22"/>
  <c r="M761" i="22"/>
  <c r="Q760" i="22"/>
  <c r="H760" i="22"/>
  <c r="L759"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Q743" i="22"/>
  <c r="I743" i="22"/>
  <c r="N742" i="22"/>
  <c r="F742" i="22"/>
  <c r="K741" i="22"/>
  <c r="P740" i="22"/>
  <c r="H740" i="22"/>
  <c r="M739" i="22"/>
  <c r="R738" i="22"/>
  <c r="J738" i="22"/>
  <c r="O737" i="22"/>
  <c r="G737" i="22"/>
  <c r="L736" i="22"/>
  <c r="Q735" i="22"/>
  <c r="I735" i="22"/>
  <c r="N734" i="22"/>
  <c r="F734" i="22"/>
  <c r="K733" i="22"/>
  <c r="P732" i="22"/>
  <c r="H732" i="22"/>
  <c r="M731" i="22"/>
  <c r="R730" i="22"/>
  <c r="J730" i="22"/>
  <c r="O729" i="22"/>
  <c r="G729" i="22"/>
  <c r="H739" i="22"/>
  <c r="N733" i="22"/>
  <c r="R729" i="22"/>
  <c r="P743" i="22"/>
  <c r="H743" i="22"/>
  <c r="M742" i="22"/>
  <c r="R741" i="22"/>
  <c r="J741" i="22"/>
  <c r="O740" i="22"/>
  <c r="G740" i="22"/>
  <c r="L739" i="22"/>
  <c r="Q738" i="22"/>
  <c r="I738" i="22"/>
  <c r="N737" i="22"/>
  <c r="F737" i="22"/>
  <c r="K736" i="22"/>
  <c r="P735" i="22"/>
  <c r="H735" i="22"/>
  <c r="M734" i="22"/>
  <c r="R733" i="22"/>
  <c r="J733" i="22"/>
  <c r="O732" i="22"/>
  <c r="G732" i="22"/>
  <c r="L731" i="22"/>
  <c r="Q730" i="22"/>
  <c r="I730" i="22"/>
  <c r="N729" i="22"/>
  <c r="F729" i="22"/>
  <c r="J737" i="22"/>
  <c r="O743" i="22"/>
  <c r="G743" i="22"/>
  <c r="L742" i="22"/>
  <c r="Q741" i="22"/>
  <c r="I741" i="22"/>
  <c r="N740" i="22"/>
  <c r="F740" i="22"/>
  <c r="K739" i="22"/>
  <c r="P738" i="22"/>
  <c r="H738" i="22"/>
  <c r="M737" i="22"/>
  <c r="R736" i="22"/>
  <c r="J736" i="22"/>
  <c r="O735" i="22"/>
  <c r="G735" i="22"/>
  <c r="L734" i="22"/>
  <c r="Q733" i="22"/>
  <c r="I733" i="22"/>
  <c r="N732" i="22"/>
  <c r="F732" i="22"/>
  <c r="K731" i="22"/>
  <c r="P730" i="22"/>
  <c r="H730" i="22"/>
  <c r="M729" i="22"/>
  <c r="L743" i="22"/>
  <c r="N741" i="22"/>
  <c r="R737" i="22"/>
  <c r="I734" i="22"/>
  <c r="H731" i="22"/>
  <c r="N743" i="22"/>
  <c r="F743" i="22"/>
  <c r="K742" i="22"/>
  <c r="P741" i="22"/>
  <c r="H741" i="22"/>
  <c r="M740" i="22"/>
  <c r="R739" i="22"/>
  <c r="J739" i="22"/>
  <c r="O738" i="22"/>
  <c r="G738" i="22"/>
  <c r="L737" i="22"/>
  <c r="Q736" i="22"/>
  <c r="I736" i="22"/>
  <c r="N735" i="22"/>
  <c r="F735" i="22"/>
  <c r="K734" i="22"/>
  <c r="P733" i="22"/>
  <c r="H733" i="22"/>
  <c r="M732" i="22"/>
  <c r="R731" i="22"/>
  <c r="J731" i="22"/>
  <c r="O730" i="22"/>
  <c r="G730" i="22"/>
  <c r="L729" i="22"/>
  <c r="I742" i="22"/>
  <c r="K740" i="22"/>
  <c r="G736" i="22"/>
  <c r="P731" i="22"/>
  <c r="J729" i="22"/>
  <c r="M743" i="22"/>
  <c r="R742" i="22"/>
  <c r="J742" i="22"/>
  <c r="O741" i="22"/>
  <c r="G741" i="22"/>
  <c r="L740" i="22"/>
  <c r="Q739" i="22"/>
  <c r="I739" i="22"/>
  <c r="N738" i="22"/>
  <c r="F738" i="22"/>
  <c r="K737" i="22"/>
  <c r="P736" i="22"/>
  <c r="H736" i="22"/>
  <c r="M735" i="22"/>
  <c r="R734" i="22"/>
  <c r="J734" i="22"/>
  <c r="O733" i="22"/>
  <c r="G733" i="22"/>
  <c r="L732" i="22"/>
  <c r="Q731" i="22"/>
  <c r="I731" i="22"/>
  <c r="N730" i="22"/>
  <c r="F730" i="22"/>
  <c r="K729" i="22"/>
  <c r="Q742" i="22"/>
  <c r="F741" i="22"/>
  <c r="O736" i="22"/>
  <c r="F733" i="22"/>
  <c r="K743" i="22"/>
  <c r="P742" i="22"/>
  <c r="H742" i="22"/>
  <c r="M741" i="22"/>
  <c r="R740" i="22"/>
  <c r="J740" i="22"/>
  <c r="O739" i="22"/>
  <c r="G739" i="22"/>
  <c r="L738" i="22"/>
  <c r="Q737" i="22"/>
  <c r="I737" i="22"/>
  <c r="N736" i="22"/>
  <c r="F736" i="22"/>
  <c r="K735" i="22"/>
  <c r="P734" i="22"/>
  <c r="H734" i="22"/>
  <c r="M733" i="22"/>
  <c r="R732" i="22"/>
  <c r="J732" i="22"/>
  <c r="O731" i="22"/>
  <c r="G731" i="22"/>
  <c r="L730" i="22"/>
  <c r="Q729" i="22"/>
  <c r="I729" i="22"/>
  <c r="P739" i="22"/>
  <c r="L735" i="22"/>
  <c r="K732" i="22"/>
  <c r="R743" i="22"/>
  <c r="J743" i="22"/>
  <c r="O742" i="22"/>
  <c r="G742" i="22"/>
  <c r="L741" i="22"/>
  <c r="Q740" i="22"/>
  <c r="I740" i="22"/>
  <c r="N739" i="22"/>
  <c r="F739" i="22"/>
  <c r="K738" i="22"/>
  <c r="P737" i="22"/>
  <c r="H737" i="22"/>
  <c r="M736" i="22"/>
  <c r="R735" i="22"/>
  <c r="J735" i="22"/>
  <c r="O734" i="22"/>
  <c r="G734" i="22"/>
  <c r="L733" i="22"/>
  <c r="Q732" i="22"/>
  <c r="I732" i="22"/>
  <c r="N731" i="22"/>
  <c r="F731" i="22"/>
  <c r="K730" i="22"/>
  <c r="P729" i="22"/>
  <c r="H729" i="22"/>
  <c r="M738" i="22"/>
  <c r="Q734" i="22"/>
  <c r="M730"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K1058" i="22"/>
  <c r="P1057" i="22"/>
  <c r="H1057" i="22"/>
  <c r="M1056" i="22"/>
  <c r="R1055" i="22"/>
  <c r="J1055" i="22"/>
  <c r="O1054" i="22"/>
  <c r="G1054" i="22"/>
  <c r="L1053" i="22"/>
  <c r="Q1052" i="22"/>
  <c r="I1052" i="22"/>
  <c r="N1051" i="22"/>
  <c r="F1051" i="22"/>
  <c r="K1050" i="22"/>
  <c r="P1049" i="22"/>
  <c r="H1049" i="22"/>
  <c r="M1048" i="22"/>
  <c r="R1047" i="22"/>
  <c r="J1047" i="22"/>
  <c r="O1046" i="22"/>
  <c r="G1046" i="22"/>
  <c r="L1045" i="22"/>
  <c r="Q1044" i="22"/>
  <c r="I1044" i="22"/>
  <c r="R1058" i="22"/>
  <c r="J1058" i="22"/>
  <c r="O1057" i="22"/>
  <c r="G1057" i="22"/>
  <c r="L1056" i="22"/>
  <c r="Q1055" i="22"/>
  <c r="I1055" i="22"/>
  <c r="N1054" i="22"/>
  <c r="F1054" i="22"/>
  <c r="K1053" i="22"/>
  <c r="P1052" i="22"/>
  <c r="H1052" i="22"/>
  <c r="M1051" i="22"/>
  <c r="R1050" i="22"/>
  <c r="J1050" i="22"/>
  <c r="O1049" i="22"/>
  <c r="G1049" i="22"/>
  <c r="L1048" i="22"/>
  <c r="Q1047" i="22"/>
  <c r="I1047" i="22"/>
  <c r="N1046" i="22"/>
  <c r="F1046" i="22"/>
  <c r="K1045" i="22"/>
  <c r="P1044" i="22"/>
  <c r="H1044" i="22"/>
  <c r="Q1058" i="22"/>
  <c r="I1058" i="22"/>
  <c r="N1057" i="22"/>
  <c r="F1057" i="22"/>
  <c r="K1056" i="22"/>
  <c r="P1055" i="22"/>
  <c r="H1055" i="22"/>
  <c r="M1054" i="22"/>
  <c r="R1053" i="22"/>
  <c r="J1053" i="22"/>
  <c r="O1052" i="22"/>
  <c r="G1052" i="22"/>
  <c r="L1051" i="22"/>
  <c r="Q1050" i="22"/>
  <c r="I1050" i="22"/>
  <c r="N1049" i="22"/>
  <c r="F1049" i="22"/>
  <c r="K1048" i="22"/>
  <c r="P1047" i="22"/>
  <c r="H1047" i="22"/>
  <c r="M1046" i="22"/>
  <c r="R1045" i="22"/>
  <c r="J1045" i="22"/>
  <c r="O1044" i="22"/>
  <c r="G1044" i="22"/>
  <c r="P1058" i="22"/>
  <c r="H1058" i="22"/>
  <c r="M1057" i="22"/>
  <c r="R1056" i="22"/>
  <c r="J1056" i="22"/>
  <c r="O1055" i="22"/>
  <c r="G1055" i="22"/>
  <c r="L1054" i="22"/>
  <c r="Q1053" i="22"/>
  <c r="I1053" i="22"/>
  <c r="N1052" i="22"/>
  <c r="F1052" i="22"/>
  <c r="K1051" i="22"/>
  <c r="P1050" i="22"/>
  <c r="H1050" i="22"/>
  <c r="M1049" i="22"/>
  <c r="R1048" i="22"/>
  <c r="J1048" i="22"/>
  <c r="O1047" i="22"/>
  <c r="G1047" i="22"/>
  <c r="L1046" i="22"/>
  <c r="Q1045" i="22"/>
  <c r="I1045" i="22"/>
  <c r="N1044" i="22"/>
  <c r="F1044" i="22"/>
  <c r="O1058" i="22"/>
  <c r="G1058" i="22"/>
  <c r="L1057" i="22"/>
  <c r="Q1056" i="22"/>
  <c r="I1056" i="22"/>
  <c r="N1055" i="22"/>
  <c r="F1055" i="22"/>
  <c r="K1054" i="22"/>
  <c r="P1053" i="22"/>
  <c r="H1053" i="22"/>
  <c r="M1052" i="22"/>
  <c r="R1051" i="22"/>
  <c r="J1051" i="22"/>
  <c r="O1050" i="22"/>
  <c r="G1050" i="22"/>
  <c r="L1049" i="22"/>
  <c r="Q1048" i="22"/>
  <c r="I1048" i="22"/>
  <c r="N1047" i="22"/>
  <c r="F1047" i="22"/>
  <c r="K1046" i="22"/>
  <c r="P1045" i="22"/>
  <c r="H1045" i="22"/>
  <c r="M1044" i="22"/>
  <c r="N1058" i="22"/>
  <c r="F1058" i="22"/>
  <c r="K1057" i="22"/>
  <c r="P1056" i="22"/>
  <c r="H1056" i="22"/>
  <c r="M1055" i="22"/>
  <c r="R1054" i="22"/>
  <c r="J1054" i="22"/>
  <c r="O1053" i="22"/>
  <c r="G1053" i="22"/>
  <c r="L1052" i="22"/>
  <c r="Q1051" i="22"/>
  <c r="I1051" i="22"/>
  <c r="N1050" i="22"/>
  <c r="F1050" i="22"/>
  <c r="K1049" i="22"/>
  <c r="P1048" i="22"/>
  <c r="H1048" i="22"/>
  <c r="M1047" i="22"/>
  <c r="R1046" i="22"/>
  <c r="J1046" i="22"/>
  <c r="O1045" i="22"/>
  <c r="G1045" i="22"/>
  <c r="L1044" i="22"/>
  <c r="M1058" i="22"/>
  <c r="R1057" i="22"/>
  <c r="J1057" i="22"/>
  <c r="O1056" i="22"/>
  <c r="G1056" i="22"/>
  <c r="L1055" i="22"/>
  <c r="Q1054" i="22"/>
  <c r="I1054" i="22"/>
  <c r="N1053" i="22"/>
  <c r="F1053" i="22"/>
  <c r="K1052" i="22"/>
  <c r="P1051" i="22"/>
  <c r="H1051" i="22"/>
  <c r="M1050" i="22"/>
  <c r="R1049" i="22"/>
  <c r="J1049" i="22"/>
  <c r="O1048" i="22"/>
  <c r="G1048" i="22"/>
  <c r="L1047" i="22"/>
  <c r="Q1046" i="22"/>
  <c r="I1046" i="22"/>
  <c r="N1045" i="22"/>
  <c r="F1045" i="22"/>
  <c r="K1044" i="22"/>
  <c r="L1058" i="22"/>
  <c r="Q1057" i="22"/>
  <c r="I1057" i="22"/>
  <c r="N1056" i="22"/>
  <c r="F1056" i="22"/>
  <c r="K1055" i="22"/>
  <c r="P1054" i="22"/>
  <c r="H1054" i="22"/>
  <c r="M1053" i="22"/>
  <c r="R1052" i="22"/>
  <c r="J1052" i="22"/>
  <c r="O1051" i="22"/>
  <c r="G1051" i="22"/>
  <c r="L1050" i="22"/>
  <c r="Q1049" i="22"/>
  <c r="I1049" i="22"/>
  <c r="N1048" i="22"/>
  <c r="F1048" i="22"/>
  <c r="K1047" i="22"/>
  <c r="P1046" i="22"/>
  <c r="H1046" i="22"/>
  <c r="M1045" i="22"/>
  <c r="R1044" i="22"/>
  <c r="J1044"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E54" i="23"/>
  <c r="P833" i="22"/>
  <c r="H833" i="22"/>
  <c r="M832" i="22"/>
  <c r="R831" i="22"/>
  <c r="J831" i="22"/>
  <c r="O830" i="22"/>
  <c r="G830" i="22"/>
  <c r="L829" i="22"/>
  <c r="Q828" i="22"/>
  <c r="I828" i="22"/>
  <c r="N827" i="22"/>
  <c r="F827" i="22"/>
  <c r="K826" i="22"/>
  <c r="P825" i="22"/>
  <c r="H825" i="22"/>
  <c r="M824" i="22"/>
  <c r="R823" i="22"/>
  <c r="J823" i="22"/>
  <c r="O822" i="22"/>
  <c r="G822" i="22"/>
  <c r="L821" i="22"/>
  <c r="Q820" i="22"/>
  <c r="I820" i="22"/>
  <c r="N819" i="22"/>
  <c r="F819" i="22"/>
  <c r="O833" i="22"/>
  <c r="G833" i="22"/>
  <c r="L832" i="22"/>
  <c r="Q831" i="22"/>
  <c r="I831" i="22"/>
  <c r="N830" i="22"/>
  <c r="F830" i="22"/>
  <c r="K829" i="22"/>
  <c r="P828" i="22"/>
  <c r="H828" i="22"/>
  <c r="M827" i="22"/>
  <c r="R826" i="22"/>
  <c r="J826" i="22"/>
  <c r="O825" i="22"/>
  <c r="G825" i="22"/>
  <c r="L824" i="22"/>
  <c r="Q823" i="22"/>
  <c r="I823" i="22"/>
  <c r="N822" i="22"/>
  <c r="F822" i="22"/>
  <c r="K821" i="22"/>
  <c r="P820" i="22"/>
  <c r="H820" i="22"/>
  <c r="M819" i="22"/>
  <c r="N833" i="22"/>
  <c r="F833" i="22"/>
  <c r="K832" i="22"/>
  <c r="P831" i="22"/>
  <c r="H831" i="22"/>
  <c r="M830" i="22"/>
  <c r="R829" i="22"/>
  <c r="J829" i="22"/>
  <c r="O828" i="22"/>
  <c r="G828" i="22"/>
  <c r="L827" i="22"/>
  <c r="Q826" i="22"/>
  <c r="I826" i="22"/>
  <c r="N825" i="22"/>
  <c r="F825" i="22"/>
  <c r="K824" i="22"/>
  <c r="P823" i="22"/>
  <c r="H823" i="22"/>
  <c r="M822" i="22"/>
  <c r="R821" i="22"/>
  <c r="J821" i="22"/>
  <c r="O820" i="22"/>
  <c r="G820" i="22"/>
  <c r="L819" i="22"/>
  <c r="M833" i="22"/>
  <c r="R832" i="22"/>
  <c r="J832" i="22"/>
  <c r="O831" i="22"/>
  <c r="G831" i="22"/>
  <c r="L830" i="22"/>
  <c r="Q829" i="22"/>
  <c r="I829" i="22"/>
  <c r="N828" i="22"/>
  <c r="F828" i="22"/>
  <c r="K827" i="22"/>
  <c r="P826" i="22"/>
  <c r="H826" i="22"/>
  <c r="M825" i="22"/>
  <c r="R824" i="22"/>
  <c r="J824" i="22"/>
  <c r="O823" i="22"/>
  <c r="G823" i="22"/>
  <c r="L822" i="22"/>
  <c r="Q821" i="22"/>
  <c r="I821" i="22"/>
  <c r="N820" i="22"/>
  <c r="F820" i="22"/>
  <c r="K819" i="22"/>
  <c r="L833" i="22"/>
  <c r="Q832" i="22"/>
  <c r="I832" i="22"/>
  <c r="N831" i="22"/>
  <c r="F831" i="22"/>
  <c r="K830" i="22"/>
  <c r="P829" i="22"/>
  <c r="H829" i="22"/>
  <c r="M828" i="22"/>
  <c r="R827" i="22"/>
  <c r="J827" i="22"/>
  <c r="O826" i="22"/>
  <c r="G826" i="22"/>
  <c r="L825" i="22"/>
  <c r="Q824" i="22"/>
  <c r="I824" i="22"/>
  <c r="N823" i="22"/>
  <c r="F823" i="22"/>
  <c r="K822" i="22"/>
  <c r="P821" i="22"/>
  <c r="H821" i="22"/>
  <c r="M820" i="22"/>
  <c r="R819" i="22"/>
  <c r="J819" i="22"/>
  <c r="R833" i="22"/>
  <c r="J833" i="22"/>
  <c r="O832" i="22"/>
  <c r="G832" i="22"/>
  <c r="L831" i="22"/>
  <c r="Q830" i="22"/>
  <c r="I830" i="22"/>
  <c r="N829" i="22"/>
  <c r="F829" i="22"/>
  <c r="K828" i="22"/>
  <c r="P827" i="22"/>
  <c r="H827" i="22"/>
  <c r="M826" i="22"/>
  <c r="R825" i="22"/>
  <c r="J825" i="22"/>
  <c r="O824" i="22"/>
  <c r="G824" i="22"/>
  <c r="L823" i="22"/>
  <c r="Q822" i="22"/>
  <c r="I822" i="22"/>
  <c r="N821" i="22"/>
  <c r="F821" i="22"/>
  <c r="K820" i="22"/>
  <c r="P819" i="22"/>
  <c r="H819" i="22"/>
  <c r="Q833" i="22"/>
  <c r="I833" i="22"/>
  <c r="N832" i="22"/>
  <c r="F832" i="22"/>
  <c r="K831" i="22"/>
  <c r="P830" i="22"/>
  <c r="H830" i="22"/>
  <c r="M829" i="22"/>
  <c r="R828" i="22"/>
  <c r="J828" i="22"/>
  <c r="O827" i="22"/>
  <c r="G827" i="22"/>
  <c r="L826" i="22"/>
  <c r="Q825" i="22"/>
  <c r="I825" i="22"/>
  <c r="N824" i="22"/>
  <c r="F824" i="22"/>
  <c r="K823" i="22"/>
  <c r="P822" i="22"/>
  <c r="H822" i="22"/>
  <c r="M821" i="22"/>
  <c r="R820" i="22"/>
  <c r="J820" i="22"/>
  <c r="O819" i="22"/>
  <c r="G819" i="22"/>
  <c r="K833" i="22"/>
  <c r="L828" i="22"/>
  <c r="M823" i="22"/>
  <c r="P832" i="22"/>
  <c r="Q827" i="22"/>
  <c r="R822" i="22"/>
  <c r="H832" i="22"/>
  <c r="I827" i="22"/>
  <c r="J822" i="22"/>
  <c r="K825" i="22"/>
  <c r="M831" i="22"/>
  <c r="N826" i="22"/>
  <c r="O821" i="22"/>
  <c r="J830" i="22"/>
  <c r="R830" i="22"/>
  <c r="F826" i="22"/>
  <c r="G821" i="22"/>
  <c r="L820" i="22"/>
  <c r="O829" i="22"/>
  <c r="P824" i="22"/>
  <c r="Q819" i="22"/>
  <c r="G829" i="22"/>
  <c r="H824" i="22"/>
  <c r="I81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M908" i="22"/>
  <c r="R907" i="22"/>
  <c r="J907" i="22"/>
  <c r="O906" i="22"/>
  <c r="G906" i="22"/>
  <c r="L905" i="22"/>
  <c r="Q904" i="22"/>
  <c r="I904" i="22"/>
  <c r="N903" i="22"/>
  <c r="F903" i="22"/>
  <c r="K902" i="22"/>
  <c r="P901" i="22"/>
  <c r="H901" i="22"/>
  <c r="M900" i="22"/>
  <c r="R899" i="22"/>
  <c r="J899" i="22"/>
  <c r="O898" i="22"/>
  <c r="G898" i="22"/>
  <c r="L897" i="22"/>
  <c r="Q896" i="22"/>
  <c r="I896" i="22"/>
  <c r="N895" i="22"/>
  <c r="F895" i="22"/>
  <c r="K894" i="22"/>
  <c r="L908" i="22"/>
  <c r="Q907" i="22"/>
  <c r="I907" i="22"/>
  <c r="N906" i="22"/>
  <c r="F906" i="22"/>
  <c r="K905" i="22"/>
  <c r="P904" i="22"/>
  <c r="H904" i="22"/>
  <c r="M903" i="22"/>
  <c r="R902" i="22"/>
  <c r="J902" i="22"/>
  <c r="O901" i="22"/>
  <c r="G901" i="22"/>
  <c r="L900" i="22"/>
  <c r="Q899" i="22"/>
  <c r="I899" i="22"/>
  <c r="N898" i="22"/>
  <c r="F898" i="22"/>
  <c r="K897" i="22"/>
  <c r="P896" i="22"/>
  <c r="H896" i="22"/>
  <c r="M895" i="22"/>
  <c r="R894" i="22"/>
  <c r="J894" i="22"/>
  <c r="K908" i="22"/>
  <c r="P907" i="22"/>
  <c r="H907" i="22"/>
  <c r="M906" i="22"/>
  <c r="R905" i="22"/>
  <c r="J905" i="22"/>
  <c r="O904" i="22"/>
  <c r="G904" i="22"/>
  <c r="L903" i="22"/>
  <c r="Q902" i="22"/>
  <c r="I902" i="22"/>
  <c r="N901" i="22"/>
  <c r="F901" i="22"/>
  <c r="K900" i="22"/>
  <c r="P899" i="22"/>
  <c r="H899" i="22"/>
  <c r="M898" i="22"/>
  <c r="R897" i="22"/>
  <c r="J897" i="22"/>
  <c r="O896" i="22"/>
  <c r="G896" i="22"/>
  <c r="L895" i="22"/>
  <c r="Q894" i="22"/>
  <c r="I894" i="22"/>
  <c r="R908" i="22"/>
  <c r="J908" i="22"/>
  <c r="O907" i="22"/>
  <c r="G907" i="22"/>
  <c r="L906" i="22"/>
  <c r="Q905" i="22"/>
  <c r="I905" i="22"/>
  <c r="N904" i="22"/>
  <c r="F904" i="22"/>
  <c r="K903" i="22"/>
  <c r="P902" i="22"/>
  <c r="H902" i="22"/>
  <c r="M901" i="22"/>
  <c r="R900" i="22"/>
  <c r="J900" i="22"/>
  <c r="O899" i="22"/>
  <c r="G899" i="22"/>
  <c r="L898" i="22"/>
  <c r="Q897" i="22"/>
  <c r="I897" i="22"/>
  <c r="N896" i="22"/>
  <c r="F896" i="22"/>
  <c r="K895" i="22"/>
  <c r="P894" i="22"/>
  <c r="H894" i="22"/>
  <c r="Q908" i="22"/>
  <c r="I908" i="22"/>
  <c r="N907" i="22"/>
  <c r="F907" i="22"/>
  <c r="K906" i="22"/>
  <c r="P905" i="22"/>
  <c r="H905" i="22"/>
  <c r="M904" i="22"/>
  <c r="R903" i="22"/>
  <c r="J903" i="22"/>
  <c r="O902" i="22"/>
  <c r="G902" i="22"/>
  <c r="L901" i="22"/>
  <c r="Q900" i="22"/>
  <c r="I900" i="22"/>
  <c r="N899" i="22"/>
  <c r="F899" i="22"/>
  <c r="K898" i="22"/>
  <c r="P897" i="22"/>
  <c r="H897" i="22"/>
  <c r="M896" i="22"/>
  <c r="R895" i="22"/>
  <c r="J895" i="22"/>
  <c r="O894" i="22"/>
  <c r="G894" i="22"/>
  <c r="P908" i="22"/>
  <c r="H908" i="22"/>
  <c r="M907" i="22"/>
  <c r="R906" i="22"/>
  <c r="J906" i="22"/>
  <c r="O905" i="22"/>
  <c r="G905" i="22"/>
  <c r="L904" i="22"/>
  <c r="Q903" i="22"/>
  <c r="I903" i="22"/>
  <c r="N902" i="22"/>
  <c r="F902" i="22"/>
  <c r="K901" i="22"/>
  <c r="P900" i="22"/>
  <c r="H900" i="22"/>
  <c r="M899" i="22"/>
  <c r="R898" i="22"/>
  <c r="J898" i="22"/>
  <c r="O897" i="22"/>
  <c r="G897" i="22"/>
  <c r="L896" i="22"/>
  <c r="Q895" i="22"/>
  <c r="I895" i="22"/>
  <c r="N894" i="22"/>
  <c r="F894" i="22"/>
  <c r="O908" i="22"/>
  <c r="G908" i="22"/>
  <c r="L907" i="22"/>
  <c r="Q906" i="22"/>
  <c r="I906" i="22"/>
  <c r="N905" i="22"/>
  <c r="F905" i="22"/>
  <c r="K904" i="22"/>
  <c r="P903" i="22"/>
  <c r="H903" i="22"/>
  <c r="M902" i="22"/>
  <c r="R901" i="22"/>
  <c r="J901" i="22"/>
  <c r="O900" i="22"/>
  <c r="G900" i="22"/>
  <c r="L899" i="22"/>
  <c r="Q898" i="22"/>
  <c r="I898" i="22"/>
  <c r="N897" i="22"/>
  <c r="F897" i="22"/>
  <c r="K896" i="22"/>
  <c r="P895" i="22"/>
  <c r="H895" i="22"/>
  <c r="M894" i="22"/>
  <c r="N908" i="22"/>
  <c r="F908" i="22"/>
  <c r="K907" i="22"/>
  <c r="P906" i="22"/>
  <c r="H906" i="22"/>
  <c r="M905" i="22"/>
  <c r="R904" i="22"/>
  <c r="J904" i="22"/>
  <c r="O903" i="22"/>
  <c r="G903" i="22"/>
  <c r="L902" i="22"/>
  <c r="Q901" i="22"/>
  <c r="I901" i="22"/>
  <c r="N900" i="22"/>
  <c r="F900" i="22"/>
  <c r="K899" i="22"/>
  <c r="P898" i="22"/>
  <c r="H898" i="22"/>
  <c r="M897" i="22"/>
  <c r="R896" i="22"/>
  <c r="J896" i="22"/>
  <c r="O895" i="22"/>
  <c r="G895" i="22"/>
  <c r="L894"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P1178" i="22"/>
  <c r="H1178" i="22"/>
  <c r="M1177" i="22"/>
  <c r="R1176" i="22"/>
  <c r="J1176" i="22"/>
  <c r="O1175" i="22"/>
  <c r="G1175" i="22"/>
  <c r="L1174" i="22"/>
  <c r="Q1173" i="22"/>
  <c r="I1173" i="22"/>
  <c r="N1172" i="22"/>
  <c r="F1172" i="22"/>
  <c r="K1171" i="22"/>
  <c r="P1170" i="22"/>
  <c r="H1170" i="22"/>
  <c r="M1169" i="22"/>
  <c r="R1168" i="22"/>
  <c r="J1168" i="22"/>
  <c r="O1167" i="22"/>
  <c r="G1167" i="22"/>
  <c r="L1166" i="22"/>
  <c r="Q1165" i="22"/>
  <c r="I1165" i="22"/>
  <c r="N1164" i="22"/>
  <c r="F1164" i="22"/>
  <c r="O1178" i="22"/>
  <c r="G1178" i="22"/>
  <c r="L1177" i="22"/>
  <c r="Q1176" i="22"/>
  <c r="I1176" i="22"/>
  <c r="N1175" i="22"/>
  <c r="F1175" i="22"/>
  <c r="K1174" i="22"/>
  <c r="P1173" i="22"/>
  <c r="H1173" i="22"/>
  <c r="M1172" i="22"/>
  <c r="R1171" i="22"/>
  <c r="J1171" i="22"/>
  <c r="O1170" i="22"/>
  <c r="G1170" i="22"/>
  <c r="L1169" i="22"/>
  <c r="Q1168" i="22"/>
  <c r="I1168" i="22"/>
  <c r="N1167" i="22"/>
  <c r="F1167" i="22"/>
  <c r="K1166" i="22"/>
  <c r="P1165" i="22"/>
  <c r="H1165" i="22"/>
  <c r="M1164" i="22"/>
  <c r="N1178" i="22"/>
  <c r="F1178" i="22"/>
  <c r="K1177" i="22"/>
  <c r="P1176" i="22"/>
  <c r="H1176" i="22"/>
  <c r="M1175" i="22"/>
  <c r="R1174" i="22"/>
  <c r="J1174" i="22"/>
  <c r="O1173" i="22"/>
  <c r="G1173" i="22"/>
  <c r="L1172" i="22"/>
  <c r="Q1171" i="22"/>
  <c r="I1171" i="22"/>
  <c r="N1170" i="22"/>
  <c r="F1170" i="22"/>
  <c r="K1169" i="22"/>
  <c r="P1168" i="22"/>
  <c r="H1168" i="22"/>
  <c r="M1167" i="22"/>
  <c r="R1166" i="22"/>
  <c r="J1166" i="22"/>
  <c r="O1165" i="22"/>
  <c r="G1165" i="22"/>
  <c r="L1164" i="22"/>
  <c r="M1178" i="22"/>
  <c r="R1177"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F35" i="28" l="1"/>
  <c r="G35" i="28"/>
  <c r="C60" i="23"/>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0" i="23"/>
  <c r="C67" i="23"/>
  <c r="H1449" i="22"/>
  <c r="J66" i="23"/>
  <c r="I61" i="23"/>
  <c r="H65" i="23"/>
  <c r="F67" i="23"/>
  <c r="K1449" i="22"/>
  <c r="D72" i="23"/>
  <c r="E67" i="23"/>
  <c r="J1449" i="22"/>
  <c r="E66" i="23"/>
  <c r="D61" i="23"/>
  <c r="C65" i="23"/>
  <c r="I65" i="23"/>
  <c r="D63" i="23"/>
  <c r="C62" i="23"/>
  <c r="B68" i="23"/>
  <c r="M65" i="23"/>
  <c r="J67" i="23"/>
  <c r="O1449" i="22"/>
  <c r="H72" i="23"/>
  <c r="K67" i="23"/>
  <c r="P1449" i="22"/>
  <c r="I72" i="23"/>
  <c r="F68" i="23"/>
  <c r="E68" i="23"/>
  <c r="D70" i="23"/>
  <c r="L72" i="23"/>
  <c r="K66" i="23"/>
  <c r="M66" i="23"/>
  <c r="L61" i="23"/>
  <c r="K65" i="23"/>
  <c r="L63" i="23"/>
  <c r="K62" i="23"/>
  <c r="J68" i="23"/>
  <c r="I70" i="23"/>
  <c r="E60" i="23"/>
  <c r="D64" i="23"/>
  <c r="C73" i="23"/>
  <c r="F60" i="23"/>
  <c r="E64" i="23"/>
  <c r="D73" i="23"/>
  <c r="G64" i="23"/>
  <c r="M68" i="23"/>
  <c r="L70" i="23"/>
  <c r="I60" i="23"/>
  <c r="H64" i="23"/>
  <c r="G73" i="23"/>
  <c r="B61" i="23"/>
  <c r="H68" i="23"/>
  <c r="G70" i="23"/>
  <c r="H67" i="23"/>
  <c r="M1449" i="22"/>
  <c r="F72" i="23"/>
  <c r="E70" i="23"/>
  <c r="E63" i="23"/>
  <c r="D62" i="23"/>
  <c r="M60" i="23"/>
  <c r="L64" i="23"/>
  <c r="K73" i="23"/>
  <c r="M64" i="23"/>
  <c r="L73" i="23"/>
  <c r="K72" i="23"/>
  <c r="H63" i="23"/>
  <c r="G62" i="23"/>
  <c r="D66" i="23"/>
  <c r="C61" i="23"/>
  <c r="B65" i="23"/>
  <c r="F73" i="23"/>
  <c r="C63" i="23"/>
  <c r="B62" i="23"/>
  <c r="B64" i="23"/>
  <c r="F1449" i="22"/>
  <c r="M63" i="23"/>
  <c r="L62" i="23"/>
  <c r="H66" i="23"/>
  <c r="G61" i="23"/>
  <c r="F65" i="23"/>
  <c r="I66" i="23"/>
  <c r="H61" i="23"/>
  <c r="G65" i="23"/>
  <c r="D67" i="23"/>
  <c r="I1449" i="22"/>
  <c r="B72" i="23"/>
  <c r="L66" i="23"/>
  <c r="K61" i="23"/>
  <c r="J65" i="23"/>
  <c r="K63" i="23"/>
  <c r="J62" i="23"/>
  <c r="K60" i="23"/>
  <c r="J64" i="23"/>
  <c r="I73" i="23"/>
  <c r="I67" i="23"/>
  <c r="N1449" i="22"/>
  <c r="G72" i="23"/>
  <c r="M67" i="23"/>
  <c r="R1449" i="22"/>
  <c r="C68" i="23"/>
  <c r="B70" i="23"/>
  <c r="H60" i="23"/>
  <c r="D68" i="23"/>
  <c r="C70" i="23"/>
  <c r="L67" i="23"/>
  <c r="Q1449" i="22"/>
  <c r="J72" i="23"/>
  <c r="J61" i="23"/>
  <c r="G68" i="23"/>
  <c r="F70" i="23"/>
  <c r="G67" i="23"/>
  <c r="L1449" i="22"/>
  <c r="E72" i="23"/>
  <c r="C66" i="23"/>
  <c r="F66" i="23"/>
  <c r="E61" i="23"/>
  <c r="D65" i="23"/>
  <c r="D60" i="23"/>
  <c r="C64" i="23"/>
  <c r="B73" i="23"/>
  <c r="I63" i="23"/>
  <c r="K68" i="23"/>
  <c r="J70" i="23"/>
  <c r="L68" i="23"/>
  <c r="K70" i="23"/>
  <c r="G60" i="23"/>
  <c r="F64" i="23"/>
  <c r="E73" i="23"/>
  <c r="B63" i="23"/>
  <c r="M72" i="23"/>
  <c r="M61" i="23"/>
  <c r="L65" i="23"/>
  <c r="L60" i="23"/>
  <c r="K64" i="23"/>
  <c r="J73" i="23"/>
  <c r="C72" i="23"/>
  <c r="F63" i="23"/>
  <c r="E62" i="23"/>
  <c r="H62" i="23"/>
  <c r="G63" i="23"/>
  <c r="F62" i="23"/>
  <c r="B66" i="23"/>
  <c r="M73" i="23"/>
  <c r="J63" i="23"/>
  <c r="I62" i="23"/>
  <c r="J60" i="23"/>
  <c r="I64" i="23"/>
  <c r="H73" i="23"/>
  <c r="M70" i="23"/>
  <c r="I68" i="23"/>
  <c r="H70" i="23"/>
  <c r="G66" i="23"/>
  <c r="F61" i="23"/>
  <c r="E65" i="23"/>
  <c r="B67" i="23"/>
  <c r="G1449" i="22"/>
  <c r="M62" i="23"/>
  <c r="AM10" i="26"/>
  <c r="AL14" i="26"/>
  <c r="AL15" i="26"/>
  <c r="AM11" i="26"/>
  <c r="AF93" i="23"/>
  <c r="AG87" i="23"/>
  <c r="AG93" i="23" s="1"/>
  <c r="AF101" i="23"/>
  <c r="AG88" i="23"/>
  <c r="AG101" i="23" s="1"/>
  <c r="AF96" i="23"/>
  <c r="AG82" i="23"/>
  <c r="AG96" i="23" s="1"/>
  <c r="AF100" i="23"/>
  <c r="AF99" i="23"/>
  <c r="AG83" i="23"/>
  <c r="AF92" i="23"/>
  <c r="AG86" i="23"/>
  <c r="AG92" i="23" s="1"/>
  <c r="K2" i="3" l="1"/>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M10" i="28" l="1"/>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N12" i="28" l="1"/>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5" i="28" l="1"/>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5" i="28" l="1"/>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5" i="28" l="1"/>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5" i="28" l="1"/>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5" i="28" l="1"/>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5" i="28" l="1"/>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5" i="28" l="1"/>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5" i="28" l="1"/>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5" i="28" l="1"/>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5" i="28" l="1"/>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5" i="28" l="1"/>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5" i="28" l="1"/>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5" i="28" l="1"/>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5" i="28" l="1"/>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5" i="28" l="1"/>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5" i="28" l="1"/>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5" i="28" l="1"/>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F11" i="28" l="1"/>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BH15" i="26" l="1"/>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<sst xmlns="http://schemas.openxmlformats.org/spreadsheetml/2006/main" count="14165" uniqueCount="911">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</sst>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0.0"/>
    <numFmt numFmtId="166" formatCode="0.000"/>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3">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85">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2.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9"/>
  <sheetViews>
    <sheetView topLeftCell="B1" workbookViewId="0">
      <selection activeCell="B1" sqref="B1"/>
    </sheetView>
  </sheetViews>
  <sheetFormatPr defaultRowHeight="14.75"/>
  <cols>
    <col min="2" max="2" width="70.1328125" customWidth="1"/>
    <col min="3" max="3" width="9.7265625" bestFit="1" customWidth="1"/>
    <col min="13" max="14" width="8.7265625" style="163"/>
  </cols>
  <sheetData>
    <row r="1" spans="1:12">
      <c r="A1" s="1" t="s">
        <v>0</v>
      </c>
      <c r="B1" s="85" t="s">
        <v>525</v>
      </c>
      <c r="C1" s="86">
        <v>45237</v>
      </c>
      <c r="D1" s="87"/>
      <c r="E1" s="87"/>
      <c r="F1" s="87"/>
      <c r="G1" s="87"/>
      <c r="H1" s="87"/>
      <c r="I1" s="87"/>
      <c r="J1" s="87"/>
      <c r="K1" s="85" t="s">
        <v>534</v>
      </c>
      <c r="L1" s="85" t="s">
        <v>536</v>
      </c>
    </row>
    <row r="2" spans="1:12">
      <c r="A2" s="1" t="s">
        <v>1</v>
      </c>
      <c r="B2" s="87" t="str">
        <f>LOOKUP(B1,K1:L50,L1:L50)</f>
        <v>GA</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A34" s="1" t="s">
        <v>115</v>
      </c>
      <c r="K34" s="85" t="s">
        <v>507</v>
      </c>
      <c r="L34" s="85" t="s">
        <v>569</v>
      </c>
    </row>
    <row r="35" spans="1:12">
      <c r="A35" t="s">
        <v>119</v>
      </c>
      <c r="K35" s="85" t="s">
        <v>506</v>
      </c>
      <c r="L35" s="85" t="s">
        <v>570</v>
      </c>
    </row>
    <row r="36" spans="1:12">
      <c r="A36" t="s">
        <v>120</v>
      </c>
      <c r="K36" s="85" t="s">
        <v>505</v>
      </c>
      <c r="L36" s="85" t="s">
        <v>571</v>
      </c>
    </row>
    <row r="37" spans="1:12">
      <c r="A37" t="s">
        <v>121</v>
      </c>
      <c r="K37" s="85" t="s">
        <v>504</v>
      </c>
      <c r="L37" s="85" t="s">
        <v>572</v>
      </c>
    </row>
    <row r="38" spans="1:12">
      <c r="A38" t="s">
        <v>122</v>
      </c>
      <c r="K38" s="85" t="s">
        <v>497</v>
      </c>
      <c r="L38" s="85" t="s">
        <v>573</v>
      </c>
    </row>
    <row r="39" spans="1:12">
      <c r="A39" t="s">
        <v>123</v>
      </c>
      <c r="K39" s="85" t="s">
        <v>496</v>
      </c>
      <c r="L39" s="85" t="s">
        <v>574</v>
      </c>
    </row>
    <row r="40" spans="1:12">
      <c r="K40" s="85" t="s">
        <v>495</v>
      </c>
      <c r="L40" s="85" t="s">
        <v>575</v>
      </c>
    </row>
    <row r="41" spans="1:12">
      <c r="A41" t="s">
        <v>124</v>
      </c>
      <c r="K41" s="85" t="s">
        <v>494</v>
      </c>
      <c r="L41" s="85" t="s">
        <v>576</v>
      </c>
    </row>
    <row r="42" spans="1:12">
      <c r="A42" t="s">
        <v>125</v>
      </c>
      <c r="K42" s="85" t="s">
        <v>493</v>
      </c>
      <c r="L42" s="85" t="s">
        <v>577</v>
      </c>
    </row>
    <row r="43" spans="1:12">
      <c r="K43" s="85" t="s">
        <v>492</v>
      </c>
      <c r="L43" s="85" t="s">
        <v>578</v>
      </c>
    </row>
    <row r="44" spans="1:12">
      <c r="A44" t="s">
        <v>116</v>
      </c>
      <c r="K44" s="85" t="s">
        <v>491</v>
      </c>
      <c r="L44" s="85" t="s">
        <v>579</v>
      </c>
    </row>
    <row r="45" spans="1:12">
      <c r="A45" t="s">
        <v>117</v>
      </c>
      <c r="K45" s="85" t="s">
        <v>490</v>
      </c>
      <c r="L45" s="85" t="s">
        <v>580</v>
      </c>
    </row>
    <row r="46" spans="1:12">
      <c r="A46" t="s">
        <v>118</v>
      </c>
      <c r="K46" s="85" t="s">
        <v>489</v>
      </c>
      <c r="L46" s="85" t="s">
        <v>581</v>
      </c>
    </row>
    <row r="47" spans="1:12">
      <c r="K47" s="85" t="s">
        <v>488</v>
      </c>
      <c r="L47" s="85" t="s">
        <v>582</v>
      </c>
    </row>
    <row r="48" spans="1:12">
      <c r="A48" t="s">
        <v>134</v>
      </c>
      <c r="K48" s="85" t="s">
        <v>487</v>
      </c>
      <c r="L48" s="85" t="s">
        <v>583</v>
      </c>
    </row>
    <row r="49" spans="1:12">
      <c r="A49" t="s">
        <v>127</v>
      </c>
      <c r="K49" s="85" t="s">
        <v>486</v>
      </c>
      <c r="L49" s="85" t="s">
        <v>584</v>
      </c>
    </row>
    <row r="50" spans="1:12">
      <c r="A50" t="s">
        <v>126</v>
      </c>
      <c r="K50" s="85" t="s">
        <v>485</v>
      </c>
      <c r="L50" s="85" t="s">
        <v>585</v>
      </c>
    </row>
    <row r="52" spans="1:12">
      <c r="A52" s="1" t="s">
        <v>270</v>
      </c>
    </row>
    <row r="53" spans="1:12">
      <c r="A53" t="s">
        <v>271</v>
      </c>
    </row>
    <row r="54" spans="1:12">
      <c r="A54" t="s">
        <v>275</v>
      </c>
    </row>
    <row r="55" spans="1:12">
      <c r="A55" t="s">
        <v>272</v>
      </c>
    </row>
    <row r="57" spans="1:12">
      <c r="A57" s="1" t="s">
        <v>277</v>
      </c>
    </row>
    <row r="58" spans="1:12">
      <c r="A58" s="10">
        <v>2.931E-7</v>
      </c>
      <c r="B58" t="s">
        <v>276</v>
      </c>
    </row>
    <row r="59" spans="1:12">
      <c r="A59" s="11">
        <v>0.88711067149387013</v>
      </c>
      <c r="B59" t="s">
        <v>343</v>
      </c>
    </row>
    <row r="60" spans="1:12">
      <c r="A60" s="11">
        <v>0.84730412960844359</v>
      </c>
      <c r="B60" t="s">
        <v>342</v>
      </c>
    </row>
    <row r="62" spans="1:12">
      <c r="A62" s="90" t="s">
        <v>597</v>
      </c>
    </row>
    <row r="63" spans="1:12">
      <c r="A63" s="87" t="s">
        <v>598</v>
      </c>
    </row>
    <row r="64" spans="1:12">
      <c r="A64" s="87" t="s">
        <v>599</v>
      </c>
    </row>
    <row r="65" spans="1:1">
      <c r="A65" s="87"/>
    </row>
    <row r="66" spans="1:1">
      <c r="A66" s="87" t="s">
        <v>600</v>
      </c>
    </row>
    <row r="67" spans="1:1">
      <c r="A67" s="87" t="s">
        <v>601</v>
      </c>
    </row>
    <row r="68" spans="1:1">
      <c r="A68" s="87"/>
    </row>
    <row r="69" spans="1:1">
      <c r="A69" s="90" t="s">
        <v>602</v>
      </c>
    </row>
    <row r="70" spans="1:1">
      <c r="A70" s="87" t="s">
        <v>603</v>
      </c>
    </row>
    <row r="71" spans="1:1">
      <c r="A71" s="85" t="s">
        <v>604</v>
      </c>
    </row>
    <row r="72" spans="1:1">
      <c r="A72" s="87"/>
    </row>
    <row r="73" spans="1:1">
      <c r="A73" s="90" t="s">
        <v>605</v>
      </c>
    </row>
    <row r="74" spans="1:1">
      <c r="A74" s="87"/>
    </row>
    <row r="75" spans="1:1">
      <c r="A75" s="87" t="s">
        <v>606</v>
      </c>
    </row>
    <row r="76" spans="1:1">
      <c r="A76" s="87" t="s">
        <v>607</v>
      </c>
    </row>
    <row r="77" spans="1:1">
      <c r="A77" s="87"/>
    </row>
    <row r="78" spans="1:1">
      <c r="A78" s="87"/>
    </row>
    <row r="79" spans="1:1">
      <c r="A79" s="87"/>
    </row>
  </sheetData>
  <phoneticPr fontId="16" type="noConversion"/>
  <conditionalFormatting sqref="L1:M1048576">
    <cfRule type="duplicateValues" dxfId="3"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4.75"/>
  <cols>
    <col min="4" max="4" width="13.58984375" bestFit="1" customWidth="1"/>
    <col min="5" max="5" width="18.04296875"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2" priority="1" operator="containsText" text="true">
      <formula>NOT(ISERROR(SEARCH("true",A1)))</formula>
    </cfRule>
  </conditionalFormatting>
  <conditionalFormatting sqref="C2:C51">
    <cfRule type="duplicateValues" dxfId="1"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0"/>
      <c r="C112" s="170"/>
      <c r="D112" s="170"/>
      <c r="E112" s="170"/>
      <c r="F112" s="170"/>
      <c r="G112" s="170"/>
      <c r="H112" s="170"/>
      <c r="I112" s="170"/>
      <c r="J112" s="170"/>
      <c r="K112" s="170"/>
      <c r="L112" s="170"/>
      <c r="M112" s="170"/>
      <c r="N112" s="170"/>
      <c r="O112" s="170"/>
      <c r="P112" s="170"/>
      <c r="Q112" s="170"/>
      <c r="R112" s="170"/>
      <c r="S112" s="170"/>
      <c r="T112" s="170"/>
      <c r="U112" s="170"/>
      <c r="V112" s="170"/>
      <c r="W112" s="170"/>
      <c r="X112" s="170"/>
      <c r="Y112" s="170"/>
      <c r="Z112" s="170"/>
      <c r="AA112" s="170"/>
      <c r="AB112" s="170"/>
      <c r="AC112" s="170"/>
      <c r="AD112" s="170"/>
      <c r="AE112" s="170"/>
      <c r="AF112" s="170"/>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1"/>
      <c r="C500" s="170"/>
      <c r="D500" s="170"/>
      <c r="E500" s="170"/>
      <c r="F500" s="170"/>
      <c r="G500" s="170"/>
      <c r="H500" s="170"/>
      <c r="I500" s="170"/>
      <c r="J500" s="170"/>
      <c r="K500" s="170"/>
      <c r="L500" s="170"/>
      <c r="M500" s="170"/>
      <c r="N500" s="170"/>
      <c r="O500" s="170"/>
      <c r="P500" s="170"/>
      <c r="Q500" s="170"/>
      <c r="R500" s="170"/>
      <c r="S500" s="170"/>
      <c r="T500" s="170"/>
      <c r="U500" s="170"/>
      <c r="V500" s="170"/>
      <c r="W500" s="170"/>
      <c r="X500" s="170"/>
      <c r="Y500" s="170"/>
      <c r="Z500" s="170"/>
      <c r="AA500" s="170"/>
      <c r="AB500" s="170"/>
      <c r="AC500" s="170"/>
      <c r="AD500" s="170"/>
      <c r="AE500" s="170"/>
      <c r="AF500" s="170"/>
      <c r="AG500" s="170"/>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6953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ht="14.75">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ht="14.75">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ht="14.75">
      <c r="B34" s="16" t="s">
        <v>24</v>
      </c>
    </row>
    <row r="35" spans="1:34" ht="14.75">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ht="14.75">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ht="14.75">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5" thickBot="1"/>
    <row r="39" spans="1:34" ht="14.75">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ht="14.75">
      <c r="B40" s="7" t="s">
        <v>308</v>
      </c>
    </row>
    <row r="41" spans="1:34" ht="14.75">
      <c r="B41" s="7" t="s">
        <v>281</v>
      </c>
    </row>
    <row r="42" spans="1:34" ht="14.75">
      <c r="B42" s="7" t="s">
        <v>31</v>
      </c>
    </row>
    <row r="43" spans="1:34" ht="14.75">
      <c r="B43" s="7" t="s">
        <v>30</v>
      </c>
    </row>
    <row r="44" spans="1:34" ht="14.75">
      <c r="B44" s="7" t="s">
        <v>309</v>
      </c>
    </row>
    <row r="45" spans="1:34" ht="14.75">
      <c r="B45" s="7" t="s">
        <v>310</v>
      </c>
    </row>
    <row r="46" spans="1:34" ht="14.75">
      <c r="B46" s="7" t="s">
        <v>311</v>
      </c>
    </row>
    <row r="112" spans="2:34" ht="15" customHeight="1">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c r="AA112" s="172"/>
      <c r="AB112" s="172"/>
      <c r="AC112" s="172"/>
      <c r="AD112" s="172"/>
      <c r="AE112" s="172"/>
      <c r="AF112" s="172"/>
      <c r="AG112" s="172"/>
      <c r="AH112" s="172"/>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00" spans="2:34" ht="15" customHeight="1">
      <c r="B500" s="173"/>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c r="AA500" s="172"/>
      <c r="AB500" s="172"/>
      <c r="AC500" s="172"/>
      <c r="AD500" s="172"/>
      <c r="AE500" s="172"/>
      <c r="AF500" s="172"/>
      <c r="AG500"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4.75"/>
  <cols>
    <col min="1" max="1" width="26.26953125" customWidth="1"/>
  </cols>
  <sheetData>
    <row r="1" spans="1:47" ht="21">
      <c r="A1" s="34" t="s">
        <v>330</v>
      </c>
    </row>
    <row r="2" spans="1:47" ht="21">
      <c r="A2" s="34" t="s">
        <v>37</v>
      </c>
    </row>
    <row r="3" spans="1:47" ht="21">
      <c r="A3" s="34" t="s">
        <v>331</v>
      </c>
    </row>
    <row r="4" spans="1:47" ht="21">
      <c r="A4" s="34" t="s">
        <v>38</v>
      </c>
    </row>
    <row r="7" spans="1:47" ht="18.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328125" defaultRowHeight="14.75"/>
  <cols>
    <col min="1" max="1" width="28.7265625" customWidth="1"/>
    <col min="2" max="13" width="15.7265625" customWidth="1"/>
    <col min="14" max="14" width="27.406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4.7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4" t="s">
        <v>409</v>
      </c>
      <c r="C146" s="175"/>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175"/>
      <c r="AB146" s="175"/>
      <c r="AC146" s="175"/>
      <c r="AD146" s="175"/>
      <c r="AE146" s="175"/>
      <c r="AF146" s="175"/>
      <c r="AG146" s="175"/>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0"/>
      <c r="C308" s="170"/>
      <c r="D308" s="170"/>
      <c r="E308" s="170"/>
      <c r="F308" s="170"/>
      <c r="G308" s="170"/>
      <c r="H308" s="170"/>
      <c r="I308" s="170"/>
      <c r="J308" s="170"/>
      <c r="K308" s="170"/>
      <c r="L308" s="170"/>
      <c r="M308" s="170"/>
      <c r="N308" s="170"/>
      <c r="O308" s="170"/>
      <c r="P308" s="170"/>
      <c r="Q308" s="170"/>
      <c r="R308" s="170"/>
      <c r="S308" s="170"/>
      <c r="T308" s="170"/>
      <c r="U308" s="170"/>
      <c r="V308" s="170"/>
      <c r="W308" s="170"/>
      <c r="X308" s="170"/>
      <c r="Y308" s="170"/>
      <c r="Z308" s="170"/>
      <c r="AA308" s="170"/>
      <c r="AB308" s="170"/>
      <c r="AC308" s="170"/>
      <c r="AD308" s="170"/>
      <c r="AE308" s="170"/>
      <c r="AF308" s="17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0"/>
      <c r="C511" s="170"/>
      <c r="D511" s="170"/>
      <c r="E511" s="170"/>
      <c r="F511" s="170"/>
      <c r="G511" s="170"/>
      <c r="H511" s="170"/>
      <c r="I511" s="170"/>
      <c r="J511" s="170"/>
      <c r="K511" s="170"/>
      <c r="L511" s="170"/>
      <c r="M511" s="170"/>
      <c r="N511" s="170"/>
      <c r="O511" s="170"/>
      <c r="P511" s="170"/>
      <c r="Q511" s="170"/>
      <c r="R511" s="170"/>
      <c r="S511" s="170"/>
      <c r="T511" s="170"/>
      <c r="U511" s="170"/>
      <c r="V511" s="170"/>
      <c r="W511" s="170"/>
      <c r="X511" s="170"/>
      <c r="Y511" s="170"/>
      <c r="Z511" s="170"/>
      <c r="AA511" s="170"/>
      <c r="AB511" s="170"/>
      <c r="AC511" s="170"/>
      <c r="AD511" s="170"/>
      <c r="AE511" s="170"/>
      <c r="AF511" s="17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0"/>
      <c r="C712" s="170"/>
      <c r="D712" s="170"/>
      <c r="E712" s="170"/>
      <c r="F712" s="170"/>
      <c r="G712" s="170"/>
      <c r="H712" s="170"/>
      <c r="I712" s="170"/>
      <c r="J712" s="170"/>
      <c r="K712" s="170"/>
      <c r="L712" s="170"/>
      <c r="M712" s="170"/>
      <c r="N712" s="170"/>
      <c r="O712" s="170"/>
      <c r="P712" s="170"/>
      <c r="Q712" s="170"/>
      <c r="R712" s="170"/>
      <c r="S712" s="170"/>
      <c r="T712" s="170"/>
      <c r="U712" s="170"/>
      <c r="V712" s="170"/>
      <c r="W712" s="170"/>
      <c r="X712" s="170"/>
      <c r="Y712" s="170"/>
      <c r="Z712" s="170"/>
      <c r="AA712" s="170"/>
      <c r="AB712" s="170"/>
      <c r="AC712" s="170"/>
      <c r="AD712" s="170"/>
      <c r="AE712" s="170"/>
      <c r="AF712" s="17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0"/>
      <c r="C887" s="170"/>
      <c r="D887" s="170"/>
      <c r="E887" s="170"/>
      <c r="F887" s="170"/>
      <c r="G887" s="170"/>
      <c r="H887" s="170"/>
      <c r="I887" s="170"/>
      <c r="J887" s="170"/>
      <c r="K887" s="170"/>
      <c r="L887" s="170"/>
      <c r="M887" s="170"/>
      <c r="N887" s="170"/>
      <c r="O887" s="170"/>
      <c r="P887" s="170"/>
      <c r="Q887" s="170"/>
      <c r="R887" s="170"/>
      <c r="S887" s="170"/>
      <c r="T887" s="170"/>
      <c r="U887" s="170"/>
      <c r="V887" s="170"/>
      <c r="W887" s="170"/>
      <c r="X887" s="170"/>
      <c r="Y887" s="170"/>
      <c r="Z887" s="170"/>
      <c r="AA887" s="170"/>
      <c r="AB887" s="170"/>
      <c r="AC887" s="170"/>
      <c r="AD887" s="170"/>
      <c r="AE887" s="170"/>
      <c r="AF887" s="17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0"/>
      <c r="C1101" s="170"/>
      <c r="D1101" s="170"/>
      <c r="E1101" s="170"/>
      <c r="F1101" s="170"/>
      <c r="G1101" s="170"/>
      <c r="H1101" s="170"/>
      <c r="I1101" s="170"/>
      <c r="J1101" s="170"/>
      <c r="K1101" s="170"/>
      <c r="L1101" s="170"/>
      <c r="M1101" s="170"/>
      <c r="N1101" s="170"/>
      <c r="O1101" s="170"/>
      <c r="P1101" s="170"/>
      <c r="Q1101" s="170"/>
      <c r="R1101" s="170"/>
      <c r="S1101" s="170"/>
      <c r="T1101" s="170"/>
      <c r="U1101" s="170"/>
      <c r="V1101" s="170"/>
      <c r="W1101" s="170"/>
      <c r="X1101" s="170"/>
      <c r="Y1101" s="170"/>
      <c r="Z1101" s="170"/>
      <c r="AA1101" s="170"/>
      <c r="AB1101" s="170"/>
      <c r="AC1101" s="170"/>
      <c r="AD1101" s="170"/>
      <c r="AE1101" s="170"/>
      <c r="AF1101" s="17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0"/>
      <c r="C1229" s="170"/>
      <c r="D1229" s="170"/>
      <c r="E1229" s="170"/>
      <c r="F1229" s="170"/>
      <c r="G1229" s="170"/>
      <c r="H1229" s="170"/>
      <c r="I1229" s="170"/>
      <c r="J1229" s="170"/>
      <c r="K1229" s="170"/>
      <c r="L1229" s="170"/>
      <c r="M1229" s="170"/>
      <c r="N1229" s="170"/>
      <c r="O1229" s="170"/>
      <c r="P1229" s="170"/>
      <c r="Q1229" s="170"/>
      <c r="R1229" s="170"/>
      <c r="S1229" s="170"/>
      <c r="T1229" s="170"/>
      <c r="U1229" s="170"/>
      <c r="V1229" s="170"/>
      <c r="W1229" s="170"/>
      <c r="X1229" s="170"/>
      <c r="Y1229" s="170"/>
      <c r="Z1229" s="170"/>
      <c r="AA1229" s="170"/>
      <c r="AB1229" s="170"/>
      <c r="AC1229" s="170"/>
      <c r="AD1229" s="170"/>
      <c r="AE1229" s="170"/>
      <c r="AF1229" s="17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0"/>
      <c r="C1390" s="170"/>
      <c r="D1390" s="170"/>
      <c r="E1390" s="170"/>
      <c r="F1390" s="170"/>
      <c r="G1390" s="170"/>
      <c r="H1390" s="170"/>
      <c r="I1390" s="170"/>
      <c r="J1390" s="170"/>
      <c r="K1390" s="170"/>
      <c r="L1390" s="170"/>
      <c r="M1390" s="170"/>
      <c r="N1390" s="170"/>
      <c r="O1390" s="170"/>
      <c r="P1390" s="170"/>
      <c r="Q1390" s="170"/>
      <c r="R1390" s="170"/>
      <c r="S1390" s="170"/>
      <c r="T1390" s="170"/>
      <c r="U1390" s="170"/>
      <c r="V1390" s="170"/>
      <c r="W1390" s="170"/>
      <c r="X1390" s="170"/>
      <c r="Y1390" s="170"/>
      <c r="Z1390" s="170"/>
      <c r="AA1390" s="170"/>
      <c r="AB1390" s="170"/>
      <c r="AC1390" s="170"/>
      <c r="AD1390" s="170"/>
      <c r="AE1390" s="170"/>
      <c r="AF1390" s="17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0"/>
      <c r="C1502" s="170"/>
      <c r="D1502" s="170"/>
      <c r="E1502" s="170"/>
      <c r="F1502" s="170"/>
      <c r="G1502" s="170"/>
      <c r="H1502" s="170"/>
      <c r="I1502" s="170"/>
      <c r="J1502" s="170"/>
      <c r="K1502" s="170"/>
      <c r="L1502" s="170"/>
      <c r="M1502" s="170"/>
      <c r="N1502" s="170"/>
      <c r="O1502" s="170"/>
      <c r="P1502" s="170"/>
      <c r="Q1502" s="170"/>
      <c r="R1502" s="170"/>
      <c r="S1502" s="170"/>
      <c r="T1502" s="170"/>
      <c r="U1502" s="170"/>
      <c r="V1502" s="170"/>
      <c r="W1502" s="170"/>
      <c r="X1502" s="170"/>
      <c r="Y1502" s="170"/>
      <c r="Z1502" s="170"/>
      <c r="AA1502" s="170"/>
      <c r="AB1502" s="170"/>
      <c r="AC1502" s="170"/>
      <c r="AD1502" s="170"/>
      <c r="AE1502" s="170"/>
      <c r="AF1502" s="17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0"/>
      <c r="C1604" s="170"/>
      <c r="D1604" s="170"/>
      <c r="E1604" s="170"/>
      <c r="F1604" s="170"/>
      <c r="G1604" s="170"/>
      <c r="H1604" s="170"/>
      <c r="I1604" s="170"/>
      <c r="J1604" s="170"/>
      <c r="K1604" s="170"/>
      <c r="L1604" s="170"/>
      <c r="M1604" s="170"/>
      <c r="N1604" s="170"/>
      <c r="O1604" s="170"/>
      <c r="P1604" s="170"/>
      <c r="Q1604" s="170"/>
      <c r="R1604" s="170"/>
      <c r="S1604" s="170"/>
      <c r="T1604" s="170"/>
      <c r="U1604" s="170"/>
      <c r="V1604" s="170"/>
      <c r="W1604" s="170"/>
      <c r="X1604" s="170"/>
      <c r="Y1604" s="170"/>
      <c r="Z1604" s="170"/>
      <c r="AA1604" s="170"/>
      <c r="AB1604" s="170"/>
      <c r="AC1604" s="170"/>
      <c r="AD1604" s="170"/>
      <c r="AE1604" s="170"/>
      <c r="AF1604" s="170"/>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0"/>
      <c r="C1699" s="170"/>
      <c r="D1699" s="170"/>
      <c r="E1699" s="170"/>
      <c r="F1699" s="170"/>
      <c r="G1699" s="170"/>
      <c r="H1699" s="170"/>
      <c r="I1699" s="170"/>
      <c r="J1699" s="170"/>
      <c r="K1699" s="170"/>
      <c r="L1699" s="170"/>
      <c r="M1699" s="170"/>
      <c r="N1699" s="170"/>
      <c r="O1699" s="170"/>
      <c r="P1699" s="170"/>
      <c r="Q1699" s="170"/>
      <c r="R1699" s="170"/>
      <c r="S1699" s="170"/>
      <c r="T1699" s="170"/>
      <c r="U1699" s="170"/>
      <c r="V1699" s="170"/>
      <c r="W1699" s="170"/>
      <c r="X1699" s="170"/>
      <c r="Y1699" s="170"/>
      <c r="Z1699" s="170"/>
      <c r="AA1699" s="170"/>
      <c r="AB1699" s="170"/>
      <c r="AC1699" s="170"/>
      <c r="AD1699" s="170"/>
      <c r="AE1699" s="170"/>
      <c r="AF1699" s="17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0"/>
      <c r="C1945" s="170"/>
      <c r="D1945" s="170"/>
      <c r="E1945" s="170"/>
      <c r="F1945" s="170"/>
      <c r="G1945" s="170"/>
      <c r="H1945" s="170"/>
      <c r="I1945" s="170"/>
      <c r="J1945" s="170"/>
      <c r="K1945" s="170"/>
      <c r="L1945" s="170"/>
      <c r="M1945" s="170"/>
      <c r="N1945" s="170"/>
      <c r="O1945" s="170"/>
      <c r="P1945" s="170"/>
      <c r="Q1945" s="170"/>
      <c r="R1945" s="170"/>
      <c r="S1945" s="170"/>
      <c r="T1945" s="170"/>
      <c r="U1945" s="170"/>
      <c r="V1945" s="170"/>
      <c r="W1945" s="170"/>
      <c r="X1945" s="170"/>
      <c r="Y1945" s="170"/>
      <c r="Z1945" s="170"/>
      <c r="AA1945" s="170"/>
      <c r="AB1945" s="170"/>
      <c r="AC1945" s="170"/>
      <c r="AD1945" s="170"/>
      <c r="AE1945" s="170"/>
      <c r="AF1945" s="17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0"/>
      <c r="C2031" s="170"/>
      <c r="D2031" s="170"/>
      <c r="E2031" s="170"/>
      <c r="F2031" s="170"/>
      <c r="G2031" s="170"/>
      <c r="H2031" s="170"/>
      <c r="I2031" s="170"/>
      <c r="J2031" s="170"/>
      <c r="K2031" s="170"/>
      <c r="L2031" s="170"/>
      <c r="M2031" s="170"/>
      <c r="N2031" s="170"/>
      <c r="O2031" s="170"/>
      <c r="P2031" s="170"/>
      <c r="Q2031" s="170"/>
      <c r="R2031" s="170"/>
      <c r="S2031" s="170"/>
      <c r="T2031" s="170"/>
      <c r="U2031" s="170"/>
      <c r="V2031" s="170"/>
      <c r="W2031" s="170"/>
      <c r="X2031" s="170"/>
      <c r="Y2031" s="170"/>
      <c r="Z2031" s="170"/>
      <c r="AA2031" s="170"/>
      <c r="AB2031" s="170"/>
      <c r="AC2031" s="170"/>
      <c r="AD2031" s="170"/>
      <c r="AE2031" s="170"/>
      <c r="AF2031" s="17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0"/>
      <c r="C2153" s="170"/>
      <c r="D2153" s="170"/>
      <c r="E2153" s="170"/>
      <c r="F2153" s="170"/>
      <c r="G2153" s="170"/>
      <c r="H2153" s="170"/>
      <c r="I2153" s="170"/>
      <c r="J2153" s="170"/>
      <c r="K2153" s="170"/>
      <c r="L2153" s="170"/>
      <c r="M2153" s="170"/>
      <c r="N2153" s="170"/>
      <c r="O2153" s="170"/>
      <c r="P2153" s="170"/>
      <c r="Q2153" s="170"/>
      <c r="R2153" s="170"/>
      <c r="S2153" s="170"/>
      <c r="T2153" s="170"/>
      <c r="U2153" s="170"/>
      <c r="V2153" s="170"/>
      <c r="W2153" s="170"/>
      <c r="X2153" s="170"/>
      <c r="Y2153" s="170"/>
      <c r="Z2153" s="170"/>
      <c r="AA2153" s="170"/>
      <c r="AB2153" s="170"/>
      <c r="AC2153" s="170"/>
      <c r="AD2153" s="170"/>
      <c r="AE2153" s="170"/>
      <c r="AF2153" s="17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0"/>
      <c r="C2317" s="170"/>
      <c r="D2317" s="170"/>
      <c r="E2317" s="170"/>
      <c r="F2317" s="170"/>
      <c r="G2317" s="170"/>
      <c r="H2317" s="170"/>
      <c r="I2317" s="170"/>
      <c r="J2317" s="170"/>
      <c r="K2317" s="170"/>
      <c r="L2317" s="170"/>
      <c r="M2317" s="170"/>
      <c r="N2317" s="170"/>
      <c r="O2317" s="170"/>
      <c r="P2317" s="170"/>
      <c r="Q2317" s="170"/>
      <c r="R2317" s="170"/>
      <c r="S2317" s="170"/>
      <c r="T2317" s="170"/>
      <c r="U2317" s="170"/>
      <c r="V2317" s="170"/>
      <c r="W2317" s="170"/>
      <c r="X2317" s="170"/>
      <c r="Y2317" s="170"/>
      <c r="Z2317" s="170"/>
      <c r="AA2317" s="170"/>
      <c r="AB2317" s="170"/>
      <c r="AC2317" s="170"/>
      <c r="AD2317" s="170"/>
      <c r="AE2317" s="170"/>
      <c r="AF2317" s="17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0"/>
      <c r="C2419" s="170"/>
      <c r="D2419" s="170"/>
      <c r="E2419" s="170"/>
      <c r="F2419" s="170"/>
      <c r="G2419" s="170"/>
      <c r="H2419" s="170"/>
      <c r="I2419" s="170"/>
      <c r="J2419" s="170"/>
      <c r="K2419" s="170"/>
      <c r="L2419" s="170"/>
      <c r="M2419" s="170"/>
      <c r="N2419" s="170"/>
      <c r="O2419" s="170"/>
      <c r="P2419" s="170"/>
      <c r="Q2419" s="170"/>
      <c r="R2419" s="170"/>
      <c r="S2419" s="170"/>
      <c r="T2419" s="170"/>
      <c r="U2419" s="170"/>
      <c r="V2419" s="170"/>
      <c r="W2419" s="170"/>
      <c r="X2419" s="170"/>
      <c r="Y2419" s="170"/>
      <c r="Z2419" s="170"/>
      <c r="AA2419" s="170"/>
      <c r="AB2419" s="170"/>
      <c r="AC2419" s="170"/>
      <c r="AD2419" s="170"/>
      <c r="AE2419" s="170"/>
      <c r="AF2419" s="17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0"/>
      <c r="C2509" s="170"/>
      <c r="D2509" s="170"/>
      <c r="E2509" s="170"/>
      <c r="F2509" s="170"/>
      <c r="G2509" s="170"/>
      <c r="H2509" s="170"/>
      <c r="I2509" s="170"/>
      <c r="J2509" s="170"/>
      <c r="K2509" s="170"/>
      <c r="L2509" s="170"/>
      <c r="M2509" s="170"/>
      <c r="N2509" s="170"/>
      <c r="O2509" s="170"/>
      <c r="P2509" s="170"/>
      <c r="Q2509" s="170"/>
      <c r="R2509" s="170"/>
      <c r="S2509" s="170"/>
      <c r="T2509" s="170"/>
      <c r="U2509" s="170"/>
      <c r="V2509" s="170"/>
      <c r="W2509" s="170"/>
      <c r="X2509" s="170"/>
      <c r="Y2509" s="170"/>
      <c r="Z2509" s="170"/>
      <c r="AA2509" s="170"/>
      <c r="AB2509" s="170"/>
      <c r="AC2509" s="170"/>
      <c r="AD2509" s="170"/>
      <c r="AE2509" s="170"/>
      <c r="AF2509" s="17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0"/>
      <c r="C2598" s="170"/>
      <c r="D2598" s="170"/>
      <c r="E2598" s="170"/>
      <c r="F2598" s="170"/>
      <c r="G2598" s="170"/>
      <c r="H2598" s="170"/>
      <c r="I2598" s="170"/>
      <c r="J2598" s="170"/>
      <c r="K2598" s="170"/>
      <c r="L2598" s="170"/>
      <c r="M2598" s="170"/>
      <c r="N2598" s="170"/>
      <c r="O2598" s="170"/>
      <c r="P2598" s="170"/>
      <c r="Q2598" s="170"/>
      <c r="R2598" s="170"/>
      <c r="S2598" s="170"/>
      <c r="T2598" s="170"/>
      <c r="U2598" s="170"/>
      <c r="V2598" s="170"/>
      <c r="W2598" s="170"/>
      <c r="X2598" s="170"/>
      <c r="Y2598" s="170"/>
      <c r="Z2598" s="170"/>
      <c r="AA2598" s="170"/>
      <c r="AB2598" s="170"/>
      <c r="AC2598" s="170"/>
      <c r="AD2598" s="170"/>
      <c r="AE2598" s="170"/>
      <c r="AF2598" s="17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0"/>
      <c r="C2719" s="170"/>
      <c r="D2719" s="170"/>
      <c r="E2719" s="170"/>
      <c r="F2719" s="170"/>
      <c r="G2719" s="170"/>
      <c r="H2719" s="170"/>
      <c r="I2719" s="170"/>
      <c r="J2719" s="170"/>
      <c r="K2719" s="170"/>
      <c r="L2719" s="170"/>
      <c r="M2719" s="170"/>
      <c r="N2719" s="170"/>
      <c r="O2719" s="170"/>
      <c r="P2719" s="170"/>
      <c r="Q2719" s="170"/>
      <c r="R2719" s="170"/>
      <c r="S2719" s="170"/>
      <c r="T2719" s="170"/>
      <c r="U2719" s="170"/>
      <c r="V2719" s="170"/>
      <c r="W2719" s="170"/>
      <c r="X2719" s="170"/>
      <c r="Y2719" s="170"/>
      <c r="Z2719" s="170"/>
      <c r="AA2719" s="170"/>
      <c r="AB2719" s="170"/>
      <c r="AC2719" s="170"/>
      <c r="AD2719" s="170"/>
      <c r="AE2719" s="170"/>
      <c r="AF2719" s="17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0"/>
      <c r="C2837" s="170"/>
      <c r="D2837" s="170"/>
      <c r="E2837" s="170"/>
      <c r="F2837" s="170"/>
      <c r="G2837" s="170"/>
      <c r="H2837" s="170"/>
      <c r="I2837" s="170"/>
      <c r="J2837" s="170"/>
      <c r="K2837" s="170"/>
      <c r="L2837" s="170"/>
      <c r="M2837" s="170"/>
      <c r="N2837" s="170"/>
      <c r="O2837" s="170"/>
      <c r="P2837" s="170"/>
      <c r="Q2837" s="170"/>
      <c r="R2837" s="170"/>
      <c r="S2837" s="170"/>
      <c r="T2837" s="170"/>
      <c r="U2837" s="170"/>
      <c r="V2837" s="170"/>
      <c r="W2837" s="170"/>
      <c r="X2837" s="170"/>
      <c r="Y2837" s="170"/>
      <c r="Z2837" s="170"/>
      <c r="AA2837" s="170"/>
      <c r="AB2837" s="170"/>
      <c r="AC2837" s="170"/>
      <c r="AD2837" s="170"/>
      <c r="AE2837" s="170"/>
      <c r="AF2837" s="170"/>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265625" defaultRowHeight="14.75"/>
  <cols>
    <col min="1" max="1" width="21.40625" hidden="1" customWidth="1"/>
    <col min="2" max="2" width="46.726562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5" thickBot="1"/>
    <row r="146" spans="2:2" ht="2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63281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ht="14.75">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ht="14.75">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ht="14.75">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ht="14.75">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ht="14.75">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ht="14.75">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ht="14.75">
      <c r="B38" s="16" t="s">
        <v>170</v>
      </c>
    </row>
    <row r="39" spans="1:34" ht="14.75">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ht="14.75">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ht="14.75">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ht="14.75">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ht="14.75">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ht="14.75">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ht="14.75">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ht="14.75">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ht="14.75">
      <c r="B48" s="16" t="s">
        <v>184</v>
      </c>
    </row>
    <row r="49" spans="1:34" ht="14.75">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ht="14.75">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ht="14.75">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ht="14.75">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ht="14.75">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ht="14.75">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ht="14.75">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76" t="s">
        <v>182</v>
      </c>
      <c r="C112" s="177">
        <v>12.999203</v>
      </c>
      <c r="D112" s="177">
        <v>13.756338</v>
      </c>
      <c r="E112" s="177">
        <v>14.272468</v>
      </c>
      <c r="F112" s="177">
        <v>13.87274</v>
      </c>
      <c r="G112" s="177">
        <v>13.379066999999999</v>
      </c>
      <c r="H112" s="177">
        <v>13.404615</v>
      </c>
      <c r="I112" s="177">
        <v>13.498896999999999</v>
      </c>
      <c r="J112" s="177">
        <v>13.628196000000001</v>
      </c>
      <c r="K112" s="177">
        <v>13.736962</v>
      </c>
      <c r="L112" s="177">
        <v>13.932218000000001</v>
      </c>
      <c r="M112" s="177">
        <v>14.950908999999999</v>
      </c>
      <c r="N112" s="177">
        <v>15.044097000000001</v>
      </c>
      <c r="O112" s="177">
        <v>15.321702</v>
      </c>
      <c r="P112" s="177">
        <v>15.516894000000001</v>
      </c>
      <c r="Q112" s="177">
        <v>15.691060999999999</v>
      </c>
      <c r="R112" s="177">
        <v>15.773815000000001</v>
      </c>
      <c r="S112" s="177">
        <v>15.950137</v>
      </c>
      <c r="T112" s="177">
        <v>16.117809000000001</v>
      </c>
      <c r="U112" s="177">
        <v>16.291615</v>
      </c>
      <c r="V112" s="177">
        <v>16.466549000000001</v>
      </c>
      <c r="W112" s="177">
        <v>16.700437999999998</v>
      </c>
      <c r="X112" s="177">
        <v>16.943705000000001</v>
      </c>
      <c r="Y112" s="177">
        <v>17.277073000000001</v>
      </c>
      <c r="Z112" s="177">
        <v>17.574244</v>
      </c>
      <c r="AA112" s="177">
        <v>17.982026999999999</v>
      </c>
      <c r="AB112" s="177">
        <v>18.336407000000001</v>
      </c>
      <c r="AC112" s="177">
        <v>18.741672999999999</v>
      </c>
      <c r="AD112" s="177">
        <v>19.208071</v>
      </c>
      <c r="AE112" s="177">
        <v>19.600466000000001</v>
      </c>
      <c r="AF112" s="177">
        <v>20.057380999999999</v>
      </c>
      <c r="AG112" s="177">
        <v>20.632099</v>
      </c>
      <c r="AH112" s="178">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ht="14.75">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ht="14.75">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ht="14.75">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5" thickBot="1"/>
    <row r="146" spans="2:34" ht="14.75">
      <c r="B146" s="179" t="s">
        <v>306</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30"/>
    </row>
    <row r="147" spans="2:34" ht="14.75">
      <c r="B147" s="7" t="s">
        <v>285</v>
      </c>
    </row>
    <row r="148" spans="2:34" ht="14.75">
      <c r="B148" s="7" t="s">
        <v>286</v>
      </c>
    </row>
    <row r="149" spans="2:34" ht="14.75">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c r="AG308" s="172"/>
      <c r="AH308" s="172"/>
    </row>
    <row r="511" spans="2:34"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c r="AG511" s="172"/>
      <c r="AH511" s="172"/>
    </row>
    <row r="712" spans="2:34"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c r="AG712" s="172"/>
      <c r="AH712" s="172"/>
    </row>
    <row r="887" spans="2:34"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c r="AG887" s="172"/>
      <c r="AH887" s="172"/>
    </row>
    <row r="1100" spans="2:34" ht="15" customHeight="1">
      <c r="B1100" s="172"/>
      <c r="C1100" s="172"/>
      <c r="D1100" s="172"/>
      <c r="E1100" s="172"/>
      <c r="F1100" s="172"/>
      <c r="G1100" s="172"/>
      <c r="H1100" s="172"/>
      <c r="I1100" s="172"/>
      <c r="J1100" s="172"/>
      <c r="K1100" s="172"/>
      <c r="L1100" s="172"/>
      <c r="M1100" s="172"/>
      <c r="N1100" s="172"/>
      <c r="O1100" s="172"/>
      <c r="P1100" s="172"/>
      <c r="Q1100" s="172"/>
      <c r="R1100" s="172"/>
      <c r="S1100" s="172"/>
      <c r="T1100" s="172"/>
      <c r="U1100" s="172"/>
      <c r="V1100" s="172"/>
      <c r="W1100" s="172"/>
      <c r="X1100" s="172"/>
      <c r="Y1100" s="172"/>
      <c r="Z1100" s="172"/>
      <c r="AA1100" s="172"/>
      <c r="AB1100" s="172"/>
      <c r="AC1100" s="172"/>
      <c r="AD1100" s="172"/>
      <c r="AE1100" s="172"/>
      <c r="AF1100" s="172"/>
      <c r="AG1100" s="172"/>
      <c r="AH1100" s="172"/>
    </row>
    <row r="1227" spans="2:34" ht="15" customHeight="1">
      <c r="B1227" s="172"/>
      <c r="C1227" s="172"/>
      <c r="D1227" s="172"/>
      <c r="E1227" s="172"/>
      <c r="F1227" s="172"/>
      <c r="G1227" s="172"/>
      <c r="H1227" s="172"/>
      <c r="I1227" s="172"/>
      <c r="J1227" s="172"/>
      <c r="K1227" s="172"/>
      <c r="L1227" s="172"/>
      <c r="M1227" s="172"/>
      <c r="N1227" s="172"/>
      <c r="O1227" s="172"/>
      <c r="P1227" s="172"/>
      <c r="Q1227" s="172"/>
      <c r="R1227" s="172"/>
      <c r="S1227" s="172"/>
      <c r="T1227" s="172"/>
      <c r="U1227" s="172"/>
      <c r="V1227" s="172"/>
      <c r="W1227" s="172"/>
      <c r="X1227" s="172"/>
      <c r="Y1227" s="172"/>
      <c r="Z1227" s="172"/>
      <c r="AA1227" s="172"/>
      <c r="AB1227" s="172"/>
      <c r="AC1227" s="172"/>
      <c r="AD1227" s="172"/>
      <c r="AE1227" s="172"/>
      <c r="AF1227" s="172"/>
      <c r="AG1227" s="172"/>
      <c r="AH1227" s="172"/>
    </row>
    <row r="1390" spans="2:34"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c r="AG1390" s="172"/>
      <c r="AH1390" s="172"/>
    </row>
    <row r="1502" spans="2:34"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c r="AG1502" s="172"/>
      <c r="AH1502" s="172"/>
    </row>
    <row r="1604" spans="2:34"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c r="AG1604" s="172"/>
      <c r="AH1604" s="172"/>
    </row>
    <row r="1698" spans="2:34" ht="15" customHeight="1">
      <c r="B1698" s="172"/>
      <c r="C1698" s="172"/>
      <c r="D1698" s="172"/>
      <c r="E1698" s="172"/>
      <c r="F1698" s="172"/>
      <c r="G1698" s="172"/>
      <c r="H1698" s="172"/>
      <c r="I1698" s="172"/>
      <c r="J1698" s="172"/>
      <c r="K1698" s="172"/>
      <c r="L1698" s="172"/>
      <c r="M1698" s="172"/>
      <c r="N1698" s="172"/>
      <c r="O1698" s="172"/>
      <c r="P1698" s="172"/>
      <c r="Q1698" s="172"/>
      <c r="R1698" s="172"/>
      <c r="S1698" s="172"/>
      <c r="T1698" s="172"/>
      <c r="U1698" s="172"/>
      <c r="V1698" s="172"/>
      <c r="W1698" s="172"/>
      <c r="X1698" s="172"/>
      <c r="Y1698" s="172"/>
      <c r="Z1698" s="172"/>
      <c r="AA1698" s="172"/>
      <c r="AB1698" s="172"/>
      <c r="AC1698" s="172"/>
      <c r="AD1698" s="172"/>
      <c r="AE1698" s="172"/>
      <c r="AF1698" s="172"/>
      <c r="AG1698" s="172"/>
      <c r="AH1698" s="172"/>
    </row>
    <row r="1945" spans="2:34"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c r="AG1945" s="172"/>
      <c r="AH1945" s="172"/>
    </row>
    <row r="2031" spans="2:34"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c r="AG2031" s="172"/>
      <c r="AH2031" s="172"/>
    </row>
    <row r="2153" spans="2:34"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c r="AG2153" s="172"/>
      <c r="AH2153" s="172"/>
    </row>
    <row r="2317" spans="2:34"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c r="AG2317" s="172"/>
      <c r="AH2317" s="172"/>
    </row>
    <row r="2419" spans="2:34"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c r="AG2419" s="172"/>
      <c r="AH2419" s="172"/>
    </row>
    <row r="2509" spans="2:34"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c r="AG2509" s="172"/>
      <c r="AH2509" s="172"/>
    </row>
    <row r="2598" spans="2:34"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c r="AG2598" s="172"/>
      <c r="AH2598" s="172"/>
    </row>
    <row r="2719" spans="2:34"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c r="AG2719" s="172"/>
      <c r="AH2719" s="172"/>
    </row>
    <row r="2837" spans="2:34"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c r="AG2837" s="172"/>
      <c r="AH2837" s="17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4.75"/>
  <cols>
    <col min="1" max="1" width="8.726562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4.75"/>
  <cols>
    <col min="2" max="2" width="28.5" customWidth="1"/>
    <col min="3" max="3" width="14.9062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4.75"/>
  <cols>
    <col min="2" max="2" width="12.5" customWidth="1"/>
    <col min="23" max="23" width="15.90625" bestFit="1" customWidth="1"/>
  </cols>
  <sheetData>
    <row r="1" spans="1:30" ht="15.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0625" defaultRowHeight="15" customHeight="1"/>
  <cols>
    <col min="1" max="1" width="7.86328125" style="92" customWidth="1"/>
    <col min="2" max="2" width="14.40625" style="92"/>
    <col min="3" max="3" width="21.86328125" style="92" customWidth="1"/>
    <col min="4" max="4" width="14.40625" style="92"/>
    <col min="5" max="5" width="25.26953125" style="92" customWidth="1"/>
    <col min="6" max="6" width="20.7265625" style="92" customWidth="1"/>
    <col min="7" max="9" width="14.40625" style="92"/>
    <col min="10" max="10" width="24.7265625" style="92" customWidth="1"/>
    <col min="11" max="16384" width="14.40625" style="92"/>
  </cols>
  <sheetData>
    <row r="1" spans="1:33" ht="14.75">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1" t="s">
        <v>609</v>
      </c>
      <c r="B3" s="182"/>
      <c r="C3" s="182"/>
      <c r="D3" s="182"/>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6">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ht="14.75">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ht="14.75">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ht="14.75">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ht="14.75">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ht="14.75">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ht="14.75">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ht="14.75">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ht="14.75">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ht="14.75">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ht="14.75">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ht="14.75">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ht="14.75">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ht="14.75">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ht="14.75">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ht="14.75">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ht="14.75">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ht="14.75">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ht="14.75">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ht="14.75">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ht="14.75">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ht="14.75">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ht="14.75">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ht="14.75">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ht="14.75">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ht="14.75">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ht="14.75">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ht="14.75">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ht="14.75">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ht="14.75">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ht="14.75">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ht="14.75">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ht="14.75">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ht="14.75">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ht="14.75">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ht="14.75">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ht="14.75">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ht="14.75">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ht="14.75">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ht="14.75">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ht="14.75">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ht="14.75">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ht="14.75">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ht="14.75">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ht="14.75">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ht="14.75">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ht="14.75">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ht="14.75">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ht="14.75">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ht="14.75">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ht="14.75">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ht="14.75">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ht="14.75">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ht="14.75">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ht="14.75">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ht="14.75">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ht="14.75">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ht="14.75">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ht="14.75">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ht="14.75">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ht="14.75">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ht="14.75">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ht="14.75">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ht="14.75">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ht="14.75">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ht="14.75">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ht="14.75">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ht="14.75">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ht="14.75">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ht="14.75">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ht="14.75">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ht="14.75">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ht="14.75">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ht="14.75">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ht="14.75">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ht="14.75">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ht="14.75">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ht="14.75">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ht="14.75">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ht="14.75">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ht="14.75">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ht="14.75">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ht="14.75">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ht="14.75">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ht="14.75">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ht="14.75">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ht="14.75">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ht="14.75">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ht="14.75">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ht="14.75">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ht="14.75">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ht="14.75">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ht="14.75">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ht="14.75">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ht="14.75">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ht="14.75">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ht="14.75">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ht="14.75">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ht="14.75">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ht="14.75">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ht="14.75">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ht="14.75">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ht="14.75">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ht="14.75">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ht="14.75">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ht="14.75">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ht="14.75">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ht="14.75">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ht="14.75">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ht="14.75">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ht="14.75">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ht="14.75">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ht="14.75">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ht="14.75">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ht="14.75">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ht="14.75">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ht="14.75">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ht="14.75">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ht="14.75">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ht="14.75">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ht="14.75">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ht="14.75">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ht="14.75">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ht="14.75">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ht="14.75">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ht="14.75">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ht="14.75">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ht="14.75">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ht="14.75">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ht="14.75">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ht="14.75">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ht="14.75">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ht="14.75">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ht="14.75">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ht="14.75">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ht="14.75">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ht="14.75">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ht="14.75">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ht="14.75">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ht="14.75">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ht="14.75">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ht="14.75">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ht="14.75">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ht="14.75">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ht="14.75">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ht="14.75">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ht="14.75">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ht="14.75">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ht="14.75">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ht="14.75">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ht="14.75">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ht="14.75">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ht="14.75">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ht="14.75">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ht="14.75">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ht="14.75">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ht="14.75">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ht="14.75">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ht="14.75">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ht="14.75">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ht="14.75">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ht="14.75">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ht="14.75">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ht="14.75">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ht="14.75">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ht="14.75">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ht="14.75">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ht="14.75">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ht="14.75">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ht="14.75">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ht="14.75">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ht="14.75">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ht="14.75">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ht="14.75">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ht="14.75">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ht="14.75">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ht="14.75">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ht="14.75">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ht="14.75">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ht="14.75">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ht="14.75">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ht="14.75">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ht="14.75">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ht="14.75">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ht="14.75">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ht="14.75">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ht="14.75">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ht="14.75">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ht="14.75">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ht="14.75">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ht="14.75">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ht="14.75">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ht="14.75">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ht="14.75">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ht="14.75">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ht="14.75">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ht="14.75">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ht="14.75">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ht="14.75">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ht="14.75">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ht="14.75">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ht="14.75">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ht="14.75">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ht="14.75">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ht="14.75">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ht="14.75">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ht="14.75">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ht="14.75">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ht="14.75">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ht="14.75">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ht="14.75">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ht="14.75">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ht="14.75">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ht="14.75">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ht="14.75">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ht="14.75">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ht="14.75">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ht="14.75">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ht="14.75">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ht="14.75">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ht="14.75">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ht="14.75">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ht="14.75">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ht="14.75">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ht="14.75">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ht="14.75">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ht="14.75">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ht="14.75">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ht="14.75">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ht="14.75">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ht="14.75">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ht="14.75">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ht="14.75">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ht="14.75">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ht="14.75">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ht="14.75">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ht="14.75">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ht="14.75">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ht="14.75">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ht="14.75">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ht="14.75">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ht="14.75">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ht="14.75">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ht="14.75">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ht="14.75">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ht="14.75">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ht="14.75">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ht="14.75">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ht="14.75">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ht="14.75">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ht="14.75">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ht="14.75">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ht="14.75">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ht="14.75">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ht="14.75">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ht="14.75">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ht="14.75">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ht="14.75">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ht="14.75">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ht="14.75">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ht="14.75">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ht="14.75">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ht="14.75">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ht="14.75">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ht="14.75">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ht="14.75">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ht="14.75">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ht="14.75">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ht="14.75">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ht="14.75">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ht="14.75">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ht="14.75">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ht="14.75">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ht="14.75">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ht="14.75">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ht="14.75">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ht="14.75">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ht="14.75">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ht="14.75">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ht="14.75">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ht="14.75">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ht="14.75">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ht="14.75">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ht="14.75">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ht="14.75">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ht="14.75">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ht="14.75">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ht="14.75">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ht="14.75">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ht="14.75">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ht="14.75">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ht="14.75">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ht="14.75">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ht="14.75">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ht="14.75">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ht="14.75">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ht="14.75">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ht="14.75">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ht="14.75">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ht="14.75">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ht="14.75">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ht="14.75">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ht="14.75">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ht="14.75">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ht="14.75">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ht="14.75">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ht="14.75">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ht="14.75">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ht="14.75">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ht="14.75">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ht="14.75">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ht="14.75">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ht="14.75">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ht="14.75">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ht="14.75">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ht="14.75">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ht="14.75">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ht="14.75">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ht="14.75">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ht="14.75">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ht="14.75">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ht="14.75">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ht="14.75">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ht="14.75">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ht="14.75">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ht="14.75">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ht="14.75">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ht="14.75">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ht="14.75">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ht="14.75">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ht="14.75">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ht="14.75">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ht="14.75">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ht="14.75">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ht="14.75">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ht="14.75">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ht="14.75">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ht="14.75">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ht="14.75">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ht="14.75">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ht="14.75">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ht="14.75">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ht="14.75">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ht="14.75">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ht="14.75">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ht="14.75">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ht="14.75">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ht="14.75">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ht="14.75">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ht="14.75">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ht="14.75">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ht="14.75">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ht="14.75">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ht="14.75">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ht="14.75">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ht="14.75">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ht="14.75">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ht="14.75">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ht="14.75">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ht="14.75">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ht="14.75">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ht="14.75">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ht="14.75">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ht="14.75">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ht="14.75">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ht="14.75">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ht="14.75">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ht="14.75">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ht="14.75">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ht="14.75">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ht="14.75">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ht="14.75">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ht="14.75">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ht="14.75">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ht="14.75">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ht="14.75">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ht="14.75">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ht="14.75">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ht="14.75">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ht="14.75">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ht="14.75">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ht="14.75">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ht="14.75">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ht="14.75">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ht="14.75">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ht="14.75">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ht="14.75">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ht="14.75">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ht="14.75">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ht="14.75">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ht="14.75">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ht="14.75">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ht="14.75">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ht="14.75">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ht="14.75">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ht="14.7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ht="14.7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ht="14.7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ht="14.7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ht="14.7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ht="14.7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ht="14.7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ht="14.7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ht="14.7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ht="14.7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ht="14.7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ht="14.7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ht="14.7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ht="14.7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ht="14.7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ht="14.7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ht="14.7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ht="14.7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ht="14.7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ht="14.7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ht="14.7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ht="14.7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ht="14.7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ht="14.7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ht="14.7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ht="14.7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ht="14.7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ht="14.7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ht="14.7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ht="14.7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ht="14.7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ht="14.7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ht="14.7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ht="14.7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ht="14.7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ht="14.7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ht="14.7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ht="14.7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ht="14.7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ht="14.7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ht="14.7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ht="14.7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ht="14.7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ht="14.7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ht="14.7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ht="14.7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ht="14.7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ht="14.7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ht="14.7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ht="14.7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ht="14.7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ht="14.7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ht="14.7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ht="14.7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ht="14.7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ht="14.7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ht="14.7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ht="14.7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ht="14.7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ht="14.7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ht="14.7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ht="14.7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ht="14.7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ht="14.7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ht="14.7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ht="14.7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ht="14.7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ht="14.7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ht="14.7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ht="14.7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ht="14.7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ht="14.7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ht="14.7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ht="14.7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ht="14.7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ht="14.7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ht="14.7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ht="14.7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ht="14.7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ht="14.7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ht="14.7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ht="14.7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ht="14.7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ht="14.7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ht="14.7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ht="14.7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ht="14.7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ht="14.7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ht="14.7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ht="14.7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ht="14.7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ht="14.7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ht="14.7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ht="14.7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ht="14.7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ht="14.7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ht="14.7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ht="14.7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ht="14.7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ht="14.7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ht="14.7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ht="14.7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ht="14.7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ht="14.7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ht="14.7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ht="14.7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ht="14.7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ht="14.7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ht="14.7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ht="14.7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ht="14.7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ht="14.7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ht="14.7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ht="14.7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ht="14.7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ht="14.7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ht="14.7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ht="14.7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ht="14.7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ht="14.7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ht="14.7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ht="14.7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ht="14.75">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ht="14.75">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ht="14.75">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ht="14.75">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ht="14.75">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ht="14.75">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ht="14.75">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ht="14.75">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ht="14.75">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ht="14.75">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ht="14.75">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ht="14.75">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ht="14.75">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ht="14.75">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ht="14.75">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ht="14.75">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ht="14.75">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ht="14.75">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ht="14.75">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ht="14.75">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ht="14.75">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ht="14.75">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ht="14.75">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ht="14.75">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ht="14.75">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ht="14.75">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ht="14.75">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ht="14.75">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ht="14.75">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ht="14.75">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ht="14.75">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ht="14.75">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ht="14.75">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ht="14.75">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ht="14.75">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ht="14.75">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ht="14.75">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ht="14.75">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ht="14.75">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ht="14.75">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ht="14.75">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ht="14.75">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ht="14.75">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ht="14.75">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ht="14.75">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ht="14.75">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ht="14.75">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ht="14.75">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ht="14.75">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ht="14.75">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ht="14.75">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ht="14.75">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ht="14.75">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ht="14.75">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ht="14.75">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ht="14.75">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ht="14.75">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ht="14.75">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ht="14.75">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ht="14.75">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ht="14.75">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ht="14.75">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ht="14.75">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ht="14.75">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ht="14.75">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ht="14.75">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ht="14.75">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ht="14.75">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ht="14.75">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ht="14.75">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ht="14.75">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ht="14.75">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ht="14.75">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ht="14.75">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ht="14.75">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ht="14.75">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ht="14.75">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ht="14.75">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ht="14.75">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ht="14.75">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ht="14.75">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ht="14.75">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ht="14.75">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ht="14.75">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ht="14.75">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ht="14.75">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ht="14.75">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ht="14.75">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ht="14.75">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ht="14.75">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ht="14.75">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ht="14.75">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ht="14.75">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ht="14.75">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ht="14.75">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ht="14.75">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ht="14.75">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ht="14.75">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ht="14.75">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ht="14.75">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ht="14.75">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ht="14.75">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ht="14.75">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ht="14.75">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ht="14.75">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ht="14.75">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ht="14.75">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ht="14.75">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ht="14.75">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ht="14.75">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ht="14.75">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ht="14.75">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ht="14.75">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ht="14.75">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ht="14.75">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ht="14.75">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ht="14.75">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ht="14.75">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ht="14.75">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ht="14.75">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ht="14.75">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ht="14.75">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ht="14.75">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ht="14.75">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ht="14.75">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ht="14.75">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ht="14.75">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ht="14.75">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ht="14.75">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ht="14.75">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ht="14.75">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ht="14.75">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ht="14.75">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ht="14.75">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ht="14.75">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ht="14.75">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ht="14.75">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ht="14.75">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ht="14.75">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ht="14.75">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ht="14.75">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ht="14.75">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ht="14.75">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ht="14.75">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ht="14.75">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ht="14.75">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ht="14.75">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ht="14.75">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ht="14.75">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ht="14.75">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ht="14.75">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ht="14.75">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ht="14.75">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ht="14.75">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ht="14.75">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ht="14.75">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ht="14.75">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ht="14.75">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ht="14.75">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ht="14.75">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ht="14.75">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ht="14.75">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ht="14.75">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ht="14.75">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ht="14.75">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ht="14.75">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ht="14.75">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ht="14.75">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ht="14.75">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ht="14.75">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ht="14.75">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ht="14.75">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ht="14.75">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ht="14.75">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ht="14.75">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ht="14.75">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ht="14.75">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ht="14.75">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ht="14.75">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ht="14.75">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ht="14.75">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ht="14.75">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ht="14.75">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ht="14.75">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ht="14.75">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ht="14.75">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ht="14.75">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ht="14.75">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ht="14.75">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ht="14.75">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ht="14.75">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ht="14.75">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ht="14.75">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ht="14.75">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ht="14.75">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ht="14.75">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ht="14.75">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ht="14.75">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ht="14.75">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ht="14.75">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ht="14.75">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ht="14.75">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ht="14.75">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ht="14.75">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ht="14.75">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ht="14.75">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ht="14.75">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ht="14.75">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ht="14.75">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ht="14.75">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ht="14.75">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ht="14.75">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ht="14.75">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ht="14.75">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ht="14.75">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ht="14.75">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ht="14.75">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ht="14.75">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ht="14.75">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ht="14.75">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ht="14.75">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ht="14.75">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ht="14.75">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ht="14.75">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ht="14.75">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ht="14.75">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ht="14.75">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ht="14.75">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ht="14.75">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ht="14.75">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ht="14.75">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ht="14.75">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ht="14.75">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ht="14.75">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ht="14.75">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ht="14.75">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ht="14.75">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ht="14.75">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ht="14.75">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ht="14.75">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ht="14.75">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ht="14.75">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ht="14.75">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ht="14.75">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ht="14.75">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ht="14.75">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ht="14.75">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ht="14.75">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ht="14.75">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ht="14.75">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ht="14.75">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ht="14.75">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ht="14.75">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ht="14.75">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ht="14.75">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ht="14.75">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ht="14.75">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ht="14.75">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ht="14.75">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ht="14.75">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ht="14.75">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ht="14.75">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ht="14.75">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ht="14.75">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ht="14.75">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ht="14.75">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ht="14.75">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ht="14.75">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ht="14.75">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ht="14.75">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ht="14.75">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ht="14.75">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ht="14.75">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ht="14.75">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ht="14.75">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ht="14.75">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ht="14.75">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ht="14.75">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ht="14.75">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ht="14.75">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ht="14.75">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ht="14.75">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ht="14.75">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ht="14.75">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ht="14.75">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ht="14.75">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ht="14.75">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ht="14.75">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ht="14.75">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ht="14.75">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ht="14.75">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ht="14.75">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ht="14.75">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ht="14.75">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ht="14.75">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ht="14.75">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ht="14.75">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ht="14.75">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ht="14.75">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ht="14.75">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ht="14.75">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ht="14.75">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ht="14.75">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ht="14.75">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ht="14.75">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ht="14.75">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ht="14.75">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ht="14.75">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ht="14.75">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ht="14.75">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ht="14.75">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ht="14.75">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ht="14.75">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ht="14.75">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ht="14.75">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ht="14.75">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ht="14.75">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ht="14.75">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ht="14.75">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ht="14.75">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ht="14.75">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ht="14.75">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ht="14.75">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ht="14.75">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ht="14.75">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ht="14.75">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ht="14.75">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ht="14.75">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ht="14.75">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ht="14.75">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ht="14.75">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ht="14.75">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ht="14.75">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ht="14.75">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ht="14.75">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ht="14.75">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ht="14.75">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ht="14.75">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ht="14.75">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ht="14.75">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ht="14.75">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ht="14.75">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ht="14.75">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ht="14.75">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ht="14.75">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ht="14.75">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ht="14.75">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ht="14.75">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ht="14.75">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ht="14.75">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ht="14.75">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ht="14.75">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ht="14.75">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ht="14.75">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ht="14.75">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ht="14.75">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ht="14.75">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ht="14.75">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ht="14.75">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ht="14.75">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ht="14.75">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ht="14.75">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ht="14.75">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ht="14.75">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ht="14.75">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ht="14.75">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ht="14.75">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ht="14.75">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ht="14.75">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ht="14.75">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ht="14.75">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ht="14.75">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ht="14.75">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ht="14.75">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ht="14.75">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ht="14.75">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ht="14.75">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ht="14.75">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ht="14.75">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ht="14.75">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ht="14.75">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ht="14.75">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ht="14.75">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ht="14.75">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ht="14.75">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ht="14.75">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ht="14.75">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ht="14.75">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ht="14.75">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ht="14.75">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ht="14.75">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ht="14.75">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0625" defaultRowHeight="15" customHeight="1"/>
  <cols>
    <col min="1" max="63" width="11.40625" style="92" customWidth="1"/>
    <col min="64" max="16384" width="14.40625" style="92"/>
  </cols>
  <sheetData>
    <row r="1" spans="1:63" ht="14.75">
      <c r="A1" s="95" t="s">
        <v>845</v>
      </c>
    </row>
    <row r="2" spans="1:63" ht="14.75">
      <c r="A2" s="91" t="s">
        <v>846</v>
      </c>
    </row>
    <row r="3" spans="1:63" ht="14.75">
      <c r="A3" s="119" t="s">
        <v>847</v>
      </c>
      <c r="B3" s="119"/>
      <c r="C3" s="119"/>
    </row>
    <row r="5" spans="1:63" ht="14.75">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ht="14.75">
      <c r="A6" s="91" t="s">
        <v>848</v>
      </c>
      <c r="B6" s="91" t="str">
        <f>About!B2</f>
        <v>GA</v>
      </c>
      <c r="C6" s="91">
        <f t="shared" ref="C6:AE6" si="1">SUMIFS(C$20:C$119,$B$20:$B$119,$B$6,$A$20:$A$119,$A$6)</f>
        <v>0</v>
      </c>
      <c r="D6" s="91">
        <f t="shared" si="1"/>
        <v>0</v>
      </c>
      <c r="E6" s="91">
        <f t="shared" si="1"/>
        <v>0</v>
      </c>
      <c r="F6" s="91">
        <f t="shared" si="1"/>
        <v>0</v>
      </c>
      <c r="G6" s="91">
        <f t="shared" si="1"/>
        <v>0</v>
      </c>
      <c r="H6" s="91">
        <f t="shared" si="1"/>
        <v>402067</v>
      </c>
      <c r="I6" s="91">
        <f t="shared" si="1"/>
        <v>9479853</v>
      </c>
      <c r="J6" s="91">
        <f t="shared" si="1"/>
        <v>6978930</v>
      </c>
      <c r="K6" s="91">
        <f t="shared" si="1"/>
        <v>8350336</v>
      </c>
      <c r="L6" s="91">
        <f t="shared" si="1"/>
        <v>9330599</v>
      </c>
      <c r="M6" s="91">
        <f t="shared" si="1"/>
        <v>9747182</v>
      </c>
      <c r="N6" s="91">
        <f t="shared" si="1"/>
        <v>12047226</v>
      </c>
      <c r="O6" s="91">
        <f t="shared" si="1"/>
        <v>11280078</v>
      </c>
      <c r="P6" s="91">
        <f t="shared" si="1"/>
        <v>13628955</v>
      </c>
      <c r="Q6" s="91">
        <f t="shared" si="1"/>
        <v>18538738</v>
      </c>
      <c r="R6" s="91">
        <f t="shared" si="1"/>
        <v>10752011</v>
      </c>
      <c r="S6" s="91">
        <f t="shared" si="1"/>
        <v>12020046</v>
      </c>
      <c r="T6" s="91">
        <f t="shared" si="1"/>
        <v>8327167</v>
      </c>
      <c r="U6" s="91">
        <f t="shared" si="1"/>
        <v>14025574</v>
      </c>
      <c r="V6" s="91">
        <f t="shared" si="1"/>
        <v>16116262</v>
      </c>
      <c r="W6" s="91">
        <f t="shared" si="1"/>
        <v>17886922</v>
      </c>
      <c r="X6" s="91">
        <f t="shared" si="1"/>
        <v>25369501</v>
      </c>
      <c r="Y6" s="91">
        <f t="shared" si="1"/>
        <v>22961660</v>
      </c>
      <c r="Z6" s="91">
        <f t="shared" si="1"/>
        <v>23337561</v>
      </c>
      <c r="AA6" s="91">
        <f t="shared" si="1"/>
        <v>23346370</v>
      </c>
      <c r="AB6" s="91">
        <f t="shared" si="1"/>
        <v>21172896</v>
      </c>
      <c r="AC6" s="91">
        <f t="shared" si="1"/>
        <v>18681619</v>
      </c>
      <c r="AD6" s="91">
        <f t="shared" si="1"/>
        <v>19260631</v>
      </c>
      <c r="AE6" s="91">
        <f t="shared" si="1"/>
        <v>23887860</v>
      </c>
      <c r="AF6" s="119">
        <f t="shared" ref="AF6:BK7" si="2">AE6</f>
        <v>23887860</v>
      </c>
      <c r="AG6" s="119">
        <f t="shared" si="2"/>
        <v>23887860</v>
      </c>
      <c r="AH6" s="119">
        <f t="shared" si="2"/>
        <v>23887860</v>
      </c>
      <c r="AI6" s="119">
        <f t="shared" si="2"/>
        <v>23887860</v>
      </c>
      <c r="AJ6" s="119">
        <f t="shared" si="2"/>
        <v>23887860</v>
      </c>
      <c r="AK6" s="119">
        <f t="shared" si="2"/>
        <v>23887860</v>
      </c>
      <c r="AL6" s="119">
        <f t="shared" si="2"/>
        <v>23887860</v>
      </c>
      <c r="AM6" s="119">
        <f t="shared" si="2"/>
        <v>23887860</v>
      </c>
      <c r="AN6" s="119">
        <f t="shared" si="2"/>
        <v>23887860</v>
      </c>
      <c r="AO6" s="119">
        <f t="shared" si="2"/>
        <v>23887860</v>
      </c>
      <c r="AP6" s="119">
        <f t="shared" si="2"/>
        <v>23887860</v>
      </c>
      <c r="AQ6" s="119">
        <f t="shared" si="2"/>
        <v>23887860</v>
      </c>
      <c r="AR6" s="119">
        <f t="shared" si="2"/>
        <v>23887860</v>
      </c>
      <c r="AS6" s="119">
        <f t="shared" si="2"/>
        <v>23887860</v>
      </c>
      <c r="AT6" s="119">
        <f t="shared" si="2"/>
        <v>23887860</v>
      </c>
      <c r="AU6" s="119">
        <f t="shared" si="2"/>
        <v>23887860</v>
      </c>
      <c r="AV6" s="119">
        <f t="shared" si="2"/>
        <v>23887860</v>
      </c>
      <c r="AW6" s="119">
        <f t="shared" si="2"/>
        <v>23887860</v>
      </c>
      <c r="AX6" s="119">
        <f t="shared" si="2"/>
        <v>23887860</v>
      </c>
      <c r="AY6" s="119">
        <f t="shared" si="2"/>
        <v>23887860</v>
      </c>
      <c r="AZ6" s="119">
        <f t="shared" si="2"/>
        <v>23887860</v>
      </c>
      <c r="BA6" s="119">
        <f t="shared" si="2"/>
        <v>23887860</v>
      </c>
      <c r="BB6" s="119">
        <f t="shared" si="2"/>
        <v>23887860</v>
      </c>
      <c r="BC6" s="119">
        <f t="shared" si="2"/>
        <v>23887860</v>
      </c>
      <c r="BD6" s="119">
        <f t="shared" si="2"/>
        <v>23887860</v>
      </c>
      <c r="BE6" s="119">
        <f t="shared" si="2"/>
        <v>23887860</v>
      </c>
      <c r="BF6" s="119">
        <f t="shared" si="2"/>
        <v>23887860</v>
      </c>
      <c r="BG6" s="119">
        <f t="shared" si="2"/>
        <v>23887860</v>
      </c>
      <c r="BH6" s="119">
        <f t="shared" si="2"/>
        <v>23887860</v>
      </c>
      <c r="BI6" s="119">
        <f t="shared" si="2"/>
        <v>23887860</v>
      </c>
      <c r="BJ6" s="119">
        <f t="shared" si="2"/>
        <v>23887860</v>
      </c>
      <c r="BK6" s="119">
        <f t="shared" si="2"/>
        <v>23887860</v>
      </c>
    </row>
    <row r="7" spans="1:63" ht="14.75">
      <c r="A7" s="91" t="s">
        <v>849</v>
      </c>
      <c r="B7" s="91" t="str">
        <f>About!B2</f>
        <v>GA</v>
      </c>
      <c r="C7" s="91">
        <f t="shared" ref="C7:AE7" si="3">SUMIFS(C$20:C$119,$B$20:$B$119,$B$7,$A$20:$A$119,$A$7)</f>
        <v>12566626</v>
      </c>
      <c r="D7" s="91">
        <f t="shared" si="3"/>
        <v>4841663</v>
      </c>
      <c r="E7" s="91">
        <f t="shared" si="3"/>
        <v>3511996</v>
      </c>
      <c r="F7" s="91">
        <f t="shared" si="3"/>
        <v>954161</v>
      </c>
      <c r="G7" s="91">
        <f t="shared" si="3"/>
        <v>3509292</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ht="14.75">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6.75">
      <c r="A10" s="91" t="s">
        <v>848</v>
      </c>
      <c r="B10" s="144" t="str">
        <f>About!B2</f>
        <v>GA</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ht="14.75">
      <c r="A11" s="91" t="s">
        <v>849</v>
      </c>
      <c r="B11" s="91" t="str">
        <f>About!B2</f>
        <v>GA</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ht="14.75">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ht="14.75">
      <c r="A14" s="91" t="s">
        <v>848</v>
      </c>
      <c r="B14" s="91" t="str">
        <f>About!B2</f>
        <v>GA</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ht="14.75">
      <c r="A15" s="91" t="s">
        <v>849</v>
      </c>
      <c r="B15" s="91" t="str">
        <f>About!B2</f>
        <v>GA</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ht="14.75">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ht="14.75">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0625" defaultRowHeight="15" customHeight="1"/>
  <cols>
    <col min="1" max="3" width="8.7265625" style="92" customWidth="1"/>
    <col min="4" max="4" width="27" style="92" customWidth="1"/>
    <col min="5" max="5" width="37.54296875" style="92" customWidth="1"/>
    <col min="6" max="20" width="8.7265625" style="92" customWidth="1"/>
    <col min="21" max="21" width="15.54296875" style="92" customWidth="1"/>
    <col min="22" max="42" width="8.7265625" style="92" customWidth="1"/>
    <col min="43" max="16384" width="14.40625" style="92"/>
  </cols>
  <sheetData>
    <row r="1" spans="1:42" ht="14.75">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ht="14.75">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ht="14.75">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ht="14.75">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ht="14.75">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ht="14.75">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ht="14.75">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ht="14.75">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ht="14.75">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ht="14.75">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ht="14.75">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ht="14.75">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ht="14.75">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ht="14.75">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ht="14.75">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ht="14.75">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ht="14.75">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ht="14.75">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ht="14.75">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ht="14.75">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0.12690354061919579</v>
      </c>
      <c r="G730" s="107">
        <f>G4/SUMIFS(G$3:G$722,$B$3:$B$722,$B730)*SUMIFS(Calculations!$E$3:$E$53,Calculations!$A$3:$A$53,$B730)</f>
        <v>0.11151526457409353</v>
      </c>
      <c r="H730" s="107">
        <f>H4/SUMIFS(H$3:H$722,$B$3:$B$722,$B730)*SUMIFS(Calculations!$E$3:$E$53,Calculations!$A$3:$A$53,$B730)</f>
        <v>9.5706984062391101E-2</v>
      </c>
      <c r="I730" s="107">
        <f>I4/SUMIFS(I$3:I$722,$B$3:$B$722,$B730)*SUMIFS(Calculations!$E$3:$E$53,Calculations!$A$3:$A$53,$B730)</f>
        <v>0.10941850842567485</v>
      </c>
      <c r="J730" s="107">
        <f>J4/SUMIFS(J$3:J$722,$B$3:$B$722,$B730)*SUMIFS(Calculations!$E$3:$E$53,Calculations!$A$3:$A$53,$B730)</f>
        <v>0.12309421533290664</v>
      </c>
      <c r="K730" s="107">
        <f>K4/SUMIFS(K$3:K$722,$B$3:$B$722,$B730)*SUMIFS(Calculations!$E$3:$E$53,Calculations!$A$3:$A$53,$B730)</f>
        <v>0.14049546262703638</v>
      </c>
      <c r="L730" s="107">
        <f>L4/SUMIFS(L$3:L$722,$B$3:$B$722,$B730)*SUMIFS(Calculations!$E$3:$E$53,Calculations!$A$3:$A$53,$B730)</f>
        <v>0.15922741625204714</v>
      </c>
      <c r="M730" s="107">
        <f>M4/SUMIFS(M$3:M$722,$B$3:$B$722,$B730)*SUMIFS(Calculations!$E$3:$E$53,Calculations!$A$3:$A$53,$B730)</f>
        <v>0.16202132114551135</v>
      </c>
      <c r="N730" s="107">
        <f>N4/SUMIFS(N$3:N$722,$B$3:$B$722,$B730)*SUMIFS(Calculations!$E$3:$E$53,Calculations!$A$3:$A$53,$B730)</f>
        <v>0.16493649777686037</v>
      </c>
      <c r="O730" s="107">
        <f>O4/SUMIFS(O$3:O$722,$B$3:$B$722,$B730)*SUMIFS(Calculations!$E$3:$E$53,Calculations!$A$3:$A$53,$B730)</f>
        <v>0.16490817467187743</v>
      </c>
      <c r="P730" s="107">
        <f>P4/SUMIFS(P$3:P$722,$B$3:$B$722,$B730)*SUMIFS(Calculations!$E$3:$E$53,Calculations!$A$3:$A$53,$B730)</f>
        <v>0.1648800215960545</v>
      </c>
      <c r="Q730" s="107">
        <f>Q4/SUMIFS(Q$3:Q$722,$B$3:$B$722,$B730)*SUMIFS(Calculations!$E$3:$E$53,Calculations!$A$3:$A$53,$B730)</f>
        <v>0.16657940480773178</v>
      </c>
      <c r="R730" s="107">
        <f>R4/SUMIFS(R$3:R$722,$B$3:$B$722,$B730)*SUMIFS(Calculations!$E$3:$E$53,Calculations!$A$3:$A$53,$B730)</f>
        <v>0.16828175828250083</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3.4996587444306379E-2</v>
      </c>
      <c r="G733" s="107">
        <f>G7/SUMIFS(G$3:G$722,$B$3:$B$722,$B733)*SUMIFS(Calculations!$E$3:$E$53,Calculations!$A$3:$A$53,$B733)</f>
        <v>3.6206368814998037E-2</v>
      </c>
      <c r="H733" s="107">
        <f>H7/SUMIFS(H$3:H$722,$B$3:$B$722,$B733)*SUMIFS(Calculations!$E$3:$E$53,Calculations!$A$3:$A$53,$B733)</f>
        <v>3.7449169711581402E-2</v>
      </c>
      <c r="I733" s="107">
        <f>I7/SUMIFS(I$3:I$722,$B$3:$B$722,$B733)*SUMIFS(Calculations!$E$3:$E$53,Calculations!$A$3:$A$53,$B733)</f>
        <v>3.7405888758307776E-2</v>
      </c>
      <c r="J733" s="107">
        <f>J7/SUMIFS(J$3:J$722,$B$3:$B$722,$B733)*SUMIFS(Calculations!$E$3:$E$53,Calculations!$A$3:$A$53,$B733)</f>
        <v>3.7362720864209817E-2</v>
      </c>
      <c r="K733" s="107">
        <f>K7/SUMIFS(K$3:K$722,$B$3:$B$722,$B733)*SUMIFS(Calculations!$E$3:$E$53,Calculations!$A$3:$A$53,$B733)</f>
        <v>3.8734073970628682E-2</v>
      </c>
      <c r="L733" s="107">
        <f>L7/SUMIFS(L$3:L$722,$B$3:$B$722,$B733)*SUMIFS(Calculations!$E$3:$E$53,Calculations!$A$3:$A$53,$B733)</f>
        <v>4.0210297045834238E-2</v>
      </c>
      <c r="M733" s="107">
        <f>M7/SUMIFS(M$3:M$722,$B$3:$B$722,$B733)*SUMIFS(Calculations!$E$3:$E$53,Calculations!$A$3:$A$53,$B733)</f>
        <v>4.1088658046584389E-2</v>
      </c>
      <c r="N733" s="107">
        <f>N7/SUMIFS(N$3:N$722,$B$3:$B$722,$B733)*SUMIFS(Calculations!$E$3:$E$53,Calculations!$A$3:$A$53,$B733)</f>
        <v>4.2005145028394392E-2</v>
      </c>
      <c r="O733" s="107">
        <f>O7/SUMIFS(O$3:O$722,$B$3:$B$722,$B733)*SUMIFS(Calculations!$E$3:$E$53,Calculations!$A$3:$A$53,$B733)</f>
        <v>4.1919571312698342E-2</v>
      </c>
      <c r="P733" s="107">
        <f>P7/SUMIFS(P$3:P$722,$B$3:$B$722,$B733)*SUMIFS(Calculations!$E$3:$E$53,Calculations!$A$3:$A$53,$B733)</f>
        <v>4.1834511312818595E-2</v>
      </c>
      <c r="Q733" s="107">
        <f>Q7/SUMIFS(Q$3:Q$722,$B$3:$B$722,$B733)*SUMIFS(Calculations!$E$3:$E$53,Calculations!$A$3:$A$53,$B733)</f>
        <v>4.1871039567757E-2</v>
      </c>
      <c r="R733" s="107">
        <f>R7/SUMIFS(R$3:R$722,$B$3:$B$722,$B733)*SUMIFS(Calculations!$E$3:$E$53,Calculations!$A$3:$A$53,$B733)</f>
        <v>4.1907631668522953E-2</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0.30599174865615114</v>
      </c>
      <c r="G736" s="107">
        <f>G10/SUMIFS(G$3:G$722,$B$3:$B$722,$B736)*SUMIFS(Calculations!$E$3:$E$53,Calculations!$A$3:$A$53,$B736)</f>
        <v>0.30911703518576544</v>
      </c>
      <c r="H736" s="107">
        <f>H10/SUMIFS(H$3:H$722,$B$3:$B$722,$B736)*SUMIFS(Calculations!$E$3:$E$53,Calculations!$A$3:$A$53,$B736)</f>
        <v>0.31232762264824548</v>
      </c>
      <c r="I736" s="107">
        <f>I10/SUMIFS(I$3:I$722,$B$3:$B$722,$B736)*SUMIFS(Calculations!$E$3:$E$53,Calculations!$A$3:$A$53,$B736)</f>
        <v>0.29888916526620163</v>
      </c>
      <c r="J736" s="107">
        <f>J10/SUMIFS(J$3:J$722,$B$3:$B$722,$B736)*SUMIFS(Calculations!$E$3:$E$53,Calculations!$A$3:$A$53,$B736)</f>
        <v>0.28548581203041717</v>
      </c>
      <c r="K736" s="107">
        <f>K10/SUMIFS(K$3:K$722,$B$3:$B$722,$B736)*SUMIFS(Calculations!$E$3:$E$53,Calculations!$A$3:$A$53,$B736)</f>
        <v>0.25894573557102485</v>
      </c>
      <c r="L736" s="107">
        <f>L10/SUMIFS(L$3:L$722,$B$3:$B$722,$B736)*SUMIFS(Calculations!$E$3:$E$53,Calculations!$A$3:$A$53,$B736)</f>
        <v>0.23037608920956626</v>
      </c>
      <c r="M736" s="107">
        <f>M10/SUMIFS(M$3:M$722,$B$3:$B$722,$B736)*SUMIFS(Calculations!$E$3:$E$53,Calculations!$A$3:$A$53,$B736)</f>
        <v>0.22169657981164789</v>
      </c>
      <c r="N736" s="107">
        <f>N10/SUMIFS(N$3:N$722,$B$3:$B$722,$B736)*SUMIFS(Calculations!$E$3:$E$53,Calculations!$A$3:$A$53,$B736)</f>
        <v>0.21264032917563799</v>
      </c>
      <c r="O736" s="107">
        <f>O10/SUMIFS(O$3:O$722,$B$3:$B$722,$B736)*SUMIFS(Calculations!$E$3:$E$53,Calculations!$A$3:$A$53,$B736)</f>
        <v>0.21297116014975667</v>
      </c>
      <c r="P736" s="107">
        <f>P10/SUMIFS(P$3:P$722,$B$3:$B$722,$B736)*SUMIFS(Calculations!$E$3:$E$53,Calculations!$A$3:$A$53,$B736)</f>
        <v>0.21330000508058461</v>
      </c>
      <c r="Q736" s="107">
        <f>Q10/SUMIFS(Q$3:Q$722,$B$3:$B$722,$B736)*SUMIFS(Calculations!$E$3:$E$53,Calculations!$A$3:$A$53,$B736)</f>
        <v>0.21033229582895421</v>
      </c>
      <c r="R736" s="107">
        <f>R10/SUMIFS(R$3:R$722,$B$3:$B$722,$B736)*SUMIFS(Calculations!$E$3:$E$53,Calculations!$A$3:$A$53,$B736)</f>
        <v>0.20735939947344006</v>
      </c>
    </row>
    <row r="737" spans="2:18" ht="15.75" customHeight="1">
      <c r="B737" s="107" t="s">
        <v>536</v>
      </c>
      <c r="C737" s="107" t="s">
        <v>449</v>
      </c>
      <c r="D737" s="107" t="s">
        <v>646</v>
      </c>
      <c r="E737" s="107" t="str">
        <f t="shared" si="300"/>
        <v>natural gas peaker</v>
      </c>
      <c r="F737" s="107">
        <f>F11/SUMIFS(F$3:F$722,$B$3:$B$722,$B737)*SUMIFS(Calculations!$E$3:$E$53,Calculations!$A$3:$A$53,$B737)</f>
        <v>5.4052813751700448E-4</v>
      </c>
      <c r="G737" s="107">
        <f>G11/SUMIFS(G$3:G$722,$B$3:$B$722,$B737)*SUMIFS(Calculations!$E$3:$E$53,Calculations!$A$3:$A$53,$B737)</f>
        <v>4.6801283919780653E-4</v>
      </c>
      <c r="H737" s="107">
        <f>H11/SUMIFS(H$3:H$722,$B$3:$B$722,$B737)*SUMIFS(Calculations!$E$3:$E$53,Calculations!$A$3:$A$53,$B737)</f>
        <v>3.9351832312207514E-4</v>
      </c>
      <c r="I737" s="107">
        <f>I11/SUMIFS(I$3:I$722,$B$3:$B$722,$B737)*SUMIFS(Calculations!$E$3:$E$53,Calculations!$A$3:$A$53,$B737)</f>
        <v>3.9300367360877277E-4</v>
      </c>
      <c r="J737" s="107">
        <f>J11/SUMIFS(J$3:J$722,$B$3:$B$722,$B737)*SUMIFS(Calculations!$E$3:$E$53,Calculations!$A$3:$A$53,$B737)</f>
        <v>3.9249036847089041E-4</v>
      </c>
      <c r="K737" s="107">
        <f>K11/SUMIFS(K$3:K$722,$B$3:$B$722,$B737)*SUMIFS(Calculations!$E$3:$E$53,Calculations!$A$3:$A$53,$B737)</f>
        <v>4.0694492563295365E-4</v>
      </c>
      <c r="L737" s="107">
        <f>L11/SUMIFS(L$3:L$722,$B$3:$B$722,$B737)*SUMIFS(Calculations!$E$3:$E$53,Calculations!$A$3:$A$53,$B737)</f>
        <v>4.2250485015176542E-4</v>
      </c>
      <c r="M737" s="107">
        <f>M11/SUMIFS(M$3:M$722,$B$3:$B$722,$B737)*SUMIFS(Calculations!$E$3:$E$53,Calculations!$A$3:$A$53,$B737)</f>
        <v>4.314796558573744E-4</v>
      </c>
      <c r="N737" s="107">
        <f>N11/SUMIFS(N$3:N$722,$B$3:$B$722,$B737)*SUMIFS(Calculations!$E$3:$E$53,Calculations!$A$3:$A$53,$B737)</f>
        <v>4.4084402037997952E-4</v>
      </c>
      <c r="O737" s="107">
        <f>O11/SUMIFS(O$3:O$722,$B$3:$B$722,$B737)*SUMIFS(Calculations!$E$3:$E$53,Calculations!$A$3:$A$53,$B737)</f>
        <v>4.3951679999437173E-4</v>
      </c>
      <c r="P737" s="107">
        <f>P11/SUMIFS(P$3:P$722,$B$3:$B$722,$B737)*SUMIFS(Calculations!$E$3:$E$53,Calculations!$A$3:$A$53,$B737)</f>
        <v>4.3819754717331618E-4</v>
      </c>
      <c r="Q737" s="107">
        <f>Q11/SUMIFS(Q$3:Q$722,$B$3:$B$722,$B737)*SUMIFS(Calculations!$E$3:$E$53,Calculations!$A$3:$A$53,$B737)</f>
        <v>4.3858016408969045E-4</v>
      </c>
      <c r="R737" s="107">
        <f>R11/SUMIFS(R$3:R$722,$B$3:$B$722,$B737)*SUMIFS(Calculations!$E$3:$E$53,Calculations!$A$3:$A$53,$B737)</f>
        <v>4.3896344976217407E-4</v>
      </c>
    </row>
    <row r="738" spans="2:18" ht="15.75" customHeight="1">
      <c r="B738" s="107" t="s">
        <v>536</v>
      </c>
      <c r="C738" s="107" t="s">
        <v>449</v>
      </c>
      <c r="D738" s="107" t="s">
        <v>647</v>
      </c>
      <c r="E738" s="107" t="str">
        <f t="shared" si="300"/>
        <v>nuclear</v>
      </c>
      <c r="F738" s="107">
        <f>F12/SUMIFS(F$3:F$722,$B$3:$B$722,$B738)*SUMIFS(Calculations!$E$3:$E$53,Calculations!$A$3:$A$53,$B738)</f>
        <v>0.18412097540357492</v>
      </c>
      <c r="G738" s="107">
        <f>G12/SUMIFS(G$3:G$722,$B$3:$B$722,$B738)*SUMIFS(Calculations!$E$3:$E$53,Calculations!$A$3:$A$53,$B738)</f>
        <v>0.19517315310926145</v>
      </c>
      <c r="H738" s="107">
        <f>H12/SUMIFS(H$3:H$722,$B$3:$B$722,$B738)*SUMIFS(Calculations!$E$3:$E$53,Calculations!$A$3:$A$53,$B738)</f>
        <v>0.20652698669819586</v>
      </c>
      <c r="I738" s="107">
        <f>I12/SUMIFS(I$3:I$722,$B$3:$B$722,$B738)*SUMIFS(Calculations!$E$3:$E$53,Calculations!$A$3:$A$53,$B738)</f>
        <v>0.20625688742468615</v>
      </c>
      <c r="J738" s="107">
        <f>J12/SUMIFS(J$3:J$722,$B$3:$B$722,$B738)*SUMIFS(Calculations!$E$3:$E$53,Calculations!$A$3:$A$53,$B738)</f>
        <v>0.205987493708677</v>
      </c>
      <c r="K738" s="107">
        <f>K12/SUMIFS(K$3:K$722,$B$3:$B$722,$B738)*SUMIFS(Calculations!$E$3:$E$53,Calculations!$A$3:$A$53,$B738)</f>
        <v>0.21357356012371323</v>
      </c>
      <c r="L738" s="107">
        <f>L12/SUMIFS(L$3:L$722,$B$3:$B$722,$B738)*SUMIFS(Calculations!$E$3:$E$53,Calculations!$A$3:$A$53,$B738)</f>
        <v>0.2217397474021762</v>
      </c>
      <c r="M738" s="107">
        <f>M12/SUMIFS(M$3:M$722,$B$3:$B$722,$B738)*SUMIFS(Calculations!$E$3:$E$53,Calculations!$A$3:$A$53,$B738)</f>
        <v>0.22644992090534546</v>
      </c>
      <c r="N738" s="107">
        <f>N12/SUMIFS(N$3:N$722,$B$3:$B$722,$B738)*SUMIFS(Calculations!$E$3:$E$53,Calculations!$A$3:$A$53,$B738)</f>
        <v>0.23136454336016105</v>
      </c>
      <c r="O738" s="107">
        <f>O12/SUMIFS(O$3:O$722,$B$3:$B$722,$B738)*SUMIFS(Calculations!$E$3:$E$53,Calculations!$A$3:$A$53,$B738)</f>
        <v>0.23066798919528939</v>
      </c>
      <c r="P738" s="107">
        <f>P12/SUMIFS(P$3:P$722,$B$3:$B$722,$B738)*SUMIFS(Calculations!$E$3:$E$53,Calculations!$A$3:$A$53,$B738)</f>
        <v>0.22997561658182619</v>
      </c>
      <c r="Q738" s="107">
        <f>Q12/SUMIFS(Q$3:Q$722,$B$3:$B$722,$B738)*SUMIFS(Calculations!$E$3:$E$53,Calculations!$A$3:$A$53,$B738)</f>
        <v>0.23017642227283339</v>
      </c>
      <c r="R738" s="107">
        <f>R12/SUMIFS(R$3:R$722,$B$3:$B$722,$B738)*SUMIFS(Calculations!$E$3:$E$53,Calculations!$A$3:$A$53,$B738)</f>
        <v>0.23037757894161212</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1.3482219040337529E-4</v>
      </c>
      <c r="G740" s="107">
        <f>G14/SUMIFS(G$3:G$722,$B$3:$B$722,$B740)*SUMIFS(Calculations!$E$3:$E$53,Calculations!$A$3:$A$53,$B740)</f>
        <v>1.3663732413658481E-4</v>
      </c>
      <c r="H740" s="107">
        <f>H14/SUMIFS(H$3:H$722,$B$3:$B$722,$B740)*SUMIFS(Calculations!$E$3:$E$53,Calculations!$A$3:$A$53,$B740)</f>
        <v>1.3850199975955446E-4</v>
      </c>
      <c r="I740" s="107">
        <f>I14/SUMIFS(I$3:I$722,$B$3:$B$722,$B740)*SUMIFS(Calculations!$E$3:$E$53,Calculations!$A$3:$A$53,$B740)</f>
        <v>1.3832086464441639E-4</v>
      </c>
      <c r="J740" s="107">
        <f>J14/SUMIFS(J$3:J$722,$B$3:$B$722,$B740)*SUMIFS(Calculations!$E$3:$E$53,Calculations!$A$3:$A$53,$B740)</f>
        <v>1.3814020269322814E-4</v>
      </c>
      <c r="K740" s="107">
        <f>K14/SUMIFS(K$3:K$722,$B$3:$B$722,$B740)*SUMIFS(Calculations!$E$3:$E$53,Calculations!$A$3:$A$53,$B740)</f>
        <v>1.4322760258023037E-4</v>
      </c>
      <c r="L740" s="107">
        <f>L14/SUMIFS(L$3:L$722,$B$3:$B$722,$B740)*SUMIFS(Calculations!$E$3:$E$53,Calculations!$A$3:$A$53,$B740)</f>
        <v>1.4870404556988656E-4</v>
      </c>
      <c r="M740" s="107">
        <f>M14/SUMIFS(M$3:M$722,$B$3:$B$722,$B740)*SUMIFS(Calculations!$E$3:$E$53,Calculations!$A$3:$A$53,$B740)</f>
        <v>1.5186280201054842E-4</v>
      </c>
      <c r="N740" s="107">
        <f>N14/SUMIFS(N$3:N$722,$B$3:$B$722,$B740)*SUMIFS(Calculations!$E$3:$E$53,Calculations!$A$3:$A$53,$B740)</f>
        <v>1.5515866687033003E-4</v>
      </c>
      <c r="O740" s="107">
        <f>O14/SUMIFS(O$3:O$722,$B$3:$B$722,$B740)*SUMIFS(Calculations!$E$3:$E$53,Calculations!$A$3:$A$53,$B740)</f>
        <v>1.5469154077548921E-4</v>
      </c>
      <c r="P740" s="107">
        <f>P14/SUMIFS(P$3:P$722,$B$3:$B$722,$B740)*SUMIFS(Calculations!$E$3:$E$53,Calculations!$A$3:$A$53,$B740)</f>
        <v>1.542272189303081E-4</v>
      </c>
      <c r="Q740" s="107">
        <f>Q14/SUMIFS(Q$3:Q$722,$B$3:$B$722,$B740)*SUMIFS(Calculations!$E$3:$E$53,Calculations!$A$3:$A$53,$B740)</f>
        <v>1.5436188409059649E-4</v>
      </c>
      <c r="R740" s="107">
        <f>R14/SUMIFS(R$3:R$722,$B$3:$B$722,$B740)*SUMIFS(Calculations!$E$3:$E$53,Calculations!$A$3:$A$53,$B740)</f>
        <v>1.5449678462507987E-4</v>
      </c>
    </row>
    <row r="741" spans="2:18" ht="15.75" customHeight="1">
      <c r="B741" s="107" t="s">
        <v>536</v>
      </c>
      <c r="C741" s="107" t="s">
        <v>449</v>
      </c>
      <c r="D741" s="107" t="s">
        <v>650</v>
      </c>
      <c r="E741" s="107" t="str">
        <f t="shared" si="300"/>
        <v>solar PV</v>
      </c>
      <c r="F741" s="107">
        <f>F15/SUMIFS(F$3:F$722,$B$3:$B$722,$B741)*SUMIFS(Calculations!$E$3:$E$53,Calculations!$A$3:$A$53,$B741)</f>
        <v>1.3022236094919725E-4</v>
      </c>
      <c r="G741" s="107">
        <f>G15/SUMIFS(G$3:G$722,$B$3:$B$722,$B741)*SUMIFS(Calculations!$E$3:$E$53,Calculations!$A$3:$A$53,$B741)</f>
        <v>1.763329074846423E-4</v>
      </c>
      <c r="H741" s="107">
        <f>H15/SUMIFS(H$3:H$722,$B$3:$B$722,$B741)*SUMIFS(Calculations!$E$3:$E$53,Calculations!$A$3:$A$53,$B741)</f>
        <v>2.2370198586897668E-4</v>
      </c>
      <c r="I741" s="107">
        <f>I15/SUMIFS(I$3:I$722,$B$3:$B$722,$B741)*SUMIFS(Calculations!$E$3:$E$53,Calculations!$A$3:$A$53,$B741)</f>
        <v>2.6726768275841612E-4</v>
      </c>
      <c r="J741" s="107">
        <f>J15/SUMIFS(J$3:J$722,$B$3:$B$722,$B741)*SUMIFS(Calculations!$E$3:$E$53,Calculations!$A$3:$A$53,$B741)</f>
        <v>3.10719576660502E-4</v>
      </c>
      <c r="K741" s="107">
        <f>K15/SUMIFS(K$3:K$722,$B$3:$B$722,$B741)*SUMIFS(Calculations!$E$3:$E$53,Calculations!$A$3:$A$53,$B741)</f>
        <v>4.1082194034183664E-4</v>
      </c>
      <c r="L741" s="107">
        <f>L15/SUMIFS(L$3:L$722,$B$3:$B$722,$B741)*SUMIFS(Calculations!$E$3:$E$53,Calculations!$A$3:$A$53,$B741)</f>
        <v>5.1857932132367483E-4</v>
      </c>
      <c r="M741" s="107">
        <f>M15/SUMIFS(M$3:M$722,$B$3:$B$722,$B741)*SUMIFS(Calculations!$E$3:$E$53,Calculations!$A$3:$A$53,$B741)</f>
        <v>7.6997824547153171E-4</v>
      </c>
      <c r="N741" s="107">
        <f>N15/SUMIFS(N$3:N$722,$B$3:$B$722,$B741)*SUMIFS(Calculations!$E$3:$E$53,Calculations!$A$3:$A$53,$B741)</f>
        <v>1.0322893465174318E-3</v>
      </c>
      <c r="O741" s="107">
        <f>O15/SUMIFS(O$3:O$722,$B$3:$B$722,$B741)*SUMIFS(Calculations!$E$3:$E$53,Calculations!$A$3:$A$53,$B741)</f>
        <v>1.5308565279524996E-3</v>
      </c>
      <c r="P741" s="107">
        <f>P15/SUMIFS(P$3:P$722,$B$3:$B$722,$B741)*SUMIFS(Calculations!$E$3:$E$53,Calculations!$A$3:$A$53,$B741)</f>
        <v>2.0264307127121164E-3</v>
      </c>
      <c r="Q741" s="107">
        <f>Q15/SUMIFS(Q$3:Q$722,$B$3:$B$722,$B741)*SUMIFS(Calculations!$E$3:$E$53,Calculations!$A$3:$A$53,$B741)</f>
        <v>3.0656180793027002E-3</v>
      </c>
      <c r="R741" s="107">
        <f>R15/SUMIFS(R$3:R$722,$B$3:$B$722,$B741)*SUMIFS(Calculations!$E$3:$E$53,Calculations!$A$3:$A$53,$B741)</f>
        <v>4.1066217871747772E-3</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1.9029739580131383E-3</v>
      </c>
      <c r="G743" s="107">
        <f>G17/SUMIFS(G$3:G$722,$B$3:$B$722,$B743)*SUMIFS(Calculations!$E$3:$E$53,Calculations!$A$3:$A$53,$B743)</f>
        <v>1.9285940151734203E-3</v>
      </c>
      <c r="H743" s="107">
        <f>H17/SUMIFS(H$3:H$722,$B$3:$B$722,$B743)*SUMIFS(Calculations!$E$3:$E$53,Calculations!$A$3:$A$53,$B743)</f>
        <v>1.9549133409464004E-3</v>
      </c>
      <c r="I743" s="107">
        <f>I17/SUMIFS(I$3:I$722,$B$3:$B$722,$B743)*SUMIFS(Calculations!$E$3:$E$53,Calculations!$A$3:$A$53,$B743)</f>
        <v>1.9523566742288652E-3</v>
      </c>
      <c r="J743" s="107">
        <f>J17/SUMIFS(J$3:J$722,$B$3:$B$722,$B743)*SUMIFS(Calculations!$E$3:$E$53,Calculations!$A$3:$A$53,$B743)</f>
        <v>1.9498066860756803E-3</v>
      </c>
      <c r="K743" s="107">
        <f>K17/SUMIFS(K$3:K$722,$B$3:$B$722,$B743)*SUMIFS(Calculations!$E$3:$E$53,Calculations!$A$3:$A$53,$B743)</f>
        <v>2.0115720091526275E-3</v>
      </c>
      <c r="L743" s="107">
        <f>L17/SUMIFS(L$3:L$722,$B$3:$B$722,$B743)*SUMIFS(Calculations!$E$3:$E$53,Calculations!$A$3:$A$53,$B743)</f>
        <v>2.0780606434415896E-3</v>
      </c>
      <c r="M743" s="107">
        <f>M17/SUMIFS(M$3:M$722,$B$3:$B$722,$B743)*SUMIFS(Calculations!$E$3:$E$53,Calculations!$A$3:$A$53,$B743)</f>
        <v>2.1115981576823191E-3</v>
      </c>
      <c r="N743" s="107">
        <f>N17/SUMIFS(N$3:N$722,$B$3:$B$722,$B743)*SUMIFS(Calculations!$E$3:$E$53,Calculations!$A$3:$A$53,$B743)</f>
        <v>2.1465913952892325E-3</v>
      </c>
      <c r="O743" s="107">
        <f>O17/SUMIFS(O$3:O$722,$B$3:$B$722,$B743)*SUMIFS(Calculations!$E$3:$E$53,Calculations!$A$3:$A$53,$B743)</f>
        <v>2.1294385717665859E-3</v>
      </c>
      <c r="P743" s="107">
        <f>P17/SUMIFS(P$3:P$722,$B$3:$B$722,$B743)*SUMIFS(Calculations!$E$3:$E$53,Calculations!$A$3:$A$53,$B743)</f>
        <v>2.1123887200112153E-3</v>
      </c>
      <c r="Q743" s="107">
        <f>Q17/SUMIFS(Q$3:Q$722,$B$3:$B$722,$B743)*SUMIFS(Calculations!$E$3:$E$53,Calculations!$A$3:$A$53,$B743)</f>
        <v>2.1036761653513997E-3</v>
      </c>
      <c r="R743" s="107">
        <f>R17/SUMIFS(R$3:R$722,$B$3:$B$722,$B743)*SUMIFS(Calculations!$E$3:$E$53,Calculations!$A$3:$A$53,$B743)</f>
        <v>2.0949483824726852E-3</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8.7325152624620636E-2</v>
      </c>
      <c r="G1285" s="107">
        <f>G559/SUMIFS(G$3:G$722,$B$3:$B$722,$B1285)*SUMIFS(Calculations!$E$3:$E$53,Calculations!$A$3:$A$53,$B1285)</f>
        <v>8.3382101716081264E-2</v>
      </c>
      <c r="H1285" s="107">
        <f>H559/SUMIFS(H$3:H$722,$B$3:$B$722,$B1285)*SUMIFS(Calculations!$E$3:$E$53,Calculations!$A$3:$A$53,$B1285)</f>
        <v>7.9334531708893485E-2</v>
      </c>
      <c r="I1285" s="107">
        <f>I559/SUMIFS(I$3:I$722,$B$3:$B$722,$B1285)*SUMIFS(Calculations!$E$3:$E$53,Calculations!$A$3:$A$53,$B1285)</f>
        <v>7.721124993534792E-2</v>
      </c>
      <c r="J1285" s="107">
        <f>J559/SUMIFS(J$3:J$722,$B$3:$B$722,$B1285)*SUMIFS(Calculations!$E$3:$E$53,Calculations!$A$3:$A$53,$B1285)</f>
        <v>7.5064251925468284E-2</v>
      </c>
      <c r="K1285" s="107">
        <f>K559/SUMIFS(K$3:K$722,$B$3:$B$722,$B1285)*SUMIFS(Calculations!$E$3:$E$53,Calculations!$A$3:$A$53,$B1285)</f>
        <v>7.9154334174134533E-2</v>
      </c>
      <c r="L1285" s="107">
        <f>L559/SUMIFS(L$3:L$722,$B$3:$B$722,$B1285)*SUMIFS(Calculations!$E$3:$E$53,Calculations!$A$3:$A$53,$B1285)</f>
        <v>8.300095962557251E-2</v>
      </c>
      <c r="M1285" s="107">
        <f>M559/SUMIFS(M$3:M$722,$B$3:$B$722,$B1285)*SUMIFS(Calculations!$E$3:$E$53,Calculations!$A$3:$A$53,$B1285)</f>
        <v>8.0305804378504334E-2</v>
      </c>
      <c r="N1285" s="107">
        <f>N559/SUMIFS(N$3:N$722,$B$3:$B$722,$B1285)*SUMIFS(Calculations!$E$3:$E$53,Calculations!$A$3:$A$53,$B1285)</f>
        <v>7.7758146212206891E-2</v>
      </c>
      <c r="O1285" s="107">
        <f>O559/SUMIFS(O$3:O$722,$B$3:$B$722,$B1285)*SUMIFS(Calculations!$E$3:$E$53,Calculations!$A$3:$A$53,$B1285)</f>
        <v>7.3061001413909823E-2</v>
      </c>
      <c r="P1285" s="107">
        <f>P559/SUMIFS(P$3:P$722,$B$3:$B$722,$B1285)*SUMIFS(Calculations!$E$3:$E$53,Calculations!$A$3:$A$53,$B1285)</f>
        <v>6.8826141240384886E-2</v>
      </c>
      <c r="Q1285" s="107">
        <f>Q559/SUMIFS(Q$3:Q$722,$B$3:$B$722,$B1285)*SUMIFS(Calculations!$E$3:$E$53,Calculations!$A$3:$A$53,$B1285)</f>
        <v>6.972667319943783E-2</v>
      </c>
      <c r="R1285" s="107">
        <f>R559/SUMIFS(R$3:R$722,$B$3:$B$722,$B1285)*SUMIFS(Calculations!$E$3:$E$53,Calculations!$A$3:$A$53,$B1285)</f>
        <v>7.0635553220606592E-2</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6.6918845537165747E-3</v>
      </c>
      <c r="G1288" s="107">
        <f>G562/SUMIFS(G$3:G$722,$B$3:$B$722,$B1288)*SUMIFS(Calculations!$E$3:$E$53,Calculations!$A$3:$A$53,$B1288)</f>
        <v>6.7937085443501993E-3</v>
      </c>
      <c r="H1288" s="107">
        <f>H562/SUMIFS(H$3:H$722,$B$3:$B$722,$B1288)*SUMIFS(Calculations!$E$3:$E$53,Calculations!$A$3:$A$53,$B1288)</f>
        <v>6.8982316002428497E-3</v>
      </c>
      <c r="I1288" s="107">
        <f>I562/SUMIFS(I$3:I$722,$B$3:$B$722,$B1288)*SUMIFS(Calculations!$E$3:$E$53,Calculations!$A$3:$A$53,$B1288)</f>
        <v>6.9257393795931236E-3</v>
      </c>
      <c r="J1288" s="107">
        <f>J562/SUMIFS(J$3:J$722,$B$3:$B$722,$B1288)*SUMIFS(Calculations!$E$3:$E$53,Calculations!$A$3:$A$53,$B1288)</f>
        <v>6.9535544102014395E-3</v>
      </c>
      <c r="K1288" s="107">
        <f>K562/SUMIFS(K$3:K$722,$B$3:$B$722,$B1288)*SUMIFS(Calculations!$E$3:$E$53,Calculations!$A$3:$A$53,$B1288)</f>
        <v>6.7507862655417864E-3</v>
      </c>
      <c r="L1288" s="107">
        <f>L562/SUMIFS(L$3:L$722,$B$3:$B$722,$B1288)*SUMIFS(Calculations!$E$3:$E$53,Calculations!$A$3:$A$53,$B1288)</f>
        <v>6.5600876295319552E-3</v>
      </c>
      <c r="M1288" s="107">
        <f>M562/SUMIFS(M$3:M$722,$B$3:$B$722,$B1288)*SUMIFS(Calculations!$E$3:$E$53,Calculations!$A$3:$A$53,$B1288)</f>
        <v>6.3755314192175542E-3</v>
      </c>
      <c r="N1288" s="107">
        <f>N562/SUMIFS(N$3:N$722,$B$3:$B$722,$B1288)*SUMIFS(Calculations!$E$3:$E$53,Calculations!$A$3:$A$53,$B1288)</f>
        <v>6.2010753700308266E-3</v>
      </c>
      <c r="O1288" s="107">
        <f>O562/SUMIFS(O$3:O$722,$B$3:$B$722,$B1288)*SUMIFS(Calculations!$E$3:$E$53,Calculations!$A$3:$A$53,$B1288)</f>
        <v>5.8801326690737865E-3</v>
      </c>
      <c r="P1288" s="107">
        <f>P562/SUMIFS(P$3:P$722,$B$3:$B$722,$B1288)*SUMIFS(Calculations!$E$3:$E$53,Calculations!$A$3:$A$53,$B1288)</f>
        <v>5.5907765771007964E-3</v>
      </c>
      <c r="Q1288" s="107">
        <f>Q562/SUMIFS(Q$3:Q$722,$B$3:$B$722,$B1288)*SUMIFS(Calculations!$E$3:$E$53,Calculations!$A$3:$A$53,$B1288)</f>
        <v>5.6165706752118495E-3</v>
      </c>
      <c r="R1288" s="107">
        <f>R562/SUMIFS(R$3:R$722,$B$3:$B$722,$B1288)*SUMIFS(Calculations!$E$3:$E$53,Calculations!$A$3:$A$53,$B1288)</f>
        <v>5.6426038883605062E-3</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1.1885297606070149E-4</v>
      </c>
      <c r="R1290" s="107">
        <f>R564/SUMIFS(R$3:R$722,$B$3:$B$722,$B1290)*SUMIFS(Calculations!$E$3:$E$53,Calculations!$A$3:$A$53,$B1290)</f>
        <v>2.3880773647988918E-4</v>
      </c>
    </row>
    <row r="1291" spans="2:18" ht="15.75" customHeight="1">
      <c r="B1291" s="107" t="s">
        <v>575</v>
      </c>
      <c r="C1291" s="107" t="s">
        <v>449</v>
      </c>
      <c r="D1291" s="107" t="s">
        <v>645</v>
      </c>
      <c r="E1291" s="107" t="str">
        <f t="shared" si="308"/>
        <v>natural gas nonpeaker</v>
      </c>
      <c r="F1291" s="107">
        <f>F565/SUMIFS(F$3:F$722,$B$3:$B$722,$B1291)*SUMIFS(Calculations!$E$3:$E$53,Calculations!$A$3:$A$53,$B1291)</f>
        <v>6.5855015190258839E-2</v>
      </c>
      <c r="G1291" s="107">
        <f>G565/SUMIFS(G$3:G$722,$B$3:$B$722,$B1291)*SUMIFS(Calculations!$E$3:$E$53,Calculations!$A$3:$A$53,$B1291)</f>
        <v>6.5986733062979433E-2</v>
      </c>
      <c r="H1291" s="107">
        <f>H565/SUMIFS(H$3:H$722,$B$3:$B$722,$B1291)*SUMIFS(Calculations!$E$3:$E$53,Calculations!$A$3:$A$53,$B1291)</f>
        <v>6.6121942403005951E-2</v>
      </c>
      <c r="I1291" s="107">
        <f>I565/SUMIFS(I$3:I$722,$B$3:$B$722,$B1291)*SUMIFS(Calculations!$E$3:$E$53,Calculations!$A$3:$A$53,$B1291)</f>
        <v>6.6729890684337642E-2</v>
      </c>
      <c r="J1291" s="107">
        <f>J565/SUMIFS(J$3:J$722,$B$3:$B$722,$B1291)*SUMIFS(Calculations!$E$3:$E$53,Calculations!$A$3:$A$53,$B1291)</f>
        <v>6.7344629512877272E-2</v>
      </c>
      <c r="K1291" s="107">
        <f>K565/SUMIFS(K$3:K$722,$B$3:$B$722,$B1291)*SUMIFS(Calculations!$E$3:$E$53,Calculations!$A$3:$A$53,$B1291)</f>
        <v>6.9101070469116371E-2</v>
      </c>
      <c r="L1291" s="107">
        <f>L565/SUMIFS(L$3:L$722,$B$3:$B$722,$B1291)*SUMIFS(Calculations!$E$3:$E$53,Calculations!$A$3:$A$53,$B1291)</f>
        <v>7.075296157434309E-2</v>
      </c>
      <c r="M1291" s="107">
        <f>M565/SUMIFS(M$3:M$722,$B$3:$B$722,$B1291)*SUMIFS(Calculations!$E$3:$E$53,Calculations!$A$3:$A$53,$B1291)</f>
        <v>7.7423700152999514E-2</v>
      </c>
      <c r="N1291" s="107">
        <f>N565/SUMIFS(N$3:N$722,$B$3:$B$722,$B1291)*SUMIFS(Calculations!$E$3:$E$53,Calculations!$A$3:$A$53,$B1291)</f>
        <v>8.3729370905597705E-2</v>
      </c>
      <c r="O1291" s="107">
        <f>O565/SUMIFS(O$3:O$722,$B$3:$B$722,$B1291)*SUMIFS(Calculations!$E$3:$E$53,Calculations!$A$3:$A$53,$B1291)</f>
        <v>7.8372186671835278E-2</v>
      </c>
      <c r="P1291" s="107">
        <f>P565/SUMIFS(P$3:P$722,$B$3:$B$722,$B1291)*SUMIFS(Calculations!$E$3:$E$53,Calculations!$A$3:$A$53,$B1291)</f>
        <v>7.3542246968460276E-2</v>
      </c>
      <c r="Q1291" s="107">
        <f>Q565/SUMIFS(Q$3:Q$722,$B$3:$B$722,$B1291)*SUMIFS(Calculations!$E$3:$E$53,Calculations!$A$3:$A$53,$B1291)</f>
        <v>7.1608065637688553E-2</v>
      </c>
      <c r="R1291" s="107">
        <f>R565/SUMIFS(R$3:R$722,$B$3:$B$722,$B1291)*SUMIFS(Calculations!$E$3:$E$53,Calculations!$A$3:$A$53,$B1291)</f>
        <v>6.9655954164926689E-2</v>
      </c>
    </row>
    <row r="1292" spans="2:18" ht="15.75" customHeight="1">
      <c r="B1292" s="107" t="s">
        <v>575</v>
      </c>
      <c r="C1292" s="107" t="s">
        <v>449</v>
      </c>
      <c r="D1292" s="107" t="s">
        <v>646</v>
      </c>
      <c r="E1292" s="107" t="str">
        <f t="shared" si="308"/>
        <v>natural gas peaker</v>
      </c>
      <c r="F1292" s="107">
        <f>F566/SUMIFS(F$3:F$722,$B$3:$B$722,$B1292)*SUMIFS(Calculations!$E$3:$E$53,Calculations!$A$3:$A$53,$B1292)</f>
        <v>5.1139863812563961E-4</v>
      </c>
      <c r="G1292" s="107">
        <f>G566/SUMIFS(G$3:G$722,$B$3:$B$722,$B1292)*SUMIFS(Calculations!$E$3:$E$53,Calculations!$A$3:$A$53,$B1292)</f>
        <v>5.1548716888821517E-4</v>
      </c>
      <c r="H1292" s="107">
        <f>H566/SUMIFS(H$3:H$722,$B$3:$B$722,$B1292)*SUMIFS(Calculations!$E$3:$E$53,Calculations!$A$3:$A$53,$B1292)</f>
        <v>5.1968407500784636E-4</v>
      </c>
      <c r="I1292" s="107">
        <f>I566/SUMIFS(I$3:I$722,$B$3:$B$722,$B1292)*SUMIFS(Calculations!$E$3:$E$53,Calculations!$A$3:$A$53,$B1292)</f>
        <v>5.2257029112646786E-4</v>
      </c>
      <c r="J1292" s="107">
        <f>J566/SUMIFS(J$3:J$722,$B$3:$B$722,$B1292)*SUMIFS(Calculations!$E$3:$E$53,Calculations!$A$3:$A$53,$B1292)</f>
        <v>5.2548874516303019E-4</v>
      </c>
      <c r="K1292" s="107">
        <f>K566/SUMIFS(K$3:K$722,$B$3:$B$722,$B1292)*SUMIFS(Calculations!$E$3:$E$53,Calculations!$A$3:$A$53,$B1292)</f>
        <v>5.0936949122159755E-4</v>
      </c>
      <c r="L1292" s="107">
        <f>L566/SUMIFS(L$3:L$722,$B$3:$B$722,$B1292)*SUMIFS(Calculations!$E$3:$E$53,Calculations!$A$3:$A$53,$B1292)</f>
        <v>4.9420971479178957E-4</v>
      </c>
      <c r="M1292" s="107">
        <f>M566/SUMIFS(M$3:M$722,$B$3:$B$722,$B1292)*SUMIFS(Calculations!$E$3:$E$53,Calculations!$A$3:$A$53,$B1292)</f>
        <v>4.8030601758324465E-4</v>
      </c>
      <c r="N1292" s="107">
        <f>N566/SUMIFS(N$3:N$722,$B$3:$B$722,$B1292)*SUMIFS(Calculations!$E$3:$E$53,Calculations!$A$3:$A$53,$B1292)</f>
        <v>4.6716322450161834E-4</v>
      </c>
      <c r="O1292" s="107">
        <f>O566/SUMIFS(O$3:O$722,$B$3:$B$722,$B1292)*SUMIFS(Calculations!$E$3:$E$53,Calculations!$A$3:$A$53,$B1292)</f>
        <v>4.3388159961231672E-4</v>
      </c>
      <c r="P1292" s="107">
        <f>P566/SUMIFS(P$3:P$722,$B$3:$B$722,$B1292)*SUMIFS(Calculations!$E$3:$E$53,Calculations!$A$3:$A$53,$B1292)</f>
        <v>4.0387549296535993E-4</v>
      </c>
      <c r="Q1292" s="107">
        <f>Q566/SUMIFS(Q$3:Q$722,$B$3:$B$722,$B1292)*SUMIFS(Calculations!$E$3:$E$53,Calculations!$A$3:$A$53,$B1292)</f>
        <v>3.2811225846023952E-4</v>
      </c>
      <c r="R1292" s="107">
        <f>R566/SUMIFS(R$3:R$722,$B$3:$B$722,$B1292)*SUMIFS(Calculations!$E$3:$E$53,Calculations!$A$3:$A$53,$B1292)</f>
        <v>2.5164668776217909E-4</v>
      </c>
    </row>
    <row r="1293" spans="2:18" ht="15.75" customHeight="1">
      <c r="B1293" s="107" t="s">
        <v>575</v>
      </c>
      <c r="C1293" s="107" t="s">
        <v>449</v>
      </c>
      <c r="D1293" s="107" t="s">
        <v>647</v>
      </c>
      <c r="E1293" s="107" t="str">
        <f t="shared" si="308"/>
        <v>nuclear</v>
      </c>
      <c r="F1293" s="107">
        <f>F567/SUMIFS(F$3:F$722,$B$3:$B$722,$B1293)*SUMIFS(Calculations!$E$3:$E$53,Calculations!$A$3:$A$53,$B1293)</f>
        <v>0.18102542372721289</v>
      </c>
      <c r="G1293" s="107">
        <f>G567/SUMIFS(G$3:G$722,$B$3:$B$722,$B1293)*SUMIFS(Calculations!$E$3:$E$53,Calculations!$A$3:$A$53,$B1293)</f>
        <v>0.1833932765286361</v>
      </c>
      <c r="H1293" s="107">
        <f>H567/SUMIFS(H$3:H$722,$B$3:$B$722,$B1293)*SUMIFS(Calculations!$E$3:$E$53,Calculations!$A$3:$A$53,$B1293)</f>
        <v>0.18582389439352853</v>
      </c>
      <c r="I1293" s="107">
        <f>I567/SUMIFS(I$3:I$722,$B$3:$B$722,$B1293)*SUMIFS(Calculations!$E$3:$E$53,Calculations!$A$3:$A$53,$B1293)</f>
        <v>0.18685592124410219</v>
      </c>
      <c r="J1293" s="107">
        <f>J567/SUMIFS(J$3:J$722,$B$3:$B$722,$B1293)*SUMIFS(Calculations!$E$3:$E$53,Calculations!$A$3:$A$53,$B1293)</f>
        <v>0.18789947543551039</v>
      </c>
      <c r="K1293" s="107">
        <f>K567/SUMIFS(K$3:K$722,$B$3:$B$722,$B1293)*SUMIFS(Calculations!$E$3:$E$53,Calculations!$A$3:$A$53,$B1293)</f>
        <v>0.18213569954518699</v>
      </c>
      <c r="L1293" s="107">
        <f>L567/SUMIFS(L$3:L$722,$B$3:$B$722,$B1293)*SUMIFS(Calculations!$E$3:$E$53,Calculations!$A$3:$A$53,$B1293)</f>
        <v>0.1767150048774129</v>
      </c>
      <c r="M1293" s="107">
        <f>M567/SUMIFS(M$3:M$722,$B$3:$B$722,$B1293)*SUMIFS(Calculations!$E$3:$E$53,Calculations!$A$3:$A$53,$B1293)</f>
        <v>0.17174344756786622</v>
      </c>
      <c r="N1293" s="107">
        <f>N567/SUMIFS(N$3:N$722,$B$3:$B$722,$B1293)*SUMIFS(Calculations!$E$3:$E$53,Calculations!$A$3:$A$53,$B1293)</f>
        <v>0.16704396742004904</v>
      </c>
      <c r="O1293" s="107">
        <f>O567/SUMIFS(O$3:O$722,$B$3:$B$722,$B1293)*SUMIFS(Calculations!$E$3:$E$53,Calculations!$A$3:$A$53,$B1293)</f>
        <v>0.15839844404172185</v>
      </c>
      <c r="P1293" s="107">
        <f>P567/SUMIFS(P$3:P$722,$B$3:$B$722,$B1293)*SUMIFS(Calculations!$E$3:$E$53,Calculations!$A$3:$A$53,$B1293)</f>
        <v>0.15060379767539517</v>
      </c>
      <c r="Q1293" s="107">
        <f>Q567/SUMIFS(Q$3:Q$722,$B$3:$B$722,$B1293)*SUMIFS(Calculations!$E$3:$E$53,Calculations!$A$3:$A$53,$B1293)</f>
        <v>0.15129863659080586</v>
      </c>
      <c r="R1293" s="107">
        <f>R567/SUMIFS(R$3:R$722,$B$3:$B$722,$B1293)*SUMIFS(Calculations!$E$3:$E$53,Calculations!$A$3:$A$53,$B1293)</f>
        <v>0.15199991676392874</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5.7535330797886259E-4</v>
      </c>
      <c r="G1295" s="107">
        <f>G569/SUMIFS(G$3:G$722,$B$3:$B$722,$B1295)*SUMIFS(Calculations!$E$3:$E$53,Calculations!$A$3:$A$53,$B1295)</f>
        <v>5.8287905720267772E-4</v>
      </c>
      <c r="H1295" s="107">
        <f>H569/SUMIFS(H$3:H$722,$B$3:$B$722,$B1295)*SUMIFS(Calculations!$E$3:$E$53,Calculations!$A$3:$A$53,$B1295)</f>
        <v>5.9060429269835991E-4</v>
      </c>
      <c r="I1295" s="107">
        <f>I569/SUMIFS(I$3:I$722,$B$3:$B$722,$B1295)*SUMIFS(Calculations!$E$3:$E$53,Calculations!$A$3:$A$53,$B1295)</f>
        <v>5.9388438479909898E-4</v>
      </c>
      <c r="J1295" s="107">
        <f>J569/SUMIFS(J$3:J$722,$B$3:$B$722,$B1295)*SUMIFS(Calculations!$E$3:$E$53,Calculations!$A$3:$A$53,$B1295)</f>
        <v>5.9720111426018649E-4</v>
      </c>
      <c r="K1295" s="107">
        <f>K569/SUMIFS(K$3:K$722,$B$3:$B$722,$B1295)*SUMIFS(Calculations!$E$3:$E$53,Calculations!$A$3:$A$53,$B1295)</f>
        <v>5.788820988607608E-4</v>
      </c>
      <c r="L1295" s="107">
        <f>L569/SUMIFS(L$3:L$722,$B$3:$B$722,$B1295)*SUMIFS(Calculations!$E$3:$E$53,Calculations!$A$3:$A$53,$B1295)</f>
        <v>5.6165349889710631E-4</v>
      </c>
      <c r="M1295" s="107">
        <f>M569/SUMIFS(M$3:M$722,$B$3:$B$722,$B1295)*SUMIFS(Calculations!$E$3:$E$53,Calculations!$A$3:$A$53,$B1295)</f>
        <v>5.4585239270461632E-4</v>
      </c>
      <c r="N1295" s="107">
        <f>N569/SUMIFS(N$3:N$722,$B$3:$B$722,$B1295)*SUMIFS(Calculations!$E$3:$E$53,Calculations!$A$3:$A$53,$B1295)</f>
        <v>5.3091602966147801E-4</v>
      </c>
      <c r="O1295" s="107">
        <f>O569/SUMIFS(O$3:O$722,$B$3:$B$722,$B1295)*SUMIFS(Calculations!$E$3:$E$53,Calculations!$A$3:$A$53,$B1295)</f>
        <v>5.0343795297748243E-4</v>
      </c>
      <c r="P1295" s="107">
        <f>P569/SUMIFS(P$3:P$722,$B$3:$B$722,$B1295)*SUMIFS(Calculations!$E$3:$E$53,Calculations!$A$3:$A$53,$B1295)</f>
        <v>4.786642196584021E-4</v>
      </c>
      <c r="Q1295" s="107">
        <f>Q569/SUMIFS(Q$3:Q$722,$B$3:$B$722,$B1295)*SUMIFS(Calculations!$E$3:$E$53,Calculations!$A$3:$A$53,$B1295)</f>
        <v>4.8087262696530294E-4</v>
      </c>
      <c r="R1295" s="107">
        <f>R569/SUMIFS(R$3:R$722,$B$3:$B$722,$B1295)*SUMIFS(Calculations!$E$3:$E$53,Calculations!$A$3:$A$53,$B1295)</f>
        <v>4.8310150652884008E-4</v>
      </c>
    </row>
    <row r="1296" spans="2:18" ht="15.75" customHeight="1">
      <c r="B1296" s="107" t="s">
        <v>575</v>
      </c>
      <c r="C1296" s="107" t="s">
        <v>449</v>
      </c>
      <c r="D1296" s="107" t="s">
        <v>650</v>
      </c>
      <c r="E1296" s="107" t="str">
        <f t="shared" si="308"/>
        <v>solar PV</v>
      </c>
      <c r="F1296" s="107">
        <f>F570/SUMIFS(F$3:F$722,$B$3:$B$722,$B1296)*SUMIFS(Calculations!$E$3:$E$53,Calculations!$A$3:$A$53,$B1296)</f>
        <v>1.0497438059057598E-3</v>
      </c>
      <c r="G1296" s="107">
        <f>G570/SUMIFS(G$3:G$722,$B$3:$B$722,$B1296)*SUMIFS(Calculations!$E$3:$E$53,Calculations!$A$3:$A$53,$B1296)</f>
        <v>1.4786645612955762E-3</v>
      </c>
      <c r="H1296" s="107">
        <f>H570/SUMIFS(H$3:H$722,$B$3:$B$722,$B1296)*SUMIFS(Calculations!$E$3:$E$53,Calculations!$A$3:$A$53,$B1296)</f>
        <v>1.9189547896607101E-3</v>
      </c>
      <c r="I1296" s="107">
        <f>I570/SUMIFS(I$3:I$722,$B$3:$B$722,$B1296)*SUMIFS(Calculations!$E$3:$E$53,Calculations!$A$3:$A$53,$B1296)</f>
        <v>2.3459792096283565E-3</v>
      </c>
      <c r="J1296" s="107">
        <f>J570/SUMIFS(J$3:J$722,$B$3:$B$722,$B1296)*SUMIFS(Calculations!$E$3:$E$53,Calculations!$A$3:$A$53,$B1296)</f>
        <v>2.7777733272360233E-3</v>
      </c>
      <c r="K1296" s="107">
        <f>K570/SUMIFS(K$3:K$722,$B$3:$B$722,$B1296)*SUMIFS(Calculations!$E$3:$E$53,Calculations!$A$3:$A$53,$B1296)</f>
        <v>3.0783393893307792E-3</v>
      </c>
      <c r="L1296" s="107">
        <f>L570/SUMIFS(L$3:L$722,$B$3:$B$722,$B1296)*SUMIFS(Calculations!$E$3:$E$53,Calculations!$A$3:$A$53,$B1296)</f>
        <v>3.3610146496312757E-3</v>
      </c>
      <c r="M1296" s="107">
        <f>M570/SUMIFS(M$3:M$722,$B$3:$B$722,$B1296)*SUMIFS(Calculations!$E$3:$E$53,Calculations!$A$3:$A$53,$B1296)</f>
        <v>3.7447048067200486E-3</v>
      </c>
      <c r="N1296" s="107">
        <f>N570/SUMIFS(N$3:N$722,$B$3:$B$722,$B1296)*SUMIFS(Calculations!$E$3:$E$53,Calculations!$A$3:$A$53,$B1296)</f>
        <v>4.1073968494506133E-3</v>
      </c>
      <c r="O1296" s="107">
        <f>O570/SUMIFS(O$3:O$722,$B$3:$B$722,$B1296)*SUMIFS(Calculations!$E$3:$E$53,Calculations!$A$3:$A$53,$B1296)</f>
        <v>4.0989438825558364E-3</v>
      </c>
      <c r="P1296" s="107">
        <f>P570/SUMIFS(P$3:P$722,$B$3:$B$722,$B1296)*SUMIFS(Calculations!$E$3:$E$53,Calculations!$A$3:$A$53,$B1296)</f>
        <v>4.0913228416069201E-3</v>
      </c>
      <c r="Q1296" s="107">
        <f>Q570/SUMIFS(Q$3:Q$722,$B$3:$B$722,$B1296)*SUMIFS(Calculations!$E$3:$E$53,Calculations!$A$3:$A$53,$B1296)</f>
        <v>4.3761134895005573E-3</v>
      </c>
      <c r="R1296" s="107">
        <f>R570/SUMIFS(R$3:R$722,$B$3:$B$722,$B1296)*SUMIFS(Calculations!$E$3:$E$53,Calculations!$A$3:$A$53,$B1296)</f>
        <v>4.6635441880828049E-3</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2.2446293820699019E-3</v>
      </c>
      <c r="G1298" s="107">
        <f>G572/SUMIFS(G$3:G$722,$B$3:$B$722,$B1298)*SUMIFS(Calculations!$E$3:$E$53,Calculations!$A$3:$A$53,$B1298)</f>
        <v>3.1457505904556047E-3</v>
      </c>
      <c r="H1298" s="107">
        <f>H572/SUMIFS(H$3:H$722,$B$3:$B$722,$B1298)*SUMIFS(Calculations!$E$3:$E$53,Calculations!$A$3:$A$53,$B1298)</f>
        <v>4.0707579668513311E-3</v>
      </c>
      <c r="I1298" s="107">
        <f>I572/SUMIFS(I$3:I$722,$B$3:$B$722,$B1298)*SUMIFS(Calculations!$E$3:$E$53,Calculations!$A$3:$A$53,$B1298)</f>
        <v>4.093366100954259E-3</v>
      </c>
      <c r="J1298" s="107">
        <f>J572/SUMIFS(J$3:J$722,$B$3:$B$722,$B1298)*SUMIFS(Calculations!$E$3:$E$53,Calculations!$A$3:$A$53,$B1298)</f>
        <v>4.1162267591725163E-3</v>
      </c>
      <c r="K1298" s="107">
        <f>K572/SUMIFS(K$3:K$722,$B$3:$B$722,$B1298)*SUMIFS(Calculations!$E$3:$E$53,Calculations!$A$3:$A$53,$B1298)</f>
        <v>3.9701197964963049E-3</v>
      </c>
      <c r="L1298" s="107">
        <f>L572/SUMIFS(L$3:L$722,$B$3:$B$722,$B1298)*SUMIFS(Calculations!$E$3:$E$53,Calculations!$A$3:$A$53,$B1298)</f>
        <v>3.8327096597084993E-3</v>
      </c>
      <c r="M1298" s="107">
        <f>M572/SUMIFS(M$3:M$722,$B$3:$B$722,$B1298)*SUMIFS(Calculations!$E$3:$E$53,Calculations!$A$3:$A$53,$B1298)</f>
        <v>4.6592544942935807E-3</v>
      </c>
      <c r="N1298" s="107">
        <f>N572/SUMIFS(N$3:N$722,$B$3:$B$722,$B1298)*SUMIFS(Calculations!$E$3:$E$53,Calculations!$A$3:$A$53,$B1298)</f>
        <v>5.4405652183909413E-3</v>
      </c>
      <c r="O1298" s="107">
        <f>O572/SUMIFS(O$3:O$722,$B$3:$B$722,$B1298)*SUMIFS(Calculations!$E$3:$E$53,Calculations!$A$3:$A$53,$B1298)</f>
        <v>2.4530572998202726E-2</v>
      </c>
      <c r="P1298" s="107">
        <f>P572/SUMIFS(P$3:P$722,$B$3:$B$722,$B1298)*SUMIFS(Calculations!$E$3:$E$53,Calculations!$A$3:$A$53,$B1298)</f>
        <v>4.1741776214317343E-2</v>
      </c>
      <c r="Q1298" s="107">
        <f>Q572/SUMIFS(Q$3:Q$722,$B$3:$B$722,$B1298)*SUMIFS(Calculations!$E$3:$E$53,Calculations!$A$3:$A$53,$B1298)</f>
        <v>4.1724703775758223E-2</v>
      </c>
      <c r="R1298" s="107">
        <f>R572/SUMIFS(R$3:R$722,$B$3:$B$722,$B1298)*SUMIFS(Calculations!$E$3:$E$53,Calculations!$A$3:$A$53,$B1298)</f>
        <v>4.1707473073212882E-2</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0.99999999999999978</v>
      </c>
      <c r="I1449" s="95">
        <f t="shared" si="312"/>
        <v>0.99999999999999989</v>
      </c>
      <c r="J1449" s="95">
        <f t="shared" si="312"/>
        <v>1</v>
      </c>
      <c r="K1449" s="95">
        <f t="shared" si="312"/>
        <v>1</v>
      </c>
      <c r="L1449" s="95">
        <f t="shared" si="312"/>
        <v>0.99999999999999989</v>
      </c>
      <c r="M1449" s="95">
        <f t="shared" si="312"/>
        <v>1</v>
      </c>
      <c r="N1449" s="95">
        <f t="shared" si="312"/>
        <v>0.99999999999999989</v>
      </c>
      <c r="O1449" s="95">
        <f t="shared" si="312"/>
        <v>1</v>
      </c>
      <c r="P1449" s="95">
        <f t="shared" si="312"/>
        <v>1.0000000000000002</v>
      </c>
      <c r="Q1449" s="95">
        <f t="shared" si="312"/>
        <v>0.99999999999999978</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0625" defaultRowHeight="15" customHeight="1"/>
  <cols>
    <col min="1" max="10" width="8.7265625" style="92" customWidth="1"/>
    <col min="11" max="11" width="17.6328125" style="92" customWidth="1"/>
    <col min="12" max="16" width="8.7265625" style="92" customWidth="1"/>
    <col min="17" max="17" width="34.1328125" style="92" customWidth="1"/>
    <col min="18" max="18" width="14.86328125" style="92" customWidth="1"/>
    <col min="19" max="33" width="8.7265625" style="92" customWidth="1"/>
    <col min="34" max="16384" width="14.406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GA</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6058.2710999999999</v>
      </c>
      <c r="R4" s="91">
        <f t="shared" ref="R4:R53" si="2">Q4/$Q$54</f>
        <v>0.46212730773021299</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3088.2811790000001</v>
      </c>
      <c r="R12" s="91">
        <f t="shared" si="2"/>
        <v>0.23557530576093863</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47.066437010000001</v>
      </c>
      <c r="R36" s="91">
        <f t="shared" si="2"/>
        <v>3.590246369114277E-3</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3194.9335628999997</v>
      </c>
      <c r="R43" s="91">
        <f t="shared" si="2"/>
        <v>0.2437107916481113</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720.97619659999998</v>
      </c>
      <c r="R45" s="91">
        <f t="shared" si="2"/>
        <v>5.4996348491622757E-2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13109.52847551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AL</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AL</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f t="shared" si="8"/>
        <v>640.53470000000004</v>
      </c>
      <c r="M223" s="91" t="str">
        <f t="shared" si="9"/>
        <v>FL</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f t="shared" si="8"/>
        <v>720.97619659999998</v>
      </c>
      <c r="M226" s="91" t="str">
        <f t="shared" si="9"/>
        <v>TN</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f t="shared" si="8"/>
        <v>2392.0120569999999</v>
      </c>
      <c r="M233" s="91" t="str">
        <f t="shared" si="9"/>
        <v>SC</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f t="shared" si="8"/>
        <v>802.92150590000006</v>
      </c>
      <c r="M234" s="91" t="str">
        <f t="shared" si="9"/>
        <v>SC</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f t="shared" si="8"/>
        <v>47.066437010000001</v>
      </c>
      <c r="M235" s="91" t="str">
        <f t="shared" si="9"/>
        <v>NC</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f t="shared" si="8"/>
        <v>2447.7464789999999</v>
      </c>
      <c r="M236" s="91" t="str">
        <f t="shared" si="9"/>
        <v>FL</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13109.528475509998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0625" defaultRowHeight="15" customHeight="1"/>
  <cols>
    <col min="1" max="1" width="9.86328125" style="92" customWidth="1"/>
    <col min="2" max="2" width="42.7265625" style="92" customWidth="1"/>
    <col min="3" max="35" width="8.7265625" style="92" customWidth="1"/>
    <col min="36" max="16384" width="14.406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3" t="s">
        <v>678</v>
      </c>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0625" defaultRowHeight="15" customHeight="1"/>
  <cols>
    <col min="1" max="1" width="27.54296875" style="92" customWidth="1"/>
    <col min="2" max="2" width="16.7265625" style="92" customWidth="1"/>
    <col min="3" max="3" width="21.86328125" style="92" customWidth="1"/>
    <col min="4" max="4" width="15" style="92" customWidth="1"/>
    <col min="5" max="5" width="14.40625" style="92"/>
    <col min="6" max="52" width="8.7265625" style="92" customWidth="1"/>
    <col min="53" max="53" width="9.86328125" style="92" customWidth="1"/>
    <col min="54" max="54" width="15.54296875" style="92" customWidth="1"/>
    <col min="55" max="16384" width="14.40625" style="92"/>
  </cols>
  <sheetData>
    <row r="2" spans="1:5" ht="14.75">
      <c r="A2" s="112" t="s">
        <v>655</v>
      </c>
      <c r="B2" s="91" t="s">
        <v>656</v>
      </c>
      <c r="C2" s="91" t="s">
        <v>657</v>
      </c>
      <c r="D2" s="91" t="s">
        <v>658</v>
      </c>
      <c r="E2" s="91" t="s">
        <v>659</v>
      </c>
    </row>
    <row r="3" spans="1:5" ht="14.7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ht="14.75">
      <c r="A4" s="111" t="s">
        <v>536</v>
      </c>
      <c r="B4" s="91">
        <f>IF(SUMIFS('EIA SEDS data'!$AE$20:$AE$119,'EIA SEDS data'!$B$20:$B$119,A4,'EIA SEDS data'!$A$20:$A$119,"exports")&gt;0, 1, 0)</f>
        <v>1</v>
      </c>
      <c r="C4" s="91">
        <f>SUMIFS('Cross border connections'!$R$4:$R$53,'Cross border connections'!$P$4:$P$53,Calculations!A4)</f>
        <v>0.46212730773021299</v>
      </c>
      <c r="D4" s="91">
        <f t="shared" si="0"/>
        <v>0.46212730773021299</v>
      </c>
      <c r="E4" s="91">
        <f t="shared" si="1"/>
        <v>0.65472139877011082</v>
      </c>
    </row>
    <row r="5" spans="1:5" ht="14.7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ht="14.7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ht="14.7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ht="14.7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ht="14.7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ht="14.7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ht="14.7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ht="14.75">
      <c r="A12" s="111" t="s">
        <v>544</v>
      </c>
      <c r="B12" s="91">
        <f>IF(SUMIFS('EIA SEDS data'!$AE$20:$AE$119,'EIA SEDS data'!$B$20:$B$119,A12,'EIA SEDS data'!$A$20:$A$119,"exports")&gt;0, 1, 0)</f>
        <v>0</v>
      </c>
      <c r="C12" s="91">
        <f>SUMIFS('Cross border connections'!$R$4:$R$53,'Cross border connections'!$P$4:$P$53,Calculations!A12)</f>
        <v>0.23557530576093863</v>
      </c>
      <c r="D12" s="91">
        <f t="shared" si="0"/>
        <v>0</v>
      </c>
      <c r="E12" s="91">
        <f t="shared" si="1"/>
        <v>0</v>
      </c>
    </row>
    <row r="13" spans="1:5" ht="14.7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ht="14.7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ht="14.7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ht="14.7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ht="14.7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ht="14.7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ht="14.7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ht="14.7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3.590246369114277E-3</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0.2437107916481113</v>
      </c>
      <c r="D43" s="91">
        <f t="shared" si="0"/>
        <v>0.2437107916481113</v>
      </c>
      <c r="E43" s="91">
        <f t="shared" si="1"/>
        <v>0.34527860122988913</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5.4996348491622757E-2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0.70583809937832431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0.19489736629017479</v>
      </c>
      <c r="C60" s="91">
        <f>SUMIFS('ReEDs Generation Data'!H$729:H$1448,'ReEDs Generation Data'!$E$729:$E$1448,Calculations!$A60)</f>
        <v>0.17504151577128457</v>
      </c>
      <c r="D60" s="91">
        <f>SUMIFS('ReEDs Generation Data'!I$729:I$1448,'ReEDs Generation Data'!$E$729:$E$1448,Calculations!$A60)</f>
        <v>0.18662975836102277</v>
      </c>
      <c r="E60" s="91">
        <f>SUMIFS('ReEDs Generation Data'!J$729:J$1448,'ReEDs Generation Data'!$E$729:$E$1448,Calculations!$A60)</f>
        <v>0.19815846725837494</v>
      </c>
      <c r="F60" s="91">
        <f>SUMIFS('ReEDs Generation Data'!K$729:K$1448,'ReEDs Generation Data'!$E$729:$E$1448,Calculations!$A60)</f>
        <v>0.21964979680117092</v>
      </c>
      <c r="G60" s="91">
        <f>SUMIFS('ReEDs Generation Data'!L$729:L$1448,'ReEDs Generation Data'!$E$729:$E$1448,Calculations!$A60)</f>
        <v>0.24222837587761964</v>
      </c>
      <c r="H60" s="91">
        <f>SUMIFS('ReEDs Generation Data'!M$729:M$1448,'ReEDs Generation Data'!$E$729:$E$1448,Calculations!$A60)</f>
        <v>0.2423271255240157</v>
      </c>
      <c r="I60" s="91">
        <f>SUMIFS('ReEDs Generation Data'!N$729:N$1448,'ReEDs Generation Data'!$E$729:$E$1448,Calculations!$A60)</f>
        <v>0.24269464398906726</v>
      </c>
      <c r="J60" s="91">
        <f>SUMIFS('ReEDs Generation Data'!O$729:O$1448,'ReEDs Generation Data'!$E$729:$E$1448,Calculations!$A60)</f>
        <v>0.23796917608578727</v>
      </c>
      <c r="K60" s="91">
        <f>SUMIFS('ReEDs Generation Data'!P$729:P$1448,'ReEDs Generation Data'!$E$729:$E$1448,Calculations!$A60)</f>
        <v>0.23370616283643939</v>
      </c>
      <c r="L60" s="91">
        <f>SUMIFS('ReEDs Generation Data'!Q$729:Q$1448,'ReEDs Generation Data'!$E$729:$E$1448,Calculations!$A60)</f>
        <v>0.23630607800716963</v>
      </c>
      <c r="M60" s="91">
        <f>SUMIFS('ReEDs Generation Data'!R$729:R$1448,'ReEDs Generation Data'!$E$729:$E$1448,Calculations!$A60)</f>
        <v>0.23891731150310741</v>
      </c>
    </row>
    <row r="61" spans="1:33" ht="15.75" customHeight="1">
      <c r="A61" s="111" t="s">
        <v>634</v>
      </c>
      <c r="B61" s="91">
        <f>SUMIFS('ReEDs Generation Data'!G$729:G$1448,'ReEDs Generation Data'!$E$729:$E$1448,Calculations!$A61)</f>
        <v>0.37510376824874486</v>
      </c>
      <c r="C61" s="91">
        <f>SUMIFS('ReEDs Generation Data'!H$729:H$1448,'ReEDs Generation Data'!$E$729:$E$1448,Calculations!$A61)</f>
        <v>0.37844956505125144</v>
      </c>
      <c r="D61" s="91">
        <f>SUMIFS('ReEDs Generation Data'!I$729:I$1448,'ReEDs Generation Data'!$E$729:$E$1448,Calculations!$A61)</f>
        <v>0.36561905595053928</v>
      </c>
      <c r="E61" s="91">
        <f>SUMIFS('ReEDs Generation Data'!J$729:J$1448,'ReEDs Generation Data'!$E$729:$E$1448,Calculations!$A61)</f>
        <v>0.35283044154329446</v>
      </c>
      <c r="F61" s="91">
        <f>SUMIFS('ReEDs Generation Data'!K$729:K$1448,'ReEDs Generation Data'!$E$729:$E$1448,Calculations!$A61)</f>
        <v>0.32804680604014125</v>
      </c>
      <c r="G61" s="91">
        <f>SUMIFS('ReEDs Generation Data'!L$729:L$1448,'ReEDs Generation Data'!$E$729:$E$1448,Calculations!$A61)</f>
        <v>0.30112905078390934</v>
      </c>
      <c r="H61" s="91">
        <f>SUMIFS('ReEDs Generation Data'!M$729:M$1448,'ReEDs Generation Data'!$E$729:$E$1448,Calculations!$A61)</f>
        <v>0.29912027996464741</v>
      </c>
      <c r="I61" s="91">
        <f>SUMIFS('ReEDs Generation Data'!N$729:N$1448,'ReEDs Generation Data'!$E$729:$E$1448,Calculations!$A61)</f>
        <v>0.2963697000812357</v>
      </c>
      <c r="J61" s="91">
        <f>SUMIFS('ReEDs Generation Data'!O$729:O$1448,'ReEDs Generation Data'!$E$729:$E$1448,Calculations!$A61)</f>
        <v>0.29134334682159196</v>
      </c>
      <c r="K61" s="91">
        <f>SUMIFS('ReEDs Generation Data'!P$729:P$1448,'ReEDs Generation Data'!$E$729:$E$1448,Calculations!$A61)</f>
        <v>0.2868422520490449</v>
      </c>
      <c r="L61" s="91">
        <f>SUMIFS('ReEDs Generation Data'!Q$729:Q$1448,'ReEDs Generation Data'!$E$729:$E$1448,Calculations!$A61)</f>
        <v>0.28194036146664275</v>
      </c>
      <c r="M61" s="91">
        <f>SUMIFS('ReEDs Generation Data'!R$729:R$1448,'ReEDs Generation Data'!$E$729:$E$1448,Calculations!$A61)</f>
        <v>0.27701535363836677</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0.37856642963789755</v>
      </c>
      <c r="C62" s="91">
        <f>SUMIFS('ReEDs Generation Data'!H$729:H$1448,'ReEDs Generation Data'!$E$729:$E$1448,Calculations!$A62)</f>
        <v>0.39235088109172439</v>
      </c>
      <c r="D62" s="91">
        <f>SUMIFS('ReEDs Generation Data'!I$729:I$1448,'ReEDs Generation Data'!$E$729:$E$1448,Calculations!$A62)</f>
        <v>0.39311280866878834</v>
      </c>
      <c r="E62" s="91">
        <f>SUMIFS('ReEDs Generation Data'!J$729:J$1448,'ReEDs Generation Data'!$E$729:$E$1448,Calculations!$A62)</f>
        <v>0.39388696914418742</v>
      </c>
      <c r="F62" s="91">
        <f>SUMIFS('ReEDs Generation Data'!K$729:K$1448,'ReEDs Generation Data'!$E$729:$E$1448,Calculations!$A62)</f>
        <v>0.39570925966890025</v>
      </c>
      <c r="G62" s="91">
        <f>SUMIFS('ReEDs Generation Data'!L$729:L$1448,'ReEDs Generation Data'!$E$729:$E$1448,Calculations!$A62)</f>
        <v>0.3984547522795891</v>
      </c>
      <c r="H62" s="91">
        <f>SUMIFS('ReEDs Generation Data'!M$729:M$1448,'ReEDs Generation Data'!$E$729:$E$1448,Calculations!$A62)</f>
        <v>0.39819336847321168</v>
      </c>
      <c r="I62" s="91">
        <f>SUMIFS('ReEDs Generation Data'!N$729:N$1448,'ReEDs Generation Data'!$E$729:$E$1448,Calculations!$A62)</f>
        <v>0.39840851078021011</v>
      </c>
      <c r="J62" s="91">
        <f>SUMIFS('ReEDs Generation Data'!O$729:O$1448,'ReEDs Generation Data'!$E$729:$E$1448,Calculations!$A62)</f>
        <v>0.38906643323701123</v>
      </c>
      <c r="K62" s="91">
        <f>SUMIFS('ReEDs Generation Data'!P$729:P$1448,'ReEDs Generation Data'!$E$729:$E$1448,Calculations!$A62)</f>
        <v>0.38057941425722136</v>
      </c>
      <c r="L62" s="91">
        <f>SUMIFS('ReEDs Generation Data'!Q$729:Q$1448,'ReEDs Generation Data'!$E$729:$E$1448,Calculations!$A62)</f>
        <v>0.38147505886363925</v>
      </c>
      <c r="M62" s="91">
        <f>SUMIFS('ReEDs Generation Data'!R$729:R$1448,'ReEDs Generation Data'!$E$729:$E$1448,Calculations!$A62)</f>
        <v>0.38237749570554086</v>
      </c>
    </row>
    <row r="63" spans="1:33" ht="15.75" customHeight="1">
      <c r="A63" s="111" t="s">
        <v>101</v>
      </c>
      <c r="B63" s="91">
        <f>SUMIFS('ReEDs Generation Data'!G$729:G$1448,'ReEDs Generation Data'!$E$729:$E$1448,Calculations!$A63)</f>
        <v>4.3000077359348236E-2</v>
      </c>
      <c r="C63" s="91">
        <f>SUMIFS('ReEDs Generation Data'!H$729:H$1448,'ReEDs Generation Data'!$E$729:$E$1448,Calculations!$A63)</f>
        <v>4.4347401311824255E-2</v>
      </c>
      <c r="D63" s="91">
        <f>SUMIFS('ReEDs Generation Data'!I$729:I$1448,'ReEDs Generation Data'!$E$729:$E$1448,Calculations!$A63)</f>
        <v>4.4331628137900897E-2</v>
      </c>
      <c r="E63" s="91">
        <f>SUMIFS('ReEDs Generation Data'!J$729:J$1448,'ReEDs Generation Data'!$E$729:$E$1448,Calculations!$A63)</f>
        <v>4.431627527441126E-2</v>
      </c>
      <c r="F63" s="91">
        <f>SUMIFS('ReEDs Generation Data'!K$729:K$1448,'ReEDs Generation Data'!$E$729:$E$1448,Calculations!$A63)</f>
        <v>4.5484860236170467E-2</v>
      </c>
      <c r="G63" s="91">
        <f>SUMIFS('ReEDs Generation Data'!L$729:L$1448,'ReEDs Generation Data'!$E$729:$E$1448,Calculations!$A63)</f>
        <v>4.6770384675366192E-2</v>
      </c>
      <c r="H63" s="91">
        <f>SUMIFS('ReEDs Generation Data'!M$729:M$1448,'ReEDs Generation Data'!$E$729:$E$1448,Calculations!$A63)</f>
        <v>4.7464189465801943E-2</v>
      </c>
      <c r="I63" s="91">
        <f>SUMIFS('ReEDs Generation Data'!N$729:N$1448,'ReEDs Generation Data'!$E$729:$E$1448,Calculations!$A63)</f>
        <v>4.8206220398425217E-2</v>
      </c>
      <c r="J63" s="91">
        <f>SUMIFS('ReEDs Generation Data'!O$729:O$1448,'ReEDs Generation Data'!$E$729:$E$1448,Calculations!$A63)</f>
        <v>4.7799703981772128E-2</v>
      </c>
      <c r="K63" s="91">
        <f>SUMIFS('ReEDs Generation Data'!P$729:P$1448,'ReEDs Generation Data'!$E$729:$E$1448,Calculations!$A63)</f>
        <v>4.7425287889919392E-2</v>
      </c>
      <c r="L63" s="91">
        <f>SUMIFS('ReEDs Generation Data'!Q$729:Q$1448,'ReEDs Generation Data'!$E$729:$E$1448,Calculations!$A63)</f>
        <v>4.7487610242968853E-2</v>
      </c>
      <c r="M63" s="91">
        <f>SUMIFS('ReEDs Generation Data'!R$729:R$1448,'ReEDs Generation Data'!$E$729:$E$1448,Calculations!$A63)</f>
        <v>4.7550235556883459E-2</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1.1885297606070149E-4</v>
      </c>
      <c r="M64" s="91">
        <f>SUMIFS('ReEDs Generation Data'!R$729:R$1448,'ReEDs Generation Data'!$E$729:$E$1448,Calculations!$A64)</f>
        <v>2.3880773647988918E-4</v>
      </c>
    </row>
    <row r="65" spans="1:37" ht="15.75" customHeight="1">
      <c r="A65" s="111" t="s">
        <v>102</v>
      </c>
      <c r="B65" s="91">
        <f>SUMIFS('ReEDs Generation Data'!G$729:G$1448,'ReEDs Generation Data'!$E$729:$E$1448,Calculations!$A65)</f>
        <v>6.7293420744092437E-3</v>
      </c>
      <c r="C65" s="91">
        <f>SUMIFS('ReEDs Generation Data'!H$729:H$1448,'ReEDs Generation Data'!$E$729:$E$1448,Calculations!$A65)</f>
        <v>8.1683280833274186E-3</v>
      </c>
      <c r="D65" s="91">
        <f>SUMIFS('ReEDs Generation Data'!I$729:I$1448,'ReEDs Generation Data'!$E$729:$E$1448,Calculations!$A65)</f>
        <v>8.6589696675698977E-3</v>
      </c>
      <c r="E65" s="91">
        <f>SUMIFS('ReEDs Generation Data'!J$729:J$1448,'ReEDs Generation Data'!$E$729:$E$1448,Calculations!$A65)</f>
        <v>9.1545263491447232E-3</v>
      </c>
      <c r="F65" s="91">
        <f>SUMIFS('ReEDs Generation Data'!K$729:K$1448,'ReEDs Generation Data'!$E$729:$E$1448,Calculations!$A65)</f>
        <v>9.4708531353215469E-3</v>
      </c>
      <c r="G65" s="91">
        <f>SUMIFS('ReEDs Generation Data'!L$729:L$1448,'ReEDs Generation Data'!$E$729:$E$1448,Calculations!$A65)</f>
        <v>9.7903642741050401E-3</v>
      </c>
      <c r="H65" s="91">
        <f>SUMIFS('ReEDs Generation Data'!M$729:M$1448,'ReEDs Generation Data'!$E$729:$E$1448,Calculations!$A65)</f>
        <v>1.1285535704167481E-2</v>
      </c>
      <c r="I65" s="91">
        <f>SUMIFS('ReEDs Generation Data'!N$729:N$1448,'ReEDs Generation Data'!$E$729:$E$1448,Calculations!$A65)</f>
        <v>1.2726842809648219E-2</v>
      </c>
      <c r="J65" s="91">
        <f>SUMIFS('ReEDs Generation Data'!O$729:O$1448,'ReEDs Generation Data'!$E$729:$E$1448,Calculations!$A65)</f>
        <v>3.2289811980477645E-2</v>
      </c>
      <c r="K65" s="91">
        <f>SUMIFS('ReEDs Generation Data'!P$729:P$1448,'ReEDs Generation Data'!$E$729:$E$1448,Calculations!$A65)</f>
        <v>4.9971918488647599E-2</v>
      </c>
      <c r="L65" s="91">
        <f>SUMIFS('ReEDs Generation Data'!Q$729:Q$1448,'ReEDs Generation Data'!$E$729:$E$1448,Calculations!$A65)</f>
        <v>5.1270111509912883E-2</v>
      </c>
      <c r="M65" s="91">
        <f>SUMIFS('ReEDs Generation Data'!R$729:R$1448,'ReEDs Generation Data'!$E$729:$E$1448,Calculations!$A65)</f>
        <v>5.2572587430943146E-2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9.8350000808602165E-4</v>
      </c>
      <c r="C70" s="91">
        <f>SUMIFS('ReEDs Generation Data'!H$729:H$1448,'ReEDs Generation Data'!$E$729:$E$1448,Calculations!$A70)</f>
        <v>9.132023981299215E-4</v>
      </c>
      <c r="D70" s="91">
        <f>SUMIFS('ReEDs Generation Data'!I$729:I$1448,'ReEDs Generation Data'!$E$729:$E$1448,Calculations!$A70)</f>
        <v>9.1557396473524063E-4</v>
      </c>
      <c r="E70" s="91">
        <f>SUMIFS('ReEDs Generation Data'!J$729:J$1448,'ReEDs Generation Data'!$E$729:$E$1448,Calculations!$A70)</f>
        <v>9.1797911363392061E-4</v>
      </c>
      <c r="F70" s="91">
        <f>SUMIFS('ReEDs Generation Data'!K$729:K$1448,'ReEDs Generation Data'!$E$729:$E$1448,Calculations!$A70)</f>
        <v>9.163144168545512E-4</v>
      </c>
      <c r="G70" s="91">
        <f>SUMIFS('ReEDs Generation Data'!L$729:L$1448,'ReEDs Generation Data'!$E$729:$E$1448,Calculations!$A70)</f>
        <v>9.1671456494355494E-4</v>
      </c>
      <c r="H70" s="91">
        <f>SUMIFS('ReEDs Generation Data'!M$729:M$1448,'ReEDs Generation Data'!$E$729:$E$1448,Calculations!$A70)</f>
        <v>9.1178567344061905E-4</v>
      </c>
      <c r="I70" s="91">
        <f>SUMIFS('ReEDs Generation Data'!N$729:N$1448,'ReEDs Generation Data'!$E$729:$E$1448,Calculations!$A70)</f>
        <v>9.0800724488159781E-4</v>
      </c>
      <c r="J70" s="91">
        <f>SUMIFS('ReEDs Generation Data'!O$729:O$1448,'ReEDs Generation Data'!$E$729:$E$1448,Calculations!$A70)</f>
        <v>8.7339839960668851E-4</v>
      </c>
      <c r="K70" s="91">
        <f>SUMIFS('ReEDs Generation Data'!P$729:P$1448,'ReEDs Generation Data'!$E$729:$E$1448,Calculations!$A70)</f>
        <v>8.4207304013867606E-4</v>
      </c>
      <c r="L70" s="91">
        <f>SUMIFS('ReEDs Generation Data'!Q$729:Q$1448,'ReEDs Generation Data'!$E$729:$E$1448,Calculations!$A70)</f>
        <v>7.6669242254992997E-4</v>
      </c>
      <c r="M70" s="91">
        <f>SUMIFS('ReEDs Generation Data'!R$729:R$1448,'ReEDs Generation Data'!$E$729:$E$1448,Calculations!$A70)</f>
        <v>6.9061013752435316E-4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7.1951638133926259E-4</v>
      </c>
      <c r="C73" s="91">
        <f>SUMIFS('ReEDs Generation Data'!H$729:H$1448,'ReEDs Generation Data'!$E$729:$E$1448,Calculations!$A73)</f>
        <v>7.2910629245791442E-4</v>
      </c>
      <c r="D73" s="91">
        <f>SUMIFS('ReEDs Generation Data'!I$729:I$1448,'ReEDs Generation Data'!$E$729:$E$1448,Calculations!$A73)</f>
        <v>7.3220524944351542E-4</v>
      </c>
      <c r="E73" s="91">
        <f>SUMIFS('ReEDs Generation Data'!J$729:J$1448,'ReEDs Generation Data'!$E$729:$E$1448,Calculations!$A73)</f>
        <v>7.3534131695341461E-4</v>
      </c>
      <c r="F73" s="91">
        <f>SUMIFS('ReEDs Generation Data'!K$729:K$1448,'ReEDs Generation Data'!$E$729:$E$1448,Calculations!$A73)</f>
        <v>7.221097014409912E-4</v>
      </c>
      <c r="G73" s="91">
        <f>SUMIFS('ReEDs Generation Data'!L$729:L$1448,'ReEDs Generation Data'!$E$729:$E$1448,Calculations!$A73)</f>
        <v>7.1035754446699287E-4</v>
      </c>
      <c r="H73" s="91">
        <f>SUMIFS('ReEDs Generation Data'!M$729:M$1448,'ReEDs Generation Data'!$E$729:$E$1448,Calculations!$A73)</f>
        <v>6.9771519471516479E-4</v>
      </c>
      <c r="I73" s="91">
        <f>SUMIFS('ReEDs Generation Data'!N$729:N$1448,'ReEDs Generation Data'!$E$729:$E$1448,Calculations!$A73)</f>
        <v>6.8607469653180798E-4</v>
      </c>
      <c r="J73" s="91">
        <f>SUMIFS('ReEDs Generation Data'!O$729:O$1448,'ReEDs Generation Data'!$E$729:$E$1448,Calculations!$A73)</f>
        <v>6.5812949375297159E-4</v>
      </c>
      <c r="K73" s="91">
        <f>SUMIFS('ReEDs Generation Data'!P$729:P$1448,'ReEDs Generation Data'!$E$729:$E$1448,Calculations!$A73)</f>
        <v>6.3289143858871017E-4</v>
      </c>
      <c r="L73" s="91">
        <f>SUMIFS('ReEDs Generation Data'!Q$729:Q$1448,'ReEDs Generation Data'!$E$729:$E$1448,Calculations!$A73)</f>
        <v>6.3523451105589946E-4</v>
      </c>
      <c r="M73" s="91">
        <f>SUMIFS('ReEDs Generation Data'!R$729:R$1448,'ReEDs Generation Data'!$E$729:$E$1448,Calculations!$A73)</f>
        <v>6.3759829115391995E-4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4.75"/>
  <cols>
    <col min="1" max="1" width="15.26953125" customWidth="1"/>
    <col min="2" max="2" width="46.726562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tabSelected="1" workbookViewId="0">
      <selection activeCell="C2" sqref="C2"/>
    </sheetView>
  </sheetViews>
  <sheetFormatPr defaultRowHeight="14.75"/>
  <cols>
    <col min="1" max="1" width="22.54296875" customWidth="1"/>
    <col min="2" max="2" width="22.08984375" customWidth="1"/>
    <col min="4" max="4" width="10.6796875" bestFit="1" customWidth="1"/>
  </cols>
  <sheetData>
    <row r="1" spans="1:32">
      <c r="B1" t="s">
        <v>909</v>
      </c>
      <c r="C1" t="s">
        <v>39</v>
      </c>
      <c r="E1">
        <f>IF(B2=TRUE,SUMIFS($B$147:$B$162,$A$147:$A$162,$A10),SUMIFS(E$125:E$140,$A$125:$A$140,$A10))</f>
        <v>4.2820318634287188E-2</v>
      </c>
    </row>
    <row r="2" spans="1:32">
      <c r="A2" t="str">
        <f>About!B1</f>
        <v>Georgia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25602863</v>
      </c>
      <c r="C5" s="41">
        <f>SUMIFS('EIA_State Elec Profiles'!$C:$C,'EIA_State Elec Profiles'!$B:$B,A5,'EIA_State Elec Profiles'!$A:$A,$A$2)</f>
        <v>25602863</v>
      </c>
      <c r="D5">
        <f>C5</f>
        <v>25602863</v>
      </c>
      <c r="E5">
        <f t="shared" ref="E5:AF5" si="0">D5</f>
        <v>25602863</v>
      </c>
      <c r="F5">
        <f t="shared" si="0"/>
        <v>25602863</v>
      </c>
      <c r="G5">
        <f t="shared" si="0"/>
        <v>25602863</v>
      </c>
      <c r="H5">
        <f t="shared" si="0"/>
        <v>25602863</v>
      </c>
      <c r="I5">
        <f t="shared" si="0"/>
        <v>25602863</v>
      </c>
      <c r="J5">
        <f t="shared" si="0"/>
        <v>25602863</v>
      </c>
      <c r="K5">
        <f t="shared" si="0"/>
        <v>25602863</v>
      </c>
      <c r="L5">
        <f t="shared" si="0"/>
        <v>25602863</v>
      </c>
      <c r="M5">
        <f t="shared" si="0"/>
        <v>25602863</v>
      </c>
      <c r="N5">
        <f t="shared" si="0"/>
        <v>25602863</v>
      </c>
      <c r="O5">
        <f t="shared" si="0"/>
        <v>25602863</v>
      </c>
      <c r="P5">
        <f t="shared" si="0"/>
        <v>25602863</v>
      </c>
      <c r="Q5">
        <f t="shared" si="0"/>
        <v>25602863</v>
      </c>
      <c r="R5">
        <f t="shared" si="0"/>
        <v>25602863</v>
      </c>
      <c r="S5">
        <f t="shared" si="0"/>
        <v>25602863</v>
      </c>
      <c r="T5">
        <f t="shared" si="0"/>
        <v>25602863</v>
      </c>
      <c r="U5">
        <f t="shared" si="0"/>
        <v>25602863</v>
      </c>
      <c r="V5">
        <f t="shared" si="0"/>
        <v>25602863</v>
      </c>
      <c r="W5">
        <f t="shared" si="0"/>
        <v>25602863</v>
      </c>
      <c r="X5">
        <f t="shared" si="0"/>
        <v>25602863</v>
      </c>
      <c r="Y5">
        <f t="shared" si="0"/>
        <v>25602863</v>
      </c>
      <c r="Z5">
        <f t="shared" si="0"/>
        <v>25602863</v>
      </c>
      <c r="AA5">
        <f t="shared" si="0"/>
        <v>25602863</v>
      </c>
      <c r="AB5">
        <f t="shared" si="0"/>
        <v>25602863</v>
      </c>
      <c r="AC5">
        <f t="shared" si="0"/>
        <v>25602863</v>
      </c>
      <c r="AD5">
        <f t="shared" si="0"/>
        <v>25602863</v>
      </c>
      <c r="AE5">
        <f t="shared" si="0"/>
        <v>25602863</v>
      </c>
      <c r="AF5">
        <f t="shared" si="0"/>
        <v>25602863</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6059681.0799243944</v>
      </c>
      <c r="C10">
        <f>D10</f>
        <v>6059681.0799243944</v>
      </c>
      <c r="D10">
        <f t="shared" ref="D10:D33" si="2">SUM(D$5*SUMIFS(C$39:C$48,$B$39:$B$48,$A10),D$6*IF($B$2=TRUE,SUMIFS($B$147:$B$162,$A$147:$A$162,$A10),SUMIFS(E$125:E$140,$A$125:$A$140,$A10)))</f>
        <v>6059681.0799243944</v>
      </c>
      <c r="E10">
        <f t="shared" ref="E10:N10" si="3">SUM(E$5*SUMIFS(D$39:D$48,$B$39:$B$48,$A10),E$6*IF($B$2=TRUE,SUMIFS($B$147:$B$162,$A$147:$A$162,$A10),SUMIFS(F$125:F$140,$A$125:$A$140,$A10)))</f>
        <v>4963330.993422905</v>
      </c>
      <c r="F10">
        <f t="shared" si="3"/>
        <v>4407954.3280415712</v>
      </c>
      <c r="G10">
        <f t="shared" si="3"/>
        <v>4401432.6236066557</v>
      </c>
      <c r="H10">
        <f t="shared" si="3"/>
        <v>4064205.8650054145</v>
      </c>
      <c r="I10">
        <f t="shared" si="3"/>
        <v>3603860.6772921532</v>
      </c>
      <c r="J10">
        <f t="shared" si="3"/>
        <v>2883182.8237532997</v>
      </c>
      <c r="K10">
        <f t="shared" si="3"/>
        <v>2895471.9509781334</v>
      </c>
      <c r="L10">
        <f t="shared" si="3"/>
        <v>3110720.4444256383</v>
      </c>
      <c r="M10">
        <f t="shared" si="3"/>
        <v>3110720.4444256383</v>
      </c>
      <c r="N10">
        <f t="shared" si="3"/>
        <v>3110720.4444256383</v>
      </c>
      <c r="O10">
        <f t="shared" ref="O10:AE10" si="4">SUM(O$5*SUMIFS(N$39:N$48,$B$39:$B$48,$A10),O$6*IF($B$2=TRUE,SUMIFS($B$147:$B$162,$A$147:$A$162,$A10),SUMIFS(P$125:P$140,$A$125:$A$140,$A10)))</f>
        <v>3110720.4444256383</v>
      </c>
      <c r="P10">
        <f t="shared" si="4"/>
        <v>3110720.4444256383</v>
      </c>
      <c r="Q10">
        <f t="shared" si="4"/>
        <v>3110720.4444256383</v>
      </c>
      <c r="R10">
        <f t="shared" si="4"/>
        <v>3110720.4444256383</v>
      </c>
      <c r="S10">
        <f t="shared" si="4"/>
        <v>3110720.4444256383</v>
      </c>
      <c r="T10">
        <f t="shared" si="4"/>
        <v>3110720.4444256383</v>
      </c>
      <c r="U10">
        <f t="shared" si="4"/>
        <v>3110720.4444256383</v>
      </c>
      <c r="V10">
        <f t="shared" si="4"/>
        <v>3110720.4444256383</v>
      </c>
      <c r="W10">
        <f t="shared" si="4"/>
        <v>3110720.4444256383</v>
      </c>
      <c r="X10">
        <f t="shared" si="4"/>
        <v>3110720.4444256383</v>
      </c>
      <c r="Y10">
        <f t="shared" si="4"/>
        <v>3110720.4444256383</v>
      </c>
      <c r="Z10">
        <f t="shared" si="4"/>
        <v>3110720.4444256383</v>
      </c>
      <c r="AA10">
        <f t="shared" si="4"/>
        <v>3110720.4444256383</v>
      </c>
      <c r="AB10">
        <f t="shared" si="4"/>
        <v>3110720.4444256383</v>
      </c>
      <c r="AC10">
        <f t="shared" si="4"/>
        <v>3110720.4444256383</v>
      </c>
      <c r="AD10">
        <f t="shared" si="4"/>
        <v>3110720.4444256383</v>
      </c>
      <c r="AE10">
        <f t="shared" si="4"/>
        <v>3110720.4444256383</v>
      </c>
      <c r="AF10">
        <f>SUM(AF$5*SUMIFS(AE$39:AE$48,$B$39:$B$48,$A10),AF$6*IF($B$2=TRUE,SUMIFS($B$147:$B$162,$A$147:$A$162,$A10),SUMIFS(AG$125:AG$140,$A$125:$A$140,$A10)))</f>
        <v>3110720.4444256383</v>
      </c>
    </row>
    <row r="11" spans="1:32">
      <c r="A11" s="100" t="s">
        <v>347</v>
      </c>
      <c r="B11">
        <f t="shared" ref="B11:B33" si="5">D11</f>
        <v>8598711.6949058902</v>
      </c>
      <c r="C11">
        <f t="shared" ref="C11:C33" si="6">D11</f>
        <v>8598711.6949058902</v>
      </c>
      <c r="D11">
        <f t="shared" si="2"/>
        <v>8598711.6949058902</v>
      </c>
      <c r="E11">
        <f t="shared" ref="E11:N11" si="7">SUM(E$5*SUMIFS(D$39:D$48,$B$39:$B$48,$A11),E$6*IF($B$2=TRUE,SUMIFS($B$147:$B$162,$A$147:$A$162,$A11),SUMIFS(F$125:F$140,$A$125:$A$140,$A11)))</f>
        <v>9932404.5837983154</v>
      </c>
      <c r="F11">
        <f t="shared" si="7"/>
        <v>10472316.543200711</v>
      </c>
      <c r="G11">
        <f t="shared" si="7"/>
        <v>10021909.247309744</v>
      </c>
      <c r="H11">
        <f t="shared" si="7"/>
        <v>9301509.0291831605</v>
      </c>
      <c r="I11">
        <f t="shared" si="7"/>
        <v>8185114.0228264602</v>
      </c>
      <c r="J11">
        <f t="shared" si="7"/>
        <v>6901831.8844824936</v>
      </c>
      <c r="K11">
        <f t="shared" si="7"/>
        <v>5963606.9730430944</v>
      </c>
      <c r="L11">
        <f t="shared" si="7"/>
        <v>4636590.0645802021</v>
      </c>
      <c r="M11">
        <f t="shared" si="7"/>
        <v>4636590.0645802021</v>
      </c>
      <c r="N11">
        <f t="shared" si="7"/>
        <v>4636590.0645802021</v>
      </c>
      <c r="O11">
        <f t="shared" ref="O11:AF11" si="8">SUM(O$5*SUMIFS(N$39:N$48,$B$39:$B$48,$A11),O$6*IF($B$2=TRUE,SUMIFS($B$147:$B$162,$A$147:$A$162,$A11),SUMIFS(P$125:P$140,$A$125:$A$140,$A11)))</f>
        <v>4636590.0645802021</v>
      </c>
      <c r="P11">
        <f t="shared" si="8"/>
        <v>4636590.0645802021</v>
      </c>
      <c r="Q11">
        <f t="shared" si="8"/>
        <v>4636590.0645802021</v>
      </c>
      <c r="R11">
        <f t="shared" si="8"/>
        <v>4636590.0645802021</v>
      </c>
      <c r="S11">
        <f t="shared" si="8"/>
        <v>4636590.0645802021</v>
      </c>
      <c r="T11">
        <f t="shared" si="8"/>
        <v>4636590.0645802021</v>
      </c>
      <c r="U11">
        <f t="shared" si="8"/>
        <v>4636590.0645802021</v>
      </c>
      <c r="V11">
        <f t="shared" si="8"/>
        <v>4636590.0645802021</v>
      </c>
      <c r="W11">
        <f t="shared" si="8"/>
        <v>4636590.0645802021</v>
      </c>
      <c r="X11">
        <f t="shared" si="8"/>
        <v>4636590.0645802021</v>
      </c>
      <c r="Y11">
        <f t="shared" si="8"/>
        <v>4636590.0645802021</v>
      </c>
      <c r="Z11">
        <f t="shared" si="8"/>
        <v>4636590.0645802021</v>
      </c>
      <c r="AA11">
        <f t="shared" si="8"/>
        <v>4636590.0645802021</v>
      </c>
      <c r="AB11">
        <f t="shared" si="8"/>
        <v>4636590.0645802021</v>
      </c>
      <c r="AC11">
        <f t="shared" si="8"/>
        <v>4636590.0645802021</v>
      </c>
      <c r="AD11">
        <f t="shared" si="8"/>
        <v>4636590.0645802021</v>
      </c>
      <c r="AE11">
        <f t="shared" si="8"/>
        <v>4636590.0645802021</v>
      </c>
      <c r="AF11">
        <f t="shared" si="8"/>
        <v>4636590.0645802021</v>
      </c>
    </row>
    <row r="12" spans="1:32">
      <c r="A12" s="100" t="s">
        <v>348</v>
      </c>
      <c r="B12">
        <f t="shared" si="5"/>
        <v>0</v>
      </c>
      <c r="C12">
        <f t="shared" si="6"/>
        <v>0</v>
      </c>
      <c r="D12">
        <f t="shared" si="2"/>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5"/>
        <v>8781580.9456511233</v>
      </c>
      <c r="C13">
        <f t="shared" si="6"/>
        <v>8781580.9456511233</v>
      </c>
      <c r="D13">
        <f t="shared" si="2"/>
        <v>8781580.9456511233</v>
      </c>
      <c r="E13">
        <f t="shared" ref="E13:N13" si="11">SUM(E$5*SUMIFS(D$39:D$48,$B$39:$B$48,$A13),E$6*IF($B$2=TRUE,SUMIFS($B$147:$B$162,$A$147:$A$162,$A13),SUMIFS(F$125:F$140,$A$125:$A$140,$A13)))</f>
        <v>8521435.9345746767</v>
      </c>
      <c r="F13">
        <f t="shared" si="11"/>
        <v>8567886.8127667047</v>
      </c>
      <c r="G13">
        <f t="shared" si="11"/>
        <v>8685800.0785295125</v>
      </c>
      <c r="H13">
        <f t="shared" si="11"/>
        <v>8839303.0073075499</v>
      </c>
      <c r="I13">
        <f t="shared" si="11"/>
        <v>8851457.3037240356</v>
      </c>
      <c r="J13">
        <f t="shared" si="11"/>
        <v>9238330.6617963668</v>
      </c>
      <c r="K13">
        <f t="shared" si="11"/>
        <v>8382691.0653529884</v>
      </c>
      <c r="L13">
        <f t="shared" si="11"/>
        <v>8173404.9941252694</v>
      </c>
      <c r="M13">
        <f t="shared" si="11"/>
        <v>8173404.9941252694</v>
      </c>
      <c r="N13">
        <f t="shared" si="11"/>
        <v>8173404.9941252694</v>
      </c>
      <c r="O13">
        <f t="shared" ref="O13:AF13" si="12">SUM(O$5*SUMIFS(N$39:N$48,$B$39:$B$48,$A13),O$6*IF($B$2=TRUE,SUMIFS($B$147:$B$162,$A$147:$A$162,$A13),SUMIFS(P$125:P$140,$A$125:$A$140,$A13)))</f>
        <v>8173404.9941252694</v>
      </c>
      <c r="P13">
        <f t="shared" si="12"/>
        <v>8173404.9941252694</v>
      </c>
      <c r="Q13">
        <f t="shared" si="12"/>
        <v>8173404.9941252694</v>
      </c>
      <c r="R13">
        <f t="shared" si="12"/>
        <v>8173404.9941252694</v>
      </c>
      <c r="S13">
        <f t="shared" si="12"/>
        <v>8173404.9941252694</v>
      </c>
      <c r="T13">
        <f t="shared" si="12"/>
        <v>8173404.9941252694</v>
      </c>
      <c r="U13">
        <f t="shared" si="12"/>
        <v>8173404.9941252694</v>
      </c>
      <c r="V13">
        <f t="shared" si="12"/>
        <v>8173404.9941252694</v>
      </c>
      <c r="W13">
        <f t="shared" si="12"/>
        <v>8173404.9941252694</v>
      </c>
      <c r="X13">
        <f t="shared" si="12"/>
        <v>8173404.9941252694</v>
      </c>
      <c r="Y13">
        <f t="shared" si="12"/>
        <v>8173404.9941252694</v>
      </c>
      <c r="Z13">
        <f t="shared" si="12"/>
        <v>8173404.9941252694</v>
      </c>
      <c r="AA13">
        <f t="shared" si="12"/>
        <v>8173404.9941252694</v>
      </c>
      <c r="AB13">
        <f t="shared" si="12"/>
        <v>8173404.9941252694</v>
      </c>
      <c r="AC13">
        <f t="shared" si="12"/>
        <v>8173404.9941252694</v>
      </c>
      <c r="AD13">
        <f t="shared" si="12"/>
        <v>8173404.9941252694</v>
      </c>
      <c r="AE13">
        <f t="shared" si="12"/>
        <v>8173404.9941252694</v>
      </c>
      <c r="AF13">
        <f t="shared" si="12"/>
        <v>8173404.9941252694</v>
      </c>
    </row>
    <row r="14" spans="1:32">
      <c r="A14" s="100" t="s">
        <v>101</v>
      </c>
      <c r="B14">
        <f t="shared" si="5"/>
        <v>1184404.5936591264</v>
      </c>
      <c r="C14">
        <f t="shared" si="6"/>
        <v>1184404.5936591264</v>
      </c>
      <c r="D14">
        <f t="shared" si="2"/>
        <v>1184404.5936591264</v>
      </c>
      <c r="E14">
        <f t="shared" ref="E14:N14" si="13">SUM(E$5*SUMIFS(D$39:D$48,$B$39:$B$48,$A14),E$6*IF($B$2=TRUE,SUMIFS($B$147:$B$162,$A$147:$A$162,$A14),SUMIFS(F$125:F$140,$A$125:$A$140,$A14)))</f>
        <v>1096725.6072208856</v>
      </c>
      <c r="F14">
        <f t="shared" si="13"/>
        <v>1081505.3859770219</v>
      </c>
      <c r="G14">
        <f t="shared" si="13"/>
        <v>1130933.5968918519</v>
      </c>
      <c r="H14">
        <f t="shared" si="13"/>
        <v>1166541.659023514</v>
      </c>
      <c r="I14">
        <f t="shared" si="13"/>
        <v>1190178.9811737188</v>
      </c>
      <c r="J14">
        <f t="shared" si="13"/>
        <v>1258717.2964075538</v>
      </c>
      <c r="K14">
        <f t="shared" si="13"/>
        <v>1192906.4631647791</v>
      </c>
      <c r="L14">
        <f t="shared" si="13"/>
        <v>1221190.8796858827</v>
      </c>
      <c r="M14">
        <f t="shared" si="13"/>
        <v>1221190.8796858827</v>
      </c>
      <c r="N14">
        <f t="shared" si="13"/>
        <v>1221190.8796858827</v>
      </c>
      <c r="O14">
        <f t="shared" ref="O14:AF14" si="14">SUM(O$5*SUMIFS(N$39:N$48,$B$39:$B$48,$A14),O$6*IF($B$2=TRUE,SUMIFS($B$147:$B$162,$A$147:$A$162,$A14),SUMIFS(P$125:P$140,$A$125:$A$140,$A14)))</f>
        <v>1221190.8796858827</v>
      </c>
      <c r="P14">
        <f t="shared" si="14"/>
        <v>1221190.8796858827</v>
      </c>
      <c r="Q14">
        <f t="shared" si="14"/>
        <v>1221190.8796858827</v>
      </c>
      <c r="R14">
        <f t="shared" si="14"/>
        <v>1221190.8796858827</v>
      </c>
      <c r="S14">
        <f t="shared" si="14"/>
        <v>1221190.8796858827</v>
      </c>
      <c r="T14">
        <f t="shared" si="14"/>
        <v>1221190.8796858827</v>
      </c>
      <c r="U14">
        <f t="shared" si="14"/>
        <v>1221190.8796858827</v>
      </c>
      <c r="V14">
        <f t="shared" si="14"/>
        <v>1221190.8796858827</v>
      </c>
      <c r="W14">
        <f t="shared" si="14"/>
        <v>1221190.8796858827</v>
      </c>
      <c r="X14">
        <f t="shared" si="14"/>
        <v>1221190.8796858827</v>
      </c>
      <c r="Y14">
        <f t="shared" si="14"/>
        <v>1221190.8796858827</v>
      </c>
      <c r="Z14">
        <f t="shared" si="14"/>
        <v>1221190.8796858827</v>
      </c>
      <c r="AA14">
        <f t="shared" si="14"/>
        <v>1221190.8796858827</v>
      </c>
      <c r="AB14">
        <f t="shared" si="14"/>
        <v>1221190.8796858827</v>
      </c>
      <c r="AC14">
        <f t="shared" si="14"/>
        <v>1221190.8796858827</v>
      </c>
      <c r="AD14">
        <f t="shared" si="14"/>
        <v>1221190.8796858827</v>
      </c>
      <c r="AE14">
        <f t="shared" si="14"/>
        <v>1221190.8796858827</v>
      </c>
      <c r="AF14">
        <f t="shared" si="14"/>
        <v>1221190.8796858827</v>
      </c>
    </row>
    <row r="15" spans="1:32">
      <c r="A15" s="100" t="s">
        <v>100</v>
      </c>
      <c r="B15">
        <f t="shared" si="5"/>
        <v>778.89695865087151</v>
      </c>
      <c r="C15">
        <f t="shared" si="6"/>
        <v>778.89695865087151</v>
      </c>
      <c r="D15">
        <f t="shared" si="2"/>
        <v>778.89695865087151</v>
      </c>
      <c r="E15">
        <f t="shared" ref="E15:N15" si="15">SUM(E$5*SUMIFS(D$39:D$48,$B$39:$B$48,$A15),E$6*IF($B$2=TRUE,SUMIFS($B$147:$B$162,$A$147:$A$162,$A15),SUMIFS(F$125:F$140,$A$125:$A$140,$A15)))</f>
        <v>1292.2798042186712</v>
      </c>
      <c r="F15">
        <f t="shared" si="15"/>
        <v>1328.3343083353052</v>
      </c>
      <c r="G15">
        <f t="shared" si="15"/>
        <v>697.99147123602529</v>
      </c>
      <c r="H15">
        <f t="shared" si="15"/>
        <v>710.62843440843915</v>
      </c>
      <c r="I15">
        <f t="shared" si="15"/>
        <v>690.99738342193689</v>
      </c>
      <c r="J15">
        <f t="shared" si="15"/>
        <v>754.79007758512807</v>
      </c>
      <c r="K15">
        <f t="shared" si="15"/>
        <v>971.08655329978387</v>
      </c>
      <c r="L15">
        <f t="shared" si="15"/>
        <v>10428.407757819083</v>
      </c>
      <c r="M15">
        <f t="shared" si="15"/>
        <v>10428.407757819083</v>
      </c>
      <c r="N15">
        <f t="shared" si="15"/>
        <v>10428.407757819083</v>
      </c>
      <c r="O15">
        <f t="shared" ref="O15:AF15" si="16">SUM(O$5*SUMIFS(N$39:N$48,$B$39:$B$48,$A15),O$6*IF($B$2=TRUE,SUMIFS($B$147:$B$162,$A$147:$A$162,$A15),SUMIFS(P$125:P$140,$A$125:$A$140,$A15)))</f>
        <v>10428.407757819083</v>
      </c>
      <c r="P15">
        <f t="shared" si="16"/>
        <v>10428.407757819083</v>
      </c>
      <c r="Q15">
        <f t="shared" si="16"/>
        <v>10428.407757819083</v>
      </c>
      <c r="R15">
        <f t="shared" si="16"/>
        <v>10428.407757819083</v>
      </c>
      <c r="S15">
        <f t="shared" si="16"/>
        <v>10428.407757819083</v>
      </c>
      <c r="T15">
        <f t="shared" si="16"/>
        <v>10428.407757819083</v>
      </c>
      <c r="U15">
        <f t="shared" si="16"/>
        <v>10428.407757819083</v>
      </c>
      <c r="V15">
        <f t="shared" si="16"/>
        <v>10428.407757819083</v>
      </c>
      <c r="W15">
        <f t="shared" si="16"/>
        <v>10428.407757819083</v>
      </c>
      <c r="X15">
        <f t="shared" si="16"/>
        <v>10428.407757819083</v>
      </c>
      <c r="Y15">
        <f t="shared" si="16"/>
        <v>10428.407757819083</v>
      </c>
      <c r="Z15">
        <f t="shared" si="16"/>
        <v>10428.407757819083</v>
      </c>
      <c r="AA15">
        <f t="shared" si="16"/>
        <v>10428.407757819083</v>
      </c>
      <c r="AB15">
        <f t="shared" si="16"/>
        <v>10428.407757819083</v>
      </c>
      <c r="AC15">
        <f t="shared" si="16"/>
        <v>10428.407757819083</v>
      </c>
      <c r="AD15">
        <f t="shared" si="16"/>
        <v>10428.407757819083</v>
      </c>
      <c r="AE15">
        <f t="shared" si="16"/>
        <v>10428.407757819083</v>
      </c>
      <c r="AF15">
        <f t="shared" si="16"/>
        <v>10428.407757819083</v>
      </c>
    </row>
    <row r="16" spans="1:32">
      <c r="A16" s="100" t="s">
        <v>102</v>
      </c>
      <c r="B16">
        <f t="shared" si="5"/>
        <v>622551.19046613236</v>
      </c>
      <c r="C16">
        <f t="shared" si="6"/>
        <v>622551.19046613236</v>
      </c>
      <c r="D16">
        <f t="shared" si="2"/>
        <v>622551.19046613236</v>
      </c>
      <c r="E16">
        <f t="shared" ref="E16:N16" si="17">SUM(E$5*SUMIFS(D$39:D$48,$B$39:$B$48,$A16),E$6*IF($B$2=TRUE,SUMIFS($B$147:$B$162,$A$147:$A$162,$A16),SUMIFS(F$125:F$140,$A$125:$A$140,$A16)))</f>
        <v>757272.59536400973</v>
      </c>
      <c r="F16">
        <f t="shared" si="17"/>
        <v>852502.57285475195</v>
      </c>
      <c r="G16">
        <f t="shared" si="17"/>
        <v>1153780.2853601864</v>
      </c>
      <c r="H16">
        <f t="shared" si="17"/>
        <v>2008833.2034690389</v>
      </c>
      <c r="I16">
        <f t="shared" si="17"/>
        <v>3550135.4561909996</v>
      </c>
      <c r="J16">
        <f t="shared" si="17"/>
        <v>5099775.688155544</v>
      </c>
      <c r="K16">
        <f t="shared" si="17"/>
        <v>6965252.4315226469</v>
      </c>
      <c r="L16">
        <f t="shared" si="17"/>
        <v>8247858.7421647562</v>
      </c>
      <c r="M16">
        <f t="shared" si="17"/>
        <v>8247858.7421647562</v>
      </c>
      <c r="N16">
        <f t="shared" si="17"/>
        <v>8247858.7421647562</v>
      </c>
      <c r="O16">
        <f t="shared" ref="O16:AF16" si="18">SUM(O$5*SUMIFS(N$39:N$48,$B$39:$B$48,$A16),O$6*IF($B$2=TRUE,SUMIFS($B$147:$B$162,$A$147:$A$162,$A16),SUMIFS(P$125:P$140,$A$125:$A$140,$A16)))</f>
        <v>8247858.7421647562</v>
      </c>
      <c r="P16">
        <f t="shared" si="18"/>
        <v>8247858.7421647562</v>
      </c>
      <c r="Q16">
        <f t="shared" si="18"/>
        <v>8247858.7421647562</v>
      </c>
      <c r="R16">
        <f t="shared" si="18"/>
        <v>8247858.7421647562</v>
      </c>
      <c r="S16">
        <f t="shared" si="18"/>
        <v>8247858.7421647562</v>
      </c>
      <c r="T16">
        <f t="shared" si="18"/>
        <v>8247858.7421647562</v>
      </c>
      <c r="U16">
        <f t="shared" si="18"/>
        <v>8247858.7421647562</v>
      </c>
      <c r="V16">
        <f t="shared" si="18"/>
        <v>8247858.7421647562</v>
      </c>
      <c r="W16">
        <f t="shared" si="18"/>
        <v>8247858.7421647562</v>
      </c>
      <c r="X16">
        <f t="shared" si="18"/>
        <v>8247858.7421647562</v>
      </c>
      <c r="Y16">
        <f t="shared" si="18"/>
        <v>8247858.7421647562</v>
      </c>
      <c r="Z16">
        <f t="shared" si="18"/>
        <v>8247858.7421647562</v>
      </c>
      <c r="AA16">
        <f t="shared" si="18"/>
        <v>8247858.7421647562</v>
      </c>
      <c r="AB16">
        <f t="shared" si="18"/>
        <v>8247858.7421647562</v>
      </c>
      <c r="AC16">
        <f t="shared" si="18"/>
        <v>8247858.7421647562</v>
      </c>
      <c r="AD16">
        <f t="shared" si="18"/>
        <v>8247858.7421647562</v>
      </c>
      <c r="AE16">
        <f t="shared" si="18"/>
        <v>8247858.7421647562</v>
      </c>
      <c r="AF16">
        <f t="shared" si="18"/>
        <v>8247858.7421647562</v>
      </c>
    </row>
    <row r="17" spans="1:32">
      <c r="A17" s="100" t="s">
        <v>103</v>
      </c>
      <c r="B17">
        <f t="shared" si="5"/>
        <v>0</v>
      </c>
      <c r="C17">
        <f t="shared" si="6"/>
        <v>0</v>
      </c>
      <c r="D17">
        <f t="shared" si="2"/>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5"/>
        <v>125203.42691683203</v>
      </c>
      <c r="C18">
        <f t="shared" si="6"/>
        <v>125203.42691683203</v>
      </c>
      <c r="D18">
        <f t="shared" si="2"/>
        <v>125203.42691683203</v>
      </c>
      <c r="E18">
        <f t="shared" ref="E18:N18" si="21">SUM(E$5*SUMIFS(D$39:D$48,$B$39:$B$48,$A18),E$6*IF($B$2=TRUE,SUMIFS($B$147:$B$162,$A$147:$A$162,$A18),SUMIFS(F$125:F$140,$A$125:$A$140,$A18)))</f>
        <v>116378.03710593577</v>
      </c>
      <c r="F18">
        <f t="shared" si="21"/>
        <v>110491.3163412953</v>
      </c>
      <c r="G18">
        <f t="shared" si="21"/>
        <v>95652.893732913493</v>
      </c>
      <c r="H18">
        <f t="shared" si="21"/>
        <v>90000.120931250116</v>
      </c>
      <c r="I18">
        <f t="shared" si="21"/>
        <v>86704.375937595818</v>
      </c>
      <c r="J18">
        <f t="shared" si="21"/>
        <v>74897.898620190099</v>
      </c>
      <c r="K18">
        <f t="shared" si="21"/>
        <v>76602.818256608123</v>
      </c>
      <c r="L18">
        <f t="shared" si="21"/>
        <v>76057.341126740881</v>
      </c>
      <c r="M18">
        <f t="shared" si="21"/>
        <v>76057.341126740881</v>
      </c>
      <c r="N18">
        <f t="shared" si="21"/>
        <v>76057.341126740881</v>
      </c>
      <c r="O18">
        <f t="shared" ref="O18:AF18" si="22">SUM(O$5*SUMIFS(N$39:N$48,$B$39:$B$48,$A18),O$6*IF($B$2=TRUE,SUMIFS($B$147:$B$162,$A$147:$A$162,$A18),SUMIFS(P$125:P$140,$A$125:$A$140,$A18)))</f>
        <v>76057.341126740881</v>
      </c>
      <c r="P18">
        <f t="shared" si="22"/>
        <v>76057.341126740881</v>
      </c>
      <c r="Q18">
        <f t="shared" si="22"/>
        <v>76057.341126740881</v>
      </c>
      <c r="R18">
        <f t="shared" si="22"/>
        <v>76057.341126740881</v>
      </c>
      <c r="S18">
        <f t="shared" si="22"/>
        <v>76057.341126740881</v>
      </c>
      <c r="T18">
        <f t="shared" si="22"/>
        <v>76057.341126740881</v>
      </c>
      <c r="U18">
        <f t="shared" si="22"/>
        <v>76057.341126740881</v>
      </c>
      <c r="V18">
        <f t="shared" si="22"/>
        <v>76057.341126740881</v>
      </c>
      <c r="W18">
        <f t="shared" si="22"/>
        <v>76057.341126740881</v>
      </c>
      <c r="X18">
        <f t="shared" si="22"/>
        <v>76057.341126740881</v>
      </c>
      <c r="Y18">
        <f t="shared" si="22"/>
        <v>76057.341126740881</v>
      </c>
      <c r="Z18">
        <f t="shared" si="22"/>
        <v>76057.341126740881</v>
      </c>
      <c r="AA18">
        <f t="shared" si="22"/>
        <v>76057.341126740881</v>
      </c>
      <c r="AB18">
        <f t="shared" si="22"/>
        <v>76057.341126740881</v>
      </c>
      <c r="AC18">
        <f t="shared" si="22"/>
        <v>76057.341126740881</v>
      </c>
      <c r="AD18">
        <f t="shared" si="22"/>
        <v>76057.341126740881</v>
      </c>
      <c r="AE18">
        <f t="shared" si="22"/>
        <v>76057.341126740881</v>
      </c>
      <c r="AF18">
        <f t="shared" si="22"/>
        <v>76057.341126740881</v>
      </c>
    </row>
    <row r="19" spans="1:32">
      <c r="A19" s="100" t="s">
        <v>105</v>
      </c>
      <c r="B19">
        <f t="shared" si="5"/>
        <v>0</v>
      </c>
      <c r="C19">
        <f t="shared" si="6"/>
        <v>0</v>
      </c>
      <c r="D19">
        <f t="shared" si="2"/>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5"/>
        <v>229951.17151784859</v>
      </c>
      <c r="C20">
        <f t="shared" si="6"/>
        <v>229951.17151784859</v>
      </c>
      <c r="D20">
        <f t="shared" si="2"/>
        <v>229951.17151784859</v>
      </c>
      <c r="E20">
        <f t="shared" ref="E20:N20" si="25">SUM(E$5*SUMIFS(D$39:D$48,$B$39:$B$48,$A20),E$6*IF($B$2=TRUE,SUMIFS($B$147:$B$162,$A$147:$A$162,$A20),SUMIFS(F$125:F$140,$A$125:$A$140,$A20)))</f>
        <v>214022.96870905012</v>
      </c>
      <c r="F20">
        <f t="shared" si="25"/>
        <v>108877.7065096079</v>
      </c>
      <c r="G20">
        <f t="shared" si="25"/>
        <v>112656.28309789996</v>
      </c>
      <c r="H20">
        <f t="shared" si="25"/>
        <v>130757.32124289534</v>
      </c>
      <c r="I20">
        <f t="shared" si="25"/>
        <v>131824.91400924386</v>
      </c>
      <c r="J20">
        <f t="shared" si="25"/>
        <v>141239.31225118952</v>
      </c>
      <c r="K20">
        <f t="shared" si="25"/>
        <v>118726.2780339516</v>
      </c>
      <c r="L20">
        <f t="shared" si="25"/>
        <v>120200.9896886749</v>
      </c>
      <c r="M20">
        <f t="shared" si="25"/>
        <v>120200.9896886749</v>
      </c>
      <c r="N20">
        <f t="shared" si="25"/>
        <v>120200.9896886749</v>
      </c>
      <c r="O20">
        <f t="shared" ref="O20:AF20" si="26">SUM(O$5*SUMIFS(N$39:N$48,$B$39:$B$48,$A20),O$6*IF($B$2=TRUE,SUMIFS($B$147:$B$162,$A$147:$A$162,$A20),SUMIFS(P$125:P$140,$A$125:$A$140,$A20)))</f>
        <v>120200.9896886749</v>
      </c>
      <c r="P20">
        <f t="shared" si="26"/>
        <v>120200.9896886749</v>
      </c>
      <c r="Q20">
        <f t="shared" si="26"/>
        <v>120200.9896886749</v>
      </c>
      <c r="R20">
        <f t="shared" si="26"/>
        <v>120200.9896886749</v>
      </c>
      <c r="S20">
        <f t="shared" si="26"/>
        <v>120200.9896886749</v>
      </c>
      <c r="T20">
        <f t="shared" si="26"/>
        <v>120200.9896886749</v>
      </c>
      <c r="U20">
        <f t="shared" si="26"/>
        <v>120200.9896886749</v>
      </c>
      <c r="V20">
        <f t="shared" si="26"/>
        <v>120200.9896886749</v>
      </c>
      <c r="W20">
        <f t="shared" si="26"/>
        <v>120200.9896886749</v>
      </c>
      <c r="X20">
        <f t="shared" si="26"/>
        <v>120200.9896886749</v>
      </c>
      <c r="Y20">
        <f t="shared" si="26"/>
        <v>120200.9896886749</v>
      </c>
      <c r="Z20">
        <f t="shared" si="26"/>
        <v>120200.9896886749</v>
      </c>
      <c r="AA20">
        <f t="shared" si="26"/>
        <v>120200.9896886749</v>
      </c>
      <c r="AB20">
        <f t="shared" si="26"/>
        <v>120200.9896886749</v>
      </c>
      <c r="AC20">
        <f t="shared" si="26"/>
        <v>120200.9896886749</v>
      </c>
      <c r="AD20">
        <f t="shared" si="26"/>
        <v>120200.9896886749</v>
      </c>
      <c r="AE20">
        <f t="shared" si="26"/>
        <v>120200.9896886749</v>
      </c>
      <c r="AF20">
        <f t="shared" si="26"/>
        <v>120200.9896886749</v>
      </c>
    </row>
    <row r="21" spans="1:32">
      <c r="A21" s="100" t="s">
        <v>107</v>
      </c>
      <c r="B21">
        <f t="shared" si="5"/>
        <v>0</v>
      </c>
      <c r="C21">
        <f t="shared" si="6"/>
        <v>0</v>
      </c>
      <c r="D21">
        <f t="shared" si="2"/>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5"/>
        <v>0</v>
      </c>
      <c r="C22">
        <f t="shared" si="6"/>
        <v>0</v>
      </c>
      <c r="D22">
        <f t="shared" si="2"/>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5"/>
        <v>0</v>
      </c>
      <c r="C23">
        <f t="shared" si="6"/>
        <v>0</v>
      </c>
      <c r="D23">
        <f t="shared" si="2"/>
        <v>0</v>
      </c>
      <c r="E23">
        <f t="shared" ref="E23:N23" si="31">SUM(E$5*SUMIFS(D$39:D$48,$B$39:$B$48,$A23),E$6*IF($B$2=TRUE,SUMIFS($B$147:$B$162,$A$147:$A$162,$A23),SUMIFS(F$125:F$140,$A$125:$A$140,$A23)))</f>
        <v>0</v>
      </c>
      <c r="F23">
        <f t="shared" si="31"/>
        <v>0</v>
      </c>
      <c r="G23">
        <f t="shared" si="31"/>
        <v>0</v>
      </c>
      <c r="H23">
        <f t="shared" si="31"/>
        <v>1002.1654027676741</v>
      </c>
      <c r="I23">
        <f t="shared" si="31"/>
        <v>2896.2714623670108</v>
      </c>
      <c r="J23">
        <f t="shared" si="31"/>
        <v>4132.6444557739896</v>
      </c>
      <c r="K23">
        <f t="shared" si="31"/>
        <v>6633.9330944970743</v>
      </c>
      <c r="L23">
        <f t="shared" si="31"/>
        <v>6411.1364450155643</v>
      </c>
      <c r="M23">
        <f t="shared" si="31"/>
        <v>6411.1364450155643</v>
      </c>
      <c r="N23">
        <f t="shared" si="31"/>
        <v>6411.1364450155643</v>
      </c>
      <c r="O23">
        <f t="shared" ref="O23:AF23" si="32">SUM(O$5*SUMIFS(N$39:N$48,$B$39:$B$48,$A23),O$6*IF($B$2=TRUE,SUMIFS($B$147:$B$162,$A$147:$A$162,$A23),SUMIFS(P$125:P$140,$A$125:$A$140,$A23)))</f>
        <v>6411.1364450155643</v>
      </c>
      <c r="P23">
        <f t="shared" si="32"/>
        <v>6411.1364450155643</v>
      </c>
      <c r="Q23">
        <f t="shared" si="32"/>
        <v>6411.1364450155643</v>
      </c>
      <c r="R23">
        <f t="shared" si="32"/>
        <v>6411.1364450155643</v>
      </c>
      <c r="S23">
        <f t="shared" si="32"/>
        <v>6411.1364450155643</v>
      </c>
      <c r="T23">
        <f t="shared" si="32"/>
        <v>6411.1364450155643</v>
      </c>
      <c r="U23">
        <f t="shared" si="32"/>
        <v>6411.1364450155643</v>
      </c>
      <c r="V23">
        <f t="shared" si="32"/>
        <v>6411.1364450155643</v>
      </c>
      <c r="W23">
        <f t="shared" si="32"/>
        <v>6411.1364450155643</v>
      </c>
      <c r="X23">
        <f t="shared" si="32"/>
        <v>6411.1364450155643</v>
      </c>
      <c r="Y23">
        <f t="shared" si="32"/>
        <v>6411.1364450155643</v>
      </c>
      <c r="Z23">
        <f t="shared" si="32"/>
        <v>6411.1364450155643</v>
      </c>
      <c r="AA23">
        <f t="shared" si="32"/>
        <v>6411.1364450155643</v>
      </c>
      <c r="AB23">
        <f t="shared" si="32"/>
        <v>6411.1364450155643</v>
      </c>
      <c r="AC23">
        <f t="shared" si="32"/>
        <v>6411.1364450155643</v>
      </c>
      <c r="AD23">
        <f t="shared" si="32"/>
        <v>6411.1364450155643</v>
      </c>
      <c r="AE23">
        <f t="shared" si="32"/>
        <v>6411.1364450155643</v>
      </c>
      <c r="AF23">
        <f t="shared" si="32"/>
        <v>6411.1364450155643</v>
      </c>
    </row>
    <row r="24" spans="1:32">
      <c r="A24" s="100" t="s">
        <v>129</v>
      </c>
      <c r="B24">
        <f t="shared" si="5"/>
        <v>0</v>
      </c>
      <c r="C24">
        <f t="shared" si="6"/>
        <v>0</v>
      </c>
      <c r="D24">
        <f t="shared" si="2"/>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5"/>
        <v>0</v>
      </c>
      <c r="C25">
        <f t="shared" si="6"/>
        <v>0</v>
      </c>
      <c r="D25">
        <f t="shared" si="2"/>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5"/>
        <v>0</v>
      </c>
      <c r="C26">
        <f t="shared" si="6"/>
        <v>0</v>
      </c>
      <c r="D26">
        <f t="shared" si="2"/>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5"/>
        <v>0</v>
      </c>
      <c r="C27">
        <f t="shared" si="6"/>
        <v>0</v>
      </c>
      <c r="D27">
        <f t="shared" si="2"/>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5"/>
        <v>0</v>
      </c>
      <c r="C28">
        <f t="shared" si="6"/>
        <v>0</v>
      </c>
      <c r="D28">
        <f t="shared" si="2"/>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5"/>
        <v>0</v>
      </c>
      <c r="C29">
        <f t="shared" si="6"/>
        <v>0</v>
      </c>
      <c r="D29">
        <f t="shared" si="2"/>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5"/>
        <v>0</v>
      </c>
      <c r="C30">
        <f t="shared" si="6"/>
        <v>0</v>
      </c>
      <c r="D30">
        <f t="shared" si="2"/>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5"/>
        <v>0</v>
      </c>
      <c r="C31">
        <f t="shared" si="6"/>
        <v>0</v>
      </c>
      <c r="D31">
        <f t="shared" si="2"/>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5"/>
        <v>0</v>
      </c>
      <c r="C32">
        <f t="shared" si="6"/>
        <v>0</v>
      </c>
      <c r="D32">
        <f t="shared" si="2"/>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5"/>
        <v>0</v>
      </c>
      <c r="C33">
        <f t="shared" si="6"/>
        <v>0</v>
      </c>
      <c r="D33">
        <f t="shared" si="2"/>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4.8902119624993513E-3</v>
      </c>
      <c r="D39">
        <f>SUMPRODUCT(P$57:P$106,$B$57:$B$106)</f>
        <v>4.5455087232211403E-3</v>
      </c>
      <c r="E39">
        <f>SUMPRODUCT(AB$57:AB$106,$B$57:$B$106)</f>
        <v>4.3155844071538132E-3</v>
      </c>
      <c r="F39">
        <f>SUMPRODUCT(AN$57:AN$106,$B$57:$B$106)</f>
        <v>3.7360233397692082E-3</v>
      </c>
      <c r="G39">
        <f>SUMPRODUCT(AZ$57:AZ$106,$B$57:$B$106)</f>
        <v>3.5152365940969224E-3</v>
      </c>
      <c r="H39">
        <f>SUMPRODUCT(BL$57:BL$106,$B$57:$B$106)</f>
        <v>3.3865109514352289E-3</v>
      </c>
      <c r="I39">
        <f>SUMPRODUCT(BX$57:BX$106,$B$57:$B$106)</f>
        <v>2.9253720031306696E-3</v>
      </c>
      <c r="J39">
        <f>SUMPRODUCT(CJ$57:CJ$106,$B$57:$B$106)</f>
        <v>2.991962979164015E-3</v>
      </c>
      <c r="K39">
        <f>SUMPRODUCT(CV$57:CV$106,$B$57:$B$106)</f>
        <v>2.9706576614787527E-3</v>
      </c>
      <c r="L39" s="156">
        <f>K39</f>
        <v>2.9706576614787527E-3</v>
      </c>
      <c r="M39" s="156">
        <f t="shared" ref="M39:AE50" si="54">L39</f>
        <v>2.9706576614787527E-3</v>
      </c>
      <c r="N39" s="156">
        <f t="shared" si="54"/>
        <v>2.9706576614787527E-3</v>
      </c>
      <c r="O39" s="156">
        <f t="shared" si="54"/>
        <v>2.9706576614787527E-3</v>
      </c>
      <c r="P39" s="156">
        <f t="shared" si="54"/>
        <v>2.9706576614787527E-3</v>
      </c>
      <c r="Q39" s="156">
        <f t="shared" si="54"/>
        <v>2.9706576614787527E-3</v>
      </c>
      <c r="R39" s="156">
        <f t="shared" si="54"/>
        <v>2.9706576614787527E-3</v>
      </c>
      <c r="S39" s="156">
        <f t="shared" si="54"/>
        <v>2.9706576614787527E-3</v>
      </c>
      <c r="T39" s="156">
        <f t="shared" si="54"/>
        <v>2.9706576614787527E-3</v>
      </c>
      <c r="U39" s="156">
        <f t="shared" si="54"/>
        <v>2.9706576614787527E-3</v>
      </c>
      <c r="V39" s="156">
        <f t="shared" si="54"/>
        <v>2.9706576614787527E-3</v>
      </c>
      <c r="W39" s="156">
        <f t="shared" si="54"/>
        <v>2.9706576614787527E-3</v>
      </c>
      <c r="X39" s="156">
        <f t="shared" si="54"/>
        <v>2.9706576614787527E-3</v>
      </c>
      <c r="Y39" s="156">
        <f t="shared" si="54"/>
        <v>2.9706576614787527E-3</v>
      </c>
      <c r="Z39" s="156">
        <f t="shared" si="54"/>
        <v>2.9706576614787527E-3</v>
      </c>
      <c r="AA39" s="156">
        <f t="shared" si="54"/>
        <v>2.9706576614787527E-3</v>
      </c>
      <c r="AB39" s="156">
        <f t="shared" si="54"/>
        <v>2.9706576614787527E-3</v>
      </c>
      <c r="AC39" s="156">
        <f t="shared" si="54"/>
        <v>2.9706576614787527E-3</v>
      </c>
      <c r="AD39" s="156">
        <f t="shared" si="54"/>
        <v>2.9706576614787527E-3</v>
      </c>
      <c r="AE39" s="156">
        <f t="shared" si="54"/>
        <v>2.9706576614787527E-3</v>
      </c>
    </row>
    <row r="40" spans="1:32">
      <c r="B40" s="2" t="s">
        <v>98</v>
      </c>
      <c r="C40">
        <f>SUMPRODUCT(E57:E106,$B$57:$B$106)</f>
        <v>0.23667982287466813</v>
      </c>
      <c r="D40">
        <f>SUMPRODUCT(Q$57:Q$106,$B$57:$B$106)</f>
        <v>0.19385843659058383</v>
      </c>
      <c r="E40">
        <f>SUMPRODUCT(AC$57:AC$106,$B$57:$B$106)</f>
        <v>0.17216646154149132</v>
      </c>
      <c r="F40">
        <f>SUMPRODUCT(AO$57:AO$106,$B$57:$B$106)</f>
        <v>0.17191173594947781</v>
      </c>
      <c r="G40">
        <f>SUMPRODUCT(BA$57:BA$106,$B$57:$B$106)</f>
        <v>0.15874028873276455</v>
      </c>
      <c r="H40">
        <f>SUMPRODUCT(BM$57:BM$106,$B$57:$B$106)</f>
        <v>0.14076006567281765</v>
      </c>
      <c r="I40">
        <f>SUMPRODUCT(BY$57:BY$106,$B$57:$B$106)</f>
        <v>0.11261173501390449</v>
      </c>
      <c r="J40">
        <f>SUMPRODUCT(CK$57:CK$106,$B$57:$B$106)</f>
        <v>0.11309172536595355</v>
      </c>
      <c r="K40">
        <f>SUMPRODUCT(CW$57:CW$106,$B$57:$B$106)</f>
        <v>0.12149892941370027</v>
      </c>
      <c r="L40" s="156">
        <f t="shared" ref="L40:AA50" si="55">K40</f>
        <v>0.12149892941370027</v>
      </c>
      <c r="M40" s="156">
        <f t="shared" si="55"/>
        <v>0.12149892941370027</v>
      </c>
      <c r="N40" s="156">
        <f t="shared" si="55"/>
        <v>0.12149892941370027</v>
      </c>
      <c r="O40" s="156">
        <f t="shared" si="55"/>
        <v>0.12149892941370027</v>
      </c>
      <c r="P40" s="156">
        <f t="shared" si="55"/>
        <v>0.12149892941370027</v>
      </c>
      <c r="Q40" s="156">
        <f t="shared" si="55"/>
        <v>0.12149892941370027</v>
      </c>
      <c r="R40" s="156">
        <f t="shared" si="55"/>
        <v>0.12149892941370027</v>
      </c>
      <c r="S40" s="156">
        <f t="shared" si="55"/>
        <v>0.12149892941370027</v>
      </c>
      <c r="T40" s="156">
        <f t="shared" si="55"/>
        <v>0.12149892941370027</v>
      </c>
      <c r="U40" s="156">
        <f t="shared" si="55"/>
        <v>0.12149892941370027</v>
      </c>
      <c r="V40" s="156">
        <f t="shared" si="55"/>
        <v>0.12149892941370027</v>
      </c>
      <c r="W40" s="156">
        <f t="shared" si="55"/>
        <v>0.12149892941370027</v>
      </c>
      <c r="X40" s="156">
        <f t="shared" si="55"/>
        <v>0.12149892941370027</v>
      </c>
      <c r="Y40" s="156">
        <f t="shared" si="55"/>
        <v>0.12149892941370027</v>
      </c>
      <c r="Z40" s="156">
        <f t="shared" si="55"/>
        <v>0.12149892941370027</v>
      </c>
      <c r="AA40" s="156">
        <f t="shared" si="55"/>
        <v>0.12149892941370027</v>
      </c>
      <c r="AB40" s="156">
        <f t="shared" si="54"/>
        <v>0.12149892941370027</v>
      </c>
      <c r="AC40" s="156">
        <f t="shared" si="54"/>
        <v>0.12149892941370027</v>
      </c>
      <c r="AD40" s="156">
        <f t="shared" si="54"/>
        <v>0.12149892941370027</v>
      </c>
      <c r="AE40" s="156">
        <f t="shared" si="54"/>
        <v>0.12149892941370027</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4.626063083879043E-2</v>
      </c>
      <c r="D42">
        <f>SUMPRODUCT(S$57:S$106,$B$57:$B$106)</f>
        <v>4.2836053421872605E-2</v>
      </c>
      <c r="E42">
        <f>SUMPRODUCT(AE$57:AE$106,$B$57:$B$106)</f>
        <v>4.2241580013025179E-2</v>
      </c>
      <c r="F42">
        <f>SUMPRODUCT(AQ$57:AQ$106,$B$57:$B$106)</f>
        <v>4.4172153594379343E-2</v>
      </c>
      <c r="G42">
        <f>SUMPRODUCT(BC$57:BC$106,$B$57:$B$106)</f>
        <v>4.5562937981721577E-2</v>
      </c>
      <c r="H42">
        <f>SUMPRODUCT(BO$57:BO$106,$B$57:$B$106)</f>
        <v>4.6486167627960935E-2</v>
      </c>
      <c r="I42">
        <f>SUMPRODUCT(CA$57:CA$106,$B$57:$B$106)</f>
        <v>4.9163146184376089E-2</v>
      </c>
      <c r="J42">
        <f>SUMPRODUCT(CM$57:CM$106,$B$57:$B$106)</f>
        <v>4.6592697979315013E-2</v>
      </c>
      <c r="K42">
        <f>SUMPRODUCT(CY$57:CY$106,$B$57:$B$106)</f>
        <v>4.7697434450431689E-2</v>
      </c>
      <c r="L42" s="156">
        <f t="shared" si="55"/>
        <v>4.7697434450431689E-2</v>
      </c>
      <c r="M42" s="156">
        <f t="shared" si="54"/>
        <v>4.7697434450431689E-2</v>
      </c>
      <c r="N42" s="156">
        <f t="shared" si="54"/>
        <v>4.7697434450431689E-2</v>
      </c>
      <c r="O42" s="156">
        <f t="shared" si="54"/>
        <v>4.7697434450431689E-2</v>
      </c>
      <c r="P42" s="156">
        <f t="shared" si="54"/>
        <v>4.7697434450431689E-2</v>
      </c>
      <c r="Q42" s="156">
        <f t="shared" si="54"/>
        <v>4.7697434450431689E-2</v>
      </c>
      <c r="R42" s="156">
        <f t="shared" si="54"/>
        <v>4.7697434450431689E-2</v>
      </c>
      <c r="S42" s="156">
        <f t="shared" si="54"/>
        <v>4.7697434450431689E-2</v>
      </c>
      <c r="T42" s="156">
        <f t="shared" si="54"/>
        <v>4.7697434450431689E-2</v>
      </c>
      <c r="U42" s="156">
        <f t="shared" si="54"/>
        <v>4.7697434450431689E-2</v>
      </c>
      <c r="V42" s="156">
        <f t="shared" si="54"/>
        <v>4.7697434450431689E-2</v>
      </c>
      <c r="W42" s="156">
        <f t="shared" si="54"/>
        <v>4.7697434450431689E-2</v>
      </c>
      <c r="X42" s="156">
        <f t="shared" si="54"/>
        <v>4.7697434450431689E-2</v>
      </c>
      <c r="Y42" s="156">
        <f t="shared" si="54"/>
        <v>4.7697434450431689E-2</v>
      </c>
      <c r="Z42" s="156">
        <f t="shared" si="54"/>
        <v>4.7697434450431689E-2</v>
      </c>
      <c r="AA42" s="156">
        <f t="shared" si="54"/>
        <v>4.7697434450431689E-2</v>
      </c>
      <c r="AB42" s="156">
        <f t="shared" si="54"/>
        <v>4.7697434450431689E-2</v>
      </c>
      <c r="AC42" s="156">
        <f t="shared" si="54"/>
        <v>4.7697434450431689E-2</v>
      </c>
      <c r="AD42" s="156">
        <f t="shared" si="54"/>
        <v>4.7697434450431689E-2</v>
      </c>
      <c r="AE42" s="156">
        <f t="shared" si="54"/>
        <v>4.7697434450431689E-2</v>
      </c>
    </row>
    <row r="43" spans="1:32">
      <c r="B43" s="2" t="s">
        <v>347</v>
      </c>
      <c r="C43">
        <f>SUMPRODUCT(H57:H106,$B$57:$B$106)</f>
        <v>0.33584961552565001</v>
      </c>
      <c r="D43">
        <f>SUMPRODUCT(T$57:T$106,$B$57:$B$106)</f>
        <v>0.38794116829037112</v>
      </c>
      <c r="E43">
        <f>SUMPRODUCT(AF$57:AF$106,$B$57:$B$106)</f>
        <v>0.40902912081358678</v>
      </c>
      <c r="F43">
        <f>SUMPRODUCT(AR$57:AR$106,$B$57:$B$106)</f>
        <v>0.39143705324321521</v>
      </c>
      <c r="G43">
        <f>SUMPRODUCT(BD$57:BD$106,$B$57:$B$106)</f>
        <v>0.36329956650485379</v>
      </c>
      <c r="H43">
        <f>SUMPRODUCT(BP$57:BP$106,$B$57:$B$106)</f>
        <v>0.31969526309719581</v>
      </c>
      <c r="I43">
        <f>SUMPRODUCT(CB$57:CB$106,$B$57:$B$106)</f>
        <v>0.26957266007643338</v>
      </c>
      <c r="J43">
        <f>SUMPRODUCT(CN$57:CN$106,$B$57:$B$106)</f>
        <v>0.23292734773619239</v>
      </c>
      <c r="K43">
        <f>SUMPRODUCT(CZ$57:CZ$106,$B$57:$B$106)</f>
        <v>0.18109654629563116</v>
      </c>
      <c r="L43" s="156">
        <f t="shared" si="55"/>
        <v>0.18109654629563116</v>
      </c>
      <c r="M43" s="156">
        <f t="shared" si="54"/>
        <v>0.18109654629563116</v>
      </c>
      <c r="N43" s="156">
        <f t="shared" si="54"/>
        <v>0.18109654629563116</v>
      </c>
      <c r="O43" s="156">
        <f t="shared" si="54"/>
        <v>0.18109654629563116</v>
      </c>
      <c r="P43" s="156">
        <f t="shared" si="54"/>
        <v>0.18109654629563116</v>
      </c>
      <c r="Q43" s="156">
        <f t="shared" si="54"/>
        <v>0.18109654629563116</v>
      </c>
      <c r="R43" s="156">
        <f t="shared" si="54"/>
        <v>0.18109654629563116</v>
      </c>
      <c r="S43" s="156">
        <f t="shared" si="54"/>
        <v>0.18109654629563116</v>
      </c>
      <c r="T43" s="156">
        <f t="shared" si="54"/>
        <v>0.18109654629563116</v>
      </c>
      <c r="U43" s="156">
        <f t="shared" si="54"/>
        <v>0.18109654629563116</v>
      </c>
      <c r="V43" s="156">
        <f t="shared" si="54"/>
        <v>0.18109654629563116</v>
      </c>
      <c r="W43" s="156">
        <f t="shared" si="54"/>
        <v>0.18109654629563116</v>
      </c>
      <c r="X43" s="156">
        <f t="shared" si="54"/>
        <v>0.18109654629563116</v>
      </c>
      <c r="Y43" s="156">
        <f t="shared" si="54"/>
        <v>0.18109654629563116</v>
      </c>
      <c r="Z43" s="156">
        <f t="shared" si="54"/>
        <v>0.18109654629563116</v>
      </c>
      <c r="AA43" s="156">
        <f t="shared" si="54"/>
        <v>0.18109654629563116</v>
      </c>
      <c r="AB43" s="156">
        <f t="shared" si="54"/>
        <v>0.18109654629563116</v>
      </c>
      <c r="AC43" s="156">
        <f t="shared" si="54"/>
        <v>0.18109654629563116</v>
      </c>
      <c r="AD43" s="156">
        <f t="shared" si="54"/>
        <v>0.18109654629563116</v>
      </c>
      <c r="AE43" s="156">
        <f t="shared" si="54"/>
        <v>0.18109654629563116</v>
      </c>
    </row>
    <row r="44" spans="1:32">
      <c r="B44" s="2" t="s">
        <v>99</v>
      </c>
      <c r="C44">
        <f>SUMPRODUCT(I57:I106,$B$57:$B$106)</f>
        <v>0.34299214684119989</v>
      </c>
      <c r="D44">
        <f>SUMPRODUCT(U$57:U$106,$B$57:$B$106)</f>
        <v>0.33283136868617691</v>
      </c>
      <c r="E44">
        <f>SUMPRODUCT(AG$57:AG$106,$B$57:$B$106)</f>
        <v>0.334645653213342</v>
      </c>
      <c r="F44">
        <f>SUMPRODUCT(AS$57:AS$106,$B$57:$B$106)</f>
        <v>0.3392511250999356</v>
      </c>
      <c r="G44">
        <f>SUMPRODUCT(BE$57:BE$106,$B$57:$B$106)</f>
        <v>0.34524666273875504</v>
      </c>
      <c r="H44">
        <f>SUMPRODUCT(BQ$57:BQ$106,$B$57:$B$106)</f>
        <v>0.34572138685130782</v>
      </c>
      <c r="I44">
        <f>SUMPRODUCT(CC$57:CC$106,$B$57:$B$106)</f>
        <v>0.36083193749841053</v>
      </c>
      <c r="J44">
        <f>SUMPRODUCT(CO$57:CO$106,$B$57:$B$106)</f>
        <v>0.3274122532840561</v>
      </c>
      <c r="K44">
        <f>SUMPRODUCT(DA$57:DA$106,$B$57:$B$106)</f>
        <v>0.31923793030979658</v>
      </c>
      <c r="L44" s="156">
        <f t="shared" si="55"/>
        <v>0.31923793030979658</v>
      </c>
      <c r="M44" s="156">
        <f t="shared" si="54"/>
        <v>0.31923793030979658</v>
      </c>
      <c r="N44" s="156">
        <f t="shared" si="54"/>
        <v>0.31923793030979658</v>
      </c>
      <c r="O44" s="156">
        <f t="shared" si="54"/>
        <v>0.31923793030979658</v>
      </c>
      <c r="P44" s="156">
        <f t="shared" si="54"/>
        <v>0.31923793030979658</v>
      </c>
      <c r="Q44" s="156">
        <f t="shared" si="54"/>
        <v>0.31923793030979658</v>
      </c>
      <c r="R44" s="156">
        <f t="shared" si="54"/>
        <v>0.31923793030979658</v>
      </c>
      <c r="S44" s="156">
        <f t="shared" si="54"/>
        <v>0.31923793030979658</v>
      </c>
      <c r="T44" s="156">
        <f t="shared" si="54"/>
        <v>0.31923793030979658</v>
      </c>
      <c r="U44" s="156">
        <f t="shared" si="54"/>
        <v>0.31923793030979658</v>
      </c>
      <c r="V44" s="156">
        <f t="shared" si="54"/>
        <v>0.31923793030979658</v>
      </c>
      <c r="W44" s="156">
        <f t="shared" si="54"/>
        <v>0.31923793030979658</v>
      </c>
      <c r="X44" s="156">
        <f t="shared" si="54"/>
        <v>0.31923793030979658</v>
      </c>
      <c r="Y44" s="156">
        <f t="shared" si="54"/>
        <v>0.31923793030979658</v>
      </c>
      <c r="Z44" s="156">
        <f t="shared" si="54"/>
        <v>0.31923793030979658</v>
      </c>
      <c r="AA44" s="156">
        <f t="shared" si="54"/>
        <v>0.31923793030979658</v>
      </c>
      <c r="AB44" s="156">
        <f t="shared" si="54"/>
        <v>0.31923793030979658</v>
      </c>
      <c r="AC44" s="156">
        <f t="shared" si="54"/>
        <v>0.31923793030979658</v>
      </c>
      <c r="AD44" s="156">
        <f t="shared" si="54"/>
        <v>0.31923793030979658</v>
      </c>
      <c r="AE44" s="156">
        <f t="shared" si="54"/>
        <v>0.31923793030979658</v>
      </c>
    </row>
    <row r="45" spans="1:32">
      <c r="B45" s="2" t="s">
        <v>109</v>
      </c>
      <c r="C45">
        <f>SUMPRODUCT(J57:J106,$B$57:$B$106)</f>
        <v>0</v>
      </c>
      <c r="D45">
        <f>SUMPRODUCT(V$57:V$106,$B$57:$B$106)</f>
        <v>0</v>
      </c>
      <c r="E45">
        <f>SUMPRODUCT(AH$57:AH$106,$B$57:$B$106)</f>
        <v>0</v>
      </c>
      <c r="F45">
        <f>SUMPRODUCT(AT$57:AT$106,$B$57:$B$106)</f>
        <v>0</v>
      </c>
      <c r="G45">
        <f>SUMPRODUCT(BF$57:BF$106,$B$57:$B$106)</f>
        <v>3.9142708484112657E-5</v>
      </c>
      <c r="H45">
        <f>SUMPRODUCT(BR$57:BR$106,$B$57:$B$106)</f>
        <v>1.1312295278723364E-4</v>
      </c>
      <c r="I45">
        <f>SUMPRODUCT(CD$57:CD$106,$B$57:$B$106)</f>
        <v>1.6141337223786221E-4</v>
      </c>
      <c r="J45">
        <f>SUMPRODUCT(CP$57:CP$106,$B$57:$B$106)</f>
        <v>2.59109033802082E-4</v>
      </c>
      <c r="K45">
        <f>SUMPRODUCT(DB$57:DB$106,$B$57:$B$106)</f>
        <v>2.5040701288037842E-4</v>
      </c>
      <c r="L45" s="156">
        <f t="shared" si="55"/>
        <v>2.5040701288037842E-4</v>
      </c>
      <c r="M45" s="156">
        <f t="shared" si="54"/>
        <v>2.5040701288037842E-4</v>
      </c>
      <c r="N45" s="156">
        <f t="shared" si="54"/>
        <v>2.5040701288037842E-4</v>
      </c>
      <c r="O45" s="156">
        <f t="shared" si="54"/>
        <v>2.5040701288037842E-4</v>
      </c>
      <c r="P45" s="156">
        <f t="shared" si="54"/>
        <v>2.5040701288037842E-4</v>
      </c>
      <c r="Q45" s="156">
        <f t="shared" si="54"/>
        <v>2.5040701288037842E-4</v>
      </c>
      <c r="R45" s="156">
        <f t="shared" si="54"/>
        <v>2.5040701288037842E-4</v>
      </c>
      <c r="S45" s="156">
        <f t="shared" si="54"/>
        <v>2.5040701288037842E-4</v>
      </c>
      <c r="T45" s="156">
        <f t="shared" si="54"/>
        <v>2.5040701288037842E-4</v>
      </c>
      <c r="U45" s="156">
        <f t="shared" si="54"/>
        <v>2.5040701288037842E-4</v>
      </c>
      <c r="V45" s="156">
        <f t="shared" si="54"/>
        <v>2.5040701288037842E-4</v>
      </c>
      <c r="W45" s="156">
        <f t="shared" si="54"/>
        <v>2.5040701288037842E-4</v>
      </c>
      <c r="X45" s="156">
        <f t="shared" si="54"/>
        <v>2.5040701288037842E-4</v>
      </c>
      <c r="Y45" s="156">
        <f t="shared" si="54"/>
        <v>2.5040701288037842E-4</v>
      </c>
      <c r="Z45" s="156">
        <f t="shared" si="54"/>
        <v>2.5040701288037842E-4</v>
      </c>
      <c r="AA45" s="156">
        <f t="shared" si="54"/>
        <v>2.5040701288037842E-4</v>
      </c>
      <c r="AB45" s="156">
        <f t="shared" si="54"/>
        <v>2.5040701288037842E-4</v>
      </c>
      <c r="AC45" s="156">
        <f t="shared" si="54"/>
        <v>2.5040701288037842E-4</v>
      </c>
      <c r="AD45" s="156">
        <f t="shared" si="54"/>
        <v>2.5040701288037842E-4</v>
      </c>
      <c r="AE45" s="156">
        <f t="shared" si="54"/>
        <v>2.5040701288037842E-4</v>
      </c>
    </row>
    <row r="46" spans="1:32">
      <c r="B46" s="2" t="s">
        <v>106</v>
      </c>
      <c r="C46">
        <f>SUMPRODUCT(K57:K106,$B$57:$B$106)</f>
        <v>8.9814631870603137E-3</v>
      </c>
      <c r="D46">
        <f>SUMPRODUCT(W$57:W$106,$B$57:$B$106)</f>
        <v>8.3593373408688762E-3</v>
      </c>
      <c r="E46">
        <f>SUMPRODUCT(AI$57:AI$106,$B$57:$B$106)</f>
        <v>4.2525598215171446E-3</v>
      </c>
      <c r="F46">
        <f>SUMPRODUCT(AU$57:AU$106,$B$57:$B$106)</f>
        <v>4.4001439642863361E-3</v>
      </c>
      <c r="G46">
        <f>SUMPRODUCT(BG$57:BG$106,$B$57:$B$106)</f>
        <v>5.1071366996298558E-3</v>
      </c>
      <c r="H46">
        <f>SUMPRODUCT(BS$57:BS$106,$B$57:$B$106)</f>
        <v>5.1488348787103949E-3</v>
      </c>
      <c r="I46">
        <f>SUMPRODUCT(CE$57:CE$106,$B$57:$B$106)</f>
        <v>5.5165436869770981E-3</v>
      </c>
      <c r="J46">
        <f>SUMPRODUCT(CQ$57:CQ$106,$B$57:$B$106)</f>
        <v>4.6372266271139913E-3</v>
      </c>
      <c r="K46">
        <f>SUMPRODUCT(DC$57:DC$106,$B$57:$B$106)</f>
        <v>4.6948261094345153E-3</v>
      </c>
      <c r="L46" s="156">
        <f t="shared" si="55"/>
        <v>4.6948261094345153E-3</v>
      </c>
      <c r="M46" s="156">
        <f t="shared" si="54"/>
        <v>4.6948261094345153E-3</v>
      </c>
      <c r="N46" s="156">
        <f t="shared" si="54"/>
        <v>4.6948261094345153E-3</v>
      </c>
      <c r="O46" s="156">
        <f t="shared" si="54"/>
        <v>4.6948261094345153E-3</v>
      </c>
      <c r="P46" s="156">
        <f t="shared" si="54"/>
        <v>4.6948261094345153E-3</v>
      </c>
      <c r="Q46" s="156">
        <f t="shared" si="54"/>
        <v>4.6948261094345153E-3</v>
      </c>
      <c r="R46" s="156">
        <f t="shared" si="54"/>
        <v>4.6948261094345153E-3</v>
      </c>
      <c r="S46" s="156">
        <f t="shared" si="54"/>
        <v>4.6948261094345153E-3</v>
      </c>
      <c r="T46" s="156">
        <f t="shared" si="54"/>
        <v>4.6948261094345153E-3</v>
      </c>
      <c r="U46" s="156">
        <f t="shared" si="54"/>
        <v>4.6948261094345153E-3</v>
      </c>
      <c r="V46" s="156">
        <f t="shared" si="54"/>
        <v>4.6948261094345153E-3</v>
      </c>
      <c r="W46" s="156">
        <f t="shared" si="54"/>
        <v>4.6948261094345153E-3</v>
      </c>
      <c r="X46" s="156">
        <f t="shared" si="54"/>
        <v>4.6948261094345153E-3</v>
      </c>
      <c r="Y46" s="156">
        <f t="shared" si="54"/>
        <v>4.6948261094345153E-3</v>
      </c>
      <c r="Z46" s="156">
        <f t="shared" si="54"/>
        <v>4.6948261094345153E-3</v>
      </c>
      <c r="AA46" s="156">
        <f t="shared" si="54"/>
        <v>4.6948261094345153E-3</v>
      </c>
      <c r="AB46" s="156">
        <f t="shared" si="54"/>
        <v>4.6948261094345153E-3</v>
      </c>
      <c r="AC46" s="156">
        <f t="shared" si="54"/>
        <v>4.6948261094345153E-3</v>
      </c>
      <c r="AD46" s="156">
        <f t="shared" si="54"/>
        <v>4.6948261094345153E-3</v>
      </c>
      <c r="AE46" s="156">
        <f t="shared" si="54"/>
        <v>4.6948261094345153E-3</v>
      </c>
    </row>
    <row r="47" spans="1:32">
      <c r="B47" s="2" t="s">
        <v>100</v>
      </c>
      <c r="C47">
        <f>SUMPRODUCT(L57:L106,$B$57:$B$106)</f>
        <v>3.0422260145315447E-5</v>
      </c>
      <c r="D47">
        <f>SUMPRODUCT(X$57:X$106,$B$57:$B$106)</f>
        <v>5.0474035041263597E-5</v>
      </c>
      <c r="E47">
        <f>SUMPRODUCT(AJ$57:AJ$106,$B$57:$B$106)</f>
        <v>5.1882256618539307E-5</v>
      </c>
      <c r="F47">
        <f>SUMPRODUCT(AV$57:AV$106,$B$57:$B$106)</f>
        <v>2.7262242946658946E-5</v>
      </c>
      <c r="G47">
        <f>SUMPRODUCT(BH$57:BH$106,$B$57:$B$106)</f>
        <v>2.7755819121027172E-5</v>
      </c>
      <c r="H47">
        <f>SUMPRODUCT(BT$57:BT$106,$B$57:$B$106)</f>
        <v>2.6989066942315666E-5</v>
      </c>
      <c r="I47">
        <f>SUMPRODUCT(CF$57:CF$106,$B$57:$B$106)</f>
        <v>2.9480690405019473E-5</v>
      </c>
      <c r="J47">
        <f>SUMPRODUCT(CR$57:CR$106,$B$57:$B$106)</f>
        <v>3.7928826682382508E-5</v>
      </c>
      <c r="K47">
        <f>SUMPRODUCT(DD$57:DD$106,$B$57:$B$106)</f>
        <v>4.0731412568270522E-4</v>
      </c>
      <c r="L47" s="156">
        <f t="shared" si="55"/>
        <v>4.0731412568270522E-4</v>
      </c>
      <c r="M47" s="156">
        <f t="shared" si="54"/>
        <v>4.0731412568270522E-4</v>
      </c>
      <c r="N47" s="156">
        <f t="shared" si="54"/>
        <v>4.0731412568270522E-4</v>
      </c>
      <c r="O47" s="156">
        <f t="shared" si="54"/>
        <v>4.0731412568270522E-4</v>
      </c>
      <c r="P47" s="156">
        <f t="shared" si="54"/>
        <v>4.0731412568270522E-4</v>
      </c>
      <c r="Q47" s="156">
        <f t="shared" si="54"/>
        <v>4.0731412568270522E-4</v>
      </c>
      <c r="R47" s="156">
        <f t="shared" si="54"/>
        <v>4.0731412568270522E-4</v>
      </c>
      <c r="S47" s="156">
        <f t="shared" si="54"/>
        <v>4.0731412568270522E-4</v>
      </c>
      <c r="T47" s="156">
        <f t="shared" si="54"/>
        <v>4.0731412568270522E-4</v>
      </c>
      <c r="U47" s="156">
        <f t="shared" si="54"/>
        <v>4.0731412568270522E-4</v>
      </c>
      <c r="V47" s="156">
        <f t="shared" si="54"/>
        <v>4.0731412568270522E-4</v>
      </c>
      <c r="W47" s="156">
        <f t="shared" si="54"/>
        <v>4.0731412568270522E-4</v>
      </c>
      <c r="X47" s="156">
        <f t="shared" si="54"/>
        <v>4.0731412568270522E-4</v>
      </c>
      <c r="Y47" s="156">
        <f t="shared" si="54"/>
        <v>4.0731412568270522E-4</v>
      </c>
      <c r="Z47" s="156">
        <f t="shared" si="54"/>
        <v>4.0731412568270522E-4</v>
      </c>
      <c r="AA47" s="156">
        <f t="shared" si="54"/>
        <v>4.0731412568270522E-4</v>
      </c>
      <c r="AB47" s="156">
        <f t="shared" si="54"/>
        <v>4.0731412568270522E-4</v>
      </c>
      <c r="AC47" s="156">
        <f t="shared" si="54"/>
        <v>4.0731412568270522E-4</v>
      </c>
      <c r="AD47" s="156">
        <f t="shared" si="54"/>
        <v>4.0731412568270522E-4</v>
      </c>
      <c r="AE47" s="156">
        <f t="shared" si="54"/>
        <v>4.0731412568270522E-4</v>
      </c>
    </row>
    <row r="48" spans="1:32">
      <c r="B48" s="2" t="s">
        <v>102</v>
      </c>
      <c r="C48">
        <f>SUMPRODUCT(N57:N106,$B$57:$B$106)</f>
        <v>2.4315686509986497E-2</v>
      </c>
      <c r="D48">
        <f>SUMPRODUCT(Z$57:Z$106,$B$57:$B$106)</f>
        <v>2.9577652911864181E-2</v>
      </c>
      <c r="E48">
        <f>SUMPRODUCT(AL$57:AL$106,$B$57:$B$106)</f>
        <v>3.3297157933265195E-2</v>
      </c>
      <c r="F48">
        <f>SUMPRODUCT(AX$57:AX$106,$B$57:$B$106)</f>
        <v>4.5064502565989838E-2</v>
      </c>
      <c r="G48">
        <f>SUMPRODUCT(BJ$57:BJ$106,$B$57:$B$106)</f>
        <v>7.84612722205731E-2</v>
      </c>
      <c r="H48">
        <f>SUMPRODUCT(BV$57:BV$106,$B$57:$B$106)</f>
        <v>0.13866165890084245</v>
      </c>
      <c r="I48">
        <f>SUMPRODUCT(CH$57:CH$106,$B$57:$B$106)</f>
        <v>0.19918771147412476</v>
      </c>
      <c r="J48">
        <f>SUMPRODUCT(CT$57:CT$106,$B$57:$B$106)</f>
        <v>0.27204974816772043</v>
      </c>
      <c r="K48">
        <f>SUMPRODUCT(DF$57:DF$106,$B$57:$B$106)</f>
        <v>0.3221459546209639</v>
      </c>
      <c r="L48" s="156">
        <f t="shared" si="55"/>
        <v>0.3221459546209639</v>
      </c>
      <c r="M48" s="156">
        <f t="shared" si="54"/>
        <v>0.3221459546209639</v>
      </c>
      <c r="N48" s="156">
        <f t="shared" si="54"/>
        <v>0.3221459546209639</v>
      </c>
      <c r="O48" s="156">
        <f t="shared" si="54"/>
        <v>0.3221459546209639</v>
      </c>
      <c r="P48" s="156">
        <f t="shared" si="54"/>
        <v>0.3221459546209639</v>
      </c>
      <c r="Q48" s="156">
        <f t="shared" si="54"/>
        <v>0.3221459546209639</v>
      </c>
      <c r="R48" s="156">
        <f t="shared" si="54"/>
        <v>0.3221459546209639</v>
      </c>
      <c r="S48" s="156">
        <f t="shared" si="54"/>
        <v>0.3221459546209639</v>
      </c>
      <c r="T48" s="156">
        <f t="shared" si="54"/>
        <v>0.3221459546209639</v>
      </c>
      <c r="U48" s="156">
        <f t="shared" si="54"/>
        <v>0.3221459546209639</v>
      </c>
      <c r="V48" s="156">
        <f t="shared" si="54"/>
        <v>0.3221459546209639</v>
      </c>
      <c r="W48" s="156">
        <f t="shared" si="54"/>
        <v>0.3221459546209639</v>
      </c>
      <c r="X48" s="156">
        <f t="shared" si="54"/>
        <v>0.3221459546209639</v>
      </c>
      <c r="Y48" s="156">
        <f t="shared" si="54"/>
        <v>0.3221459546209639</v>
      </c>
      <c r="Z48" s="156">
        <f t="shared" si="54"/>
        <v>0.3221459546209639</v>
      </c>
      <c r="AA48" s="156">
        <f t="shared" si="54"/>
        <v>0.3221459546209639</v>
      </c>
      <c r="AB48" s="156">
        <f t="shared" si="54"/>
        <v>0.3221459546209639</v>
      </c>
      <c r="AC48" s="156">
        <f t="shared" si="54"/>
        <v>0.3221459546209639</v>
      </c>
      <c r="AD48" s="156">
        <f t="shared" si="54"/>
        <v>0.3221459546209639</v>
      </c>
      <c r="AE48" s="156">
        <f t="shared" si="54"/>
        <v>0.3221459546209639</v>
      </c>
    </row>
    <row r="49" spans="1:110">
      <c r="B49" s="1"/>
    </row>
    <row r="50" spans="1:110">
      <c r="B50" s="1"/>
      <c r="C50" s="160">
        <f>SUM(C39:C48)</f>
        <v>0.99999999999999989</v>
      </c>
      <c r="D50" s="160">
        <f>SUM(D39:D48)</f>
        <v>1</v>
      </c>
      <c r="E50" s="160">
        <f>SUM(E39:E48)</f>
        <v>0.99999999999999989</v>
      </c>
      <c r="F50" s="160">
        <f>SUM(F39:F48)</f>
        <v>1</v>
      </c>
      <c r="G50" s="160">
        <f t="shared" ref="G50:K50" si="56">SUM(G39:G48)</f>
        <v>1</v>
      </c>
      <c r="H50" s="160">
        <f t="shared" si="56"/>
        <v>0.99999999999999989</v>
      </c>
      <c r="I50" s="160">
        <f t="shared" si="56"/>
        <v>0.99999999999999978</v>
      </c>
      <c r="J50" s="160">
        <f t="shared" si="56"/>
        <v>1</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29.5">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0.46212730773021299</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0.23557530576093863</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3.590246369114277E-3</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0.2437107916481113</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5.4996348491622757E-2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C2" sqref="C2"/>
    </sheetView>
  </sheetViews>
  <sheetFormatPr defaultColWidth="9.1328125" defaultRowHeight="14.25"/>
  <cols>
    <col min="1" max="1" width="20.86328125" style="92" bestFit="1" customWidth="1"/>
    <col min="2" max="2" width="23.54296875" style="92" bestFit="1" customWidth="1"/>
    <col min="3" max="16384" width="9.1328125" style="92"/>
  </cols>
  <sheetData>
    <row r="1" spans="1:34" ht="29.5">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4.75">
      <c r="A2" s="100" t="s">
        <v>427</v>
      </c>
      <c r="B2" s="91" t="s">
        <v>29</v>
      </c>
      <c r="C2" s="91">
        <f>SUMIFS('EIA_State Elec Profiles'!$E:$E,'EIA_State Elec Profiles'!$A:$A,About!$B$1,'EIA_State Elec Profiles'!$B:$B,$A2)</f>
        <v>0</v>
      </c>
      <c r="D2" s="91">
        <f>SUMIFS('EIA_State Elec Profiles'!$D:$D,'EIA_State Elec Profiles'!$A:$A,About!$B$1,'EIA_State Elec Profiles'!$B:$B,$A2)</f>
        <v>0</v>
      </c>
      <c r="E2" s="91">
        <f>SUMIFS('EIA_State Elec Profiles'!$C:$C,'EIA_State Elec Profiles'!$A:$A,About!$B$1,'EIA_State Elec Profiles'!$B:$B,$A2)</f>
        <v>0</v>
      </c>
      <c r="F2" s="91">
        <f>E2</f>
        <v>0</v>
      </c>
      <c r="G2" s="91">
        <f t="shared" ref="G2:AH2" si="0">F2</f>
        <v>0</v>
      </c>
      <c r="H2" s="91">
        <f t="shared" si="0"/>
        <v>0</v>
      </c>
      <c r="I2" s="91">
        <f t="shared" si="0"/>
        <v>0</v>
      </c>
      <c r="J2" s="91">
        <f t="shared" si="0"/>
        <v>0</v>
      </c>
      <c r="K2" s="91">
        <f t="shared" si="0"/>
        <v>0</v>
      </c>
      <c r="L2" s="91">
        <f t="shared" si="0"/>
        <v>0</v>
      </c>
      <c r="M2" s="91">
        <f t="shared" si="0"/>
        <v>0</v>
      </c>
      <c r="N2" s="91">
        <f t="shared" si="0"/>
        <v>0</v>
      </c>
      <c r="O2" s="91">
        <f t="shared" si="0"/>
        <v>0</v>
      </c>
      <c r="P2" s="91">
        <f t="shared" si="0"/>
        <v>0</v>
      </c>
      <c r="Q2" s="91">
        <f t="shared" si="0"/>
        <v>0</v>
      </c>
      <c r="R2" s="91">
        <f t="shared" si="0"/>
        <v>0</v>
      </c>
      <c r="S2" s="91">
        <f t="shared" si="0"/>
        <v>0</v>
      </c>
      <c r="T2" s="91">
        <f t="shared" si="0"/>
        <v>0</v>
      </c>
      <c r="U2" s="91">
        <f t="shared" si="0"/>
        <v>0</v>
      </c>
      <c r="V2" s="91">
        <f t="shared" si="0"/>
        <v>0</v>
      </c>
      <c r="W2" s="91">
        <f t="shared" si="0"/>
        <v>0</v>
      </c>
      <c r="X2" s="91">
        <f t="shared" si="0"/>
        <v>0</v>
      </c>
      <c r="Y2" s="91">
        <f t="shared" si="0"/>
        <v>0</v>
      </c>
      <c r="Z2" s="91">
        <f t="shared" si="0"/>
        <v>0</v>
      </c>
      <c r="AA2" s="91">
        <f t="shared" si="0"/>
        <v>0</v>
      </c>
      <c r="AB2" s="91">
        <f t="shared" si="0"/>
        <v>0</v>
      </c>
      <c r="AC2" s="91">
        <f t="shared" si="0"/>
        <v>0</v>
      </c>
      <c r="AD2" s="91">
        <f t="shared" si="0"/>
        <v>0</v>
      </c>
      <c r="AE2" s="91">
        <f t="shared" si="0"/>
        <v>0</v>
      </c>
      <c r="AF2" s="91">
        <f t="shared" si="0"/>
        <v>0</v>
      </c>
      <c r="AG2" s="91">
        <f t="shared" si="0"/>
        <v>0</v>
      </c>
      <c r="AH2" s="91">
        <f t="shared" si="0"/>
        <v>0</v>
      </c>
    </row>
    <row r="3" spans="1:34" ht="14.75">
      <c r="A3" s="100"/>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6" sqref="B6"/>
    </sheetView>
  </sheetViews>
  <sheetFormatPr defaultRowHeight="14.75"/>
  <cols>
    <col min="1" max="1" width="26.1328125" style="2" customWidth="1"/>
    <col min="2" max="32" width="11.54296875" bestFit="1" customWidth="1"/>
  </cols>
  <sheetData>
    <row r="1" spans="1:32" ht="29.5">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6059681.0799243944</v>
      </c>
      <c r="C2" s="5">
        <f>SUMIFS(Imports_new!C$10:C$33,Imports_new!$A$10:$A$33,$A2)</f>
        <v>6059681.0799243944</v>
      </c>
      <c r="D2" s="5">
        <f>SUMIFS(Imports_new!D$10:D$33,Imports_new!$A$10:$A$33,$A2)</f>
        <v>6059681.0799243944</v>
      </c>
      <c r="E2" s="5">
        <f>SUMIFS(Imports_new!E$10:E$33,Imports_new!$A$10:$A$33,$A2)</f>
        <v>4963330.993422905</v>
      </c>
      <c r="F2" s="5">
        <f>SUMIFS(Imports_new!F$10:F$33,Imports_new!$A$10:$A$33,$A2)</f>
        <v>4407954.3280415712</v>
      </c>
      <c r="G2" s="5">
        <f>SUMIFS(Imports_new!G$10:G$33,Imports_new!$A$10:$A$33,$A2)</f>
        <v>4401432.6236066557</v>
      </c>
      <c r="H2" s="5">
        <f>SUMIFS(Imports_new!H$10:H$33,Imports_new!$A$10:$A$33,$A2)</f>
        <v>4064205.8650054145</v>
      </c>
      <c r="I2" s="5">
        <f>SUMIFS(Imports_new!I$10:I$33,Imports_new!$A$10:$A$33,$A2)</f>
        <v>3603860.6772921532</v>
      </c>
      <c r="J2" s="5">
        <f>SUMIFS(Imports_new!J$10:J$33,Imports_new!$A$10:$A$33,$A2)</f>
        <v>2883182.8237532997</v>
      </c>
      <c r="K2" s="5">
        <f>SUMIFS(Imports_new!K$10:K$33,Imports_new!$A$10:$A$33,$A2)</f>
        <v>2895471.9509781334</v>
      </c>
      <c r="L2" s="5">
        <f>SUMIFS(Imports_new!L$10:L$33,Imports_new!$A$10:$A$33,$A2)</f>
        <v>3110720.4444256383</v>
      </c>
      <c r="M2" s="5">
        <f>SUMIFS(Imports_new!M$10:M$33,Imports_new!$A$10:$A$33,$A2)</f>
        <v>3110720.4444256383</v>
      </c>
      <c r="N2" s="5">
        <f>SUMIFS(Imports_new!N$10:N$33,Imports_new!$A$10:$A$33,$A2)</f>
        <v>3110720.4444256383</v>
      </c>
      <c r="O2" s="5">
        <f>SUMIFS(Imports_new!O$10:O$33,Imports_new!$A$10:$A$33,$A2)</f>
        <v>3110720.4444256383</v>
      </c>
      <c r="P2" s="5">
        <f>SUMIFS(Imports_new!P$10:P$33,Imports_new!$A$10:$A$33,$A2)</f>
        <v>3110720.4444256383</v>
      </c>
      <c r="Q2" s="5">
        <f>SUMIFS(Imports_new!Q$10:Q$33,Imports_new!$A$10:$A$33,$A2)</f>
        <v>3110720.4444256383</v>
      </c>
      <c r="R2" s="5">
        <f>SUMIFS(Imports_new!R$10:R$33,Imports_new!$A$10:$A$33,$A2)</f>
        <v>3110720.4444256383</v>
      </c>
      <c r="S2" s="5">
        <f>SUMIFS(Imports_new!S$10:S$33,Imports_new!$A$10:$A$33,$A2)</f>
        <v>3110720.4444256383</v>
      </c>
      <c r="T2" s="5">
        <f>SUMIFS(Imports_new!T$10:T$33,Imports_new!$A$10:$A$33,$A2)</f>
        <v>3110720.4444256383</v>
      </c>
      <c r="U2" s="5">
        <f>SUMIFS(Imports_new!U$10:U$33,Imports_new!$A$10:$A$33,$A2)</f>
        <v>3110720.4444256383</v>
      </c>
      <c r="V2" s="5">
        <f>SUMIFS(Imports_new!V$10:V$33,Imports_new!$A$10:$A$33,$A2)</f>
        <v>3110720.4444256383</v>
      </c>
      <c r="W2" s="5">
        <f>SUMIFS(Imports_new!W$10:W$33,Imports_new!$A$10:$A$33,$A2)</f>
        <v>3110720.4444256383</v>
      </c>
      <c r="X2" s="5">
        <f>SUMIFS(Imports_new!X$10:X$33,Imports_new!$A$10:$A$33,$A2)</f>
        <v>3110720.4444256383</v>
      </c>
      <c r="Y2" s="5">
        <f>SUMIFS(Imports_new!Y$10:Y$33,Imports_new!$A$10:$A$33,$A2)</f>
        <v>3110720.4444256383</v>
      </c>
      <c r="Z2" s="5">
        <f>SUMIFS(Imports_new!Z$10:Z$33,Imports_new!$A$10:$A$33,$A2)</f>
        <v>3110720.4444256383</v>
      </c>
      <c r="AA2" s="5">
        <f>SUMIFS(Imports_new!AA$10:AA$33,Imports_new!$A$10:$A$33,$A2)</f>
        <v>3110720.4444256383</v>
      </c>
      <c r="AB2" s="5">
        <f>SUMIFS(Imports_new!AB$10:AB$33,Imports_new!$A$10:$A$33,$A2)</f>
        <v>3110720.4444256383</v>
      </c>
      <c r="AC2" s="5">
        <f>SUMIFS(Imports_new!AC$10:AC$33,Imports_new!$A$10:$A$33,$A2)</f>
        <v>3110720.4444256383</v>
      </c>
      <c r="AD2" s="5">
        <f>SUMIFS(Imports_new!AD$10:AD$33,Imports_new!$A$10:$A$33,$A2)</f>
        <v>3110720.4444256383</v>
      </c>
      <c r="AE2" s="5">
        <f>SUMIFS(Imports_new!AE$10:AE$33,Imports_new!$A$10:$A$33,$A2)</f>
        <v>3110720.4444256383</v>
      </c>
      <c r="AF2" s="5">
        <f>SUMIFS(Imports_new!AF$10:AF$33,Imports_new!$A$10:$A$33,$A2)</f>
        <v>3110720.4444256383</v>
      </c>
    </row>
    <row r="3" spans="1:32">
      <c r="A3" s="2" t="s">
        <v>347</v>
      </c>
      <c r="B3" s="5">
        <f>SUMIFS(Imports_new!B$10:B$33,Imports_new!$A$10:$A$33,$A3)</f>
        <v>8598711.6949058902</v>
      </c>
      <c r="C3" s="5">
        <f>SUMIFS(Imports_new!C$10:C$33,Imports_new!$A$10:$A$33,$A3)</f>
        <v>8598711.6949058902</v>
      </c>
      <c r="D3" s="5">
        <f>SUMIFS(Imports_new!D$10:D$33,Imports_new!$A$10:$A$33,$A3)</f>
        <v>8598711.6949058902</v>
      </c>
      <c r="E3" s="5">
        <f>SUMIFS(Imports_new!E$10:E$33,Imports_new!$A$10:$A$33,$A3)</f>
        <v>9932404.5837983154</v>
      </c>
      <c r="F3" s="5">
        <f>SUMIFS(Imports_new!F$10:F$33,Imports_new!$A$10:$A$33,$A3)</f>
        <v>10472316.543200711</v>
      </c>
      <c r="G3" s="5">
        <f>SUMIFS(Imports_new!G$10:G$33,Imports_new!$A$10:$A$33,$A3)</f>
        <v>10021909.247309744</v>
      </c>
      <c r="H3" s="5">
        <f>SUMIFS(Imports_new!H$10:H$33,Imports_new!$A$10:$A$33,$A3)</f>
        <v>9301509.0291831605</v>
      </c>
      <c r="I3" s="5">
        <f>SUMIFS(Imports_new!I$10:I$33,Imports_new!$A$10:$A$33,$A3)</f>
        <v>8185114.0228264602</v>
      </c>
      <c r="J3" s="5">
        <f>SUMIFS(Imports_new!J$10:J$33,Imports_new!$A$10:$A$33,$A3)</f>
        <v>6901831.8844824936</v>
      </c>
      <c r="K3" s="5">
        <f>SUMIFS(Imports_new!K$10:K$33,Imports_new!$A$10:$A$33,$A3)</f>
        <v>5963606.9730430944</v>
      </c>
      <c r="L3" s="5">
        <f>SUMIFS(Imports_new!L$10:L$33,Imports_new!$A$10:$A$33,$A3)</f>
        <v>4636590.0645802021</v>
      </c>
      <c r="M3" s="5">
        <f>SUMIFS(Imports_new!M$10:M$33,Imports_new!$A$10:$A$33,$A3)</f>
        <v>4636590.0645802021</v>
      </c>
      <c r="N3" s="5">
        <f>SUMIFS(Imports_new!N$10:N$33,Imports_new!$A$10:$A$33,$A3)</f>
        <v>4636590.0645802021</v>
      </c>
      <c r="O3" s="5">
        <f>SUMIFS(Imports_new!O$10:O$33,Imports_new!$A$10:$A$33,$A3)</f>
        <v>4636590.0645802021</v>
      </c>
      <c r="P3" s="5">
        <f>SUMIFS(Imports_new!P$10:P$33,Imports_new!$A$10:$A$33,$A3)</f>
        <v>4636590.0645802021</v>
      </c>
      <c r="Q3" s="5">
        <f>SUMIFS(Imports_new!Q$10:Q$33,Imports_new!$A$10:$A$33,$A3)</f>
        <v>4636590.0645802021</v>
      </c>
      <c r="R3" s="5">
        <f>SUMIFS(Imports_new!R$10:R$33,Imports_new!$A$10:$A$33,$A3)</f>
        <v>4636590.0645802021</v>
      </c>
      <c r="S3" s="5">
        <f>SUMIFS(Imports_new!S$10:S$33,Imports_new!$A$10:$A$33,$A3)</f>
        <v>4636590.0645802021</v>
      </c>
      <c r="T3" s="5">
        <f>SUMIFS(Imports_new!T$10:T$33,Imports_new!$A$10:$A$33,$A3)</f>
        <v>4636590.0645802021</v>
      </c>
      <c r="U3" s="5">
        <f>SUMIFS(Imports_new!U$10:U$33,Imports_new!$A$10:$A$33,$A3)</f>
        <v>4636590.0645802021</v>
      </c>
      <c r="V3" s="5">
        <f>SUMIFS(Imports_new!V$10:V$33,Imports_new!$A$10:$A$33,$A3)</f>
        <v>4636590.0645802021</v>
      </c>
      <c r="W3" s="5">
        <f>SUMIFS(Imports_new!W$10:W$33,Imports_new!$A$10:$A$33,$A3)</f>
        <v>4636590.0645802021</v>
      </c>
      <c r="X3" s="5">
        <f>SUMIFS(Imports_new!X$10:X$33,Imports_new!$A$10:$A$33,$A3)</f>
        <v>4636590.0645802021</v>
      </c>
      <c r="Y3" s="5">
        <f>SUMIFS(Imports_new!Y$10:Y$33,Imports_new!$A$10:$A$33,$A3)</f>
        <v>4636590.0645802021</v>
      </c>
      <c r="Z3" s="5">
        <f>SUMIFS(Imports_new!Z$10:Z$33,Imports_new!$A$10:$A$33,$A3)</f>
        <v>4636590.0645802021</v>
      </c>
      <c r="AA3" s="5">
        <f>SUMIFS(Imports_new!AA$10:AA$33,Imports_new!$A$10:$A$33,$A3)</f>
        <v>4636590.0645802021</v>
      </c>
      <c r="AB3" s="5">
        <f>SUMIFS(Imports_new!AB$10:AB$33,Imports_new!$A$10:$A$33,$A3)</f>
        <v>4636590.0645802021</v>
      </c>
      <c r="AC3" s="5">
        <f>SUMIFS(Imports_new!AC$10:AC$33,Imports_new!$A$10:$A$33,$A3)</f>
        <v>4636590.0645802021</v>
      </c>
      <c r="AD3" s="5">
        <f>SUMIFS(Imports_new!AD$10:AD$33,Imports_new!$A$10:$A$33,$A3)</f>
        <v>4636590.0645802021</v>
      </c>
      <c r="AE3" s="5">
        <f>SUMIFS(Imports_new!AE$10:AE$33,Imports_new!$A$10:$A$33,$A3)</f>
        <v>4636590.0645802021</v>
      </c>
      <c r="AF3" s="5">
        <f>SUMIFS(Imports_new!AF$10:AF$33,Imports_new!$A$10:$A$33,$A3)</f>
        <v>4636590.0645802021</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8781580.9456511233</v>
      </c>
      <c r="C5" s="5">
        <f>SUMIFS(Imports_new!C$10:C$33,Imports_new!$A$10:$A$33,$A5)</f>
        <v>8781580.9456511233</v>
      </c>
      <c r="D5" s="5">
        <f>SUMIFS(Imports_new!D$10:D$33,Imports_new!$A$10:$A$33,$A5)</f>
        <v>8781580.9456511233</v>
      </c>
      <c r="E5" s="5">
        <f>SUMIFS(Imports_new!E$10:E$33,Imports_new!$A$10:$A$33,$A5)</f>
        <v>8521435.9345746767</v>
      </c>
      <c r="F5" s="5">
        <f>SUMIFS(Imports_new!F$10:F$33,Imports_new!$A$10:$A$33,$A5)</f>
        <v>8567886.8127667047</v>
      </c>
      <c r="G5" s="5">
        <f>SUMIFS(Imports_new!G$10:G$33,Imports_new!$A$10:$A$33,$A5)</f>
        <v>8685800.0785295125</v>
      </c>
      <c r="H5" s="5">
        <f>SUMIFS(Imports_new!H$10:H$33,Imports_new!$A$10:$A$33,$A5)</f>
        <v>8839303.0073075499</v>
      </c>
      <c r="I5" s="5">
        <f>SUMIFS(Imports_new!I$10:I$33,Imports_new!$A$10:$A$33,$A5)</f>
        <v>8851457.3037240356</v>
      </c>
      <c r="J5" s="5">
        <f>SUMIFS(Imports_new!J$10:J$33,Imports_new!$A$10:$A$33,$A5)</f>
        <v>9238330.6617963668</v>
      </c>
      <c r="K5" s="5">
        <f>SUMIFS(Imports_new!K$10:K$33,Imports_new!$A$10:$A$33,$A5)</f>
        <v>8382691.0653529884</v>
      </c>
      <c r="L5" s="5">
        <f>SUMIFS(Imports_new!L$10:L$33,Imports_new!$A$10:$A$33,$A5)</f>
        <v>8173404.9941252694</v>
      </c>
      <c r="M5" s="5">
        <f>SUMIFS(Imports_new!M$10:M$33,Imports_new!$A$10:$A$33,$A5)</f>
        <v>8173404.9941252694</v>
      </c>
      <c r="N5" s="5">
        <f>SUMIFS(Imports_new!N$10:N$33,Imports_new!$A$10:$A$33,$A5)</f>
        <v>8173404.9941252694</v>
      </c>
      <c r="O5" s="5">
        <f>SUMIFS(Imports_new!O$10:O$33,Imports_new!$A$10:$A$33,$A5)</f>
        <v>8173404.9941252694</v>
      </c>
      <c r="P5" s="5">
        <f>SUMIFS(Imports_new!P$10:P$33,Imports_new!$A$10:$A$33,$A5)</f>
        <v>8173404.9941252694</v>
      </c>
      <c r="Q5" s="5">
        <f>SUMIFS(Imports_new!Q$10:Q$33,Imports_new!$A$10:$A$33,$A5)</f>
        <v>8173404.9941252694</v>
      </c>
      <c r="R5" s="5">
        <f>SUMIFS(Imports_new!R$10:R$33,Imports_new!$A$10:$A$33,$A5)</f>
        <v>8173404.9941252694</v>
      </c>
      <c r="S5" s="5">
        <f>SUMIFS(Imports_new!S$10:S$33,Imports_new!$A$10:$A$33,$A5)</f>
        <v>8173404.9941252694</v>
      </c>
      <c r="T5" s="5">
        <f>SUMIFS(Imports_new!T$10:T$33,Imports_new!$A$10:$A$33,$A5)</f>
        <v>8173404.9941252694</v>
      </c>
      <c r="U5" s="5">
        <f>SUMIFS(Imports_new!U$10:U$33,Imports_new!$A$10:$A$33,$A5)</f>
        <v>8173404.9941252694</v>
      </c>
      <c r="V5" s="5">
        <f>SUMIFS(Imports_new!V$10:V$33,Imports_new!$A$10:$A$33,$A5)</f>
        <v>8173404.9941252694</v>
      </c>
      <c r="W5" s="5">
        <f>SUMIFS(Imports_new!W$10:W$33,Imports_new!$A$10:$A$33,$A5)</f>
        <v>8173404.9941252694</v>
      </c>
      <c r="X5" s="5">
        <f>SUMIFS(Imports_new!X$10:X$33,Imports_new!$A$10:$A$33,$A5)</f>
        <v>8173404.9941252694</v>
      </c>
      <c r="Y5" s="5">
        <f>SUMIFS(Imports_new!Y$10:Y$33,Imports_new!$A$10:$A$33,$A5)</f>
        <v>8173404.9941252694</v>
      </c>
      <c r="Z5" s="5">
        <f>SUMIFS(Imports_new!Z$10:Z$33,Imports_new!$A$10:$A$33,$A5)</f>
        <v>8173404.9941252694</v>
      </c>
      <c r="AA5" s="5">
        <f>SUMIFS(Imports_new!AA$10:AA$33,Imports_new!$A$10:$A$33,$A5)</f>
        <v>8173404.9941252694</v>
      </c>
      <c r="AB5" s="5">
        <f>SUMIFS(Imports_new!AB$10:AB$33,Imports_new!$A$10:$A$33,$A5)</f>
        <v>8173404.9941252694</v>
      </c>
      <c r="AC5" s="5">
        <f>SUMIFS(Imports_new!AC$10:AC$33,Imports_new!$A$10:$A$33,$A5)</f>
        <v>8173404.9941252694</v>
      </c>
      <c r="AD5" s="5">
        <f>SUMIFS(Imports_new!AD$10:AD$33,Imports_new!$A$10:$A$33,$A5)</f>
        <v>8173404.9941252694</v>
      </c>
      <c r="AE5" s="5">
        <f>SUMIFS(Imports_new!AE$10:AE$33,Imports_new!$A$10:$A$33,$A5)</f>
        <v>8173404.9941252694</v>
      </c>
      <c r="AF5" s="5">
        <f>SUMIFS(Imports_new!AF$10:AF$33,Imports_new!$A$10:$A$33,$A5)</f>
        <v>8173404.9941252694</v>
      </c>
    </row>
    <row r="6" spans="1:32">
      <c r="A6" s="2" t="s">
        <v>101</v>
      </c>
      <c r="B6" s="5">
        <f>SUMIFS(Imports_new!B$10:B$33,Imports_new!$A$10:$A$33,$A6)</f>
        <v>1184404.5936591264</v>
      </c>
      <c r="C6" s="5">
        <f>SUMIFS(Imports_new!C$10:C$33,Imports_new!$A$10:$A$33,$A6)</f>
        <v>1184404.5936591264</v>
      </c>
      <c r="D6" s="5">
        <f>SUMIFS(Imports_new!D$10:D$33,Imports_new!$A$10:$A$33,$A6)</f>
        <v>1184404.5936591264</v>
      </c>
      <c r="E6" s="5">
        <f>SUMIFS(Imports_new!E$10:E$33,Imports_new!$A$10:$A$33,$A6)</f>
        <v>1096725.6072208856</v>
      </c>
      <c r="F6" s="5">
        <f>SUMIFS(Imports_new!F$10:F$33,Imports_new!$A$10:$A$33,$A6)</f>
        <v>1081505.3859770219</v>
      </c>
      <c r="G6" s="5">
        <f>SUMIFS(Imports_new!G$10:G$33,Imports_new!$A$10:$A$33,$A6)</f>
        <v>1130933.5968918519</v>
      </c>
      <c r="H6" s="5">
        <f>SUMIFS(Imports_new!H$10:H$33,Imports_new!$A$10:$A$33,$A6)</f>
        <v>1166541.659023514</v>
      </c>
      <c r="I6" s="5">
        <f>SUMIFS(Imports_new!I$10:I$33,Imports_new!$A$10:$A$33,$A6)</f>
        <v>1190178.9811737188</v>
      </c>
      <c r="J6" s="5">
        <f>SUMIFS(Imports_new!J$10:J$33,Imports_new!$A$10:$A$33,$A6)</f>
        <v>1258717.2964075538</v>
      </c>
      <c r="K6" s="5">
        <f>SUMIFS(Imports_new!K$10:K$33,Imports_new!$A$10:$A$33,$A6)</f>
        <v>1192906.4631647791</v>
      </c>
      <c r="L6" s="5">
        <f>SUMIFS(Imports_new!L$10:L$33,Imports_new!$A$10:$A$33,$A6)</f>
        <v>1221190.8796858827</v>
      </c>
      <c r="M6" s="5">
        <f>SUMIFS(Imports_new!M$10:M$33,Imports_new!$A$10:$A$33,$A6)</f>
        <v>1221190.8796858827</v>
      </c>
      <c r="N6" s="5">
        <f>SUMIFS(Imports_new!N$10:N$33,Imports_new!$A$10:$A$33,$A6)</f>
        <v>1221190.8796858827</v>
      </c>
      <c r="O6" s="5">
        <f>SUMIFS(Imports_new!O$10:O$33,Imports_new!$A$10:$A$33,$A6)</f>
        <v>1221190.8796858827</v>
      </c>
      <c r="P6" s="5">
        <f>SUMIFS(Imports_new!P$10:P$33,Imports_new!$A$10:$A$33,$A6)</f>
        <v>1221190.8796858827</v>
      </c>
      <c r="Q6" s="5">
        <f>SUMIFS(Imports_new!Q$10:Q$33,Imports_new!$A$10:$A$33,$A6)</f>
        <v>1221190.8796858827</v>
      </c>
      <c r="R6" s="5">
        <f>SUMIFS(Imports_new!R$10:R$33,Imports_new!$A$10:$A$33,$A6)</f>
        <v>1221190.8796858827</v>
      </c>
      <c r="S6" s="5">
        <f>SUMIFS(Imports_new!S$10:S$33,Imports_new!$A$10:$A$33,$A6)</f>
        <v>1221190.8796858827</v>
      </c>
      <c r="T6" s="5">
        <f>SUMIFS(Imports_new!T$10:T$33,Imports_new!$A$10:$A$33,$A6)</f>
        <v>1221190.8796858827</v>
      </c>
      <c r="U6" s="5">
        <f>SUMIFS(Imports_new!U$10:U$33,Imports_new!$A$10:$A$33,$A6)</f>
        <v>1221190.8796858827</v>
      </c>
      <c r="V6" s="5">
        <f>SUMIFS(Imports_new!V$10:V$33,Imports_new!$A$10:$A$33,$A6)</f>
        <v>1221190.8796858827</v>
      </c>
      <c r="W6" s="5">
        <f>SUMIFS(Imports_new!W$10:W$33,Imports_new!$A$10:$A$33,$A6)</f>
        <v>1221190.8796858827</v>
      </c>
      <c r="X6" s="5">
        <f>SUMIFS(Imports_new!X$10:X$33,Imports_new!$A$10:$A$33,$A6)</f>
        <v>1221190.8796858827</v>
      </c>
      <c r="Y6" s="5">
        <f>SUMIFS(Imports_new!Y$10:Y$33,Imports_new!$A$10:$A$33,$A6)</f>
        <v>1221190.8796858827</v>
      </c>
      <c r="Z6" s="5">
        <f>SUMIFS(Imports_new!Z$10:Z$33,Imports_new!$A$10:$A$33,$A6)</f>
        <v>1221190.8796858827</v>
      </c>
      <c r="AA6" s="5">
        <f>SUMIFS(Imports_new!AA$10:AA$33,Imports_new!$A$10:$A$33,$A6)</f>
        <v>1221190.8796858827</v>
      </c>
      <c r="AB6" s="5">
        <f>SUMIFS(Imports_new!AB$10:AB$33,Imports_new!$A$10:$A$33,$A6)</f>
        <v>1221190.8796858827</v>
      </c>
      <c r="AC6" s="5">
        <f>SUMIFS(Imports_new!AC$10:AC$33,Imports_new!$A$10:$A$33,$A6)</f>
        <v>1221190.8796858827</v>
      </c>
      <c r="AD6" s="5">
        <f>SUMIFS(Imports_new!AD$10:AD$33,Imports_new!$A$10:$A$33,$A6)</f>
        <v>1221190.8796858827</v>
      </c>
      <c r="AE6" s="5">
        <f>SUMIFS(Imports_new!AE$10:AE$33,Imports_new!$A$10:$A$33,$A6)</f>
        <v>1221190.8796858827</v>
      </c>
      <c r="AF6" s="5">
        <f>SUMIFS(Imports_new!AF$10:AF$33,Imports_new!$A$10:$A$33,$A6)</f>
        <v>1221190.8796858827</v>
      </c>
    </row>
    <row r="7" spans="1:32">
      <c r="A7" s="2" t="s">
        <v>100</v>
      </c>
      <c r="B7" s="5">
        <f>SUMIFS(Imports_new!B$10:B$33,Imports_new!$A$10:$A$33,$A7)</f>
        <v>778.89695865087151</v>
      </c>
      <c r="C7" s="5">
        <f>SUMIFS(Imports_new!C$10:C$33,Imports_new!$A$10:$A$33,$A7)</f>
        <v>778.89695865087151</v>
      </c>
      <c r="D7" s="5">
        <f>SUMIFS(Imports_new!D$10:D$33,Imports_new!$A$10:$A$33,$A7)</f>
        <v>778.89695865087151</v>
      </c>
      <c r="E7" s="5">
        <f>SUMIFS(Imports_new!E$10:E$33,Imports_new!$A$10:$A$33,$A7)</f>
        <v>1292.2798042186712</v>
      </c>
      <c r="F7" s="5">
        <f>SUMIFS(Imports_new!F$10:F$33,Imports_new!$A$10:$A$33,$A7)</f>
        <v>1328.3343083353052</v>
      </c>
      <c r="G7" s="5">
        <f>SUMIFS(Imports_new!G$10:G$33,Imports_new!$A$10:$A$33,$A7)</f>
        <v>697.99147123602529</v>
      </c>
      <c r="H7" s="5">
        <f>SUMIFS(Imports_new!H$10:H$33,Imports_new!$A$10:$A$33,$A7)</f>
        <v>710.62843440843915</v>
      </c>
      <c r="I7" s="5">
        <f>SUMIFS(Imports_new!I$10:I$33,Imports_new!$A$10:$A$33,$A7)</f>
        <v>690.99738342193689</v>
      </c>
      <c r="J7" s="5">
        <f>SUMIFS(Imports_new!J$10:J$33,Imports_new!$A$10:$A$33,$A7)</f>
        <v>754.79007758512807</v>
      </c>
      <c r="K7" s="5">
        <f>SUMIFS(Imports_new!K$10:K$33,Imports_new!$A$10:$A$33,$A7)</f>
        <v>971.08655329978387</v>
      </c>
      <c r="L7" s="5">
        <f>SUMIFS(Imports_new!L$10:L$33,Imports_new!$A$10:$A$33,$A7)</f>
        <v>10428.407757819083</v>
      </c>
      <c r="M7" s="5">
        <f>SUMIFS(Imports_new!M$10:M$33,Imports_new!$A$10:$A$33,$A7)</f>
        <v>10428.407757819083</v>
      </c>
      <c r="N7" s="5">
        <f>SUMIFS(Imports_new!N$10:N$33,Imports_new!$A$10:$A$33,$A7)</f>
        <v>10428.407757819083</v>
      </c>
      <c r="O7" s="5">
        <f>SUMIFS(Imports_new!O$10:O$33,Imports_new!$A$10:$A$33,$A7)</f>
        <v>10428.407757819083</v>
      </c>
      <c r="P7" s="5">
        <f>SUMIFS(Imports_new!P$10:P$33,Imports_new!$A$10:$A$33,$A7)</f>
        <v>10428.407757819083</v>
      </c>
      <c r="Q7" s="5">
        <f>SUMIFS(Imports_new!Q$10:Q$33,Imports_new!$A$10:$A$33,$A7)</f>
        <v>10428.407757819083</v>
      </c>
      <c r="R7" s="5">
        <f>SUMIFS(Imports_new!R$10:R$33,Imports_new!$A$10:$A$33,$A7)</f>
        <v>10428.407757819083</v>
      </c>
      <c r="S7" s="5">
        <f>SUMIFS(Imports_new!S$10:S$33,Imports_new!$A$10:$A$33,$A7)</f>
        <v>10428.407757819083</v>
      </c>
      <c r="T7" s="5">
        <f>SUMIFS(Imports_new!T$10:T$33,Imports_new!$A$10:$A$33,$A7)</f>
        <v>10428.407757819083</v>
      </c>
      <c r="U7" s="5">
        <f>SUMIFS(Imports_new!U$10:U$33,Imports_new!$A$10:$A$33,$A7)</f>
        <v>10428.407757819083</v>
      </c>
      <c r="V7" s="5">
        <f>SUMIFS(Imports_new!V$10:V$33,Imports_new!$A$10:$A$33,$A7)</f>
        <v>10428.407757819083</v>
      </c>
      <c r="W7" s="5">
        <f>SUMIFS(Imports_new!W$10:W$33,Imports_new!$A$10:$A$33,$A7)</f>
        <v>10428.407757819083</v>
      </c>
      <c r="X7" s="5">
        <f>SUMIFS(Imports_new!X$10:X$33,Imports_new!$A$10:$A$33,$A7)</f>
        <v>10428.407757819083</v>
      </c>
      <c r="Y7" s="5">
        <f>SUMIFS(Imports_new!Y$10:Y$33,Imports_new!$A$10:$A$33,$A7)</f>
        <v>10428.407757819083</v>
      </c>
      <c r="Z7" s="5">
        <f>SUMIFS(Imports_new!Z$10:Z$33,Imports_new!$A$10:$A$33,$A7)</f>
        <v>10428.407757819083</v>
      </c>
      <c r="AA7" s="5">
        <f>SUMIFS(Imports_new!AA$10:AA$33,Imports_new!$A$10:$A$33,$A7)</f>
        <v>10428.407757819083</v>
      </c>
      <c r="AB7" s="5">
        <f>SUMIFS(Imports_new!AB$10:AB$33,Imports_new!$A$10:$A$33,$A7)</f>
        <v>10428.407757819083</v>
      </c>
      <c r="AC7" s="5">
        <f>SUMIFS(Imports_new!AC$10:AC$33,Imports_new!$A$10:$A$33,$A7)</f>
        <v>10428.407757819083</v>
      </c>
      <c r="AD7" s="5">
        <f>SUMIFS(Imports_new!AD$10:AD$33,Imports_new!$A$10:$A$33,$A7)</f>
        <v>10428.407757819083</v>
      </c>
      <c r="AE7" s="5">
        <f>SUMIFS(Imports_new!AE$10:AE$33,Imports_new!$A$10:$A$33,$A7)</f>
        <v>10428.407757819083</v>
      </c>
      <c r="AF7" s="5">
        <f>SUMIFS(Imports_new!AF$10:AF$33,Imports_new!$A$10:$A$33,$A7)</f>
        <v>10428.407757819083</v>
      </c>
    </row>
    <row r="8" spans="1:32">
      <c r="A8" s="2" t="s">
        <v>102</v>
      </c>
      <c r="B8" s="5">
        <f>SUMIFS(Imports_new!B$10:B$33,Imports_new!$A$10:$A$33,$A8)</f>
        <v>622551.19046613236</v>
      </c>
      <c r="C8" s="5">
        <f>SUMIFS(Imports_new!C$10:C$33,Imports_new!$A$10:$A$33,$A8)</f>
        <v>622551.19046613236</v>
      </c>
      <c r="D8" s="5">
        <f>SUMIFS(Imports_new!D$10:D$33,Imports_new!$A$10:$A$33,$A8)</f>
        <v>622551.19046613236</v>
      </c>
      <c r="E8" s="5">
        <f>SUMIFS(Imports_new!E$10:E$33,Imports_new!$A$10:$A$33,$A8)</f>
        <v>757272.59536400973</v>
      </c>
      <c r="F8" s="5">
        <f>SUMIFS(Imports_new!F$10:F$33,Imports_new!$A$10:$A$33,$A8)</f>
        <v>852502.57285475195</v>
      </c>
      <c r="G8" s="5">
        <f>SUMIFS(Imports_new!G$10:G$33,Imports_new!$A$10:$A$33,$A8)</f>
        <v>1153780.2853601864</v>
      </c>
      <c r="H8" s="5">
        <f>SUMIFS(Imports_new!H$10:H$33,Imports_new!$A$10:$A$33,$A8)</f>
        <v>2008833.2034690389</v>
      </c>
      <c r="I8" s="5">
        <f>SUMIFS(Imports_new!I$10:I$33,Imports_new!$A$10:$A$33,$A8)</f>
        <v>3550135.4561909996</v>
      </c>
      <c r="J8" s="5">
        <f>SUMIFS(Imports_new!J$10:J$33,Imports_new!$A$10:$A$33,$A8)</f>
        <v>5099775.688155544</v>
      </c>
      <c r="K8" s="5">
        <f>SUMIFS(Imports_new!K$10:K$33,Imports_new!$A$10:$A$33,$A8)</f>
        <v>6965252.4315226469</v>
      </c>
      <c r="L8" s="5">
        <f>SUMIFS(Imports_new!L$10:L$33,Imports_new!$A$10:$A$33,$A8)</f>
        <v>8247858.7421647562</v>
      </c>
      <c r="M8" s="5">
        <f>SUMIFS(Imports_new!M$10:M$33,Imports_new!$A$10:$A$33,$A8)</f>
        <v>8247858.7421647562</v>
      </c>
      <c r="N8" s="5">
        <f>SUMIFS(Imports_new!N$10:N$33,Imports_new!$A$10:$A$33,$A8)</f>
        <v>8247858.7421647562</v>
      </c>
      <c r="O8" s="5">
        <f>SUMIFS(Imports_new!O$10:O$33,Imports_new!$A$10:$A$33,$A8)</f>
        <v>8247858.7421647562</v>
      </c>
      <c r="P8" s="5">
        <f>SUMIFS(Imports_new!P$10:P$33,Imports_new!$A$10:$A$33,$A8)</f>
        <v>8247858.7421647562</v>
      </c>
      <c r="Q8" s="5">
        <f>SUMIFS(Imports_new!Q$10:Q$33,Imports_new!$A$10:$A$33,$A8)</f>
        <v>8247858.7421647562</v>
      </c>
      <c r="R8" s="5">
        <f>SUMIFS(Imports_new!R$10:R$33,Imports_new!$A$10:$A$33,$A8)</f>
        <v>8247858.7421647562</v>
      </c>
      <c r="S8" s="5">
        <f>SUMIFS(Imports_new!S$10:S$33,Imports_new!$A$10:$A$33,$A8)</f>
        <v>8247858.7421647562</v>
      </c>
      <c r="T8" s="5">
        <f>SUMIFS(Imports_new!T$10:T$33,Imports_new!$A$10:$A$33,$A8)</f>
        <v>8247858.7421647562</v>
      </c>
      <c r="U8" s="5">
        <f>SUMIFS(Imports_new!U$10:U$33,Imports_new!$A$10:$A$33,$A8)</f>
        <v>8247858.7421647562</v>
      </c>
      <c r="V8" s="5">
        <f>SUMIFS(Imports_new!V$10:V$33,Imports_new!$A$10:$A$33,$A8)</f>
        <v>8247858.7421647562</v>
      </c>
      <c r="W8" s="5">
        <f>SUMIFS(Imports_new!W$10:W$33,Imports_new!$A$10:$A$33,$A8)</f>
        <v>8247858.7421647562</v>
      </c>
      <c r="X8" s="5">
        <f>SUMIFS(Imports_new!X$10:X$33,Imports_new!$A$10:$A$33,$A8)</f>
        <v>8247858.7421647562</v>
      </c>
      <c r="Y8" s="5">
        <f>SUMIFS(Imports_new!Y$10:Y$33,Imports_new!$A$10:$A$33,$A8)</f>
        <v>8247858.7421647562</v>
      </c>
      <c r="Z8" s="5">
        <f>SUMIFS(Imports_new!Z$10:Z$33,Imports_new!$A$10:$A$33,$A8)</f>
        <v>8247858.7421647562</v>
      </c>
      <c r="AA8" s="5">
        <f>SUMIFS(Imports_new!AA$10:AA$33,Imports_new!$A$10:$A$33,$A8)</f>
        <v>8247858.7421647562</v>
      </c>
      <c r="AB8" s="5">
        <f>SUMIFS(Imports_new!AB$10:AB$33,Imports_new!$A$10:$A$33,$A8)</f>
        <v>8247858.7421647562</v>
      </c>
      <c r="AC8" s="5">
        <f>SUMIFS(Imports_new!AC$10:AC$33,Imports_new!$A$10:$A$33,$A8)</f>
        <v>8247858.7421647562</v>
      </c>
      <c r="AD8" s="5">
        <f>SUMIFS(Imports_new!AD$10:AD$33,Imports_new!$A$10:$A$33,$A8)</f>
        <v>8247858.7421647562</v>
      </c>
      <c r="AE8" s="5">
        <f>SUMIFS(Imports_new!AE$10:AE$33,Imports_new!$A$10:$A$33,$A8)</f>
        <v>8247858.7421647562</v>
      </c>
      <c r="AF8" s="5">
        <f>SUMIFS(Imports_new!AF$10:AF$33,Imports_new!$A$10:$A$33,$A8)</f>
        <v>8247858.7421647562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125203.42691683203</v>
      </c>
      <c r="C10" s="5">
        <f>SUMIFS(Imports_new!C$10:C$33,Imports_new!$A$10:$A$33,$A10)</f>
        <v>125203.42691683203</v>
      </c>
      <c r="D10" s="5">
        <f>SUMIFS(Imports_new!D$10:D$33,Imports_new!$A$10:$A$33,$A10)</f>
        <v>125203.42691683203</v>
      </c>
      <c r="E10" s="5">
        <f>SUMIFS(Imports_new!E$10:E$33,Imports_new!$A$10:$A$33,$A10)</f>
        <v>116378.03710593577</v>
      </c>
      <c r="F10" s="5">
        <f>SUMIFS(Imports_new!F$10:F$33,Imports_new!$A$10:$A$33,$A10)</f>
        <v>110491.3163412953</v>
      </c>
      <c r="G10" s="5">
        <f>SUMIFS(Imports_new!G$10:G$33,Imports_new!$A$10:$A$33,$A10)</f>
        <v>95652.893732913493</v>
      </c>
      <c r="H10" s="5">
        <f>SUMIFS(Imports_new!H$10:H$33,Imports_new!$A$10:$A$33,$A10)</f>
        <v>90000.120931250116</v>
      </c>
      <c r="I10" s="5">
        <f>SUMIFS(Imports_new!I$10:I$33,Imports_new!$A$10:$A$33,$A10)</f>
        <v>86704.375937595818</v>
      </c>
      <c r="J10" s="5">
        <f>SUMIFS(Imports_new!J$10:J$33,Imports_new!$A$10:$A$33,$A10)</f>
        <v>74897.898620190099</v>
      </c>
      <c r="K10" s="5">
        <f>SUMIFS(Imports_new!K$10:K$33,Imports_new!$A$10:$A$33,$A10)</f>
        <v>76602.818256608123</v>
      </c>
      <c r="L10" s="5">
        <f>SUMIFS(Imports_new!L$10:L$33,Imports_new!$A$10:$A$33,$A10)</f>
        <v>76057.341126740881</v>
      </c>
      <c r="M10" s="5">
        <f>SUMIFS(Imports_new!M$10:M$33,Imports_new!$A$10:$A$33,$A10)</f>
        <v>76057.341126740881</v>
      </c>
      <c r="N10" s="5">
        <f>SUMIFS(Imports_new!N$10:N$33,Imports_new!$A$10:$A$33,$A10)</f>
        <v>76057.341126740881</v>
      </c>
      <c r="O10" s="5">
        <f>SUMIFS(Imports_new!O$10:O$33,Imports_new!$A$10:$A$33,$A10)</f>
        <v>76057.341126740881</v>
      </c>
      <c r="P10" s="5">
        <f>SUMIFS(Imports_new!P$10:P$33,Imports_new!$A$10:$A$33,$A10)</f>
        <v>76057.341126740881</v>
      </c>
      <c r="Q10" s="5">
        <f>SUMIFS(Imports_new!Q$10:Q$33,Imports_new!$A$10:$A$33,$A10)</f>
        <v>76057.341126740881</v>
      </c>
      <c r="R10" s="5">
        <f>SUMIFS(Imports_new!R$10:R$33,Imports_new!$A$10:$A$33,$A10)</f>
        <v>76057.341126740881</v>
      </c>
      <c r="S10" s="5">
        <f>SUMIFS(Imports_new!S$10:S$33,Imports_new!$A$10:$A$33,$A10)</f>
        <v>76057.341126740881</v>
      </c>
      <c r="T10" s="5">
        <f>SUMIFS(Imports_new!T$10:T$33,Imports_new!$A$10:$A$33,$A10)</f>
        <v>76057.341126740881</v>
      </c>
      <c r="U10" s="5">
        <f>SUMIFS(Imports_new!U$10:U$33,Imports_new!$A$10:$A$33,$A10)</f>
        <v>76057.341126740881</v>
      </c>
      <c r="V10" s="5">
        <f>SUMIFS(Imports_new!V$10:V$33,Imports_new!$A$10:$A$33,$A10)</f>
        <v>76057.341126740881</v>
      </c>
      <c r="W10" s="5">
        <f>SUMIFS(Imports_new!W$10:W$33,Imports_new!$A$10:$A$33,$A10)</f>
        <v>76057.341126740881</v>
      </c>
      <c r="X10" s="5">
        <f>SUMIFS(Imports_new!X$10:X$33,Imports_new!$A$10:$A$33,$A10)</f>
        <v>76057.341126740881</v>
      </c>
      <c r="Y10" s="5">
        <f>SUMIFS(Imports_new!Y$10:Y$33,Imports_new!$A$10:$A$33,$A10)</f>
        <v>76057.341126740881</v>
      </c>
      <c r="Z10" s="5">
        <f>SUMIFS(Imports_new!Z$10:Z$33,Imports_new!$A$10:$A$33,$A10)</f>
        <v>76057.341126740881</v>
      </c>
      <c r="AA10" s="5">
        <f>SUMIFS(Imports_new!AA$10:AA$33,Imports_new!$A$10:$A$33,$A10)</f>
        <v>76057.341126740881</v>
      </c>
      <c r="AB10" s="5">
        <f>SUMIFS(Imports_new!AB$10:AB$33,Imports_new!$A$10:$A$33,$A10)</f>
        <v>76057.341126740881</v>
      </c>
      <c r="AC10" s="5">
        <f>SUMIFS(Imports_new!AC$10:AC$33,Imports_new!$A$10:$A$33,$A10)</f>
        <v>76057.341126740881</v>
      </c>
      <c r="AD10" s="5">
        <f>SUMIFS(Imports_new!AD$10:AD$33,Imports_new!$A$10:$A$33,$A10)</f>
        <v>76057.341126740881</v>
      </c>
      <c r="AE10" s="5">
        <f>SUMIFS(Imports_new!AE$10:AE$33,Imports_new!$A$10:$A$33,$A10)</f>
        <v>76057.341126740881</v>
      </c>
      <c r="AF10" s="5">
        <f>SUMIFS(Imports_new!AF$10:AF$33,Imports_new!$A$10:$A$33,$A10)</f>
        <v>76057.341126740881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229951.17151784859</v>
      </c>
      <c r="C12" s="5">
        <f>SUMIFS(Imports_new!C$10:C$33,Imports_new!$A$10:$A$33,$A12)</f>
        <v>229951.17151784859</v>
      </c>
      <c r="D12" s="5">
        <f>SUMIFS(Imports_new!D$10:D$33,Imports_new!$A$10:$A$33,$A12)</f>
        <v>229951.17151784859</v>
      </c>
      <c r="E12" s="5">
        <f>SUMIFS(Imports_new!E$10:E$33,Imports_new!$A$10:$A$33,$A12)</f>
        <v>214022.96870905012</v>
      </c>
      <c r="F12" s="5">
        <f>SUMIFS(Imports_new!F$10:F$33,Imports_new!$A$10:$A$33,$A12)</f>
        <v>108877.7065096079</v>
      </c>
      <c r="G12" s="5">
        <f>SUMIFS(Imports_new!G$10:G$33,Imports_new!$A$10:$A$33,$A12)</f>
        <v>112656.28309789996</v>
      </c>
      <c r="H12" s="5">
        <f>SUMIFS(Imports_new!H$10:H$33,Imports_new!$A$10:$A$33,$A12)</f>
        <v>130757.32124289534</v>
      </c>
      <c r="I12" s="5">
        <f>SUMIFS(Imports_new!I$10:I$33,Imports_new!$A$10:$A$33,$A12)</f>
        <v>131824.91400924386</v>
      </c>
      <c r="J12" s="5">
        <f>SUMIFS(Imports_new!J$10:J$33,Imports_new!$A$10:$A$33,$A12)</f>
        <v>141239.31225118952</v>
      </c>
      <c r="K12" s="5">
        <f>SUMIFS(Imports_new!K$10:K$33,Imports_new!$A$10:$A$33,$A12)</f>
        <v>118726.2780339516</v>
      </c>
      <c r="L12" s="5">
        <f>SUMIFS(Imports_new!L$10:L$33,Imports_new!$A$10:$A$33,$A12)</f>
        <v>120200.9896886749</v>
      </c>
      <c r="M12" s="5">
        <f>SUMIFS(Imports_new!M$10:M$33,Imports_new!$A$10:$A$33,$A12)</f>
        <v>120200.9896886749</v>
      </c>
      <c r="N12" s="5">
        <f>SUMIFS(Imports_new!N$10:N$33,Imports_new!$A$10:$A$33,$A12)</f>
        <v>120200.9896886749</v>
      </c>
      <c r="O12" s="5">
        <f>SUMIFS(Imports_new!O$10:O$33,Imports_new!$A$10:$A$33,$A12)</f>
        <v>120200.9896886749</v>
      </c>
      <c r="P12" s="5">
        <f>SUMIFS(Imports_new!P$10:P$33,Imports_new!$A$10:$A$33,$A12)</f>
        <v>120200.9896886749</v>
      </c>
      <c r="Q12" s="5">
        <f>SUMIFS(Imports_new!Q$10:Q$33,Imports_new!$A$10:$A$33,$A12)</f>
        <v>120200.9896886749</v>
      </c>
      <c r="R12" s="5">
        <f>SUMIFS(Imports_new!R$10:R$33,Imports_new!$A$10:$A$33,$A12)</f>
        <v>120200.9896886749</v>
      </c>
      <c r="S12" s="5">
        <f>SUMIFS(Imports_new!S$10:S$33,Imports_new!$A$10:$A$33,$A12)</f>
        <v>120200.9896886749</v>
      </c>
      <c r="T12" s="5">
        <f>SUMIFS(Imports_new!T$10:T$33,Imports_new!$A$10:$A$33,$A12)</f>
        <v>120200.9896886749</v>
      </c>
      <c r="U12" s="5">
        <f>SUMIFS(Imports_new!U$10:U$33,Imports_new!$A$10:$A$33,$A12)</f>
        <v>120200.9896886749</v>
      </c>
      <c r="V12" s="5">
        <f>SUMIFS(Imports_new!V$10:V$33,Imports_new!$A$10:$A$33,$A12)</f>
        <v>120200.9896886749</v>
      </c>
      <c r="W12" s="5">
        <f>SUMIFS(Imports_new!W$10:W$33,Imports_new!$A$10:$A$33,$A12)</f>
        <v>120200.9896886749</v>
      </c>
      <c r="X12" s="5">
        <f>SUMIFS(Imports_new!X$10:X$33,Imports_new!$A$10:$A$33,$A12)</f>
        <v>120200.9896886749</v>
      </c>
      <c r="Y12" s="5">
        <f>SUMIFS(Imports_new!Y$10:Y$33,Imports_new!$A$10:$A$33,$A12)</f>
        <v>120200.9896886749</v>
      </c>
      <c r="Z12" s="5">
        <f>SUMIFS(Imports_new!Z$10:Z$33,Imports_new!$A$10:$A$33,$A12)</f>
        <v>120200.9896886749</v>
      </c>
      <c r="AA12" s="5">
        <f>SUMIFS(Imports_new!AA$10:AA$33,Imports_new!$A$10:$A$33,$A12)</f>
        <v>120200.9896886749</v>
      </c>
      <c r="AB12" s="5">
        <f>SUMIFS(Imports_new!AB$10:AB$33,Imports_new!$A$10:$A$33,$A12)</f>
        <v>120200.9896886749</v>
      </c>
      <c r="AC12" s="5">
        <f>SUMIFS(Imports_new!AC$10:AC$33,Imports_new!$A$10:$A$33,$A12)</f>
        <v>120200.9896886749</v>
      </c>
      <c r="AD12" s="5">
        <f>SUMIFS(Imports_new!AD$10:AD$33,Imports_new!$A$10:$A$33,$A12)</f>
        <v>120200.9896886749</v>
      </c>
      <c r="AE12" s="5">
        <f>SUMIFS(Imports_new!AE$10:AE$33,Imports_new!$A$10:$A$33,$A12)</f>
        <v>120200.9896886749</v>
      </c>
      <c r="AF12" s="5">
        <f>SUMIFS(Imports_new!AF$10:AF$33,Imports_new!$A$10:$A$33,$A12)</f>
        <v>120200.9896886749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1002.1654027676741</v>
      </c>
      <c r="I15" s="5">
        <f>SUMIFS(Imports_new!I$10:I$33,Imports_new!$A$10:$A$33,$A15)</f>
        <v>2896.2714623670108</v>
      </c>
      <c r="J15" s="5">
        <f>SUMIFS(Imports_new!J$10:J$33,Imports_new!$A$10:$A$33,$A15)</f>
        <v>4132.6444557739896</v>
      </c>
      <c r="K15" s="5">
        <f>SUMIFS(Imports_new!K$10:K$33,Imports_new!$A$10:$A$33,$A15)</f>
        <v>6633.9330944970743</v>
      </c>
      <c r="L15" s="5">
        <f>SUMIFS(Imports_new!L$10:L$33,Imports_new!$A$10:$A$33,$A15)</f>
        <v>6411.1364450155643</v>
      </c>
      <c r="M15" s="5">
        <f>SUMIFS(Imports_new!M$10:M$33,Imports_new!$A$10:$A$33,$A15)</f>
        <v>6411.1364450155643</v>
      </c>
      <c r="N15" s="5">
        <f>SUMIFS(Imports_new!N$10:N$33,Imports_new!$A$10:$A$33,$A15)</f>
        <v>6411.1364450155643</v>
      </c>
      <c r="O15" s="5">
        <f>SUMIFS(Imports_new!O$10:O$33,Imports_new!$A$10:$A$33,$A15)</f>
        <v>6411.1364450155643</v>
      </c>
      <c r="P15" s="5">
        <f>SUMIFS(Imports_new!P$10:P$33,Imports_new!$A$10:$A$33,$A15)</f>
        <v>6411.1364450155643</v>
      </c>
      <c r="Q15" s="5">
        <f>SUMIFS(Imports_new!Q$10:Q$33,Imports_new!$A$10:$A$33,$A15)</f>
        <v>6411.1364450155643</v>
      </c>
      <c r="R15" s="5">
        <f>SUMIFS(Imports_new!R$10:R$33,Imports_new!$A$10:$A$33,$A15)</f>
        <v>6411.1364450155643</v>
      </c>
      <c r="S15" s="5">
        <f>SUMIFS(Imports_new!S$10:S$33,Imports_new!$A$10:$A$33,$A15)</f>
        <v>6411.1364450155643</v>
      </c>
      <c r="T15" s="5">
        <f>SUMIFS(Imports_new!T$10:T$33,Imports_new!$A$10:$A$33,$A15)</f>
        <v>6411.1364450155643</v>
      </c>
      <c r="U15" s="5">
        <f>SUMIFS(Imports_new!U$10:U$33,Imports_new!$A$10:$A$33,$A15)</f>
        <v>6411.1364450155643</v>
      </c>
      <c r="V15" s="5">
        <f>SUMIFS(Imports_new!V$10:V$33,Imports_new!$A$10:$A$33,$A15)</f>
        <v>6411.1364450155643</v>
      </c>
      <c r="W15" s="5">
        <f>SUMIFS(Imports_new!W$10:W$33,Imports_new!$A$10:$A$33,$A15)</f>
        <v>6411.1364450155643</v>
      </c>
      <c r="X15" s="5">
        <f>SUMIFS(Imports_new!X$10:X$33,Imports_new!$A$10:$A$33,$A15)</f>
        <v>6411.1364450155643</v>
      </c>
      <c r="Y15" s="5">
        <f>SUMIFS(Imports_new!Y$10:Y$33,Imports_new!$A$10:$A$33,$A15)</f>
        <v>6411.1364450155643</v>
      </c>
      <c r="Z15" s="5">
        <f>SUMIFS(Imports_new!Z$10:Z$33,Imports_new!$A$10:$A$33,$A15)</f>
        <v>6411.1364450155643</v>
      </c>
      <c r="AA15" s="5">
        <f>SUMIFS(Imports_new!AA$10:AA$33,Imports_new!$A$10:$A$33,$A15)</f>
        <v>6411.1364450155643</v>
      </c>
      <c r="AB15" s="5">
        <f>SUMIFS(Imports_new!AB$10:AB$33,Imports_new!$A$10:$A$33,$A15)</f>
        <v>6411.1364450155643</v>
      </c>
      <c r="AC15" s="5">
        <f>SUMIFS(Imports_new!AC$10:AC$33,Imports_new!$A$10:$A$33,$A15)</f>
        <v>6411.1364450155643</v>
      </c>
      <c r="AD15" s="5">
        <f>SUMIFS(Imports_new!AD$10:AD$33,Imports_new!$A$10:$A$33,$A15)</f>
        <v>6411.1364450155643</v>
      </c>
      <c r="AE15" s="5">
        <f>SUMIFS(Imports_new!AE$10:AE$33,Imports_new!$A$10:$A$33,$A15)</f>
        <v>6411.1364450155643</v>
      </c>
      <c r="AF15" s="5">
        <f>SUMIFS(Imports_new!AF$10:AF$33,Imports_new!$A$10:$A$33,$A15)</f>
        <v>6411.1364450155643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D2" sqref="D2"/>
    </sheetView>
  </sheetViews>
  <sheetFormatPr defaultRowHeight="14.75"/>
  <cols>
    <col min="1" max="1" width="26.1328125" customWidth="1"/>
  </cols>
  <sheetData>
    <row r="1" spans="1:32" ht="29.5">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0</v>
      </c>
      <c r="C2">
        <f>exports!E2</f>
        <v>0</v>
      </c>
      <c r="D2">
        <f>exports!F2</f>
        <v>0</v>
      </c>
      <c r="E2">
        <f>exports!G2</f>
        <v>0</v>
      </c>
      <c r="F2">
        <f>exports!H2</f>
        <v>0</v>
      </c>
      <c r="G2">
        <f>exports!I2</f>
        <v>0</v>
      </c>
      <c r="H2">
        <f>exports!J2</f>
        <v>0</v>
      </c>
      <c r="I2">
        <f>exports!K2</f>
        <v>0</v>
      </c>
      <c r="J2">
        <f>exports!L2</f>
        <v>0</v>
      </c>
      <c r="K2">
        <f>exports!M2</f>
        <v>0</v>
      </c>
      <c r="L2">
        <f>exports!N2</f>
        <v>0</v>
      </c>
      <c r="M2">
        <f>exports!O2</f>
        <v>0</v>
      </c>
      <c r="N2">
        <f>exports!P2</f>
        <v>0</v>
      </c>
      <c r="O2">
        <f>exports!Q2</f>
        <v>0</v>
      </c>
      <c r="P2">
        <f>exports!R2</f>
        <v>0</v>
      </c>
      <c r="Q2">
        <f>exports!S2</f>
        <v>0</v>
      </c>
      <c r="R2">
        <f>exports!T2</f>
        <v>0</v>
      </c>
      <c r="S2">
        <f>exports!U2</f>
        <v>0</v>
      </c>
      <c r="T2">
        <f>exports!V2</f>
        <v>0</v>
      </c>
      <c r="U2">
        <f>exports!W2</f>
        <v>0</v>
      </c>
      <c r="V2">
        <f>exports!X2</f>
        <v>0</v>
      </c>
      <c r="W2">
        <f>exports!Y2</f>
        <v>0</v>
      </c>
      <c r="X2">
        <f>exports!Z2</f>
        <v>0</v>
      </c>
      <c r="Y2">
        <f>exports!AA2</f>
        <v>0</v>
      </c>
      <c r="Z2">
        <f>exports!AB2</f>
        <v>0</v>
      </c>
      <c r="AA2">
        <f>exports!AC2</f>
        <v>0</v>
      </c>
      <c r="AB2">
        <f>exports!AD2</f>
        <v>0</v>
      </c>
      <c r="AC2">
        <f>exports!AE2</f>
        <v>0</v>
      </c>
      <c r="AD2">
        <f>exports!AF2</f>
        <v>0</v>
      </c>
      <c r="AE2">
        <f>exports!AG2</f>
        <v>0</v>
      </c>
      <c r="AF2">
        <f>exports!AH2</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Calcs'!$A$105:$A$155,About!$B$2)*About!$A$59</f>
        <v>49.701419921630055</v>
      </c>
      <c r="C2" s="12">
        <f>SUMIFS('State Generation Costs Calcs'!C105:C155,'State Generation Costs Calcs'!$A$105:$A$155,About!$B$2)*About!$A$59</f>
        <v>48.732199957220665</v>
      </c>
      <c r="D2" s="12">
        <f>SUMIFS('State Generation Costs Calcs'!D105:D155,'State Generation Costs Calcs'!$A$105:$A$155,About!$B$2)*About!$A$59</f>
        <v>47.826956149386376</v>
      </c>
      <c r="E2" s="12">
        <f>SUMIFS('State Generation Costs Calcs'!E105:E155,'State Generation Costs Calcs'!$A$105:$A$155,About!$B$2)*About!$A$59</f>
        <v>47.082513762099808</v>
      </c>
      <c r="F2" s="12">
        <f>SUMIFS('State Generation Costs Calcs'!F105:F155,'State Generation Costs Calcs'!$A$105:$A$155,About!$B$2)*About!$A$59</f>
        <v>46.878197132157091</v>
      </c>
      <c r="G2" s="12">
        <f>SUMIFS('State Generation Costs Calcs'!G105:G155,'State Generation Costs Calcs'!$A$105:$A$155,About!$B$2)*About!$A$59</f>
        <v>46.942649889584551</v>
      </c>
      <c r="H2" s="12">
        <f>SUMIFS('State Generation Costs Calcs'!H105:H155,'State Generation Costs Calcs'!$A$105:$A$155,About!$B$2)*About!$A$59</f>
        <v>47.388313188386483</v>
      </c>
      <c r="I2" s="12">
        <f>SUMIFS('State Generation Costs Calcs'!I105:I155,'State Generation Costs Calcs'!$A$105:$A$155,About!$B$2)*About!$A$59</f>
        <v>47.791839386228901</v>
      </c>
      <c r="J2" s="12">
        <f>SUMIFS('State Generation Costs Calcs'!J105:J155,'State Generation Costs Calcs'!$A$105:$A$155,About!$B$2)*About!$A$59</f>
        <v>47.577515732580252</v>
      </c>
      <c r="K2" s="12">
        <f>SUMIFS('State Generation Costs Calcs'!K105:K155,'State Generation Costs Calcs'!$A$105:$A$155,About!$B$2)*About!$A$59</f>
        <v>46.952308683685203</v>
      </c>
      <c r="L2" s="12">
        <f>SUMIFS('State Generation Costs Calcs'!L105:L155,'State Generation Costs Calcs'!$A$105:$A$155,About!$B$2)*About!$A$59</f>
        <v>46.23465176085702</v>
      </c>
      <c r="M2" s="12">
        <f>SUMIFS('State Generation Costs Calcs'!M105:M155,'State Generation Costs Calcs'!$A$105:$A$155,About!$B$2)*About!$A$59</f>
        <v>45.604641292284377</v>
      </c>
      <c r="N2" s="12">
        <f>SUMIFS('State Generation Costs Calcs'!N105:N155,'State Generation Costs Calcs'!$A$105:$A$155,About!$B$2)*About!$A$59</f>
        <v>44.937604893378264</v>
      </c>
      <c r="O2" s="12">
        <f>SUMIFS('State Generation Costs Calcs'!O105:O155,'State Generation Costs Calcs'!$A$105:$A$155,About!$B$2)*About!$A$59</f>
        <v>44.586014411488122</v>
      </c>
      <c r="P2" s="12">
        <f>SUMIFS('State Generation Costs Calcs'!P105:P155,'State Generation Costs Calcs'!$A$105:$A$155,About!$B$2)*About!$A$59</f>
        <v>44.498540354960959</v>
      </c>
      <c r="Q2" s="12">
        <f>SUMIFS('State Generation Costs Calcs'!Q105:Q155,'State Generation Costs Calcs'!$A$105:$A$155,About!$B$2)*About!$A$59</f>
        <v>44.096443046463946</v>
      </c>
      <c r="R2" s="12">
        <f>SUMIFS('State Generation Costs Calcs'!R105:R155,'State Generation Costs Calcs'!$A$105:$A$155,About!$B$2)*About!$A$59</f>
        <v>43.60888570571467</v>
      </c>
      <c r="S2" s="12">
        <f>SUMIFS('State Generation Costs Calcs'!S105:S155,'State Generation Costs Calcs'!$A$105:$A$155,About!$B$2)*About!$A$59</f>
        <v>43.262273186723604</v>
      </c>
      <c r="T2" s="12">
        <f>SUMIFS('State Generation Costs Calcs'!T105:T155,'State Generation Costs Calcs'!$A$105:$A$155,About!$B$2)*About!$A$59</f>
        <v>43.118872469857656</v>
      </c>
      <c r="U2" s="12">
        <f>SUMIFS('State Generation Costs Calcs'!U105:U155,'State Generation Costs Calcs'!$A$105:$A$155,About!$B$2)*About!$A$59</f>
        <v>43.000022041547851</v>
      </c>
      <c r="V2" s="12">
        <f>SUMIFS('State Generation Costs Calcs'!V105:V155,'State Generation Costs Calcs'!$A$105:$A$155,About!$B$2)*About!$A$59</f>
        <v>42.546666192998643</v>
      </c>
      <c r="W2" s="12">
        <f>SUMIFS('State Generation Costs Calcs'!W105:W155,'State Generation Costs Calcs'!$A$105:$A$155,About!$B$2)*About!$A$59</f>
        <v>42.131073916063585</v>
      </c>
      <c r="X2" s="12">
        <f>SUMIFS('State Generation Costs Calcs'!X105:X155,'State Generation Costs Calcs'!$A$105:$A$155,About!$B$2)*About!$A$59</f>
        <v>41.895525511765236</v>
      </c>
      <c r="Y2" s="12">
        <f>SUMIFS('State Generation Costs Calcs'!Y105:Y155,'State Generation Costs Calcs'!$A$105:$A$155,About!$B$2)*About!$A$59</f>
        <v>41.631051617173199</v>
      </c>
      <c r="Z2" s="12">
        <f>SUMIFS('State Generation Costs Calcs'!Z105:Z155,'State Generation Costs Calcs'!$A$105:$A$155,About!$B$2)*About!$A$59</f>
        <v>41.47668646376188</v>
      </c>
      <c r="AA2" s="12">
        <f>SUMIFS('State Generation Costs Calcs'!AA105:AA155,'State Generation Costs Calcs'!$A$105:$A$155,About!$B$2)*About!$A$59</f>
        <v>41.365850566743646</v>
      </c>
      <c r="AB2" s="12">
        <f>SUMIFS('State Generation Costs Calcs'!AB105:AB155,'State Generation Costs Calcs'!$A$105:$A$155,About!$B$2)*About!$A$59</f>
        <v>41.198664416111392</v>
      </c>
      <c r="AC2" s="12">
        <f>SUMIFS('State Generation Costs Calcs'!AC105:AC155,'State Generation Costs Calcs'!$A$105:$A$155,About!$B$2)*About!$A$59</f>
        <v>41.202911225058102</v>
      </c>
      <c r="AD2" s="12">
        <f>SUMIFS('State Generation Costs Calcs'!AD105:AD155,'State Generation Costs Calcs'!$A$105:$A$155,About!$B$2)*About!$A$59</f>
        <v>41.243921044245425</v>
      </c>
      <c r="AE2" s="12">
        <f>SUMIFS('State Generation Costs Calcs'!AE105:AE155,'State Generation Costs Calcs'!$A$105:$A$155,About!$B$2)*About!$A$59</f>
        <v>41.195161635537097</v>
      </c>
      <c r="AF2" s="12">
        <f>SUMIFS('State Generation Costs Calcs'!AF105:AF155,'State Generation Costs Calcs'!$A$105:$A$155,About!$B$2)*About!$A$59</f>
        <v>41.172182479627963</v>
      </c>
      <c r="AG2" s="12"/>
      <c r="AH2" s="12"/>
    </row>
  </sheetData>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4.75"/>
  <cols>
    <col min="1" max="1" width="26.269531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Calcs'!$A$105:$A$155,About!$B$2)*About!$A$59</f>
        <v>49.701419921630055</v>
      </c>
      <c r="C2" s="12">
        <f>SUMIFS('State Generation Costs Calcs'!C105:C155,'State Generation Costs Calcs'!$A$105:$A$155,About!$B$2)*About!$A$59</f>
        <v>48.732199957220665</v>
      </c>
      <c r="D2" s="12">
        <f>SUMIFS('State Generation Costs Calcs'!D105:D155,'State Generation Costs Calcs'!$A$105:$A$155,About!$B$2)*About!$A$59</f>
        <v>47.826956149386376</v>
      </c>
      <c r="E2" s="12">
        <f>SUMIFS('State Generation Costs Calcs'!E105:E155,'State Generation Costs Calcs'!$A$105:$A$155,About!$B$2)*About!$A$59</f>
        <v>47.082513762099808</v>
      </c>
      <c r="F2" s="12">
        <f>SUMIFS('State Generation Costs Calcs'!F105:F155,'State Generation Costs Calcs'!$A$105:$A$155,About!$B$2)*About!$A$59</f>
        <v>46.878197132157091</v>
      </c>
      <c r="G2" s="12">
        <f>SUMIFS('State Generation Costs Calcs'!G105:G155,'State Generation Costs Calcs'!$A$105:$A$155,About!$B$2)*About!$A$59</f>
        <v>46.942649889584551</v>
      </c>
      <c r="H2" s="12">
        <f>SUMIFS('State Generation Costs Calcs'!H105:H155,'State Generation Costs Calcs'!$A$105:$A$155,About!$B$2)*About!$A$59</f>
        <v>47.388313188386483</v>
      </c>
      <c r="I2" s="12">
        <f>SUMIFS('State Generation Costs Calcs'!I105:I155,'State Generation Costs Calcs'!$A$105:$A$155,About!$B$2)*About!$A$59</f>
        <v>47.791839386228901</v>
      </c>
      <c r="J2" s="12">
        <f>SUMIFS('State Generation Costs Calcs'!J105:J155,'State Generation Costs Calcs'!$A$105:$A$155,About!$B$2)*About!$A$59</f>
        <v>47.577515732580252</v>
      </c>
      <c r="K2" s="12">
        <f>SUMIFS('State Generation Costs Calcs'!K105:K155,'State Generation Costs Calcs'!$A$105:$A$155,About!$B$2)*About!$A$59</f>
        <v>46.952308683685203</v>
      </c>
      <c r="L2" s="12">
        <f>SUMIFS('State Generation Costs Calcs'!L105:L155,'State Generation Costs Calcs'!$A$105:$A$155,About!$B$2)*About!$A$59</f>
        <v>46.23465176085702</v>
      </c>
      <c r="M2" s="12">
        <f>SUMIFS('State Generation Costs Calcs'!M105:M155,'State Generation Costs Calcs'!$A$105:$A$155,About!$B$2)*About!$A$59</f>
        <v>45.604641292284377</v>
      </c>
      <c r="N2" s="12">
        <f>SUMIFS('State Generation Costs Calcs'!N105:N155,'State Generation Costs Calcs'!$A$105:$A$155,About!$B$2)*About!$A$59</f>
        <v>44.937604893378264</v>
      </c>
      <c r="O2" s="12">
        <f>SUMIFS('State Generation Costs Calcs'!O105:O155,'State Generation Costs Calcs'!$A$105:$A$155,About!$B$2)*About!$A$59</f>
        <v>44.586014411488122</v>
      </c>
      <c r="P2" s="12">
        <f>SUMIFS('State Generation Costs Calcs'!P105:P155,'State Generation Costs Calcs'!$A$105:$A$155,About!$B$2)*About!$A$59</f>
        <v>44.498540354960959</v>
      </c>
      <c r="Q2" s="12">
        <f>SUMIFS('State Generation Costs Calcs'!Q105:Q155,'State Generation Costs Calcs'!$A$105:$A$155,About!$B$2)*About!$A$59</f>
        <v>44.096443046463946</v>
      </c>
      <c r="R2" s="12">
        <f>SUMIFS('State Generation Costs Calcs'!R105:R155,'State Generation Costs Calcs'!$A$105:$A$155,About!$B$2)*About!$A$59</f>
        <v>43.60888570571467</v>
      </c>
      <c r="S2" s="12">
        <f>SUMIFS('State Generation Costs Calcs'!S105:S155,'State Generation Costs Calcs'!$A$105:$A$155,About!$B$2)*About!$A$59</f>
        <v>43.262273186723604</v>
      </c>
      <c r="T2" s="12">
        <f>SUMIFS('State Generation Costs Calcs'!T105:T155,'State Generation Costs Calcs'!$A$105:$A$155,About!$B$2)*About!$A$59</f>
        <v>43.118872469857656</v>
      </c>
      <c r="U2" s="12">
        <f>SUMIFS('State Generation Costs Calcs'!U105:U155,'State Generation Costs Calcs'!$A$105:$A$155,About!$B$2)*About!$A$59</f>
        <v>43.000022041547851</v>
      </c>
      <c r="V2" s="12">
        <f>SUMIFS('State Generation Costs Calcs'!V105:V155,'State Generation Costs Calcs'!$A$105:$A$155,About!$B$2)*About!$A$59</f>
        <v>42.546666192998643</v>
      </c>
      <c r="W2" s="12">
        <f>SUMIFS('State Generation Costs Calcs'!W105:W155,'State Generation Costs Calcs'!$A$105:$A$155,About!$B$2)*About!$A$59</f>
        <v>42.131073916063585</v>
      </c>
      <c r="X2" s="12">
        <f>SUMIFS('State Generation Costs Calcs'!X105:X155,'State Generation Costs Calcs'!$A$105:$A$155,About!$B$2)*About!$A$59</f>
        <v>41.895525511765236</v>
      </c>
      <c r="Y2" s="12">
        <f>SUMIFS('State Generation Costs Calcs'!Y105:Y155,'State Generation Costs Calcs'!$A$105:$A$155,About!$B$2)*About!$A$59</f>
        <v>41.631051617173199</v>
      </c>
      <c r="Z2" s="12">
        <f>SUMIFS('State Generation Costs Calcs'!Z105:Z155,'State Generation Costs Calcs'!$A$105:$A$155,About!$B$2)*About!$A$59</f>
        <v>41.47668646376188</v>
      </c>
      <c r="AA2" s="12">
        <f>SUMIFS('State Generation Costs Calcs'!AA105:AA155,'State Generation Costs Calcs'!$A$105:$A$155,About!$B$2)*About!$A$59</f>
        <v>41.365850566743646</v>
      </c>
      <c r="AB2" s="12">
        <f>SUMIFS('State Generation Costs Calcs'!AB105:AB155,'State Generation Costs Calcs'!$A$105:$A$155,About!$B$2)*About!$A$59</f>
        <v>41.198664416111392</v>
      </c>
      <c r="AC2" s="12">
        <f>SUMIFS('State Generation Costs Calcs'!AC105:AC155,'State Generation Costs Calcs'!$A$105:$A$155,About!$B$2)*About!$A$59</f>
        <v>41.202911225058102</v>
      </c>
      <c r="AD2" s="12">
        <f>SUMIFS('State Generation Costs Calcs'!AD105:AD155,'State Generation Costs Calcs'!$A$105:$A$155,About!$B$2)*About!$A$59</f>
        <v>41.243921044245425</v>
      </c>
      <c r="AE2" s="12">
        <f>SUMIFS('State Generation Costs Calcs'!AE105:AE155,'State Generation Costs Calcs'!$A$105:$A$155,About!$B$2)*About!$A$59</f>
        <v>41.195161635537097</v>
      </c>
      <c r="AF2" s="12">
        <f>SUMIFS('State Generation Costs Calcs'!AF105:AF155,'State Generation Costs Calcs'!$A$105:$A$155,About!$B$2)*About!$A$59</f>
        <v>41.172182479627963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2023-11-07T19:18:56Z</dcterms:modified>
</cp:coreProperties>
</file>