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defaultThemeVersion="124226"/>
  <mc:AlternateContent xmlns:mc="http://schemas.openxmlformats.org/markup-compatibility/2006">
    <mc:Choice Requires="x15">
      <x15ac:absPath xmlns:x15ac="http://schemas.microsoft.com/office/spreadsheetml/2010/11/ac" url="C:\Users\olivia\Documents\EPS_Models by Region\RMI\RMI_all_states\ID\trans\BNVP\"/>
    </mc:Choice>
  </mc:AlternateContent>
  <xr:revisionPtr revIDLastSave="0" documentId="8_{5501D658-C667-416A-8EB1-ED524AC6C132}" xr6:coauthVersionLast="47" xr6:coauthVersionMax="47" xr10:uidLastSave="{00000000-0000-0000-0000-000000000000}"/>
  <bookViews>
    <workbookView xWindow="135" yWindow="795" windowWidth="26130" windowHeight="15675" xr2:uid="{A6C0074D-B751-45E1-970C-BFD3304E04F6}"/>
  </bookViews>
  <sheets>
    <sheet name="About" sheetId="1" r:id="rId1"/>
    <sheet name="AEO 2022 38 Raw" sheetId="51" r:id="rId2"/>
    <sheet name="AEO 2022 38" sheetId="44" r:id="rId3"/>
    <sheet name="AEO 2022 39 Raw" sheetId="52" r:id="rId4"/>
    <sheet name="AEO 2022 39" sheetId="45" r:id="rId5"/>
    <sheet name="AEO 2022 42 Raw" sheetId="53" r:id="rId6"/>
    <sheet name="AEO 2022 42" sheetId="46" r:id="rId7"/>
    <sheet name="AEO 2022 44 Raw" sheetId="54" r:id="rId8"/>
    <sheet name="AEO 2022 44" sheetId="47" r:id="rId9"/>
    <sheet name="AEO 2022 49 Raw" sheetId="55" r:id="rId10"/>
    <sheet name="AEO 2022 49" sheetId="48" r:id="rId11"/>
    <sheet name="AEO 2022 52 Raw" sheetId="56" r:id="rId12"/>
    <sheet name="AEO 2022 52" sheetId="49" r:id="rId13"/>
    <sheet name="AEO 2021 38" sheetId="41" r:id="rId14"/>
    <sheet name="AEO 2021 39" sheetId="26" r:id="rId15"/>
    <sheet name="AEO 2021 42" sheetId="27" r:id="rId16"/>
    <sheet name="AEO 2021 44" sheetId="39" r:id="rId17"/>
    <sheet name="AEO 2021 49" sheetId="38" r:id="rId18"/>
    <sheet name="AEO 2021 52" sheetId="19" r:id="rId19"/>
    <sheet name="NREL_ATB_2020" sheetId="42" r:id="rId20"/>
    <sheet name="NREL Calcs" sheetId="43" r:id="rId21"/>
    <sheet name="LDV Cost Calcs" sheetId="40" r:id="rId22"/>
    <sheet name="PHEV Price Calcs" sheetId="30" r:id="rId23"/>
    <sheet name="CARB ACT ISOR" sheetId="36" r:id="rId24"/>
    <sheet name="LDV Shares" sheetId="50" r:id="rId25"/>
    <sheet name="Hydrogen Vehicle Calcs" sheetId="31" r:id="rId26"/>
    <sheet name="Freight HDVs" sheetId="33" r:id="rId27"/>
    <sheet name="Passenger Aircraft" sheetId="22" r:id="rId28"/>
    <sheet name="Ships" sheetId="25" r:id="rId29"/>
    <sheet name="Motorbikes" sheetId="23" r:id="rId30"/>
    <sheet name="BNVP-LDVs-psgr" sheetId="2" r:id="rId31"/>
    <sheet name="BNVP-LDVs-frgt" sheetId="8" r:id="rId32"/>
    <sheet name="BNVP-HDVs-psgr" sheetId="9" r:id="rId33"/>
    <sheet name="BNVP-HDVs-frgt" sheetId="10" r:id="rId34"/>
    <sheet name="BNVP-aircraft-psgr" sheetId="11" r:id="rId35"/>
    <sheet name="BNVP-aircraft-frgt" sheetId="12" r:id="rId36"/>
    <sheet name="BNVP-rail-psgr" sheetId="13" r:id="rId37"/>
    <sheet name="BNVP-rail-frgt" sheetId="14" r:id="rId38"/>
    <sheet name="BNVP-ships-psgr" sheetId="15" r:id="rId39"/>
    <sheet name="BNVP-ships-frgt" sheetId="16" r:id="rId40"/>
    <sheet name="BNVP-motorbikes-psgr" sheetId="17" r:id="rId41"/>
    <sheet name="BNVP-motorbikes-frgt" sheetId="18" r:id="rId42"/>
  </sheets>
  <externalReferences>
    <externalReference r:id="rId43"/>
    <externalReference r:id="rId44"/>
  </externalReferences>
  <definedNames>
    <definedName name="_xlnm._FilterDatabase" localSheetId="19" hidden="1">NREL_ATB_2020!$A$1:$L$253</definedName>
    <definedName name="asdf">[1]About!$A$113</definedName>
    <definedName name="cpi_2010to2012" localSheetId="24">About!#REF!</definedName>
    <definedName name="cpi_2010to2012">About!#REF!</definedName>
    <definedName name="cpi_2013to2012">About!$A$123</definedName>
    <definedName name="cpi_2014to2012" localSheetId="24">About!#REF!</definedName>
    <definedName name="cpi_2014to2012">About!#REF!</definedName>
    <definedName name="cpi_2016to2012">About!$A$124</definedName>
    <definedName name="cpi_2017to2012" localSheetId="24">About!$A$125</definedName>
    <definedName name="cpi_2017to2012">About!$A$125</definedName>
    <definedName name="cpi_2018to2012" localSheetId="24">About!$A$126</definedName>
    <definedName name="cpi_2018to2012">About!$A$126</definedName>
    <definedName name="cpi_2019to2012" localSheetId="24">About!$A$127</definedName>
    <definedName name="cpi_2019to2012">About!$A$127</definedName>
    <definedName name="cpi_2020to2012" localSheetId="24">About!$A$128</definedName>
    <definedName name="cpi_2020to2012">About!$A$128</definedName>
    <definedName name="cpi_2021to2012">About!$A$129</definedName>
    <definedName name="H2_kg_to_MMBtu">[2]Constants!$D$7</definedName>
    <definedName name="kWh_to_Btu">[2]Constants!$D$4</definedName>
    <definedName name="US_salestax">About!$B$133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3" l="1"/>
  <c r="B2" i="13"/>
  <c r="O5" i="33"/>
  <c r="N5" i="33"/>
  <c r="O4" i="33"/>
  <c r="N4" i="33"/>
  <c r="O3" i="33"/>
  <c r="N3" i="33"/>
  <c r="AG304" i="49"/>
  <c r="AF304" i="49"/>
  <c r="AE304" i="49"/>
  <c r="AD304" i="49"/>
  <c r="AC304" i="49"/>
  <c r="AB304" i="49"/>
  <c r="AA304" i="49"/>
  <c r="Z304" i="49"/>
  <c r="Y304" i="49"/>
  <c r="X304" i="49"/>
  <c r="W304" i="49"/>
  <c r="V304" i="49"/>
  <c r="U304" i="49"/>
  <c r="T304" i="49"/>
  <c r="S304" i="49"/>
  <c r="R304" i="49"/>
  <c r="Q304" i="49"/>
  <c r="P304" i="49"/>
  <c r="O304" i="49"/>
  <c r="N304" i="49"/>
  <c r="M304" i="49"/>
  <c r="L304" i="49"/>
  <c r="K304" i="49"/>
  <c r="J304" i="49"/>
  <c r="I304" i="49"/>
  <c r="H304" i="49"/>
  <c r="G304" i="49"/>
  <c r="F304" i="49"/>
  <c r="E304" i="49"/>
  <c r="D304" i="49"/>
  <c r="AG303" i="49"/>
  <c r="AF303" i="49"/>
  <c r="AE303" i="49"/>
  <c r="AD303" i="49"/>
  <c r="AC303" i="49"/>
  <c r="AB303" i="49"/>
  <c r="AA303" i="49"/>
  <c r="Z303" i="49"/>
  <c r="Y303" i="49"/>
  <c r="X303" i="49"/>
  <c r="W303" i="49"/>
  <c r="V303" i="49"/>
  <c r="U303" i="49"/>
  <c r="T303" i="49"/>
  <c r="S303" i="49"/>
  <c r="R303" i="49"/>
  <c r="Q303" i="49"/>
  <c r="P303" i="49"/>
  <c r="O303" i="49"/>
  <c r="N303" i="49"/>
  <c r="M303" i="49"/>
  <c r="L303" i="49"/>
  <c r="K303" i="49"/>
  <c r="J303" i="49"/>
  <c r="I303" i="49"/>
  <c r="H303" i="49"/>
  <c r="G303" i="49"/>
  <c r="F303" i="49"/>
  <c r="E303" i="49"/>
  <c r="D303" i="49"/>
  <c r="AG302" i="49"/>
  <c r="AF302" i="49"/>
  <c r="AE302" i="49"/>
  <c r="AD302" i="49"/>
  <c r="AC302" i="49"/>
  <c r="AB302" i="49"/>
  <c r="AA302" i="49"/>
  <c r="Z302" i="49"/>
  <c r="Y302" i="49"/>
  <c r="X302" i="49"/>
  <c r="W302" i="49"/>
  <c r="V302" i="49"/>
  <c r="U302" i="49"/>
  <c r="T302" i="49"/>
  <c r="S302" i="49"/>
  <c r="R302" i="49"/>
  <c r="Q302" i="49"/>
  <c r="P302" i="49"/>
  <c r="O302" i="49"/>
  <c r="N302" i="49"/>
  <c r="M302" i="49"/>
  <c r="L302" i="49"/>
  <c r="K302" i="49"/>
  <c r="J302" i="49"/>
  <c r="I302" i="49"/>
  <c r="H302" i="49"/>
  <c r="G302" i="49"/>
  <c r="F302" i="49"/>
  <c r="E302" i="49"/>
  <c r="D302" i="49"/>
  <c r="AG299" i="49"/>
  <c r="AF299" i="49"/>
  <c r="AE299" i="49"/>
  <c r="AD299" i="49"/>
  <c r="AC299" i="49"/>
  <c r="AB299" i="49"/>
  <c r="AA299" i="49"/>
  <c r="Z299" i="49"/>
  <c r="Y299" i="49"/>
  <c r="X299" i="49"/>
  <c r="W299" i="49"/>
  <c r="V299" i="49"/>
  <c r="U299" i="49"/>
  <c r="T299" i="49"/>
  <c r="S299" i="49"/>
  <c r="R299" i="49"/>
  <c r="Q299" i="49"/>
  <c r="P299" i="49"/>
  <c r="O299" i="49"/>
  <c r="N299" i="49"/>
  <c r="M299" i="49"/>
  <c r="L299" i="49"/>
  <c r="K299" i="49"/>
  <c r="J299" i="49"/>
  <c r="I299" i="49"/>
  <c r="H299" i="49"/>
  <c r="G299" i="49"/>
  <c r="F299" i="49"/>
  <c r="E299" i="49"/>
  <c r="D299" i="49"/>
  <c r="AG298" i="49"/>
  <c r="AF298" i="49"/>
  <c r="AE298" i="49"/>
  <c r="AD298" i="49"/>
  <c r="AC298" i="49"/>
  <c r="AB298" i="49"/>
  <c r="AA298" i="49"/>
  <c r="Z298" i="49"/>
  <c r="Y298" i="49"/>
  <c r="X298" i="49"/>
  <c r="W298" i="49"/>
  <c r="V298" i="49"/>
  <c r="U298" i="49"/>
  <c r="T298" i="49"/>
  <c r="S298" i="49"/>
  <c r="R298" i="49"/>
  <c r="Q298" i="49"/>
  <c r="P298" i="49"/>
  <c r="O298" i="49"/>
  <c r="N298" i="49"/>
  <c r="M298" i="49"/>
  <c r="L298" i="49"/>
  <c r="K298" i="49"/>
  <c r="J298" i="49"/>
  <c r="I298" i="49"/>
  <c r="H298" i="49"/>
  <c r="G298" i="49"/>
  <c r="F298" i="49"/>
  <c r="E298" i="49"/>
  <c r="D298" i="49"/>
  <c r="AG297" i="49"/>
  <c r="AF297" i="49"/>
  <c r="AE297" i="49"/>
  <c r="AD297" i="49"/>
  <c r="AC297" i="49"/>
  <c r="AB297" i="49"/>
  <c r="AA297" i="49"/>
  <c r="Z297" i="49"/>
  <c r="Y297" i="49"/>
  <c r="X297" i="49"/>
  <c r="W297" i="49"/>
  <c r="V297" i="49"/>
  <c r="U297" i="49"/>
  <c r="T297" i="49"/>
  <c r="S297" i="49"/>
  <c r="R297" i="49"/>
  <c r="Q297" i="49"/>
  <c r="P297" i="49"/>
  <c r="O297" i="49"/>
  <c r="N297" i="49"/>
  <c r="M297" i="49"/>
  <c r="L297" i="49"/>
  <c r="K297" i="49"/>
  <c r="J297" i="49"/>
  <c r="I297" i="49"/>
  <c r="H297" i="49"/>
  <c r="G297" i="49"/>
  <c r="F297" i="49"/>
  <c r="E297" i="49"/>
  <c r="D297" i="49"/>
  <c r="AG296" i="49"/>
  <c r="AF296" i="49"/>
  <c r="AE296" i="49"/>
  <c r="AD296" i="49"/>
  <c r="AC296" i="49"/>
  <c r="AB296" i="49"/>
  <c r="AA296" i="49"/>
  <c r="Z296" i="49"/>
  <c r="Y296" i="49"/>
  <c r="X296" i="49"/>
  <c r="W296" i="49"/>
  <c r="V296" i="49"/>
  <c r="U296" i="49"/>
  <c r="T296" i="49"/>
  <c r="S296" i="49"/>
  <c r="R296" i="49"/>
  <c r="Q296" i="49"/>
  <c r="P296" i="49"/>
  <c r="O296" i="49"/>
  <c r="N296" i="49"/>
  <c r="M296" i="49"/>
  <c r="L296" i="49"/>
  <c r="K296" i="49"/>
  <c r="J296" i="49"/>
  <c r="I296" i="49"/>
  <c r="H296" i="49"/>
  <c r="G296" i="49"/>
  <c r="F296" i="49"/>
  <c r="E296" i="49"/>
  <c r="D296" i="49"/>
  <c r="AG295" i="49"/>
  <c r="AF295" i="49"/>
  <c r="AE295" i="49"/>
  <c r="AD295" i="49"/>
  <c r="AC295" i="49"/>
  <c r="AB295" i="49"/>
  <c r="AA295" i="49"/>
  <c r="Z295" i="49"/>
  <c r="Y295" i="49"/>
  <c r="X295" i="49"/>
  <c r="W295" i="49"/>
  <c r="V295" i="49"/>
  <c r="U295" i="49"/>
  <c r="T295" i="49"/>
  <c r="S295" i="49"/>
  <c r="R295" i="49"/>
  <c r="Q295" i="49"/>
  <c r="P295" i="49"/>
  <c r="O295" i="49"/>
  <c r="N295" i="49"/>
  <c r="M295" i="49"/>
  <c r="L295" i="49"/>
  <c r="K295" i="49"/>
  <c r="J295" i="49"/>
  <c r="I295" i="49"/>
  <c r="H295" i="49"/>
  <c r="G295" i="49"/>
  <c r="F295" i="49"/>
  <c r="E295" i="49"/>
  <c r="D295" i="49"/>
  <c r="AG294" i="49"/>
  <c r="AF294" i="49"/>
  <c r="AE294" i="49"/>
  <c r="AD294" i="49"/>
  <c r="AC294" i="49"/>
  <c r="AB294" i="49"/>
  <c r="AA294" i="49"/>
  <c r="Z294" i="49"/>
  <c r="Y294" i="49"/>
  <c r="X294" i="49"/>
  <c r="W294" i="49"/>
  <c r="V294" i="49"/>
  <c r="U294" i="49"/>
  <c r="T294" i="49"/>
  <c r="S294" i="49"/>
  <c r="R294" i="49"/>
  <c r="Q294" i="49"/>
  <c r="P294" i="49"/>
  <c r="O294" i="49"/>
  <c r="N294" i="49"/>
  <c r="M294" i="49"/>
  <c r="L294" i="49"/>
  <c r="K294" i="49"/>
  <c r="J294" i="49"/>
  <c r="I294" i="49"/>
  <c r="H294" i="49"/>
  <c r="G294" i="49"/>
  <c r="F294" i="49"/>
  <c r="E294" i="49"/>
  <c r="D294" i="49"/>
  <c r="AG293" i="49"/>
  <c r="AF293" i="49"/>
  <c r="AE293" i="49"/>
  <c r="AD293" i="49"/>
  <c r="AC293" i="49"/>
  <c r="AB293" i="49"/>
  <c r="AA293" i="49"/>
  <c r="Z293" i="49"/>
  <c r="Y293" i="49"/>
  <c r="X293" i="49"/>
  <c r="W293" i="49"/>
  <c r="V293" i="49"/>
  <c r="U293" i="49"/>
  <c r="T293" i="49"/>
  <c r="S293" i="49"/>
  <c r="R293" i="49"/>
  <c r="Q293" i="49"/>
  <c r="P293" i="49"/>
  <c r="O293" i="49"/>
  <c r="N293" i="49"/>
  <c r="M293" i="49"/>
  <c r="L293" i="49"/>
  <c r="K293" i="49"/>
  <c r="J293" i="49"/>
  <c r="I293" i="49"/>
  <c r="H293" i="49"/>
  <c r="G293" i="49"/>
  <c r="F293" i="49"/>
  <c r="E293" i="49"/>
  <c r="D293" i="49"/>
  <c r="AG292" i="49"/>
  <c r="AF292" i="49"/>
  <c r="AE292" i="49"/>
  <c r="AD292" i="49"/>
  <c r="AC292" i="49"/>
  <c r="AB292" i="49"/>
  <c r="AA292" i="49"/>
  <c r="Z292" i="49"/>
  <c r="Y292" i="49"/>
  <c r="X292" i="49"/>
  <c r="W292" i="49"/>
  <c r="V292" i="49"/>
  <c r="U292" i="49"/>
  <c r="T292" i="49"/>
  <c r="S292" i="49"/>
  <c r="R292" i="49"/>
  <c r="Q292" i="49"/>
  <c r="P292" i="49"/>
  <c r="O292" i="49"/>
  <c r="N292" i="49"/>
  <c r="M292" i="49"/>
  <c r="L292" i="49"/>
  <c r="K292" i="49"/>
  <c r="J292" i="49"/>
  <c r="I292" i="49"/>
  <c r="H292" i="49"/>
  <c r="G292" i="49"/>
  <c r="F292" i="49"/>
  <c r="E292" i="49"/>
  <c r="D292" i="49"/>
  <c r="AG291" i="49"/>
  <c r="AF291" i="49"/>
  <c r="AE291" i="49"/>
  <c r="AD291" i="49"/>
  <c r="AC291" i="49"/>
  <c r="AB291" i="49"/>
  <c r="AA291" i="49"/>
  <c r="Z291" i="49"/>
  <c r="Y291" i="49"/>
  <c r="X291" i="49"/>
  <c r="W291" i="49"/>
  <c r="V291" i="49"/>
  <c r="U291" i="49"/>
  <c r="T291" i="49"/>
  <c r="S291" i="49"/>
  <c r="R291" i="49"/>
  <c r="Q291" i="49"/>
  <c r="P291" i="49"/>
  <c r="O291" i="49"/>
  <c r="N291" i="49"/>
  <c r="M291" i="49"/>
  <c r="L291" i="49"/>
  <c r="K291" i="49"/>
  <c r="J291" i="49"/>
  <c r="I291" i="49"/>
  <c r="H291" i="49"/>
  <c r="G291" i="49"/>
  <c r="F291" i="49"/>
  <c r="E291" i="49"/>
  <c r="D291" i="49"/>
  <c r="AG290" i="49"/>
  <c r="AF290" i="49"/>
  <c r="AE290" i="49"/>
  <c r="AD290" i="49"/>
  <c r="AC290" i="49"/>
  <c r="AB290" i="49"/>
  <c r="AA290" i="49"/>
  <c r="Z290" i="49"/>
  <c r="Y290" i="49"/>
  <c r="X290" i="49"/>
  <c r="W290" i="49"/>
  <c r="V290" i="49"/>
  <c r="U290" i="49"/>
  <c r="T290" i="49"/>
  <c r="S290" i="49"/>
  <c r="R290" i="49"/>
  <c r="Q290" i="49"/>
  <c r="P290" i="49"/>
  <c r="O290" i="49"/>
  <c r="N290" i="49"/>
  <c r="M290" i="49"/>
  <c r="L290" i="49"/>
  <c r="K290" i="49"/>
  <c r="J290" i="49"/>
  <c r="I290" i="49"/>
  <c r="H290" i="49"/>
  <c r="G290" i="49"/>
  <c r="F290" i="49"/>
  <c r="E290" i="49"/>
  <c r="D290" i="49"/>
  <c r="AG289" i="49"/>
  <c r="AF289" i="49"/>
  <c r="AE289" i="49"/>
  <c r="AD289" i="49"/>
  <c r="AC289" i="49"/>
  <c r="AB289" i="49"/>
  <c r="AA289" i="49"/>
  <c r="Z289" i="49"/>
  <c r="Y289" i="49"/>
  <c r="X289" i="49"/>
  <c r="W289" i="49"/>
  <c r="V289" i="49"/>
  <c r="U289" i="49"/>
  <c r="T289" i="49"/>
  <c r="S289" i="49"/>
  <c r="R289" i="49"/>
  <c r="Q289" i="49"/>
  <c r="P289" i="49"/>
  <c r="O289" i="49"/>
  <c r="N289" i="49"/>
  <c r="M289" i="49"/>
  <c r="L289" i="49"/>
  <c r="K289" i="49"/>
  <c r="J289" i="49"/>
  <c r="I289" i="49"/>
  <c r="H289" i="49"/>
  <c r="G289" i="49"/>
  <c r="F289" i="49"/>
  <c r="E289" i="49"/>
  <c r="D289" i="49"/>
  <c r="AG288" i="49"/>
  <c r="AF288" i="49"/>
  <c r="AE288" i="49"/>
  <c r="AD288" i="49"/>
  <c r="AC288" i="49"/>
  <c r="AB288" i="49"/>
  <c r="AA288" i="49"/>
  <c r="Z288" i="49"/>
  <c r="Y288" i="49"/>
  <c r="X288" i="49"/>
  <c r="W288" i="49"/>
  <c r="V288" i="49"/>
  <c r="U288" i="49"/>
  <c r="T288" i="49"/>
  <c r="S288" i="49"/>
  <c r="R288" i="49"/>
  <c r="Q288" i="49"/>
  <c r="P288" i="49"/>
  <c r="O288" i="49"/>
  <c r="N288" i="49"/>
  <c r="M288" i="49"/>
  <c r="L288" i="49"/>
  <c r="K288" i="49"/>
  <c r="J288" i="49"/>
  <c r="I288" i="49"/>
  <c r="H288" i="49"/>
  <c r="G288" i="49"/>
  <c r="F288" i="49"/>
  <c r="E288" i="49"/>
  <c r="D288" i="49"/>
  <c r="AG287" i="49"/>
  <c r="AF287" i="49"/>
  <c r="AE287" i="49"/>
  <c r="AD287" i="49"/>
  <c r="AC287" i="49"/>
  <c r="AB287" i="49"/>
  <c r="AA287" i="49"/>
  <c r="Z287" i="49"/>
  <c r="Y287" i="49"/>
  <c r="X287" i="49"/>
  <c r="W287" i="49"/>
  <c r="V287" i="49"/>
  <c r="U287" i="49"/>
  <c r="T287" i="49"/>
  <c r="S287" i="49"/>
  <c r="R287" i="49"/>
  <c r="Q287" i="49"/>
  <c r="P287" i="49"/>
  <c r="O287" i="49"/>
  <c r="N287" i="49"/>
  <c r="M287" i="49"/>
  <c r="L287" i="49"/>
  <c r="K287" i="49"/>
  <c r="J287" i="49"/>
  <c r="I287" i="49"/>
  <c r="H287" i="49"/>
  <c r="G287" i="49"/>
  <c r="F287" i="49"/>
  <c r="E287" i="49"/>
  <c r="D287" i="49"/>
  <c r="AG286" i="49"/>
  <c r="AF286" i="49"/>
  <c r="AE286" i="49"/>
  <c r="AD286" i="49"/>
  <c r="AC286" i="49"/>
  <c r="AB286" i="49"/>
  <c r="AA286" i="49"/>
  <c r="Z286" i="49"/>
  <c r="Y286" i="49"/>
  <c r="X286" i="49"/>
  <c r="W286" i="49"/>
  <c r="V286" i="49"/>
  <c r="U286" i="49"/>
  <c r="T286" i="49"/>
  <c r="S286" i="49"/>
  <c r="R286" i="49"/>
  <c r="Q286" i="49"/>
  <c r="P286" i="49"/>
  <c r="O286" i="49"/>
  <c r="N286" i="49"/>
  <c r="M286" i="49"/>
  <c r="L286" i="49"/>
  <c r="K286" i="49"/>
  <c r="J286" i="49"/>
  <c r="I286" i="49"/>
  <c r="H286" i="49"/>
  <c r="G286" i="49"/>
  <c r="F286" i="49"/>
  <c r="E286" i="49"/>
  <c r="D286" i="49"/>
  <c r="AG285" i="49"/>
  <c r="AF285" i="49"/>
  <c r="AE285" i="49"/>
  <c r="AD285" i="49"/>
  <c r="AC285" i="49"/>
  <c r="AB285" i="49"/>
  <c r="AA285" i="49"/>
  <c r="Z285" i="49"/>
  <c r="Y285" i="49"/>
  <c r="X285" i="49"/>
  <c r="W285" i="49"/>
  <c r="V285" i="49"/>
  <c r="U285" i="49"/>
  <c r="T285" i="49"/>
  <c r="S285" i="49"/>
  <c r="R285" i="49"/>
  <c r="Q285" i="49"/>
  <c r="P285" i="49"/>
  <c r="O285" i="49"/>
  <c r="N285" i="49"/>
  <c r="M285" i="49"/>
  <c r="L285" i="49"/>
  <c r="K285" i="49"/>
  <c r="J285" i="49"/>
  <c r="I285" i="49"/>
  <c r="H285" i="49"/>
  <c r="G285" i="49"/>
  <c r="F285" i="49"/>
  <c r="E285" i="49"/>
  <c r="D285" i="49"/>
  <c r="AG284" i="49"/>
  <c r="AF284" i="49"/>
  <c r="AE284" i="49"/>
  <c r="AD284" i="49"/>
  <c r="AC284" i="49"/>
  <c r="AB284" i="49"/>
  <c r="AA284" i="49"/>
  <c r="Z284" i="49"/>
  <c r="Y284" i="49"/>
  <c r="X284" i="49"/>
  <c r="W284" i="49"/>
  <c r="V284" i="49"/>
  <c r="U284" i="49"/>
  <c r="T284" i="49"/>
  <c r="S284" i="49"/>
  <c r="R284" i="49"/>
  <c r="Q284" i="49"/>
  <c r="P284" i="49"/>
  <c r="O284" i="49"/>
  <c r="N284" i="49"/>
  <c r="M284" i="49"/>
  <c r="L284" i="49"/>
  <c r="K284" i="49"/>
  <c r="J284" i="49"/>
  <c r="I284" i="49"/>
  <c r="H284" i="49"/>
  <c r="G284" i="49"/>
  <c r="F284" i="49"/>
  <c r="E284" i="49"/>
  <c r="D284" i="49"/>
  <c r="AG281" i="49"/>
  <c r="AF281" i="49"/>
  <c r="AE281" i="49"/>
  <c r="AD281" i="49"/>
  <c r="AC281" i="49"/>
  <c r="AB281" i="49"/>
  <c r="AA281" i="49"/>
  <c r="Z281" i="49"/>
  <c r="Y281" i="49"/>
  <c r="X281" i="49"/>
  <c r="W281" i="49"/>
  <c r="V281" i="49"/>
  <c r="U281" i="49"/>
  <c r="T281" i="49"/>
  <c r="S281" i="49"/>
  <c r="R281" i="49"/>
  <c r="Q281" i="49"/>
  <c r="P281" i="49"/>
  <c r="O281" i="49"/>
  <c r="N281" i="49"/>
  <c r="M281" i="49"/>
  <c r="L281" i="49"/>
  <c r="K281" i="49"/>
  <c r="J281" i="49"/>
  <c r="I281" i="49"/>
  <c r="H281" i="49"/>
  <c r="G281" i="49"/>
  <c r="F281" i="49"/>
  <c r="E281" i="49"/>
  <c r="D281" i="49"/>
  <c r="AG280" i="49"/>
  <c r="AF280" i="49"/>
  <c r="AE280" i="49"/>
  <c r="AD280" i="49"/>
  <c r="AC280" i="49"/>
  <c r="AB280" i="49"/>
  <c r="AA280" i="49"/>
  <c r="Z280" i="49"/>
  <c r="Y280" i="49"/>
  <c r="X280" i="49"/>
  <c r="W280" i="49"/>
  <c r="V280" i="49"/>
  <c r="U280" i="49"/>
  <c r="T280" i="49"/>
  <c r="S280" i="49"/>
  <c r="R280" i="49"/>
  <c r="Q280" i="49"/>
  <c r="P280" i="49"/>
  <c r="O280" i="49"/>
  <c r="N280" i="49"/>
  <c r="M280" i="49"/>
  <c r="L280" i="49"/>
  <c r="K280" i="49"/>
  <c r="J280" i="49"/>
  <c r="I280" i="49"/>
  <c r="H280" i="49"/>
  <c r="G280" i="49"/>
  <c r="F280" i="49"/>
  <c r="E280" i="49"/>
  <c r="D280" i="49"/>
  <c r="AG279" i="49"/>
  <c r="AF279" i="49"/>
  <c r="AE279" i="49"/>
  <c r="AD279" i="49"/>
  <c r="AC279" i="49"/>
  <c r="AB279" i="49"/>
  <c r="AA279" i="49"/>
  <c r="Z279" i="49"/>
  <c r="Y279" i="49"/>
  <c r="X279" i="49"/>
  <c r="W279" i="49"/>
  <c r="V279" i="49"/>
  <c r="U279" i="49"/>
  <c r="T279" i="49"/>
  <c r="S279" i="49"/>
  <c r="R279" i="49"/>
  <c r="Q279" i="49"/>
  <c r="P279" i="49"/>
  <c r="O279" i="49"/>
  <c r="N279" i="49"/>
  <c r="M279" i="49"/>
  <c r="L279" i="49"/>
  <c r="K279" i="49"/>
  <c r="J279" i="49"/>
  <c r="I279" i="49"/>
  <c r="H279" i="49"/>
  <c r="G279" i="49"/>
  <c r="F279" i="49"/>
  <c r="E279" i="49"/>
  <c r="D279" i="49"/>
  <c r="AG278" i="49"/>
  <c r="AF278" i="49"/>
  <c r="AE278" i="49"/>
  <c r="AD278" i="49"/>
  <c r="AC278" i="49"/>
  <c r="AB278" i="49"/>
  <c r="AA278" i="49"/>
  <c r="Z278" i="49"/>
  <c r="Y278" i="49"/>
  <c r="X278" i="49"/>
  <c r="W278" i="49"/>
  <c r="V278" i="49"/>
  <c r="U278" i="49"/>
  <c r="T278" i="49"/>
  <c r="S278" i="49"/>
  <c r="R278" i="49"/>
  <c r="Q278" i="49"/>
  <c r="P278" i="49"/>
  <c r="O278" i="49"/>
  <c r="N278" i="49"/>
  <c r="M278" i="49"/>
  <c r="L278" i="49"/>
  <c r="K278" i="49"/>
  <c r="J278" i="49"/>
  <c r="I278" i="49"/>
  <c r="H278" i="49"/>
  <c r="G278" i="49"/>
  <c r="F278" i="49"/>
  <c r="E278" i="49"/>
  <c r="D278" i="49"/>
  <c r="AG277" i="49"/>
  <c r="AF277" i="49"/>
  <c r="AE277" i="49"/>
  <c r="AD277" i="49"/>
  <c r="AC277" i="49"/>
  <c r="AB277" i="49"/>
  <c r="AA277" i="49"/>
  <c r="Z277" i="49"/>
  <c r="Y277" i="49"/>
  <c r="X277" i="49"/>
  <c r="W277" i="49"/>
  <c r="V277" i="49"/>
  <c r="U277" i="49"/>
  <c r="T277" i="49"/>
  <c r="S277" i="49"/>
  <c r="R277" i="49"/>
  <c r="Q277" i="49"/>
  <c r="P277" i="49"/>
  <c r="O277" i="49"/>
  <c r="N277" i="49"/>
  <c r="M277" i="49"/>
  <c r="L277" i="49"/>
  <c r="K277" i="49"/>
  <c r="J277" i="49"/>
  <c r="I277" i="49"/>
  <c r="H277" i="49"/>
  <c r="G277" i="49"/>
  <c r="F277" i="49"/>
  <c r="E277" i="49"/>
  <c r="D277" i="49"/>
  <c r="AG276" i="49"/>
  <c r="AF276" i="49"/>
  <c r="AE276" i="49"/>
  <c r="AD276" i="49"/>
  <c r="AC276" i="49"/>
  <c r="AB276" i="49"/>
  <c r="AA276" i="49"/>
  <c r="Z276" i="49"/>
  <c r="Y276" i="49"/>
  <c r="X276" i="49"/>
  <c r="W276" i="49"/>
  <c r="V276" i="49"/>
  <c r="U276" i="49"/>
  <c r="T276" i="49"/>
  <c r="S276" i="49"/>
  <c r="R276" i="49"/>
  <c r="Q276" i="49"/>
  <c r="P276" i="49"/>
  <c r="O276" i="49"/>
  <c r="N276" i="49"/>
  <c r="M276" i="49"/>
  <c r="L276" i="49"/>
  <c r="K276" i="49"/>
  <c r="J276" i="49"/>
  <c r="I276" i="49"/>
  <c r="H276" i="49"/>
  <c r="G276" i="49"/>
  <c r="F276" i="49"/>
  <c r="E276" i="49"/>
  <c r="D276" i="49"/>
  <c r="AG275" i="49"/>
  <c r="AF275" i="49"/>
  <c r="AE275" i="49"/>
  <c r="AD275" i="49"/>
  <c r="AC275" i="49"/>
  <c r="AB275" i="49"/>
  <c r="AA275" i="49"/>
  <c r="Z275" i="49"/>
  <c r="Y275" i="49"/>
  <c r="X275" i="49"/>
  <c r="W275" i="49"/>
  <c r="V275" i="49"/>
  <c r="U275" i="49"/>
  <c r="T275" i="49"/>
  <c r="S275" i="49"/>
  <c r="R275" i="49"/>
  <c r="Q275" i="49"/>
  <c r="P275" i="49"/>
  <c r="O275" i="49"/>
  <c r="N275" i="49"/>
  <c r="M275" i="49"/>
  <c r="L275" i="49"/>
  <c r="K275" i="49"/>
  <c r="J275" i="49"/>
  <c r="I275" i="49"/>
  <c r="H275" i="49"/>
  <c r="G275" i="49"/>
  <c r="F275" i="49"/>
  <c r="E275" i="49"/>
  <c r="D275" i="49"/>
  <c r="AG274" i="49"/>
  <c r="AF274" i="49"/>
  <c r="AE274" i="49"/>
  <c r="AD274" i="49"/>
  <c r="AC274" i="49"/>
  <c r="AB274" i="49"/>
  <c r="AA274" i="49"/>
  <c r="Z274" i="49"/>
  <c r="Y274" i="49"/>
  <c r="X274" i="49"/>
  <c r="W274" i="49"/>
  <c r="V274" i="49"/>
  <c r="U274" i="49"/>
  <c r="T274" i="49"/>
  <c r="S274" i="49"/>
  <c r="R274" i="49"/>
  <c r="Q274" i="49"/>
  <c r="P274" i="49"/>
  <c r="O274" i="49"/>
  <c r="N274" i="49"/>
  <c r="M274" i="49"/>
  <c r="L274" i="49"/>
  <c r="K274" i="49"/>
  <c r="J274" i="49"/>
  <c r="I274" i="49"/>
  <c r="H274" i="49"/>
  <c r="G274" i="49"/>
  <c r="F274" i="49"/>
  <c r="E274" i="49"/>
  <c r="D274" i="49"/>
  <c r="AG273" i="49"/>
  <c r="AF273" i="49"/>
  <c r="AE273" i="49"/>
  <c r="AD273" i="49"/>
  <c r="AC273" i="49"/>
  <c r="AB273" i="49"/>
  <c r="AA273" i="49"/>
  <c r="Z273" i="49"/>
  <c r="Y273" i="49"/>
  <c r="X273" i="49"/>
  <c r="W273" i="49"/>
  <c r="V273" i="49"/>
  <c r="U273" i="49"/>
  <c r="T273" i="49"/>
  <c r="S273" i="49"/>
  <c r="R273" i="49"/>
  <c r="Q273" i="49"/>
  <c r="P273" i="49"/>
  <c r="O273" i="49"/>
  <c r="N273" i="49"/>
  <c r="M273" i="49"/>
  <c r="L273" i="49"/>
  <c r="K273" i="49"/>
  <c r="J273" i="49"/>
  <c r="I273" i="49"/>
  <c r="H273" i="49"/>
  <c r="G273" i="49"/>
  <c r="F273" i="49"/>
  <c r="E273" i="49"/>
  <c r="D273" i="49"/>
  <c r="AG272" i="49"/>
  <c r="AF272" i="49"/>
  <c r="AE272" i="49"/>
  <c r="AD272" i="49"/>
  <c r="AC272" i="49"/>
  <c r="AB272" i="49"/>
  <c r="AA272" i="49"/>
  <c r="Z272" i="49"/>
  <c r="Y272" i="49"/>
  <c r="X272" i="49"/>
  <c r="W272" i="49"/>
  <c r="V272" i="49"/>
  <c r="U272" i="49"/>
  <c r="T272" i="49"/>
  <c r="S272" i="49"/>
  <c r="R272" i="49"/>
  <c r="Q272" i="49"/>
  <c r="P272" i="49"/>
  <c r="O272" i="49"/>
  <c r="N272" i="49"/>
  <c r="M272" i="49"/>
  <c r="L272" i="49"/>
  <c r="K272" i="49"/>
  <c r="J272" i="49"/>
  <c r="I272" i="49"/>
  <c r="H272" i="49"/>
  <c r="G272" i="49"/>
  <c r="F272" i="49"/>
  <c r="E272" i="49"/>
  <c r="D272" i="49"/>
  <c r="AG271" i="49"/>
  <c r="AF271" i="49"/>
  <c r="AE271" i="49"/>
  <c r="AD271" i="49"/>
  <c r="AC271" i="49"/>
  <c r="AB271" i="49"/>
  <c r="AA271" i="49"/>
  <c r="Z271" i="49"/>
  <c r="Y271" i="49"/>
  <c r="X271" i="49"/>
  <c r="W271" i="49"/>
  <c r="V271" i="49"/>
  <c r="U271" i="49"/>
  <c r="T271" i="49"/>
  <c r="S271" i="49"/>
  <c r="R271" i="49"/>
  <c r="Q271" i="49"/>
  <c r="P271" i="49"/>
  <c r="O271" i="49"/>
  <c r="N271" i="49"/>
  <c r="M271" i="49"/>
  <c r="L271" i="49"/>
  <c r="K271" i="49"/>
  <c r="J271" i="49"/>
  <c r="I271" i="49"/>
  <c r="H271" i="49"/>
  <c r="G271" i="49"/>
  <c r="F271" i="49"/>
  <c r="E271" i="49"/>
  <c r="D271" i="49"/>
  <c r="AG270" i="49"/>
  <c r="AF270" i="49"/>
  <c r="AE270" i="49"/>
  <c r="AD270" i="49"/>
  <c r="AC270" i="49"/>
  <c r="AB270" i="49"/>
  <c r="AA270" i="49"/>
  <c r="Z270" i="49"/>
  <c r="Y270" i="49"/>
  <c r="X270" i="49"/>
  <c r="W270" i="49"/>
  <c r="V270" i="49"/>
  <c r="U270" i="49"/>
  <c r="T270" i="49"/>
  <c r="S270" i="49"/>
  <c r="R270" i="49"/>
  <c r="Q270" i="49"/>
  <c r="P270" i="49"/>
  <c r="O270" i="49"/>
  <c r="N270" i="49"/>
  <c r="M270" i="49"/>
  <c r="L270" i="49"/>
  <c r="K270" i="49"/>
  <c r="J270" i="49"/>
  <c r="I270" i="49"/>
  <c r="H270" i="49"/>
  <c r="G270" i="49"/>
  <c r="F270" i="49"/>
  <c r="E270" i="49"/>
  <c r="D270" i="49"/>
  <c r="AG269" i="49"/>
  <c r="AF269" i="49"/>
  <c r="AE269" i="49"/>
  <c r="AD269" i="49"/>
  <c r="AC269" i="49"/>
  <c r="AB269" i="49"/>
  <c r="AA269" i="49"/>
  <c r="Z269" i="49"/>
  <c r="Y269" i="49"/>
  <c r="X269" i="49"/>
  <c r="W269" i="49"/>
  <c r="V269" i="49"/>
  <c r="U269" i="49"/>
  <c r="T269" i="49"/>
  <c r="S269" i="49"/>
  <c r="R269" i="49"/>
  <c r="Q269" i="49"/>
  <c r="P269" i="49"/>
  <c r="O269" i="49"/>
  <c r="N269" i="49"/>
  <c r="M269" i="49"/>
  <c r="L269" i="49"/>
  <c r="K269" i="49"/>
  <c r="J269" i="49"/>
  <c r="I269" i="49"/>
  <c r="H269" i="49"/>
  <c r="G269" i="49"/>
  <c r="F269" i="49"/>
  <c r="E269" i="49"/>
  <c r="D269" i="49"/>
  <c r="AG268" i="49"/>
  <c r="AF268" i="49"/>
  <c r="AE268" i="49"/>
  <c r="AD268" i="49"/>
  <c r="AC268" i="49"/>
  <c r="AB268" i="49"/>
  <c r="AA268" i="49"/>
  <c r="Z268" i="49"/>
  <c r="Y268" i="49"/>
  <c r="X268" i="49"/>
  <c r="W268" i="49"/>
  <c r="V268" i="49"/>
  <c r="U268" i="49"/>
  <c r="T268" i="49"/>
  <c r="S268" i="49"/>
  <c r="R268" i="49"/>
  <c r="Q268" i="49"/>
  <c r="P268" i="49"/>
  <c r="O268" i="49"/>
  <c r="N268" i="49"/>
  <c r="M268" i="49"/>
  <c r="L268" i="49"/>
  <c r="K268" i="49"/>
  <c r="J268" i="49"/>
  <c r="I268" i="49"/>
  <c r="H268" i="49"/>
  <c r="G268" i="49"/>
  <c r="F268" i="49"/>
  <c r="E268" i="49"/>
  <c r="D268" i="49"/>
  <c r="AG267" i="49"/>
  <c r="AF267" i="49"/>
  <c r="AE267" i="49"/>
  <c r="AD267" i="49"/>
  <c r="AC267" i="49"/>
  <c r="AB267" i="49"/>
  <c r="AA267" i="49"/>
  <c r="Z267" i="49"/>
  <c r="Y267" i="49"/>
  <c r="X267" i="49"/>
  <c r="W267" i="49"/>
  <c r="V267" i="49"/>
  <c r="U267" i="49"/>
  <c r="T267" i="49"/>
  <c r="S267" i="49"/>
  <c r="R267" i="49"/>
  <c r="Q267" i="49"/>
  <c r="P267" i="49"/>
  <c r="O267" i="49"/>
  <c r="N267" i="49"/>
  <c r="M267" i="49"/>
  <c r="L267" i="49"/>
  <c r="K267" i="49"/>
  <c r="J267" i="49"/>
  <c r="I267" i="49"/>
  <c r="H267" i="49"/>
  <c r="G267" i="49"/>
  <c r="F267" i="49"/>
  <c r="E267" i="49"/>
  <c r="D267" i="49"/>
  <c r="AG266" i="49"/>
  <c r="AF266" i="49"/>
  <c r="AE266" i="49"/>
  <c r="AD266" i="49"/>
  <c r="AC266" i="49"/>
  <c r="AB266" i="49"/>
  <c r="AA266" i="49"/>
  <c r="Z266" i="49"/>
  <c r="Y266" i="49"/>
  <c r="X266" i="49"/>
  <c r="W266" i="49"/>
  <c r="V266" i="49"/>
  <c r="U266" i="49"/>
  <c r="T266" i="49"/>
  <c r="S266" i="49"/>
  <c r="R266" i="49"/>
  <c r="Q266" i="49"/>
  <c r="P266" i="49"/>
  <c r="O266" i="49"/>
  <c r="N266" i="49"/>
  <c r="M266" i="49"/>
  <c r="L266" i="49"/>
  <c r="K266" i="49"/>
  <c r="J266" i="49"/>
  <c r="I266" i="49"/>
  <c r="H266" i="49"/>
  <c r="G266" i="49"/>
  <c r="F266" i="49"/>
  <c r="E266" i="49"/>
  <c r="D266" i="49"/>
  <c r="AG263" i="49"/>
  <c r="AF263" i="49"/>
  <c r="AE263" i="49"/>
  <c r="AD263" i="49"/>
  <c r="AC263" i="49"/>
  <c r="AB263" i="49"/>
  <c r="AA263" i="49"/>
  <c r="Z263" i="49"/>
  <c r="Y263" i="49"/>
  <c r="X263" i="49"/>
  <c r="W263" i="49"/>
  <c r="V263" i="49"/>
  <c r="U263" i="49"/>
  <c r="T263" i="49"/>
  <c r="S263" i="49"/>
  <c r="R263" i="49"/>
  <c r="Q263" i="49"/>
  <c r="P263" i="49"/>
  <c r="O263" i="49"/>
  <c r="N263" i="49"/>
  <c r="M263" i="49"/>
  <c r="L263" i="49"/>
  <c r="K263" i="49"/>
  <c r="J263" i="49"/>
  <c r="I263" i="49"/>
  <c r="H263" i="49"/>
  <c r="G263" i="49"/>
  <c r="F263" i="49"/>
  <c r="E263" i="49"/>
  <c r="D263" i="49"/>
  <c r="AG262" i="49"/>
  <c r="AF262" i="49"/>
  <c r="AE262" i="49"/>
  <c r="AD262" i="49"/>
  <c r="AC262" i="49"/>
  <c r="AB262" i="49"/>
  <c r="AA262" i="49"/>
  <c r="Z262" i="49"/>
  <c r="Y262" i="49"/>
  <c r="X262" i="49"/>
  <c r="W262" i="49"/>
  <c r="V262" i="49"/>
  <c r="U262" i="49"/>
  <c r="T262" i="49"/>
  <c r="S262" i="49"/>
  <c r="R262" i="49"/>
  <c r="Q262" i="49"/>
  <c r="P262" i="49"/>
  <c r="O262" i="49"/>
  <c r="N262" i="49"/>
  <c r="M262" i="49"/>
  <c r="L262" i="49"/>
  <c r="K262" i="49"/>
  <c r="J262" i="49"/>
  <c r="I262" i="49"/>
  <c r="H262" i="49"/>
  <c r="G262" i="49"/>
  <c r="F262" i="49"/>
  <c r="E262" i="49"/>
  <c r="D262" i="49"/>
  <c r="AG261" i="49"/>
  <c r="AF261" i="49"/>
  <c r="AE261" i="49"/>
  <c r="AD261" i="49"/>
  <c r="AC261" i="49"/>
  <c r="AB261" i="49"/>
  <c r="AA261" i="49"/>
  <c r="Z261" i="49"/>
  <c r="Y261" i="49"/>
  <c r="X261" i="49"/>
  <c r="W261" i="49"/>
  <c r="V261" i="49"/>
  <c r="U261" i="49"/>
  <c r="T261" i="49"/>
  <c r="S261" i="49"/>
  <c r="R261" i="49"/>
  <c r="Q261" i="49"/>
  <c r="P261" i="49"/>
  <c r="O261" i="49"/>
  <c r="N261" i="49"/>
  <c r="M261" i="49"/>
  <c r="L261" i="49"/>
  <c r="K261" i="49"/>
  <c r="J261" i="49"/>
  <c r="I261" i="49"/>
  <c r="H261" i="49"/>
  <c r="G261" i="49"/>
  <c r="F261" i="49"/>
  <c r="E261" i="49"/>
  <c r="D261" i="49"/>
  <c r="AG260" i="49"/>
  <c r="AF260" i="49"/>
  <c r="AE260" i="49"/>
  <c r="AD260" i="49"/>
  <c r="AC260" i="49"/>
  <c r="AB260" i="49"/>
  <c r="AA260" i="49"/>
  <c r="Z260" i="49"/>
  <c r="Y260" i="49"/>
  <c r="X260" i="49"/>
  <c r="W260" i="49"/>
  <c r="V260" i="49"/>
  <c r="U260" i="49"/>
  <c r="T260" i="49"/>
  <c r="S260" i="49"/>
  <c r="R260" i="49"/>
  <c r="Q260" i="49"/>
  <c r="P260" i="49"/>
  <c r="O260" i="49"/>
  <c r="N260" i="49"/>
  <c r="M260" i="49"/>
  <c r="L260" i="49"/>
  <c r="K260" i="49"/>
  <c r="J260" i="49"/>
  <c r="I260" i="49"/>
  <c r="H260" i="49"/>
  <c r="G260" i="49"/>
  <c r="F260" i="49"/>
  <c r="E260" i="49"/>
  <c r="D260" i="49"/>
  <c r="AG259" i="49"/>
  <c r="AF259" i="49"/>
  <c r="AE259" i="49"/>
  <c r="AD259" i="49"/>
  <c r="AC259" i="49"/>
  <c r="AB259" i="49"/>
  <c r="AA259" i="49"/>
  <c r="Z259" i="49"/>
  <c r="Y259" i="49"/>
  <c r="X259" i="49"/>
  <c r="W259" i="49"/>
  <c r="V259" i="49"/>
  <c r="U259" i="49"/>
  <c r="T259" i="49"/>
  <c r="S259" i="49"/>
  <c r="R259" i="49"/>
  <c r="Q259" i="49"/>
  <c r="P259" i="49"/>
  <c r="O259" i="49"/>
  <c r="N259" i="49"/>
  <c r="M259" i="49"/>
  <c r="L259" i="49"/>
  <c r="K259" i="49"/>
  <c r="J259" i="49"/>
  <c r="I259" i="49"/>
  <c r="H259" i="49"/>
  <c r="G259" i="49"/>
  <c r="F259" i="49"/>
  <c r="E259" i="49"/>
  <c r="D259" i="49"/>
  <c r="AG258" i="49"/>
  <c r="AF258" i="49"/>
  <c r="AE258" i="49"/>
  <c r="AD258" i="49"/>
  <c r="AC258" i="49"/>
  <c r="AB258" i="49"/>
  <c r="AA258" i="49"/>
  <c r="Z258" i="49"/>
  <c r="Y258" i="49"/>
  <c r="X258" i="49"/>
  <c r="W258" i="49"/>
  <c r="V258" i="49"/>
  <c r="U258" i="49"/>
  <c r="T258" i="49"/>
  <c r="S258" i="49"/>
  <c r="R258" i="49"/>
  <c r="Q258" i="49"/>
  <c r="P258" i="49"/>
  <c r="O258" i="49"/>
  <c r="N258" i="49"/>
  <c r="M258" i="49"/>
  <c r="L258" i="49"/>
  <c r="K258" i="49"/>
  <c r="J258" i="49"/>
  <c r="I258" i="49"/>
  <c r="H258" i="49"/>
  <c r="G258" i="49"/>
  <c r="F258" i="49"/>
  <c r="E258" i="49"/>
  <c r="D258" i="49"/>
  <c r="AG257" i="49"/>
  <c r="AF257" i="49"/>
  <c r="AE257" i="49"/>
  <c r="AD257" i="49"/>
  <c r="AC257" i="49"/>
  <c r="AB257" i="49"/>
  <c r="AA257" i="49"/>
  <c r="Z257" i="49"/>
  <c r="Y257" i="49"/>
  <c r="X257" i="49"/>
  <c r="W257" i="49"/>
  <c r="V257" i="49"/>
  <c r="U257" i="49"/>
  <c r="T257" i="49"/>
  <c r="S257" i="49"/>
  <c r="R257" i="49"/>
  <c r="Q257" i="49"/>
  <c r="P257" i="49"/>
  <c r="O257" i="49"/>
  <c r="N257" i="49"/>
  <c r="M257" i="49"/>
  <c r="L257" i="49"/>
  <c r="K257" i="49"/>
  <c r="J257" i="49"/>
  <c r="I257" i="49"/>
  <c r="H257" i="49"/>
  <c r="G257" i="49"/>
  <c r="F257" i="49"/>
  <c r="E257" i="49"/>
  <c r="D257" i="49"/>
  <c r="AG256" i="49"/>
  <c r="AF256" i="49"/>
  <c r="AE256" i="49"/>
  <c r="AD256" i="49"/>
  <c r="AC256" i="49"/>
  <c r="AB256" i="49"/>
  <c r="AA256" i="49"/>
  <c r="Z256" i="49"/>
  <c r="Y256" i="49"/>
  <c r="X256" i="49"/>
  <c r="W256" i="49"/>
  <c r="V256" i="49"/>
  <c r="U256" i="49"/>
  <c r="T256" i="49"/>
  <c r="S256" i="49"/>
  <c r="R256" i="49"/>
  <c r="Q256" i="49"/>
  <c r="P256" i="49"/>
  <c r="O256" i="49"/>
  <c r="N256" i="49"/>
  <c r="M256" i="49"/>
  <c r="L256" i="49"/>
  <c r="K256" i="49"/>
  <c r="J256" i="49"/>
  <c r="I256" i="49"/>
  <c r="H256" i="49"/>
  <c r="G256" i="49"/>
  <c r="F256" i="49"/>
  <c r="E256" i="49"/>
  <c r="D256" i="49"/>
  <c r="AG255" i="49"/>
  <c r="AF255" i="49"/>
  <c r="AE255" i="49"/>
  <c r="AD255" i="49"/>
  <c r="AC255" i="49"/>
  <c r="AB255" i="49"/>
  <c r="AA255" i="49"/>
  <c r="Z255" i="49"/>
  <c r="Y255" i="49"/>
  <c r="X255" i="49"/>
  <c r="W255" i="49"/>
  <c r="V255" i="49"/>
  <c r="U255" i="49"/>
  <c r="T255" i="49"/>
  <c r="S255" i="49"/>
  <c r="R255" i="49"/>
  <c r="Q255" i="49"/>
  <c r="P255" i="49"/>
  <c r="O255" i="49"/>
  <c r="N255" i="49"/>
  <c r="M255" i="49"/>
  <c r="L255" i="49"/>
  <c r="K255" i="49"/>
  <c r="J255" i="49"/>
  <c r="I255" i="49"/>
  <c r="H255" i="49"/>
  <c r="G255" i="49"/>
  <c r="F255" i="49"/>
  <c r="E255" i="49"/>
  <c r="D255" i="49"/>
  <c r="AG254" i="49"/>
  <c r="AF254" i="49"/>
  <c r="AE254" i="49"/>
  <c r="AD254" i="49"/>
  <c r="AC254" i="49"/>
  <c r="AB254" i="49"/>
  <c r="AA254" i="49"/>
  <c r="Z254" i="49"/>
  <c r="Y254" i="49"/>
  <c r="X254" i="49"/>
  <c r="W254" i="49"/>
  <c r="V254" i="49"/>
  <c r="U254" i="49"/>
  <c r="T254" i="49"/>
  <c r="S254" i="49"/>
  <c r="R254" i="49"/>
  <c r="Q254" i="49"/>
  <c r="P254" i="49"/>
  <c r="O254" i="49"/>
  <c r="N254" i="49"/>
  <c r="M254" i="49"/>
  <c r="L254" i="49"/>
  <c r="K254" i="49"/>
  <c r="J254" i="49"/>
  <c r="I254" i="49"/>
  <c r="H254" i="49"/>
  <c r="G254" i="49"/>
  <c r="F254" i="49"/>
  <c r="E254" i="49"/>
  <c r="D254" i="49"/>
  <c r="AG253" i="49"/>
  <c r="AF253" i="49"/>
  <c r="AE253" i="49"/>
  <c r="AD253" i="49"/>
  <c r="AC253" i="49"/>
  <c r="AB253" i="49"/>
  <c r="AA253" i="49"/>
  <c r="Z253" i="49"/>
  <c r="Y253" i="49"/>
  <c r="X253" i="49"/>
  <c r="W253" i="49"/>
  <c r="V253" i="49"/>
  <c r="U253" i="49"/>
  <c r="T253" i="49"/>
  <c r="S253" i="49"/>
  <c r="R253" i="49"/>
  <c r="Q253" i="49"/>
  <c r="P253" i="49"/>
  <c r="O253" i="49"/>
  <c r="N253" i="49"/>
  <c r="M253" i="49"/>
  <c r="L253" i="49"/>
  <c r="K253" i="49"/>
  <c r="J253" i="49"/>
  <c r="I253" i="49"/>
  <c r="H253" i="49"/>
  <c r="G253" i="49"/>
  <c r="F253" i="49"/>
  <c r="E253" i="49"/>
  <c r="D253" i="49"/>
  <c r="AG252" i="49"/>
  <c r="AF252" i="49"/>
  <c r="AE252" i="49"/>
  <c r="AD252" i="49"/>
  <c r="AC252" i="49"/>
  <c r="AB252" i="49"/>
  <c r="AA252" i="49"/>
  <c r="Z252" i="49"/>
  <c r="Y252" i="49"/>
  <c r="X252" i="49"/>
  <c r="W252" i="49"/>
  <c r="V252" i="49"/>
  <c r="U252" i="49"/>
  <c r="T252" i="49"/>
  <c r="S252" i="49"/>
  <c r="R252" i="49"/>
  <c r="Q252" i="49"/>
  <c r="P252" i="49"/>
  <c r="O252" i="49"/>
  <c r="N252" i="49"/>
  <c r="M252" i="49"/>
  <c r="L252" i="49"/>
  <c r="K252" i="49"/>
  <c r="J252" i="49"/>
  <c r="I252" i="49"/>
  <c r="H252" i="49"/>
  <c r="G252" i="49"/>
  <c r="F252" i="49"/>
  <c r="E252" i="49"/>
  <c r="D252" i="49"/>
  <c r="AG251" i="49"/>
  <c r="AF251" i="49"/>
  <c r="AE251" i="49"/>
  <c r="AD251" i="49"/>
  <c r="AC251" i="49"/>
  <c r="AB251" i="49"/>
  <c r="AA251" i="49"/>
  <c r="Z251" i="49"/>
  <c r="Y251" i="49"/>
  <c r="X251" i="49"/>
  <c r="W251" i="49"/>
  <c r="V251" i="49"/>
  <c r="U251" i="49"/>
  <c r="T251" i="49"/>
  <c r="S251" i="49"/>
  <c r="R251" i="49"/>
  <c r="Q251" i="49"/>
  <c r="P251" i="49"/>
  <c r="O251" i="49"/>
  <c r="N251" i="49"/>
  <c r="M251" i="49"/>
  <c r="L251" i="49"/>
  <c r="K251" i="49"/>
  <c r="J251" i="49"/>
  <c r="I251" i="49"/>
  <c r="H251" i="49"/>
  <c r="G251" i="49"/>
  <c r="F251" i="49"/>
  <c r="E251" i="49"/>
  <c r="D251" i="49"/>
  <c r="AG250" i="49"/>
  <c r="AF250" i="49"/>
  <c r="AE250" i="49"/>
  <c r="AD250" i="49"/>
  <c r="AC250" i="49"/>
  <c r="AB250" i="49"/>
  <c r="AA250" i="49"/>
  <c r="Z250" i="49"/>
  <c r="Y250" i="49"/>
  <c r="X250" i="49"/>
  <c r="W250" i="49"/>
  <c r="V250" i="49"/>
  <c r="U250" i="49"/>
  <c r="T250" i="49"/>
  <c r="S250" i="49"/>
  <c r="R250" i="49"/>
  <c r="Q250" i="49"/>
  <c r="P250" i="49"/>
  <c r="O250" i="49"/>
  <c r="N250" i="49"/>
  <c r="M250" i="49"/>
  <c r="L250" i="49"/>
  <c r="K250" i="49"/>
  <c r="J250" i="49"/>
  <c r="I250" i="49"/>
  <c r="H250" i="49"/>
  <c r="G250" i="49"/>
  <c r="F250" i="49"/>
  <c r="E250" i="49"/>
  <c r="D250" i="49"/>
  <c r="AG249" i="49"/>
  <c r="AF249" i="49"/>
  <c r="AE249" i="49"/>
  <c r="AD249" i="49"/>
  <c r="AC249" i="49"/>
  <c r="AB249" i="49"/>
  <c r="AA249" i="49"/>
  <c r="Z249" i="49"/>
  <c r="Y249" i="49"/>
  <c r="X249" i="49"/>
  <c r="W249" i="49"/>
  <c r="V249" i="49"/>
  <c r="U249" i="49"/>
  <c r="T249" i="49"/>
  <c r="S249" i="49"/>
  <c r="R249" i="49"/>
  <c r="Q249" i="49"/>
  <c r="P249" i="49"/>
  <c r="O249" i="49"/>
  <c r="N249" i="49"/>
  <c r="M249" i="49"/>
  <c r="L249" i="49"/>
  <c r="K249" i="49"/>
  <c r="J249" i="49"/>
  <c r="I249" i="49"/>
  <c r="H249" i="49"/>
  <c r="G249" i="49"/>
  <c r="F249" i="49"/>
  <c r="E249" i="49"/>
  <c r="D249" i="49"/>
  <c r="AG248" i="49"/>
  <c r="AF248" i="49"/>
  <c r="AE248" i="49"/>
  <c r="AD248" i="49"/>
  <c r="AC248" i="49"/>
  <c r="AB248" i="49"/>
  <c r="AA248" i="49"/>
  <c r="Z248" i="49"/>
  <c r="Y248" i="49"/>
  <c r="X248" i="49"/>
  <c r="W248" i="49"/>
  <c r="V248" i="49"/>
  <c r="U248" i="49"/>
  <c r="T248" i="49"/>
  <c r="S248" i="49"/>
  <c r="R248" i="49"/>
  <c r="Q248" i="49"/>
  <c r="P248" i="49"/>
  <c r="O248" i="49"/>
  <c r="N248" i="49"/>
  <c r="M248" i="49"/>
  <c r="L248" i="49"/>
  <c r="K248" i="49"/>
  <c r="J248" i="49"/>
  <c r="I248" i="49"/>
  <c r="H248" i="49"/>
  <c r="G248" i="49"/>
  <c r="F248" i="49"/>
  <c r="E248" i="49"/>
  <c r="D248" i="49"/>
  <c r="AG245" i="49"/>
  <c r="AF245" i="49"/>
  <c r="AE245" i="49"/>
  <c r="AD245" i="49"/>
  <c r="AC245" i="49"/>
  <c r="AB245" i="49"/>
  <c r="AA245" i="49"/>
  <c r="Z245" i="49"/>
  <c r="Y245" i="49"/>
  <c r="X245" i="49"/>
  <c r="W245" i="49"/>
  <c r="V245" i="49"/>
  <c r="U245" i="49"/>
  <c r="T245" i="49"/>
  <c r="S245" i="49"/>
  <c r="R245" i="49"/>
  <c r="Q245" i="49"/>
  <c r="P245" i="49"/>
  <c r="O245" i="49"/>
  <c r="N245" i="49"/>
  <c r="M245" i="49"/>
  <c r="L245" i="49"/>
  <c r="K245" i="49"/>
  <c r="J245" i="49"/>
  <c r="I245" i="49"/>
  <c r="H245" i="49"/>
  <c r="G245" i="49"/>
  <c r="F245" i="49"/>
  <c r="E245" i="49"/>
  <c r="D245" i="49"/>
  <c r="AG244" i="49"/>
  <c r="AF244" i="49"/>
  <c r="AE244" i="49"/>
  <c r="AD244" i="49"/>
  <c r="AC244" i="49"/>
  <c r="AB244" i="49"/>
  <c r="AA244" i="49"/>
  <c r="Z244" i="49"/>
  <c r="Y244" i="49"/>
  <c r="X244" i="49"/>
  <c r="W244" i="49"/>
  <c r="V244" i="49"/>
  <c r="U244" i="49"/>
  <c r="T244" i="49"/>
  <c r="S244" i="49"/>
  <c r="R244" i="49"/>
  <c r="Q244" i="49"/>
  <c r="P244" i="49"/>
  <c r="O244" i="49"/>
  <c r="N244" i="49"/>
  <c r="M244" i="49"/>
  <c r="L244" i="49"/>
  <c r="K244" i="49"/>
  <c r="J244" i="49"/>
  <c r="I244" i="49"/>
  <c r="H244" i="49"/>
  <c r="G244" i="49"/>
  <c r="F244" i="49"/>
  <c r="E244" i="49"/>
  <c r="D244" i="49"/>
  <c r="AG243" i="49"/>
  <c r="AF243" i="49"/>
  <c r="AE243" i="49"/>
  <c r="AD243" i="49"/>
  <c r="AC243" i="49"/>
  <c r="AB243" i="49"/>
  <c r="AA243" i="49"/>
  <c r="Z243" i="49"/>
  <c r="Y243" i="49"/>
  <c r="X243" i="49"/>
  <c r="W243" i="49"/>
  <c r="V243" i="49"/>
  <c r="U243" i="49"/>
  <c r="T243" i="49"/>
  <c r="S243" i="49"/>
  <c r="R243" i="49"/>
  <c r="Q243" i="49"/>
  <c r="P243" i="49"/>
  <c r="O243" i="49"/>
  <c r="N243" i="49"/>
  <c r="M243" i="49"/>
  <c r="L243" i="49"/>
  <c r="K243" i="49"/>
  <c r="J243" i="49"/>
  <c r="I243" i="49"/>
  <c r="H243" i="49"/>
  <c r="G243" i="49"/>
  <c r="F243" i="49"/>
  <c r="E243" i="49"/>
  <c r="D243" i="49"/>
  <c r="AG242" i="49"/>
  <c r="AF242" i="49"/>
  <c r="AE242" i="49"/>
  <c r="AD242" i="49"/>
  <c r="AC242" i="49"/>
  <c r="AB242" i="49"/>
  <c r="AA242" i="49"/>
  <c r="Z242" i="49"/>
  <c r="Y242" i="49"/>
  <c r="X242" i="49"/>
  <c r="W242" i="49"/>
  <c r="V242" i="49"/>
  <c r="U242" i="49"/>
  <c r="T242" i="49"/>
  <c r="S242" i="49"/>
  <c r="R242" i="49"/>
  <c r="Q242" i="49"/>
  <c r="P242" i="49"/>
  <c r="O242" i="49"/>
  <c r="N242" i="49"/>
  <c r="M242" i="49"/>
  <c r="L242" i="49"/>
  <c r="K242" i="49"/>
  <c r="J242" i="49"/>
  <c r="I242" i="49"/>
  <c r="H242" i="49"/>
  <c r="G242" i="49"/>
  <c r="F242" i="49"/>
  <c r="E242" i="49"/>
  <c r="D242" i="49"/>
  <c r="AG241" i="49"/>
  <c r="AF241" i="49"/>
  <c r="AE241" i="49"/>
  <c r="AD241" i="49"/>
  <c r="AC241" i="49"/>
  <c r="AB241" i="49"/>
  <c r="AA241" i="49"/>
  <c r="Z241" i="49"/>
  <c r="Y241" i="49"/>
  <c r="X241" i="49"/>
  <c r="W241" i="49"/>
  <c r="V241" i="49"/>
  <c r="U241" i="49"/>
  <c r="T241" i="49"/>
  <c r="S241" i="49"/>
  <c r="R241" i="49"/>
  <c r="Q241" i="49"/>
  <c r="P241" i="49"/>
  <c r="O241" i="49"/>
  <c r="N241" i="49"/>
  <c r="M241" i="49"/>
  <c r="L241" i="49"/>
  <c r="K241" i="49"/>
  <c r="J241" i="49"/>
  <c r="I241" i="49"/>
  <c r="H241" i="49"/>
  <c r="G241" i="49"/>
  <c r="F241" i="49"/>
  <c r="E241" i="49"/>
  <c r="D241" i="49"/>
  <c r="AG240" i="49"/>
  <c r="AF240" i="49"/>
  <c r="AE240" i="49"/>
  <c r="AD240" i="49"/>
  <c r="AC240" i="49"/>
  <c r="AB240" i="49"/>
  <c r="AA240" i="49"/>
  <c r="Z240" i="49"/>
  <c r="Y240" i="49"/>
  <c r="X240" i="49"/>
  <c r="W240" i="49"/>
  <c r="V240" i="49"/>
  <c r="U240" i="49"/>
  <c r="T240" i="49"/>
  <c r="S240" i="49"/>
  <c r="R240" i="49"/>
  <c r="Q240" i="49"/>
  <c r="P240" i="49"/>
  <c r="O240" i="49"/>
  <c r="N240" i="49"/>
  <c r="M240" i="49"/>
  <c r="L240" i="49"/>
  <c r="K240" i="49"/>
  <c r="J240" i="49"/>
  <c r="I240" i="49"/>
  <c r="H240" i="49"/>
  <c r="G240" i="49"/>
  <c r="F240" i="49"/>
  <c r="E240" i="49"/>
  <c r="D240" i="49"/>
  <c r="AG239" i="49"/>
  <c r="AF239" i="49"/>
  <c r="AE239" i="49"/>
  <c r="AD239" i="49"/>
  <c r="AC239" i="49"/>
  <c r="AB239" i="49"/>
  <c r="AA239" i="49"/>
  <c r="Z239" i="49"/>
  <c r="Y239" i="49"/>
  <c r="X239" i="49"/>
  <c r="W239" i="49"/>
  <c r="V239" i="49"/>
  <c r="U239" i="49"/>
  <c r="T239" i="49"/>
  <c r="S239" i="49"/>
  <c r="R239" i="49"/>
  <c r="Q239" i="49"/>
  <c r="P239" i="49"/>
  <c r="O239" i="49"/>
  <c r="N239" i="49"/>
  <c r="M239" i="49"/>
  <c r="L239" i="49"/>
  <c r="K239" i="49"/>
  <c r="J239" i="49"/>
  <c r="I239" i="49"/>
  <c r="H239" i="49"/>
  <c r="G239" i="49"/>
  <c r="F239" i="49"/>
  <c r="E239" i="49"/>
  <c r="D239" i="49"/>
  <c r="AG238" i="49"/>
  <c r="AF238" i="49"/>
  <c r="AE238" i="49"/>
  <c r="AD238" i="49"/>
  <c r="AC238" i="49"/>
  <c r="AB238" i="49"/>
  <c r="AA238" i="49"/>
  <c r="Z238" i="49"/>
  <c r="Y238" i="49"/>
  <c r="X238" i="49"/>
  <c r="W238" i="49"/>
  <c r="V238" i="49"/>
  <c r="U238" i="49"/>
  <c r="T238" i="49"/>
  <c r="S238" i="49"/>
  <c r="R238" i="49"/>
  <c r="Q238" i="49"/>
  <c r="P238" i="49"/>
  <c r="O238" i="49"/>
  <c r="N238" i="49"/>
  <c r="M238" i="49"/>
  <c r="L238" i="49"/>
  <c r="K238" i="49"/>
  <c r="J238" i="49"/>
  <c r="I238" i="49"/>
  <c r="H238" i="49"/>
  <c r="G238" i="49"/>
  <c r="F238" i="49"/>
  <c r="E238" i="49"/>
  <c r="D238" i="49"/>
  <c r="AG237" i="49"/>
  <c r="AF237" i="49"/>
  <c r="AE237" i="49"/>
  <c r="AD237" i="49"/>
  <c r="AC237" i="49"/>
  <c r="AB237" i="49"/>
  <c r="AA237" i="49"/>
  <c r="Z237" i="49"/>
  <c r="Y237" i="49"/>
  <c r="X237" i="49"/>
  <c r="W237" i="49"/>
  <c r="V237" i="49"/>
  <c r="U237" i="49"/>
  <c r="T237" i="49"/>
  <c r="S237" i="49"/>
  <c r="R237" i="49"/>
  <c r="Q237" i="49"/>
  <c r="P237" i="49"/>
  <c r="O237" i="49"/>
  <c r="N237" i="49"/>
  <c r="M237" i="49"/>
  <c r="L237" i="49"/>
  <c r="K237" i="49"/>
  <c r="J237" i="49"/>
  <c r="I237" i="49"/>
  <c r="H237" i="49"/>
  <c r="G237" i="49"/>
  <c r="F237" i="49"/>
  <c r="E237" i="49"/>
  <c r="D237" i="49"/>
  <c r="AG236" i="49"/>
  <c r="AF236" i="49"/>
  <c r="AE236" i="49"/>
  <c r="AD236" i="49"/>
  <c r="AC236" i="49"/>
  <c r="AB236" i="49"/>
  <c r="AA236" i="49"/>
  <c r="Z236" i="49"/>
  <c r="Y236" i="49"/>
  <c r="X236" i="49"/>
  <c r="W236" i="49"/>
  <c r="V236" i="49"/>
  <c r="U236" i="49"/>
  <c r="T236" i="49"/>
  <c r="S236" i="49"/>
  <c r="R236" i="49"/>
  <c r="Q236" i="49"/>
  <c r="P236" i="49"/>
  <c r="O236" i="49"/>
  <c r="N236" i="49"/>
  <c r="M236" i="49"/>
  <c r="L236" i="49"/>
  <c r="K236" i="49"/>
  <c r="J236" i="49"/>
  <c r="I236" i="49"/>
  <c r="H236" i="49"/>
  <c r="G236" i="49"/>
  <c r="F236" i="49"/>
  <c r="E236" i="49"/>
  <c r="D236" i="49"/>
  <c r="AG235" i="49"/>
  <c r="AF235" i="49"/>
  <c r="AE235" i="49"/>
  <c r="AD235" i="49"/>
  <c r="AC235" i="49"/>
  <c r="AB235" i="49"/>
  <c r="AA235" i="49"/>
  <c r="Z235" i="49"/>
  <c r="Y235" i="49"/>
  <c r="X235" i="49"/>
  <c r="W235" i="49"/>
  <c r="V235" i="49"/>
  <c r="U235" i="49"/>
  <c r="T235" i="49"/>
  <c r="S235" i="49"/>
  <c r="R235" i="49"/>
  <c r="Q235" i="49"/>
  <c r="P235" i="49"/>
  <c r="O235" i="49"/>
  <c r="N235" i="49"/>
  <c r="M235" i="49"/>
  <c r="L235" i="49"/>
  <c r="K235" i="49"/>
  <c r="J235" i="49"/>
  <c r="I235" i="49"/>
  <c r="H235" i="49"/>
  <c r="G235" i="49"/>
  <c r="F235" i="49"/>
  <c r="E235" i="49"/>
  <c r="D235" i="49"/>
  <c r="AG234" i="49"/>
  <c r="AF234" i="49"/>
  <c r="AE234" i="49"/>
  <c r="AD234" i="49"/>
  <c r="AC234" i="49"/>
  <c r="AB234" i="49"/>
  <c r="AA234" i="49"/>
  <c r="Z234" i="49"/>
  <c r="Y234" i="49"/>
  <c r="X234" i="49"/>
  <c r="W234" i="49"/>
  <c r="V234" i="49"/>
  <c r="U234" i="49"/>
  <c r="T234" i="49"/>
  <c r="S234" i="49"/>
  <c r="R234" i="49"/>
  <c r="Q234" i="49"/>
  <c r="P234" i="49"/>
  <c r="O234" i="49"/>
  <c r="N234" i="49"/>
  <c r="M234" i="49"/>
  <c r="L234" i="49"/>
  <c r="K234" i="49"/>
  <c r="J234" i="49"/>
  <c r="I234" i="49"/>
  <c r="H234" i="49"/>
  <c r="G234" i="49"/>
  <c r="F234" i="49"/>
  <c r="E234" i="49"/>
  <c r="D234" i="49"/>
  <c r="AG233" i="49"/>
  <c r="AF233" i="49"/>
  <c r="AE233" i="49"/>
  <c r="AD233" i="49"/>
  <c r="AC233" i="49"/>
  <c r="AB233" i="49"/>
  <c r="AA233" i="49"/>
  <c r="Z233" i="49"/>
  <c r="Y233" i="49"/>
  <c r="X233" i="49"/>
  <c r="W233" i="49"/>
  <c r="V233" i="49"/>
  <c r="U233" i="49"/>
  <c r="T233" i="49"/>
  <c r="S233" i="49"/>
  <c r="R233" i="49"/>
  <c r="Q233" i="49"/>
  <c r="P233" i="49"/>
  <c r="O233" i="49"/>
  <c r="N233" i="49"/>
  <c r="M233" i="49"/>
  <c r="L233" i="49"/>
  <c r="K233" i="49"/>
  <c r="J233" i="49"/>
  <c r="I233" i="49"/>
  <c r="H233" i="49"/>
  <c r="G233" i="49"/>
  <c r="F233" i="49"/>
  <c r="E233" i="49"/>
  <c r="D233" i="49"/>
  <c r="AG232" i="49"/>
  <c r="AF232" i="49"/>
  <c r="AE232" i="49"/>
  <c r="AD232" i="49"/>
  <c r="AC232" i="49"/>
  <c r="AB232" i="49"/>
  <c r="AA232" i="49"/>
  <c r="Z232" i="49"/>
  <c r="Y232" i="49"/>
  <c r="X232" i="49"/>
  <c r="W232" i="49"/>
  <c r="V232" i="49"/>
  <c r="U232" i="49"/>
  <c r="T232" i="49"/>
  <c r="S232" i="49"/>
  <c r="R232" i="49"/>
  <c r="Q232" i="49"/>
  <c r="P232" i="49"/>
  <c r="O232" i="49"/>
  <c r="N232" i="49"/>
  <c r="M232" i="49"/>
  <c r="L232" i="49"/>
  <c r="K232" i="49"/>
  <c r="J232" i="49"/>
  <c r="I232" i="49"/>
  <c r="H232" i="49"/>
  <c r="G232" i="49"/>
  <c r="F232" i="49"/>
  <c r="E232" i="49"/>
  <c r="D232" i="49"/>
  <c r="AG231" i="49"/>
  <c r="AF231" i="49"/>
  <c r="AE231" i="49"/>
  <c r="AD231" i="49"/>
  <c r="AC231" i="49"/>
  <c r="AB231" i="49"/>
  <c r="AA231" i="49"/>
  <c r="Z231" i="49"/>
  <c r="Y231" i="49"/>
  <c r="X231" i="49"/>
  <c r="W231" i="49"/>
  <c r="V231" i="49"/>
  <c r="U231" i="49"/>
  <c r="T231" i="49"/>
  <c r="S231" i="49"/>
  <c r="R231" i="49"/>
  <c r="Q231" i="49"/>
  <c r="P231" i="49"/>
  <c r="O231" i="49"/>
  <c r="N231" i="49"/>
  <c r="M231" i="49"/>
  <c r="L231" i="49"/>
  <c r="K231" i="49"/>
  <c r="J231" i="49"/>
  <c r="I231" i="49"/>
  <c r="H231" i="49"/>
  <c r="G231" i="49"/>
  <c r="F231" i="49"/>
  <c r="E231" i="49"/>
  <c r="D231" i="49"/>
  <c r="AG230" i="49"/>
  <c r="AF230" i="49"/>
  <c r="AE230" i="49"/>
  <c r="AD230" i="49"/>
  <c r="AC230" i="49"/>
  <c r="AB230" i="49"/>
  <c r="AA230" i="49"/>
  <c r="Z230" i="49"/>
  <c r="Y230" i="49"/>
  <c r="X230" i="49"/>
  <c r="W230" i="49"/>
  <c r="V230" i="49"/>
  <c r="U230" i="49"/>
  <c r="T230" i="49"/>
  <c r="S230" i="49"/>
  <c r="R230" i="49"/>
  <c r="Q230" i="49"/>
  <c r="P230" i="49"/>
  <c r="O230" i="49"/>
  <c r="N230" i="49"/>
  <c r="M230" i="49"/>
  <c r="L230" i="49"/>
  <c r="K230" i="49"/>
  <c r="J230" i="49"/>
  <c r="I230" i="49"/>
  <c r="H230" i="49"/>
  <c r="G230" i="49"/>
  <c r="F230" i="49"/>
  <c r="E230" i="49"/>
  <c r="D230" i="49"/>
  <c r="AG227" i="49"/>
  <c r="AF227" i="49"/>
  <c r="AE227" i="49"/>
  <c r="AD227" i="49"/>
  <c r="AC227" i="49"/>
  <c r="AB227" i="49"/>
  <c r="AA227" i="49"/>
  <c r="Z227" i="49"/>
  <c r="Y227" i="49"/>
  <c r="X227" i="49"/>
  <c r="W227" i="49"/>
  <c r="V227" i="49"/>
  <c r="U227" i="49"/>
  <c r="T227" i="49"/>
  <c r="S227" i="49"/>
  <c r="R227" i="49"/>
  <c r="Q227" i="49"/>
  <c r="P227" i="49"/>
  <c r="O227" i="49"/>
  <c r="N227" i="49"/>
  <c r="M227" i="49"/>
  <c r="L227" i="49"/>
  <c r="K227" i="49"/>
  <c r="J227" i="49"/>
  <c r="I227" i="49"/>
  <c r="H227" i="49"/>
  <c r="G227" i="49"/>
  <c r="F227" i="49"/>
  <c r="E227" i="49"/>
  <c r="D227" i="49"/>
  <c r="AG226" i="49"/>
  <c r="AF226" i="49"/>
  <c r="AE226" i="49"/>
  <c r="AD226" i="49"/>
  <c r="AC226" i="49"/>
  <c r="AB226" i="49"/>
  <c r="AA226" i="49"/>
  <c r="Z226" i="49"/>
  <c r="Y226" i="49"/>
  <c r="X226" i="49"/>
  <c r="W226" i="49"/>
  <c r="V226" i="49"/>
  <c r="U226" i="49"/>
  <c r="T226" i="49"/>
  <c r="S226" i="49"/>
  <c r="R226" i="49"/>
  <c r="Q226" i="49"/>
  <c r="P226" i="49"/>
  <c r="O226" i="49"/>
  <c r="N226" i="49"/>
  <c r="M226" i="49"/>
  <c r="L226" i="49"/>
  <c r="K226" i="49"/>
  <c r="J226" i="49"/>
  <c r="I226" i="49"/>
  <c r="H226" i="49"/>
  <c r="G226" i="49"/>
  <c r="F226" i="49"/>
  <c r="E226" i="49"/>
  <c r="D226" i="49"/>
  <c r="AG225" i="49"/>
  <c r="AF225" i="49"/>
  <c r="AE225" i="49"/>
  <c r="AD225" i="49"/>
  <c r="AC225" i="49"/>
  <c r="AB225" i="49"/>
  <c r="AA225" i="49"/>
  <c r="Z225" i="49"/>
  <c r="Y225" i="49"/>
  <c r="X225" i="49"/>
  <c r="W225" i="49"/>
  <c r="V225" i="49"/>
  <c r="U225" i="49"/>
  <c r="T225" i="49"/>
  <c r="S225" i="49"/>
  <c r="R225" i="49"/>
  <c r="Q225" i="49"/>
  <c r="P225" i="49"/>
  <c r="O225" i="49"/>
  <c r="N225" i="49"/>
  <c r="M225" i="49"/>
  <c r="L225" i="49"/>
  <c r="K225" i="49"/>
  <c r="J225" i="49"/>
  <c r="I225" i="49"/>
  <c r="H225" i="49"/>
  <c r="G225" i="49"/>
  <c r="F225" i="49"/>
  <c r="E225" i="49"/>
  <c r="D225" i="49"/>
  <c r="AG224" i="49"/>
  <c r="AF224" i="49"/>
  <c r="AE224" i="49"/>
  <c r="AD224" i="49"/>
  <c r="AC224" i="49"/>
  <c r="AB224" i="49"/>
  <c r="AA224" i="49"/>
  <c r="Z224" i="49"/>
  <c r="Y224" i="49"/>
  <c r="X224" i="49"/>
  <c r="W224" i="49"/>
  <c r="V224" i="49"/>
  <c r="U224" i="49"/>
  <c r="T224" i="49"/>
  <c r="S224" i="49"/>
  <c r="R224" i="49"/>
  <c r="Q224" i="49"/>
  <c r="P224" i="49"/>
  <c r="O224" i="49"/>
  <c r="N224" i="49"/>
  <c r="M224" i="49"/>
  <c r="L224" i="49"/>
  <c r="K224" i="49"/>
  <c r="J224" i="49"/>
  <c r="I224" i="49"/>
  <c r="H224" i="49"/>
  <c r="G224" i="49"/>
  <c r="F224" i="49"/>
  <c r="E224" i="49"/>
  <c r="D224" i="49"/>
  <c r="AG223" i="49"/>
  <c r="AF223" i="49"/>
  <c r="AE223" i="49"/>
  <c r="AD223" i="49"/>
  <c r="AC223" i="49"/>
  <c r="AB223" i="49"/>
  <c r="AA223" i="49"/>
  <c r="Z223" i="49"/>
  <c r="Y223" i="49"/>
  <c r="X223" i="49"/>
  <c r="W223" i="49"/>
  <c r="V223" i="49"/>
  <c r="U223" i="49"/>
  <c r="T223" i="49"/>
  <c r="S223" i="49"/>
  <c r="R223" i="49"/>
  <c r="Q223" i="49"/>
  <c r="P223" i="49"/>
  <c r="O223" i="49"/>
  <c r="N223" i="49"/>
  <c r="M223" i="49"/>
  <c r="L223" i="49"/>
  <c r="K223" i="49"/>
  <c r="J223" i="49"/>
  <c r="I223" i="49"/>
  <c r="H223" i="49"/>
  <c r="G223" i="49"/>
  <c r="F223" i="49"/>
  <c r="E223" i="49"/>
  <c r="D223" i="49"/>
  <c r="AG222" i="49"/>
  <c r="AF222" i="49"/>
  <c r="AE222" i="49"/>
  <c r="AD222" i="49"/>
  <c r="AC222" i="49"/>
  <c r="AB222" i="49"/>
  <c r="AA222" i="49"/>
  <c r="Z222" i="49"/>
  <c r="Y222" i="49"/>
  <c r="X222" i="49"/>
  <c r="W222" i="49"/>
  <c r="V222" i="49"/>
  <c r="U222" i="49"/>
  <c r="T222" i="49"/>
  <c r="S222" i="49"/>
  <c r="R222" i="49"/>
  <c r="Q222" i="49"/>
  <c r="P222" i="49"/>
  <c r="O222" i="49"/>
  <c r="N222" i="49"/>
  <c r="M222" i="49"/>
  <c r="L222" i="49"/>
  <c r="K222" i="49"/>
  <c r="J222" i="49"/>
  <c r="I222" i="49"/>
  <c r="H222" i="49"/>
  <c r="G222" i="49"/>
  <c r="F222" i="49"/>
  <c r="E222" i="49"/>
  <c r="D222" i="49"/>
  <c r="AG221" i="49"/>
  <c r="AF221" i="49"/>
  <c r="AE221" i="49"/>
  <c r="AD221" i="49"/>
  <c r="AC221" i="49"/>
  <c r="AB221" i="49"/>
  <c r="AA221" i="49"/>
  <c r="Z221" i="49"/>
  <c r="Y221" i="49"/>
  <c r="X221" i="49"/>
  <c r="W221" i="49"/>
  <c r="V221" i="49"/>
  <c r="U221" i="49"/>
  <c r="T221" i="49"/>
  <c r="S221" i="49"/>
  <c r="R221" i="49"/>
  <c r="Q221" i="49"/>
  <c r="P221" i="49"/>
  <c r="O221" i="49"/>
  <c r="N221" i="49"/>
  <c r="M221" i="49"/>
  <c r="L221" i="49"/>
  <c r="K221" i="49"/>
  <c r="J221" i="49"/>
  <c r="I221" i="49"/>
  <c r="H221" i="49"/>
  <c r="G221" i="49"/>
  <c r="F221" i="49"/>
  <c r="E221" i="49"/>
  <c r="D221" i="49"/>
  <c r="AG220" i="49"/>
  <c r="AF220" i="49"/>
  <c r="AE220" i="49"/>
  <c r="AD220" i="49"/>
  <c r="AC220" i="49"/>
  <c r="AB220" i="49"/>
  <c r="AA220" i="49"/>
  <c r="Z220" i="49"/>
  <c r="Y220" i="49"/>
  <c r="X220" i="49"/>
  <c r="W220" i="49"/>
  <c r="V220" i="49"/>
  <c r="U220" i="49"/>
  <c r="T220" i="49"/>
  <c r="S220" i="49"/>
  <c r="R220" i="49"/>
  <c r="Q220" i="49"/>
  <c r="P220" i="49"/>
  <c r="O220" i="49"/>
  <c r="N220" i="49"/>
  <c r="M220" i="49"/>
  <c r="L220" i="49"/>
  <c r="K220" i="49"/>
  <c r="J220" i="49"/>
  <c r="I220" i="49"/>
  <c r="H220" i="49"/>
  <c r="G220" i="49"/>
  <c r="F220" i="49"/>
  <c r="E220" i="49"/>
  <c r="D220" i="49"/>
  <c r="AG219" i="49"/>
  <c r="AF219" i="49"/>
  <c r="AE219" i="49"/>
  <c r="AD219" i="49"/>
  <c r="AC219" i="49"/>
  <c r="AB219" i="49"/>
  <c r="AA219" i="49"/>
  <c r="Z219" i="49"/>
  <c r="Y219" i="49"/>
  <c r="X219" i="49"/>
  <c r="W219" i="49"/>
  <c r="V219" i="49"/>
  <c r="U219" i="49"/>
  <c r="T219" i="49"/>
  <c r="S219" i="49"/>
  <c r="R219" i="49"/>
  <c r="Q219" i="49"/>
  <c r="P219" i="49"/>
  <c r="O219" i="49"/>
  <c r="N219" i="49"/>
  <c r="M219" i="49"/>
  <c r="L219" i="49"/>
  <c r="K219" i="49"/>
  <c r="J219" i="49"/>
  <c r="I219" i="49"/>
  <c r="H219" i="49"/>
  <c r="G219" i="49"/>
  <c r="F219" i="49"/>
  <c r="E219" i="49"/>
  <c r="D219" i="49"/>
  <c r="AG218" i="49"/>
  <c r="AF218" i="49"/>
  <c r="AE218" i="49"/>
  <c r="AD218" i="49"/>
  <c r="AC218" i="49"/>
  <c r="AB218" i="49"/>
  <c r="AA218" i="49"/>
  <c r="Z218" i="49"/>
  <c r="Y218" i="49"/>
  <c r="X218" i="49"/>
  <c r="W218" i="49"/>
  <c r="V218" i="49"/>
  <c r="U218" i="49"/>
  <c r="T218" i="49"/>
  <c r="S218" i="49"/>
  <c r="R218" i="49"/>
  <c r="Q218" i="49"/>
  <c r="P218" i="49"/>
  <c r="O218" i="49"/>
  <c r="N218" i="49"/>
  <c r="M218" i="49"/>
  <c r="L218" i="49"/>
  <c r="K218" i="49"/>
  <c r="J218" i="49"/>
  <c r="I218" i="49"/>
  <c r="H218" i="49"/>
  <c r="G218" i="49"/>
  <c r="F218" i="49"/>
  <c r="E218" i="49"/>
  <c r="D218" i="49"/>
  <c r="AG217" i="49"/>
  <c r="AF217" i="49"/>
  <c r="AE217" i="49"/>
  <c r="AD217" i="49"/>
  <c r="AC217" i="49"/>
  <c r="AB217" i="49"/>
  <c r="AA217" i="49"/>
  <c r="Z217" i="49"/>
  <c r="Y217" i="49"/>
  <c r="X217" i="49"/>
  <c r="W217" i="49"/>
  <c r="V217" i="49"/>
  <c r="U217" i="49"/>
  <c r="T217" i="49"/>
  <c r="S217" i="49"/>
  <c r="R217" i="49"/>
  <c r="Q217" i="49"/>
  <c r="P217" i="49"/>
  <c r="O217" i="49"/>
  <c r="N217" i="49"/>
  <c r="M217" i="49"/>
  <c r="L217" i="49"/>
  <c r="K217" i="49"/>
  <c r="J217" i="49"/>
  <c r="I217" i="49"/>
  <c r="H217" i="49"/>
  <c r="G217" i="49"/>
  <c r="F217" i="49"/>
  <c r="E217" i="49"/>
  <c r="D217" i="49"/>
  <c r="AG216" i="49"/>
  <c r="AF216" i="49"/>
  <c r="AE216" i="49"/>
  <c r="AD216" i="49"/>
  <c r="AC216" i="49"/>
  <c r="AB216" i="49"/>
  <c r="AA216" i="49"/>
  <c r="Z216" i="49"/>
  <c r="Y216" i="49"/>
  <c r="X216" i="49"/>
  <c r="W216" i="49"/>
  <c r="V216" i="49"/>
  <c r="U216" i="49"/>
  <c r="T216" i="49"/>
  <c r="S216" i="49"/>
  <c r="R216" i="49"/>
  <c r="Q216" i="49"/>
  <c r="P216" i="49"/>
  <c r="O216" i="49"/>
  <c r="N216" i="49"/>
  <c r="M216" i="49"/>
  <c r="L216" i="49"/>
  <c r="K216" i="49"/>
  <c r="J216" i="49"/>
  <c r="I216" i="49"/>
  <c r="H216" i="49"/>
  <c r="G216" i="49"/>
  <c r="F216" i="49"/>
  <c r="E216" i="49"/>
  <c r="D216" i="49"/>
  <c r="AG215" i="49"/>
  <c r="AF215" i="49"/>
  <c r="AE215" i="49"/>
  <c r="AD215" i="49"/>
  <c r="AC215" i="49"/>
  <c r="AB215" i="49"/>
  <c r="AA215" i="49"/>
  <c r="Z215" i="49"/>
  <c r="Y215" i="49"/>
  <c r="X215" i="49"/>
  <c r="W215" i="49"/>
  <c r="V215" i="49"/>
  <c r="U215" i="49"/>
  <c r="T215" i="49"/>
  <c r="S215" i="49"/>
  <c r="R215" i="49"/>
  <c r="Q215" i="49"/>
  <c r="P215" i="49"/>
  <c r="O215" i="49"/>
  <c r="N215" i="49"/>
  <c r="M215" i="49"/>
  <c r="L215" i="49"/>
  <c r="K215" i="49"/>
  <c r="J215" i="49"/>
  <c r="I215" i="49"/>
  <c r="H215" i="49"/>
  <c r="G215" i="49"/>
  <c r="F215" i="49"/>
  <c r="E215" i="49"/>
  <c r="D215" i="49"/>
  <c r="AG214" i="49"/>
  <c r="AF214" i="49"/>
  <c r="AE214" i="49"/>
  <c r="AD214" i="49"/>
  <c r="AC214" i="49"/>
  <c r="AB214" i="49"/>
  <c r="AA214" i="49"/>
  <c r="Z214" i="49"/>
  <c r="Y214" i="49"/>
  <c r="X214" i="49"/>
  <c r="W214" i="49"/>
  <c r="V214" i="49"/>
  <c r="U214" i="49"/>
  <c r="T214" i="49"/>
  <c r="S214" i="49"/>
  <c r="R214" i="49"/>
  <c r="Q214" i="49"/>
  <c r="P214" i="49"/>
  <c r="O214" i="49"/>
  <c r="N214" i="49"/>
  <c r="M214" i="49"/>
  <c r="L214" i="49"/>
  <c r="K214" i="49"/>
  <c r="J214" i="49"/>
  <c r="I214" i="49"/>
  <c r="H214" i="49"/>
  <c r="G214" i="49"/>
  <c r="F214" i="49"/>
  <c r="E214" i="49"/>
  <c r="D214" i="49"/>
  <c r="AG213" i="49"/>
  <c r="AF213" i="49"/>
  <c r="AE213" i="49"/>
  <c r="AD213" i="49"/>
  <c r="AC213" i="49"/>
  <c r="AB213" i="49"/>
  <c r="AA213" i="49"/>
  <c r="Z213" i="49"/>
  <c r="Y213" i="49"/>
  <c r="X213" i="49"/>
  <c r="W213" i="49"/>
  <c r="V213" i="49"/>
  <c r="U213" i="49"/>
  <c r="T213" i="49"/>
  <c r="S213" i="49"/>
  <c r="R213" i="49"/>
  <c r="Q213" i="49"/>
  <c r="P213" i="49"/>
  <c r="O213" i="49"/>
  <c r="N213" i="49"/>
  <c r="M213" i="49"/>
  <c r="L213" i="49"/>
  <c r="K213" i="49"/>
  <c r="J213" i="49"/>
  <c r="I213" i="49"/>
  <c r="H213" i="49"/>
  <c r="G213" i="49"/>
  <c r="F213" i="49"/>
  <c r="E213" i="49"/>
  <c r="D213" i="49"/>
  <c r="AG212" i="49"/>
  <c r="AF212" i="49"/>
  <c r="AE212" i="49"/>
  <c r="AD212" i="49"/>
  <c r="AC212" i="49"/>
  <c r="AB212" i="49"/>
  <c r="AA212" i="49"/>
  <c r="Z212" i="49"/>
  <c r="Y212" i="49"/>
  <c r="X212" i="49"/>
  <c r="W212" i="49"/>
  <c r="V212" i="49"/>
  <c r="U212" i="49"/>
  <c r="T212" i="49"/>
  <c r="S212" i="49"/>
  <c r="R212" i="49"/>
  <c r="Q212" i="49"/>
  <c r="P212" i="49"/>
  <c r="O212" i="49"/>
  <c r="N212" i="49"/>
  <c r="M212" i="49"/>
  <c r="L212" i="49"/>
  <c r="K212" i="49"/>
  <c r="J212" i="49"/>
  <c r="I212" i="49"/>
  <c r="H212" i="49"/>
  <c r="G212" i="49"/>
  <c r="F212" i="49"/>
  <c r="E212" i="49"/>
  <c r="D212" i="49"/>
  <c r="AG209" i="49"/>
  <c r="AF209" i="49"/>
  <c r="AE209" i="49"/>
  <c r="AD209" i="49"/>
  <c r="AC209" i="49"/>
  <c r="AB209" i="49"/>
  <c r="AA209" i="49"/>
  <c r="Z209" i="49"/>
  <c r="Y209" i="49"/>
  <c r="X209" i="49"/>
  <c r="W209" i="49"/>
  <c r="V209" i="49"/>
  <c r="U209" i="49"/>
  <c r="T209" i="49"/>
  <c r="S209" i="49"/>
  <c r="R209" i="49"/>
  <c r="Q209" i="49"/>
  <c r="P209" i="49"/>
  <c r="O209" i="49"/>
  <c r="N209" i="49"/>
  <c r="M209" i="49"/>
  <c r="L209" i="49"/>
  <c r="K209" i="49"/>
  <c r="J209" i="49"/>
  <c r="I209" i="49"/>
  <c r="H209" i="49"/>
  <c r="G209" i="49"/>
  <c r="F209" i="49"/>
  <c r="E209" i="49"/>
  <c r="D209" i="49"/>
  <c r="AG208" i="49"/>
  <c r="AF208" i="49"/>
  <c r="AE208" i="49"/>
  <c r="AD208" i="49"/>
  <c r="AC208" i="49"/>
  <c r="AB208" i="49"/>
  <c r="AA208" i="49"/>
  <c r="Z208" i="49"/>
  <c r="Y208" i="49"/>
  <c r="X208" i="49"/>
  <c r="W208" i="49"/>
  <c r="V208" i="49"/>
  <c r="U208" i="49"/>
  <c r="T208" i="49"/>
  <c r="S208" i="49"/>
  <c r="R208" i="49"/>
  <c r="Q208" i="49"/>
  <c r="P208" i="49"/>
  <c r="O208" i="49"/>
  <c r="N208" i="49"/>
  <c r="M208" i="49"/>
  <c r="L208" i="49"/>
  <c r="K208" i="49"/>
  <c r="J208" i="49"/>
  <c r="I208" i="49"/>
  <c r="H208" i="49"/>
  <c r="G208" i="49"/>
  <c r="F208" i="49"/>
  <c r="E208" i="49"/>
  <c r="D208" i="49"/>
  <c r="AG207" i="49"/>
  <c r="AF207" i="49"/>
  <c r="AE207" i="49"/>
  <c r="AD207" i="49"/>
  <c r="AC207" i="49"/>
  <c r="AB207" i="49"/>
  <c r="AA207" i="49"/>
  <c r="Z207" i="49"/>
  <c r="Y207" i="49"/>
  <c r="X207" i="49"/>
  <c r="W207" i="49"/>
  <c r="V207" i="49"/>
  <c r="U207" i="49"/>
  <c r="T207" i="49"/>
  <c r="S207" i="49"/>
  <c r="R207" i="49"/>
  <c r="Q207" i="49"/>
  <c r="P207" i="49"/>
  <c r="O207" i="49"/>
  <c r="N207" i="49"/>
  <c r="M207" i="49"/>
  <c r="L207" i="49"/>
  <c r="K207" i="49"/>
  <c r="J207" i="49"/>
  <c r="I207" i="49"/>
  <c r="H207" i="49"/>
  <c r="G207" i="49"/>
  <c r="F207" i="49"/>
  <c r="E207" i="49"/>
  <c r="D207" i="49"/>
  <c r="AG206" i="49"/>
  <c r="AF206" i="49"/>
  <c r="AE206" i="49"/>
  <c r="AD206" i="49"/>
  <c r="AC206" i="49"/>
  <c r="AB206" i="49"/>
  <c r="AA206" i="49"/>
  <c r="Z206" i="49"/>
  <c r="Y206" i="49"/>
  <c r="X206" i="49"/>
  <c r="W206" i="49"/>
  <c r="V206" i="49"/>
  <c r="U206" i="49"/>
  <c r="T206" i="49"/>
  <c r="S206" i="49"/>
  <c r="R206" i="49"/>
  <c r="Q206" i="49"/>
  <c r="P206" i="49"/>
  <c r="O206" i="49"/>
  <c r="N206" i="49"/>
  <c r="M206" i="49"/>
  <c r="L206" i="49"/>
  <c r="K206" i="49"/>
  <c r="J206" i="49"/>
  <c r="I206" i="49"/>
  <c r="H206" i="49"/>
  <c r="G206" i="49"/>
  <c r="F206" i="49"/>
  <c r="E206" i="49"/>
  <c r="D206" i="49"/>
  <c r="AG205" i="49"/>
  <c r="AF205" i="49"/>
  <c r="AE205" i="49"/>
  <c r="AD205" i="49"/>
  <c r="AC205" i="49"/>
  <c r="AB205" i="49"/>
  <c r="AA205" i="49"/>
  <c r="Z205" i="49"/>
  <c r="Y205" i="49"/>
  <c r="X205" i="49"/>
  <c r="W205" i="49"/>
  <c r="V205" i="49"/>
  <c r="U205" i="49"/>
  <c r="T205" i="49"/>
  <c r="S205" i="49"/>
  <c r="R205" i="49"/>
  <c r="Q205" i="49"/>
  <c r="P205" i="49"/>
  <c r="O205" i="49"/>
  <c r="N205" i="49"/>
  <c r="M205" i="49"/>
  <c r="L205" i="49"/>
  <c r="K205" i="49"/>
  <c r="J205" i="49"/>
  <c r="I205" i="49"/>
  <c r="H205" i="49"/>
  <c r="G205" i="49"/>
  <c r="F205" i="49"/>
  <c r="E205" i="49"/>
  <c r="D205" i="49"/>
  <c r="AG204" i="49"/>
  <c r="AF204" i="49"/>
  <c r="AE204" i="49"/>
  <c r="AD204" i="49"/>
  <c r="AC204" i="49"/>
  <c r="AB204" i="49"/>
  <c r="AA204" i="49"/>
  <c r="Z204" i="49"/>
  <c r="Y204" i="49"/>
  <c r="X204" i="49"/>
  <c r="W204" i="49"/>
  <c r="V204" i="49"/>
  <c r="U204" i="49"/>
  <c r="T204" i="49"/>
  <c r="S204" i="49"/>
  <c r="R204" i="49"/>
  <c r="Q204" i="49"/>
  <c r="P204" i="49"/>
  <c r="O204" i="49"/>
  <c r="N204" i="49"/>
  <c r="M204" i="49"/>
  <c r="L204" i="49"/>
  <c r="K204" i="49"/>
  <c r="J204" i="49"/>
  <c r="I204" i="49"/>
  <c r="H204" i="49"/>
  <c r="G204" i="49"/>
  <c r="F204" i="49"/>
  <c r="E204" i="49"/>
  <c r="D204" i="49"/>
  <c r="AG203" i="49"/>
  <c r="AF203" i="49"/>
  <c r="AE203" i="49"/>
  <c r="AD203" i="49"/>
  <c r="AC203" i="49"/>
  <c r="AB203" i="49"/>
  <c r="AA203" i="49"/>
  <c r="Z203" i="49"/>
  <c r="Y203" i="49"/>
  <c r="X203" i="49"/>
  <c r="W203" i="49"/>
  <c r="V203" i="49"/>
  <c r="U203" i="49"/>
  <c r="T203" i="49"/>
  <c r="S203" i="49"/>
  <c r="R203" i="49"/>
  <c r="Q203" i="49"/>
  <c r="P203" i="49"/>
  <c r="O203" i="49"/>
  <c r="N203" i="49"/>
  <c r="M203" i="49"/>
  <c r="L203" i="49"/>
  <c r="K203" i="49"/>
  <c r="J203" i="49"/>
  <c r="I203" i="49"/>
  <c r="H203" i="49"/>
  <c r="G203" i="49"/>
  <c r="F203" i="49"/>
  <c r="E203" i="49"/>
  <c r="D203" i="49"/>
  <c r="AG202" i="49"/>
  <c r="AF202" i="49"/>
  <c r="AE202" i="49"/>
  <c r="AD202" i="49"/>
  <c r="AC202" i="49"/>
  <c r="AB202" i="49"/>
  <c r="AA202" i="49"/>
  <c r="Z202" i="49"/>
  <c r="Y202" i="49"/>
  <c r="X202" i="49"/>
  <c r="W202" i="49"/>
  <c r="V202" i="49"/>
  <c r="U202" i="49"/>
  <c r="T202" i="49"/>
  <c r="S202" i="49"/>
  <c r="R202" i="49"/>
  <c r="Q202" i="49"/>
  <c r="P202" i="49"/>
  <c r="O202" i="49"/>
  <c r="N202" i="49"/>
  <c r="M202" i="49"/>
  <c r="L202" i="49"/>
  <c r="K202" i="49"/>
  <c r="J202" i="49"/>
  <c r="I202" i="49"/>
  <c r="H202" i="49"/>
  <c r="G202" i="49"/>
  <c r="F202" i="49"/>
  <c r="E202" i="49"/>
  <c r="D202" i="49"/>
  <c r="AG201" i="49"/>
  <c r="AF201" i="49"/>
  <c r="AE201" i="49"/>
  <c r="AD201" i="49"/>
  <c r="AC201" i="49"/>
  <c r="AB201" i="49"/>
  <c r="AA201" i="49"/>
  <c r="Z201" i="49"/>
  <c r="Y201" i="49"/>
  <c r="X201" i="49"/>
  <c r="W201" i="49"/>
  <c r="V201" i="49"/>
  <c r="U201" i="49"/>
  <c r="T201" i="49"/>
  <c r="S201" i="49"/>
  <c r="R201" i="49"/>
  <c r="Q201" i="49"/>
  <c r="P201" i="49"/>
  <c r="O201" i="49"/>
  <c r="N201" i="49"/>
  <c r="M201" i="49"/>
  <c r="L201" i="49"/>
  <c r="K201" i="49"/>
  <c r="J201" i="49"/>
  <c r="I201" i="49"/>
  <c r="H201" i="49"/>
  <c r="G201" i="49"/>
  <c r="F201" i="49"/>
  <c r="E201" i="49"/>
  <c r="D201" i="49"/>
  <c r="AG200" i="49"/>
  <c r="AF200" i="49"/>
  <c r="AE200" i="49"/>
  <c r="AD200" i="49"/>
  <c r="AC200" i="49"/>
  <c r="AB200" i="49"/>
  <c r="AA200" i="49"/>
  <c r="Z200" i="49"/>
  <c r="Y200" i="49"/>
  <c r="X200" i="49"/>
  <c r="W200" i="49"/>
  <c r="V200" i="49"/>
  <c r="U200" i="49"/>
  <c r="T200" i="49"/>
  <c r="S200" i="49"/>
  <c r="R200" i="49"/>
  <c r="Q200" i="49"/>
  <c r="P200" i="49"/>
  <c r="O200" i="49"/>
  <c r="N200" i="49"/>
  <c r="M200" i="49"/>
  <c r="L200" i="49"/>
  <c r="K200" i="49"/>
  <c r="J200" i="49"/>
  <c r="I200" i="49"/>
  <c r="H200" i="49"/>
  <c r="G200" i="49"/>
  <c r="F200" i="49"/>
  <c r="E200" i="49"/>
  <c r="D200" i="49"/>
  <c r="AG199" i="49"/>
  <c r="AF199" i="49"/>
  <c r="AE199" i="49"/>
  <c r="AD199" i="49"/>
  <c r="AC199" i="49"/>
  <c r="AB199" i="49"/>
  <c r="AA199" i="49"/>
  <c r="Z199" i="49"/>
  <c r="Y199" i="49"/>
  <c r="X199" i="49"/>
  <c r="W199" i="49"/>
  <c r="V199" i="49"/>
  <c r="U199" i="49"/>
  <c r="T199" i="49"/>
  <c r="S199" i="49"/>
  <c r="R199" i="49"/>
  <c r="Q199" i="49"/>
  <c r="P199" i="49"/>
  <c r="O199" i="49"/>
  <c r="N199" i="49"/>
  <c r="M199" i="49"/>
  <c r="L199" i="49"/>
  <c r="K199" i="49"/>
  <c r="J199" i="49"/>
  <c r="I199" i="49"/>
  <c r="H199" i="49"/>
  <c r="G199" i="49"/>
  <c r="F199" i="49"/>
  <c r="E199" i="49"/>
  <c r="D199" i="49"/>
  <c r="AG198" i="49"/>
  <c r="AF198" i="49"/>
  <c r="AE198" i="49"/>
  <c r="AD198" i="49"/>
  <c r="AC198" i="49"/>
  <c r="AB198" i="49"/>
  <c r="AA198" i="49"/>
  <c r="Z198" i="49"/>
  <c r="Y198" i="49"/>
  <c r="X198" i="49"/>
  <c r="W198" i="49"/>
  <c r="V198" i="49"/>
  <c r="U198" i="49"/>
  <c r="T198" i="49"/>
  <c r="S198" i="49"/>
  <c r="R198" i="49"/>
  <c r="Q198" i="49"/>
  <c r="P198" i="49"/>
  <c r="O198" i="49"/>
  <c r="N198" i="49"/>
  <c r="M198" i="49"/>
  <c r="L198" i="49"/>
  <c r="K198" i="49"/>
  <c r="J198" i="49"/>
  <c r="I198" i="49"/>
  <c r="H198" i="49"/>
  <c r="G198" i="49"/>
  <c r="F198" i="49"/>
  <c r="E198" i="49"/>
  <c r="D198" i="49"/>
  <c r="AG197" i="49"/>
  <c r="AF197" i="49"/>
  <c r="AE197" i="49"/>
  <c r="AD197" i="49"/>
  <c r="AC197" i="49"/>
  <c r="AB197" i="49"/>
  <c r="AA197" i="49"/>
  <c r="Z197" i="49"/>
  <c r="Y197" i="49"/>
  <c r="X197" i="49"/>
  <c r="W197" i="49"/>
  <c r="V197" i="49"/>
  <c r="U197" i="49"/>
  <c r="T197" i="49"/>
  <c r="S197" i="49"/>
  <c r="R197" i="49"/>
  <c r="Q197" i="49"/>
  <c r="P197" i="49"/>
  <c r="O197" i="49"/>
  <c r="N197" i="49"/>
  <c r="M197" i="49"/>
  <c r="L197" i="49"/>
  <c r="K197" i="49"/>
  <c r="J197" i="49"/>
  <c r="I197" i="49"/>
  <c r="H197" i="49"/>
  <c r="G197" i="49"/>
  <c r="F197" i="49"/>
  <c r="E197" i="49"/>
  <c r="D197" i="49"/>
  <c r="AG196" i="49"/>
  <c r="AF196" i="49"/>
  <c r="AE196" i="49"/>
  <c r="AD196" i="49"/>
  <c r="AC196" i="49"/>
  <c r="AB196" i="49"/>
  <c r="AA196" i="49"/>
  <c r="Z196" i="49"/>
  <c r="Y196" i="49"/>
  <c r="X196" i="49"/>
  <c r="W196" i="49"/>
  <c r="V196" i="49"/>
  <c r="U196" i="49"/>
  <c r="T196" i="49"/>
  <c r="S196" i="49"/>
  <c r="R196" i="49"/>
  <c r="Q196" i="49"/>
  <c r="P196" i="49"/>
  <c r="O196" i="49"/>
  <c r="N196" i="49"/>
  <c r="M196" i="49"/>
  <c r="L196" i="49"/>
  <c r="K196" i="49"/>
  <c r="J196" i="49"/>
  <c r="I196" i="49"/>
  <c r="H196" i="49"/>
  <c r="G196" i="49"/>
  <c r="F196" i="49"/>
  <c r="E196" i="49"/>
  <c r="D196" i="49"/>
  <c r="AG195" i="49"/>
  <c r="AF195" i="49"/>
  <c r="AE195" i="49"/>
  <c r="AD195" i="49"/>
  <c r="AC195" i="49"/>
  <c r="AB195" i="49"/>
  <c r="AA195" i="49"/>
  <c r="Z195" i="49"/>
  <c r="Y195" i="49"/>
  <c r="X195" i="49"/>
  <c r="W195" i="49"/>
  <c r="V195" i="49"/>
  <c r="U195" i="49"/>
  <c r="T195" i="49"/>
  <c r="S195" i="49"/>
  <c r="R195" i="49"/>
  <c r="Q195" i="49"/>
  <c r="P195" i="49"/>
  <c r="O195" i="49"/>
  <c r="N195" i="49"/>
  <c r="M195" i="49"/>
  <c r="L195" i="49"/>
  <c r="K195" i="49"/>
  <c r="J195" i="49"/>
  <c r="I195" i="49"/>
  <c r="H195" i="49"/>
  <c r="G195" i="49"/>
  <c r="F195" i="49"/>
  <c r="E195" i="49"/>
  <c r="D195" i="49"/>
  <c r="AG194" i="49"/>
  <c r="AF194" i="49"/>
  <c r="AE194" i="49"/>
  <c r="AD194" i="49"/>
  <c r="AC194" i="49"/>
  <c r="AB194" i="49"/>
  <c r="AA194" i="49"/>
  <c r="Z194" i="49"/>
  <c r="Y194" i="49"/>
  <c r="X194" i="49"/>
  <c r="W194" i="49"/>
  <c r="V194" i="49"/>
  <c r="U194" i="49"/>
  <c r="T194" i="49"/>
  <c r="S194" i="49"/>
  <c r="R194" i="49"/>
  <c r="Q194" i="49"/>
  <c r="P194" i="49"/>
  <c r="O194" i="49"/>
  <c r="N194" i="49"/>
  <c r="M194" i="49"/>
  <c r="L194" i="49"/>
  <c r="K194" i="49"/>
  <c r="J194" i="49"/>
  <c r="I194" i="49"/>
  <c r="H194" i="49"/>
  <c r="G194" i="49"/>
  <c r="F194" i="49"/>
  <c r="E194" i="49"/>
  <c r="D194" i="49"/>
  <c r="AG191" i="49"/>
  <c r="AF191" i="49"/>
  <c r="AE191" i="49"/>
  <c r="AD191" i="49"/>
  <c r="AC191" i="49"/>
  <c r="AB191" i="49"/>
  <c r="AA191" i="49"/>
  <c r="Z191" i="49"/>
  <c r="Y191" i="49"/>
  <c r="X191" i="49"/>
  <c r="W191" i="49"/>
  <c r="V191" i="49"/>
  <c r="U191" i="49"/>
  <c r="T191" i="49"/>
  <c r="S191" i="49"/>
  <c r="R191" i="49"/>
  <c r="Q191" i="49"/>
  <c r="P191" i="49"/>
  <c r="O191" i="49"/>
  <c r="N191" i="49"/>
  <c r="M191" i="49"/>
  <c r="L191" i="49"/>
  <c r="K191" i="49"/>
  <c r="J191" i="49"/>
  <c r="I191" i="49"/>
  <c r="H191" i="49"/>
  <c r="G191" i="49"/>
  <c r="F191" i="49"/>
  <c r="E191" i="49"/>
  <c r="D191" i="49"/>
  <c r="AG190" i="49"/>
  <c r="AF190" i="49"/>
  <c r="AE190" i="49"/>
  <c r="AD190" i="49"/>
  <c r="AC190" i="49"/>
  <c r="AB190" i="49"/>
  <c r="AA190" i="49"/>
  <c r="Z190" i="49"/>
  <c r="Y190" i="49"/>
  <c r="X190" i="49"/>
  <c r="W190" i="49"/>
  <c r="V190" i="49"/>
  <c r="U190" i="49"/>
  <c r="T190" i="49"/>
  <c r="S190" i="49"/>
  <c r="R190" i="49"/>
  <c r="Q190" i="49"/>
  <c r="P190" i="49"/>
  <c r="O190" i="49"/>
  <c r="N190" i="49"/>
  <c r="M190" i="49"/>
  <c r="L190" i="49"/>
  <c r="K190" i="49"/>
  <c r="J190" i="49"/>
  <c r="I190" i="49"/>
  <c r="H190" i="49"/>
  <c r="G190" i="49"/>
  <c r="F190" i="49"/>
  <c r="E190" i="49"/>
  <c r="D190" i="49"/>
  <c r="AG189" i="49"/>
  <c r="AF189" i="49"/>
  <c r="AE189" i="49"/>
  <c r="AD189" i="49"/>
  <c r="AC189" i="49"/>
  <c r="AB189" i="49"/>
  <c r="AA189" i="49"/>
  <c r="Z189" i="49"/>
  <c r="Y189" i="49"/>
  <c r="X189" i="49"/>
  <c r="W189" i="49"/>
  <c r="V189" i="49"/>
  <c r="U189" i="49"/>
  <c r="T189" i="49"/>
  <c r="S189" i="49"/>
  <c r="R189" i="49"/>
  <c r="Q189" i="49"/>
  <c r="P189" i="49"/>
  <c r="O189" i="49"/>
  <c r="N189" i="49"/>
  <c r="M189" i="49"/>
  <c r="L189" i="49"/>
  <c r="K189" i="49"/>
  <c r="J189" i="49"/>
  <c r="I189" i="49"/>
  <c r="H189" i="49"/>
  <c r="G189" i="49"/>
  <c r="F189" i="49"/>
  <c r="E189" i="49"/>
  <c r="D189" i="49"/>
  <c r="AG188" i="49"/>
  <c r="AF188" i="49"/>
  <c r="AE188" i="49"/>
  <c r="AD188" i="49"/>
  <c r="AC188" i="49"/>
  <c r="AB188" i="49"/>
  <c r="AA188" i="49"/>
  <c r="Z188" i="49"/>
  <c r="Y188" i="49"/>
  <c r="X188" i="49"/>
  <c r="W188" i="49"/>
  <c r="V188" i="49"/>
  <c r="U188" i="49"/>
  <c r="T188" i="49"/>
  <c r="S188" i="49"/>
  <c r="R188" i="49"/>
  <c r="Q188" i="49"/>
  <c r="P188" i="49"/>
  <c r="O188" i="49"/>
  <c r="N188" i="49"/>
  <c r="M188" i="49"/>
  <c r="L188" i="49"/>
  <c r="K188" i="49"/>
  <c r="J188" i="49"/>
  <c r="I188" i="49"/>
  <c r="H188" i="49"/>
  <c r="G188" i="49"/>
  <c r="F188" i="49"/>
  <c r="E188" i="49"/>
  <c r="D188" i="49"/>
  <c r="AG187" i="49"/>
  <c r="AF187" i="49"/>
  <c r="AE187" i="49"/>
  <c r="AD187" i="49"/>
  <c r="AC187" i="49"/>
  <c r="AB187" i="49"/>
  <c r="AA187" i="49"/>
  <c r="Z187" i="49"/>
  <c r="Y187" i="49"/>
  <c r="X187" i="49"/>
  <c r="W187" i="49"/>
  <c r="V187" i="49"/>
  <c r="U187" i="49"/>
  <c r="T187" i="49"/>
  <c r="S187" i="49"/>
  <c r="R187" i="49"/>
  <c r="Q187" i="49"/>
  <c r="P187" i="49"/>
  <c r="O187" i="49"/>
  <c r="N187" i="49"/>
  <c r="M187" i="49"/>
  <c r="L187" i="49"/>
  <c r="K187" i="49"/>
  <c r="J187" i="49"/>
  <c r="I187" i="49"/>
  <c r="H187" i="49"/>
  <c r="G187" i="49"/>
  <c r="F187" i="49"/>
  <c r="E187" i="49"/>
  <c r="D187" i="49"/>
  <c r="AG186" i="49"/>
  <c r="AF186" i="49"/>
  <c r="AE186" i="49"/>
  <c r="AD186" i="49"/>
  <c r="AC186" i="49"/>
  <c r="AB186" i="49"/>
  <c r="AA186" i="49"/>
  <c r="Z186" i="49"/>
  <c r="Y186" i="49"/>
  <c r="X186" i="49"/>
  <c r="W186" i="49"/>
  <c r="V186" i="49"/>
  <c r="U186" i="49"/>
  <c r="T186" i="49"/>
  <c r="S186" i="49"/>
  <c r="R186" i="49"/>
  <c r="Q186" i="49"/>
  <c r="P186" i="49"/>
  <c r="O186" i="49"/>
  <c r="N186" i="49"/>
  <c r="M186" i="49"/>
  <c r="L186" i="49"/>
  <c r="K186" i="49"/>
  <c r="J186" i="49"/>
  <c r="I186" i="49"/>
  <c r="H186" i="49"/>
  <c r="G186" i="49"/>
  <c r="F186" i="49"/>
  <c r="E186" i="49"/>
  <c r="D186" i="49"/>
  <c r="AG185" i="49"/>
  <c r="AF185" i="49"/>
  <c r="AE185" i="49"/>
  <c r="AD185" i="49"/>
  <c r="AC185" i="49"/>
  <c r="AB185" i="49"/>
  <c r="AA185" i="49"/>
  <c r="Z185" i="49"/>
  <c r="Y185" i="49"/>
  <c r="X185" i="49"/>
  <c r="W185" i="49"/>
  <c r="V185" i="49"/>
  <c r="U185" i="49"/>
  <c r="T185" i="49"/>
  <c r="S185" i="49"/>
  <c r="R185" i="49"/>
  <c r="Q185" i="49"/>
  <c r="P185" i="49"/>
  <c r="O185" i="49"/>
  <c r="N185" i="49"/>
  <c r="M185" i="49"/>
  <c r="L185" i="49"/>
  <c r="K185" i="49"/>
  <c r="J185" i="49"/>
  <c r="I185" i="49"/>
  <c r="H185" i="49"/>
  <c r="G185" i="49"/>
  <c r="F185" i="49"/>
  <c r="E185" i="49"/>
  <c r="D185" i="49"/>
  <c r="AG184" i="49"/>
  <c r="AF184" i="49"/>
  <c r="AE184" i="49"/>
  <c r="AD184" i="49"/>
  <c r="AC184" i="49"/>
  <c r="AB184" i="49"/>
  <c r="AA184" i="49"/>
  <c r="Z184" i="49"/>
  <c r="Y184" i="49"/>
  <c r="X184" i="49"/>
  <c r="W184" i="49"/>
  <c r="V184" i="49"/>
  <c r="U184" i="49"/>
  <c r="T184" i="49"/>
  <c r="S184" i="49"/>
  <c r="R184" i="49"/>
  <c r="Q184" i="49"/>
  <c r="P184" i="49"/>
  <c r="O184" i="49"/>
  <c r="N184" i="49"/>
  <c r="M184" i="49"/>
  <c r="L184" i="49"/>
  <c r="K184" i="49"/>
  <c r="J184" i="49"/>
  <c r="I184" i="49"/>
  <c r="H184" i="49"/>
  <c r="G184" i="49"/>
  <c r="F184" i="49"/>
  <c r="E184" i="49"/>
  <c r="D184" i="49"/>
  <c r="AG183" i="49"/>
  <c r="AF183" i="49"/>
  <c r="AE183" i="49"/>
  <c r="AD183" i="49"/>
  <c r="AC183" i="49"/>
  <c r="AB183" i="49"/>
  <c r="AA183" i="49"/>
  <c r="Z183" i="49"/>
  <c r="Y183" i="49"/>
  <c r="X183" i="49"/>
  <c r="W183" i="49"/>
  <c r="V183" i="49"/>
  <c r="U183" i="49"/>
  <c r="T183" i="49"/>
  <c r="S183" i="49"/>
  <c r="R183" i="49"/>
  <c r="Q183" i="49"/>
  <c r="P183" i="49"/>
  <c r="O183" i="49"/>
  <c r="N183" i="49"/>
  <c r="M183" i="49"/>
  <c r="L183" i="49"/>
  <c r="K183" i="49"/>
  <c r="J183" i="49"/>
  <c r="I183" i="49"/>
  <c r="H183" i="49"/>
  <c r="G183" i="49"/>
  <c r="F183" i="49"/>
  <c r="E183" i="49"/>
  <c r="D183" i="49"/>
  <c r="AG182" i="49"/>
  <c r="AF182" i="49"/>
  <c r="AE182" i="49"/>
  <c r="AD182" i="49"/>
  <c r="AC182" i="49"/>
  <c r="AB182" i="49"/>
  <c r="AA182" i="49"/>
  <c r="Z182" i="49"/>
  <c r="Y182" i="49"/>
  <c r="X182" i="49"/>
  <c r="W182" i="49"/>
  <c r="V182" i="49"/>
  <c r="U182" i="49"/>
  <c r="T182" i="49"/>
  <c r="S182" i="49"/>
  <c r="R182" i="49"/>
  <c r="Q182" i="49"/>
  <c r="P182" i="49"/>
  <c r="O182" i="49"/>
  <c r="N182" i="49"/>
  <c r="M182" i="49"/>
  <c r="L182" i="49"/>
  <c r="K182" i="49"/>
  <c r="J182" i="49"/>
  <c r="I182" i="49"/>
  <c r="H182" i="49"/>
  <c r="G182" i="49"/>
  <c r="F182" i="49"/>
  <c r="E182" i="49"/>
  <c r="D182" i="49"/>
  <c r="AG181" i="49"/>
  <c r="AF181" i="49"/>
  <c r="AE181" i="49"/>
  <c r="AD181" i="49"/>
  <c r="AC181" i="49"/>
  <c r="AB181" i="49"/>
  <c r="AA181" i="49"/>
  <c r="Z181" i="49"/>
  <c r="Y181" i="49"/>
  <c r="X181" i="49"/>
  <c r="W181" i="49"/>
  <c r="V181" i="49"/>
  <c r="U181" i="49"/>
  <c r="T181" i="49"/>
  <c r="S181" i="49"/>
  <c r="R181" i="49"/>
  <c r="Q181" i="49"/>
  <c r="P181" i="49"/>
  <c r="O181" i="49"/>
  <c r="N181" i="49"/>
  <c r="M181" i="49"/>
  <c r="L181" i="49"/>
  <c r="K181" i="49"/>
  <c r="J181" i="49"/>
  <c r="I181" i="49"/>
  <c r="H181" i="49"/>
  <c r="G181" i="49"/>
  <c r="F181" i="49"/>
  <c r="E181" i="49"/>
  <c r="D181" i="49"/>
  <c r="AG180" i="49"/>
  <c r="AF180" i="49"/>
  <c r="AE180" i="49"/>
  <c r="AD180" i="49"/>
  <c r="AC180" i="49"/>
  <c r="AB180" i="49"/>
  <c r="AA180" i="49"/>
  <c r="Z180" i="49"/>
  <c r="Y180" i="49"/>
  <c r="X180" i="49"/>
  <c r="W180" i="49"/>
  <c r="V180" i="49"/>
  <c r="U180" i="49"/>
  <c r="T180" i="49"/>
  <c r="S180" i="49"/>
  <c r="R180" i="49"/>
  <c r="Q180" i="49"/>
  <c r="P180" i="49"/>
  <c r="O180" i="49"/>
  <c r="N180" i="49"/>
  <c r="M180" i="49"/>
  <c r="L180" i="49"/>
  <c r="K180" i="49"/>
  <c r="J180" i="49"/>
  <c r="I180" i="49"/>
  <c r="H180" i="49"/>
  <c r="G180" i="49"/>
  <c r="F180" i="49"/>
  <c r="E180" i="49"/>
  <c r="D180" i="49"/>
  <c r="AG179" i="49"/>
  <c r="AF179" i="49"/>
  <c r="AE179" i="49"/>
  <c r="AD179" i="49"/>
  <c r="AC179" i="49"/>
  <c r="AB179" i="49"/>
  <c r="AA179" i="49"/>
  <c r="Z179" i="49"/>
  <c r="Y179" i="49"/>
  <c r="X179" i="49"/>
  <c r="W179" i="49"/>
  <c r="V179" i="49"/>
  <c r="U179" i="49"/>
  <c r="T179" i="49"/>
  <c r="S179" i="49"/>
  <c r="R179" i="49"/>
  <c r="Q179" i="49"/>
  <c r="P179" i="49"/>
  <c r="O179" i="49"/>
  <c r="N179" i="49"/>
  <c r="M179" i="49"/>
  <c r="L179" i="49"/>
  <c r="K179" i="49"/>
  <c r="J179" i="49"/>
  <c r="I179" i="49"/>
  <c r="H179" i="49"/>
  <c r="G179" i="49"/>
  <c r="F179" i="49"/>
  <c r="E179" i="49"/>
  <c r="D179" i="49"/>
  <c r="AG178" i="49"/>
  <c r="AF178" i="49"/>
  <c r="AE178" i="49"/>
  <c r="AD178" i="49"/>
  <c r="AC178" i="49"/>
  <c r="AB178" i="49"/>
  <c r="AA178" i="49"/>
  <c r="Z178" i="49"/>
  <c r="Y178" i="49"/>
  <c r="X178" i="49"/>
  <c r="W178" i="49"/>
  <c r="V178" i="49"/>
  <c r="U178" i="49"/>
  <c r="T178" i="49"/>
  <c r="S178" i="49"/>
  <c r="R178" i="49"/>
  <c r="Q178" i="49"/>
  <c r="P178" i="49"/>
  <c r="O178" i="49"/>
  <c r="N178" i="49"/>
  <c r="M178" i="49"/>
  <c r="L178" i="49"/>
  <c r="K178" i="49"/>
  <c r="J178" i="49"/>
  <c r="I178" i="49"/>
  <c r="H178" i="49"/>
  <c r="G178" i="49"/>
  <c r="F178" i="49"/>
  <c r="E178" i="49"/>
  <c r="D178" i="49"/>
  <c r="AG177" i="49"/>
  <c r="AF177" i="49"/>
  <c r="AE177" i="49"/>
  <c r="AD177" i="49"/>
  <c r="AC177" i="49"/>
  <c r="AB177" i="49"/>
  <c r="AA177" i="49"/>
  <c r="Z177" i="49"/>
  <c r="Y177" i="49"/>
  <c r="X177" i="49"/>
  <c r="W177" i="49"/>
  <c r="V177" i="49"/>
  <c r="U177" i="49"/>
  <c r="T177" i="49"/>
  <c r="S177" i="49"/>
  <c r="R177" i="49"/>
  <c r="Q177" i="49"/>
  <c r="P177" i="49"/>
  <c r="O177" i="49"/>
  <c r="N177" i="49"/>
  <c r="M177" i="49"/>
  <c r="L177" i="49"/>
  <c r="K177" i="49"/>
  <c r="J177" i="49"/>
  <c r="I177" i="49"/>
  <c r="H177" i="49"/>
  <c r="G177" i="49"/>
  <c r="F177" i="49"/>
  <c r="E177" i="49"/>
  <c r="D177" i="49"/>
  <c r="AG176" i="49"/>
  <c r="AF176" i="49"/>
  <c r="AE176" i="49"/>
  <c r="AD176" i="49"/>
  <c r="AC176" i="49"/>
  <c r="AB176" i="49"/>
  <c r="AA176" i="49"/>
  <c r="Z176" i="49"/>
  <c r="Y176" i="49"/>
  <c r="X176" i="49"/>
  <c r="W176" i="49"/>
  <c r="V176" i="49"/>
  <c r="U176" i="49"/>
  <c r="T176" i="49"/>
  <c r="S176" i="49"/>
  <c r="R176" i="49"/>
  <c r="Q176" i="49"/>
  <c r="P176" i="49"/>
  <c r="O176" i="49"/>
  <c r="N176" i="49"/>
  <c r="M176" i="49"/>
  <c r="L176" i="49"/>
  <c r="K176" i="49"/>
  <c r="J176" i="49"/>
  <c r="I176" i="49"/>
  <c r="H176" i="49"/>
  <c r="G176" i="49"/>
  <c r="F176" i="49"/>
  <c r="E176" i="49"/>
  <c r="D176" i="49"/>
  <c r="AG173" i="49"/>
  <c r="AF173" i="49"/>
  <c r="AE173" i="49"/>
  <c r="AD173" i="49"/>
  <c r="AC173" i="49"/>
  <c r="AB173" i="49"/>
  <c r="AA173" i="49"/>
  <c r="Z173" i="49"/>
  <c r="Y173" i="49"/>
  <c r="X173" i="49"/>
  <c r="W173" i="49"/>
  <c r="V173" i="49"/>
  <c r="U173" i="49"/>
  <c r="T173" i="49"/>
  <c r="S173" i="49"/>
  <c r="R173" i="49"/>
  <c r="Q173" i="49"/>
  <c r="P173" i="49"/>
  <c r="O173" i="49"/>
  <c r="N173" i="49"/>
  <c r="M173" i="49"/>
  <c r="L173" i="49"/>
  <c r="K173" i="49"/>
  <c r="J173" i="49"/>
  <c r="I173" i="49"/>
  <c r="H173" i="49"/>
  <c r="G173" i="49"/>
  <c r="F173" i="49"/>
  <c r="E173" i="49"/>
  <c r="D173" i="49"/>
  <c r="AG172" i="49"/>
  <c r="AF172" i="49"/>
  <c r="AE172" i="49"/>
  <c r="AD172" i="49"/>
  <c r="AC172" i="49"/>
  <c r="AB172" i="49"/>
  <c r="AA172" i="49"/>
  <c r="Z172" i="49"/>
  <c r="Y172" i="49"/>
  <c r="X172" i="49"/>
  <c r="W172" i="49"/>
  <c r="V172" i="49"/>
  <c r="U172" i="49"/>
  <c r="T172" i="49"/>
  <c r="S172" i="49"/>
  <c r="R172" i="49"/>
  <c r="Q172" i="49"/>
  <c r="P172" i="49"/>
  <c r="O172" i="49"/>
  <c r="N172" i="49"/>
  <c r="M172" i="49"/>
  <c r="L172" i="49"/>
  <c r="K172" i="49"/>
  <c r="J172" i="49"/>
  <c r="I172" i="49"/>
  <c r="H172" i="49"/>
  <c r="G172" i="49"/>
  <c r="F172" i="49"/>
  <c r="E172" i="49"/>
  <c r="D172" i="49"/>
  <c r="AG171" i="49"/>
  <c r="AF171" i="49"/>
  <c r="AE171" i="49"/>
  <c r="AD171" i="49"/>
  <c r="AC171" i="49"/>
  <c r="AB171" i="49"/>
  <c r="AA171" i="49"/>
  <c r="Z171" i="49"/>
  <c r="Y171" i="49"/>
  <c r="X171" i="49"/>
  <c r="W171" i="49"/>
  <c r="V171" i="49"/>
  <c r="U171" i="49"/>
  <c r="T171" i="49"/>
  <c r="S171" i="49"/>
  <c r="R171" i="49"/>
  <c r="Q171" i="49"/>
  <c r="P171" i="49"/>
  <c r="O171" i="49"/>
  <c r="N171" i="49"/>
  <c r="M171" i="49"/>
  <c r="L171" i="49"/>
  <c r="K171" i="49"/>
  <c r="J171" i="49"/>
  <c r="I171" i="49"/>
  <c r="H171" i="49"/>
  <c r="G171" i="49"/>
  <c r="F171" i="49"/>
  <c r="E171" i="49"/>
  <c r="D171" i="49"/>
  <c r="AG170" i="49"/>
  <c r="AF170" i="49"/>
  <c r="AE170" i="49"/>
  <c r="AD170" i="49"/>
  <c r="AC170" i="49"/>
  <c r="AB170" i="49"/>
  <c r="AA170" i="49"/>
  <c r="Z170" i="49"/>
  <c r="Y170" i="49"/>
  <c r="X170" i="49"/>
  <c r="W170" i="49"/>
  <c r="V170" i="49"/>
  <c r="U170" i="49"/>
  <c r="T170" i="49"/>
  <c r="S170" i="49"/>
  <c r="R170" i="49"/>
  <c r="Q170" i="49"/>
  <c r="P170" i="49"/>
  <c r="O170" i="49"/>
  <c r="N170" i="49"/>
  <c r="M170" i="49"/>
  <c r="L170" i="49"/>
  <c r="K170" i="49"/>
  <c r="J170" i="49"/>
  <c r="I170" i="49"/>
  <c r="H170" i="49"/>
  <c r="G170" i="49"/>
  <c r="F170" i="49"/>
  <c r="E170" i="49"/>
  <c r="D170" i="49"/>
  <c r="AG169" i="49"/>
  <c r="AF169" i="49"/>
  <c r="AE169" i="49"/>
  <c r="AD169" i="49"/>
  <c r="AC169" i="49"/>
  <c r="AB169" i="49"/>
  <c r="AA169" i="49"/>
  <c r="Z169" i="49"/>
  <c r="Y169" i="49"/>
  <c r="X169" i="49"/>
  <c r="W169" i="49"/>
  <c r="V169" i="49"/>
  <c r="U169" i="49"/>
  <c r="T169" i="49"/>
  <c r="S169" i="49"/>
  <c r="R169" i="49"/>
  <c r="Q169" i="49"/>
  <c r="P169" i="49"/>
  <c r="O169" i="49"/>
  <c r="N169" i="49"/>
  <c r="M169" i="49"/>
  <c r="L169" i="49"/>
  <c r="K169" i="49"/>
  <c r="J169" i="49"/>
  <c r="I169" i="49"/>
  <c r="H169" i="49"/>
  <c r="G169" i="49"/>
  <c r="F169" i="49"/>
  <c r="E169" i="49"/>
  <c r="D169" i="49"/>
  <c r="AG168" i="49"/>
  <c r="AF168" i="49"/>
  <c r="AE168" i="49"/>
  <c r="AD168" i="49"/>
  <c r="AC168" i="49"/>
  <c r="AB168" i="49"/>
  <c r="AA168" i="49"/>
  <c r="Z168" i="49"/>
  <c r="Y168" i="49"/>
  <c r="X168" i="49"/>
  <c r="W168" i="49"/>
  <c r="V168" i="49"/>
  <c r="U168" i="49"/>
  <c r="T168" i="49"/>
  <c r="S168" i="49"/>
  <c r="R168" i="49"/>
  <c r="Q168" i="49"/>
  <c r="P168" i="49"/>
  <c r="O168" i="49"/>
  <c r="N168" i="49"/>
  <c r="M168" i="49"/>
  <c r="L168" i="49"/>
  <c r="K168" i="49"/>
  <c r="J168" i="49"/>
  <c r="I168" i="49"/>
  <c r="H168" i="49"/>
  <c r="G168" i="49"/>
  <c r="F168" i="49"/>
  <c r="E168" i="49"/>
  <c r="D168" i="49"/>
  <c r="AG167" i="49"/>
  <c r="AF167" i="49"/>
  <c r="AE167" i="49"/>
  <c r="AD167" i="49"/>
  <c r="AC167" i="49"/>
  <c r="AB167" i="49"/>
  <c r="AA167" i="49"/>
  <c r="Z167" i="49"/>
  <c r="Y167" i="49"/>
  <c r="X167" i="49"/>
  <c r="W167" i="49"/>
  <c r="V167" i="49"/>
  <c r="U167" i="49"/>
  <c r="T167" i="49"/>
  <c r="S167" i="49"/>
  <c r="R167" i="49"/>
  <c r="Q167" i="49"/>
  <c r="P167" i="49"/>
  <c r="O167" i="49"/>
  <c r="N167" i="49"/>
  <c r="M167" i="49"/>
  <c r="L167" i="49"/>
  <c r="K167" i="49"/>
  <c r="J167" i="49"/>
  <c r="I167" i="49"/>
  <c r="H167" i="49"/>
  <c r="G167" i="49"/>
  <c r="F167" i="49"/>
  <c r="E167" i="49"/>
  <c r="D167" i="49"/>
  <c r="AG166" i="49"/>
  <c r="AF166" i="49"/>
  <c r="AE166" i="49"/>
  <c r="AD166" i="49"/>
  <c r="AC166" i="49"/>
  <c r="AB166" i="49"/>
  <c r="AA166" i="49"/>
  <c r="Z166" i="49"/>
  <c r="Y166" i="49"/>
  <c r="X166" i="49"/>
  <c r="W166" i="49"/>
  <c r="V166" i="49"/>
  <c r="U166" i="49"/>
  <c r="T166" i="49"/>
  <c r="S166" i="49"/>
  <c r="R166" i="49"/>
  <c r="Q166" i="49"/>
  <c r="P166" i="49"/>
  <c r="O166" i="49"/>
  <c r="N166" i="49"/>
  <c r="M166" i="49"/>
  <c r="L166" i="49"/>
  <c r="K166" i="49"/>
  <c r="J166" i="49"/>
  <c r="I166" i="49"/>
  <c r="H166" i="49"/>
  <c r="G166" i="49"/>
  <c r="F166" i="49"/>
  <c r="E166" i="49"/>
  <c r="D166" i="49"/>
  <c r="AG165" i="49"/>
  <c r="AF165" i="49"/>
  <c r="AE165" i="49"/>
  <c r="AD165" i="49"/>
  <c r="AC165" i="49"/>
  <c r="AB165" i="49"/>
  <c r="AA165" i="49"/>
  <c r="Z165" i="49"/>
  <c r="Y165" i="49"/>
  <c r="X165" i="49"/>
  <c r="W165" i="49"/>
  <c r="V165" i="49"/>
  <c r="U165" i="49"/>
  <c r="T165" i="49"/>
  <c r="S165" i="49"/>
  <c r="R165" i="49"/>
  <c r="Q165" i="49"/>
  <c r="P165" i="49"/>
  <c r="O165" i="49"/>
  <c r="N165" i="49"/>
  <c r="M165" i="49"/>
  <c r="L165" i="49"/>
  <c r="K165" i="49"/>
  <c r="J165" i="49"/>
  <c r="I165" i="49"/>
  <c r="H165" i="49"/>
  <c r="G165" i="49"/>
  <c r="F165" i="49"/>
  <c r="E165" i="49"/>
  <c r="D165" i="49"/>
  <c r="AG164" i="49"/>
  <c r="AF164" i="49"/>
  <c r="AE164" i="49"/>
  <c r="AD164" i="49"/>
  <c r="AC164" i="49"/>
  <c r="AB164" i="49"/>
  <c r="AA164" i="49"/>
  <c r="Z164" i="49"/>
  <c r="Y164" i="49"/>
  <c r="X164" i="49"/>
  <c r="W164" i="49"/>
  <c r="V164" i="49"/>
  <c r="U164" i="49"/>
  <c r="T164" i="49"/>
  <c r="S164" i="49"/>
  <c r="R164" i="49"/>
  <c r="Q164" i="49"/>
  <c r="P164" i="49"/>
  <c r="O164" i="49"/>
  <c r="N164" i="49"/>
  <c r="M164" i="49"/>
  <c r="L164" i="49"/>
  <c r="K164" i="49"/>
  <c r="J164" i="49"/>
  <c r="I164" i="49"/>
  <c r="H164" i="49"/>
  <c r="G164" i="49"/>
  <c r="F164" i="49"/>
  <c r="E164" i="49"/>
  <c r="D164" i="49"/>
  <c r="AG163" i="49"/>
  <c r="AF163" i="49"/>
  <c r="AE163" i="49"/>
  <c r="AD163" i="49"/>
  <c r="AC163" i="49"/>
  <c r="AB163" i="49"/>
  <c r="AA163" i="49"/>
  <c r="Z163" i="49"/>
  <c r="Y163" i="49"/>
  <c r="X163" i="49"/>
  <c r="W163" i="49"/>
  <c r="V163" i="49"/>
  <c r="U163" i="49"/>
  <c r="T163" i="49"/>
  <c r="S163" i="49"/>
  <c r="R163" i="49"/>
  <c r="Q163" i="49"/>
  <c r="P163" i="49"/>
  <c r="O163" i="49"/>
  <c r="N163" i="49"/>
  <c r="M163" i="49"/>
  <c r="L163" i="49"/>
  <c r="K163" i="49"/>
  <c r="J163" i="49"/>
  <c r="I163" i="49"/>
  <c r="H163" i="49"/>
  <c r="G163" i="49"/>
  <c r="F163" i="49"/>
  <c r="E163" i="49"/>
  <c r="D163" i="49"/>
  <c r="AG162" i="49"/>
  <c r="AF162" i="49"/>
  <c r="AE162" i="49"/>
  <c r="AD162" i="49"/>
  <c r="AC162" i="49"/>
  <c r="AB162" i="49"/>
  <c r="AA162" i="49"/>
  <c r="Z162" i="49"/>
  <c r="Y162" i="49"/>
  <c r="X162" i="49"/>
  <c r="W162" i="49"/>
  <c r="V162" i="49"/>
  <c r="U162" i="49"/>
  <c r="T162" i="49"/>
  <c r="S162" i="49"/>
  <c r="R162" i="49"/>
  <c r="Q162" i="49"/>
  <c r="P162" i="49"/>
  <c r="O162" i="49"/>
  <c r="N162" i="49"/>
  <c r="M162" i="49"/>
  <c r="L162" i="49"/>
  <c r="K162" i="49"/>
  <c r="J162" i="49"/>
  <c r="I162" i="49"/>
  <c r="H162" i="49"/>
  <c r="G162" i="49"/>
  <c r="F162" i="49"/>
  <c r="E162" i="49"/>
  <c r="D162" i="49"/>
  <c r="AG161" i="49"/>
  <c r="AF161" i="49"/>
  <c r="AE161" i="49"/>
  <c r="AD161" i="49"/>
  <c r="AC161" i="49"/>
  <c r="AB161" i="49"/>
  <c r="AA161" i="49"/>
  <c r="Z161" i="49"/>
  <c r="Y161" i="49"/>
  <c r="X161" i="49"/>
  <c r="W161" i="49"/>
  <c r="V161" i="49"/>
  <c r="U161" i="49"/>
  <c r="T161" i="49"/>
  <c r="S161" i="49"/>
  <c r="R161" i="49"/>
  <c r="Q161" i="49"/>
  <c r="P161" i="49"/>
  <c r="O161" i="49"/>
  <c r="N161" i="49"/>
  <c r="M161" i="49"/>
  <c r="L161" i="49"/>
  <c r="K161" i="49"/>
  <c r="J161" i="49"/>
  <c r="I161" i="49"/>
  <c r="H161" i="49"/>
  <c r="G161" i="49"/>
  <c r="F161" i="49"/>
  <c r="E161" i="49"/>
  <c r="D161" i="49"/>
  <c r="AG160" i="49"/>
  <c r="AF160" i="49"/>
  <c r="AE160" i="49"/>
  <c r="AD160" i="49"/>
  <c r="AC160" i="49"/>
  <c r="AB160" i="49"/>
  <c r="AA160" i="49"/>
  <c r="Z160" i="49"/>
  <c r="Y160" i="49"/>
  <c r="X160" i="49"/>
  <c r="W160" i="49"/>
  <c r="V160" i="49"/>
  <c r="U160" i="49"/>
  <c r="T160" i="49"/>
  <c r="S160" i="49"/>
  <c r="R160" i="49"/>
  <c r="Q160" i="49"/>
  <c r="P160" i="49"/>
  <c r="O160" i="49"/>
  <c r="N160" i="49"/>
  <c r="M160" i="49"/>
  <c r="L160" i="49"/>
  <c r="K160" i="49"/>
  <c r="J160" i="49"/>
  <c r="I160" i="49"/>
  <c r="H160" i="49"/>
  <c r="G160" i="49"/>
  <c r="F160" i="49"/>
  <c r="E160" i="49"/>
  <c r="D160" i="49"/>
  <c r="AG159" i="49"/>
  <c r="AF159" i="49"/>
  <c r="AE159" i="49"/>
  <c r="AD159" i="49"/>
  <c r="AC159" i="49"/>
  <c r="AB159" i="49"/>
  <c r="AA159" i="49"/>
  <c r="Z159" i="49"/>
  <c r="Y159" i="49"/>
  <c r="X159" i="49"/>
  <c r="W159" i="49"/>
  <c r="V159" i="49"/>
  <c r="U159" i="49"/>
  <c r="T159" i="49"/>
  <c r="S159" i="49"/>
  <c r="R159" i="49"/>
  <c r="Q159" i="49"/>
  <c r="P159" i="49"/>
  <c r="O159" i="49"/>
  <c r="N159" i="49"/>
  <c r="M159" i="49"/>
  <c r="L159" i="49"/>
  <c r="K159" i="49"/>
  <c r="J159" i="49"/>
  <c r="I159" i="49"/>
  <c r="H159" i="49"/>
  <c r="G159" i="49"/>
  <c r="F159" i="49"/>
  <c r="E159" i="49"/>
  <c r="D159" i="49"/>
  <c r="AG158" i="49"/>
  <c r="AF158" i="49"/>
  <c r="AE158" i="49"/>
  <c r="AD158" i="49"/>
  <c r="AC158" i="49"/>
  <c r="AB158" i="49"/>
  <c r="AA158" i="49"/>
  <c r="Z158" i="49"/>
  <c r="Y158" i="49"/>
  <c r="X158" i="49"/>
  <c r="W158" i="49"/>
  <c r="V158" i="49"/>
  <c r="U158" i="49"/>
  <c r="T158" i="49"/>
  <c r="S158" i="49"/>
  <c r="R158" i="49"/>
  <c r="Q158" i="49"/>
  <c r="P158" i="49"/>
  <c r="O158" i="49"/>
  <c r="N158" i="49"/>
  <c r="M158" i="49"/>
  <c r="L158" i="49"/>
  <c r="K158" i="49"/>
  <c r="J158" i="49"/>
  <c r="I158" i="49"/>
  <c r="H158" i="49"/>
  <c r="G158" i="49"/>
  <c r="F158" i="49"/>
  <c r="E158" i="49"/>
  <c r="D158" i="49"/>
  <c r="AG156" i="49"/>
  <c r="AF156" i="49"/>
  <c r="AE156" i="49"/>
  <c r="AD156" i="49"/>
  <c r="AC156" i="49"/>
  <c r="AB156" i="49"/>
  <c r="AA156" i="49"/>
  <c r="Z156" i="49"/>
  <c r="Y156" i="49"/>
  <c r="X156" i="49"/>
  <c r="W156" i="49"/>
  <c r="V156" i="49"/>
  <c r="U156" i="49"/>
  <c r="T156" i="49"/>
  <c r="S156" i="49"/>
  <c r="R156" i="49"/>
  <c r="Q156" i="49"/>
  <c r="P156" i="49"/>
  <c r="O156" i="49"/>
  <c r="N156" i="49"/>
  <c r="M156" i="49"/>
  <c r="L156" i="49"/>
  <c r="K156" i="49"/>
  <c r="J156" i="49"/>
  <c r="I156" i="49"/>
  <c r="H156" i="49"/>
  <c r="G156" i="49"/>
  <c r="F156" i="49"/>
  <c r="E156" i="49"/>
  <c r="D156" i="49"/>
  <c r="AG155" i="49"/>
  <c r="AF155" i="49"/>
  <c r="AE155" i="49"/>
  <c r="AD155" i="49"/>
  <c r="AC155" i="49"/>
  <c r="AB155" i="49"/>
  <c r="AA155" i="49"/>
  <c r="Z155" i="49"/>
  <c r="Y155" i="49"/>
  <c r="X155" i="49"/>
  <c r="W155" i="49"/>
  <c r="V155" i="49"/>
  <c r="U155" i="49"/>
  <c r="T155" i="49"/>
  <c r="S155" i="49"/>
  <c r="R155" i="49"/>
  <c r="Q155" i="49"/>
  <c r="P155" i="49"/>
  <c r="O155" i="49"/>
  <c r="N155" i="49"/>
  <c r="M155" i="49"/>
  <c r="L155" i="49"/>
  <c r="K155" i="49"/>
  <c r="J155" i="49"/>
  <c r="I155" i="49"/>
  <c r="H155" i="49"/>
  <c r="G155" i="49"/>
  <c r="F155" i="49"/>
  <c r="E155" i="49"/>
  <c r="D155" i="49"/>
  <c r="AG154" i="49"/>
  <c r="AF154" i="49"/>
  <c r="AE154" i="49"/>
  <c r="AD154" i="49"/>
  <c r="AC154" i="49"/>
  <c r="AB154" i="49"/>
  <c r="AA154" i="49"/>
  <c r="Z154" i="49"/>
  <c r="Y154" i="49"/>
  <c r="X154" i="49"/>
  <c r="W154" i="49"/>
  <c r="V154" i="49"/>
  <c r="U154" i="49"/>
  <c r="T154" i="49"/>
  <c r="S154" i="49"/>
  <c r="R154" i="49"/>
  <c r="Q154" i="49"/>
  <c r="P154" i="49"/>
  <c r="O154" i="49"/>
  <c r="N154" i="49"/>
  <c r="M154" i="49"/>
  <c r="L154" i="49"/>
  <c r="K154" i="49"/>
  <c r="J154" i="49"/>
  <c r="I154" i="49"/>
  <c r="H154" i="49"/>
  <c r="G154" i="49"/>
  <c r="F154" i="49"/>
  <c r="E154" i="49"/>
  <c r="D154" i="49"/>
  <c r="AG153" i="49"/>
  <c r="AF153" i="49"/>
  <c r="AE153" i="49"/>
  <c r="AD153" i="49"/>
  <c r="AC153" i="49"/>
  <c r="AB153" i="49"/>
  <c r="AA153" i="49"/>
  <c r="Z153" i="49"/>
  <c r="Y153" i="49"/>
  <c r="X153" i="49"/>
  <c r="W153" i="49"/>
  <c r="V153" i="49"/>
  <c r="U153" i="49"/>
  <c r="T153" i="49"/>
  <c r="S153" i="49"/>
  <c r="R153" i="49"/>
  <c r="Q153" i="49"/>
  <c r="P153" i="49"/>
  <c r="O153" i="49"/>
  <c r="N153" i="49"/>
  <c r="M153" i="49"/>
  <c r="L153" i="49"/>
  <c r="K153" i="49"/>
  <c r="J153" i="49"/>
  <c r="I153" i="49"/>
  <c r="H153" i="49"/>
  <c r="G153" i="49"/>
  <c r="F153" i="49"/>
  <c r="E153" i="49"/>
  <c r="D153" i="49"/>
  <c r="AG152" i="49"/>
  <c r="AF152" i="49"/>
  <c r="AE152" i="49"/>
  <c r="AD152" i="49"/>
  <c r="AC152" i="49"/>
  <c r="AB152" i="49"/>
  <c r="AA152" i="49"/>
  <c r="Z152" i="49"/>
  <c r="Y152" i="49"/>
  <c r="X152" i="49"/>
  <c r="W152" i="49"/>
  <c r="V152" i="49"/>
  <c r="U152" i="49"/>
  <c r="T152" i="49"/>
  <c r="S152" i="49"/>
  <c r="R152" i="49"/>
  <c r="Q152" i="49"/>
  <c r="P152" i="49"/>
  <c r="O152" i="49"/>
  <c r="N152" i="49"/>
  <c r="M152" i="49"/>
  <c r="L152" i="49"/>
  <c r="K152" i="49"/>
  <c r="J152" i="49"/>
  <c r="I152" i="49"/>
  <c r="H152" i="49"/>
  <c r="G152" i="49"/>
  <c r="F152" i="49"/>
  <c r="E152" i="49"/>
  <c r="D152" i="49"/>
  <c r="AG151" i="49"/>
  <c r="AF151" i="49"/>
  <c r="AE151" i="49"/>
  <c r="AD151" i="49"/>
  <c r="AC151" i="49"/>
  <c r="AB151" i="49"/>
  <c r="AA151" i="49"/>
  <c r="Z151" i="49"/>
  <c r="Y151" i="49"/>
  <c r="X151" i="49"/>
  <c r="W151" i="49"/>
  <c r="V151" i="49"/>
  <c r="U151" i="49"/>
  <c r="T151" i="49"/>
  <c r="S151" i="49"/>
  <c r="R151" i="49"/>
  <c r="Q151" i="49"/>
  <c r="P151" i="49"/>
  <c r="O151" i="49"/>
  <c r="N151" i="49"/>
  <c r="M151" i="49"/>
  <c r="L151" i="49"/>
  <c r="K151" i="49"/>
  <c r="J151" i="49"/>
  <c r="I151" i="49"/>
  <c r="H151" i="49"/>
  <c r="G151" i="49"/>
  <c r="F151" i="49"/>
  <c r="E151" i="49"/>
  <c r="D151" i="49"/>
  <c r="AG150" i="49"/>
  <c r="AF150" i="49"/>
  <c r="AE150" i="49"/>
  <c r="AD150" i="49"/>
  <c r="AC150" i="49"/>
  <c r="AB150" i="49"/>
  <c r="AA150" i="49"/>
  <c r="Z150" i="49"/>
  <c r="Y150" i="49"/>
  <c r="X150" i="49"/>
  <c r="W150" i="49"/>
  <c r="V150" i="49"/>
  <c r="U150" i="49"/>
  <c r="T150" i="49"/>
  <c r="S150" i="49"/>
  <c r="R150" i="49"/>
  <c r="Q150" i="49"/>
  <c r="P150" i="49"/>
  <c r="O150" i="49"/>
  <c r="N150" i="49"/>
  <c r="M150" i="49"/>
  <c r="L150" i="49"/>
  <c r="K150" i="49"/>
  <c r="J150" i="49"/>
  <c r="I150" i="49"/>
  <c r="H150" i="49"/>
  <c r="G150" i="49"/>
  <c r="F150" i="49"/>
  <c r="E150" i="49"/>
  <c r="D150" i="49"/>
  <c r="AG149" i="49"/>
  <c r="AF149" i="49"/>
  <c r="AE149" i="49"/>
  <c r="AD149" i="49"/>
  <c r="AC149" i="49"/>
  <c r="AB149" i="49"/>
  <c r="AA149" i="49"/>
  <c r="Z149" i="49"/>
  <c r="Y149" i="49"/>
  <c r="X149" i="49"/>
  <c r="W149" i="49"/>
  <c r="V149" i="49"/>
  <c r="U149" i="49"/>
  <c r="T149" i="49"/>
  <c r="S149" i="49"/>
  <c r="R149" i="49"/>
  <c r="Q149" i="49"/>
  <c r="P149" i="49"/>
  <c r="O149" i="49"/>
  <c r="N149" i="49"/>
  <c r="M149" i="49"/>
  <c r="L149" i="49"/>
  <c r="K149" i="49"/>
  <c r="J149" i="49"/>
  <c r="I149" i="49"/>
  <c r="H149" i="49"/>
  <c r="G149" i="49"/>
  <c r="F149" i="49"/>
  <c r="E149" i="49"/>
  <c r="D149" i="49"/>
  <c r="AG148" i="49"/>
  <c r="AF148" i="49"/>
  <c r="AE148" i="49"/>
  <c r="AD148" i="49"/>
  <c r="AC148" i="49"/>
  <c r="AB148" i="49"/>
  <c r="AA148" i="49"/>
  <c r="Z148" i="49"/>
  <c r="Y148" i="49"/>
  <c r="X148" i="49"/>
  <c r="W148" i="49"/>
  <c r="V148" i="49"/>
  <c r="U148" i="49"/>
  <c r="T148" i="49"/>
  <c r="S148" i="49"/>
  <c r="R148" i="49"/>
  <c r="Q148" i="49"/>
  <c r="P148" i="49"/>
  <c r="O148" i="49"/>
  <c r="N148" i="49"/>
  <c r="M148" i="49"/>
  <c r="L148" i="49"/>
  <c r="K148" i="49"/>
  <c r="J148" i="49"/>
  <c r="I148" i="49"/>
  <c r="H148" i="49"/>
  <c r="G148" i="49"/>
  <c r="F148" i="49"/>
  <c r="E148" i="49"/>
  <c r="D148" i="49"/>
  <c r="AG147" i="49"/>
  <c r="AF147" i="49"/>
  <c r="AE147" i="49"/>
  <c r="AD147" i="49"/>
  <c r="AC147" i="49"/>
  <c r="AB147" i="49"/>
  <c r="AA147" i="49"/>
  <c r="Z147" i="49"/>
  <c r="Y147" i="49"/>
  <c r="X147" i="49"/>
  <c r="W147" i="49"/>
  <c r="V147" i="49"/>
  <c r="U147" i="49"/>
  <c r="T147" i="49"/>
  <c r="S147" i="49"/>
  <c r="R147" i="49"/>
  <c r="Q147" i="49"/>
  <c r="P147" i="49"/>
  <c r="O147" i="49"/>
  <c r="N147" i="49"/>
  <c r="M147" i="49"/>
  <c r="L147" i="49"/>
  <c r="K147" i="49"/>
  <c r="J147" i="49"/>
  <c r="I147" i="49"/>
  <c r="H147" i="49"/>
  <c r="G147" i="49"/>
  <c r="F147" i="49"/>
  <c r="E147" i="49"/>
  <c r="D147" i="49"/>
  <c r="AG146" i="49"/>
  <c r="AF146" i="49"/>
  <c r="AE146" i="49"/>
  <c r="AD146" i="49"/>
  <c r="AC146" i="49"/>
  <c r="AB146" i="49"/>
  <c r="AA146" i="49"/>
  <c r="Z146" i="49"/>
  <c r="Y146" i="49"/>
  <c r="X146" i="49"/>
  <c r="W146" i="49"/>
  <c r="V146" i="49"/>
  <c r="U146" i="49"/>
  <c r="T146" i="49"/>
  <c r="S146" i="49"/>
  <c r="R146" i="49"/>
  <c r="Q146" i="49"/>
  <c r="P146" i="49"/>
  <c r="O146" i="49"/>
  <c r="N146" i="49"/>
  <c r="M146" i="49"/>
  <c r="L146" i="49"/>
  <c r="K146" i="49"/>
  <c r="J146" i="49"/>
  <c r="I146" i="49"/>
  <c r="H146" i="49"/>
  <c r="G146" i="49"/>
  <c r="F146" i="49"/>
  <c r="E146" i="49"/>
  <c r="D146" i="49"/>
  <c r="AG145" i="49"/>
  <c r="AF145" i="49"/>
  <c r="AE145" i="49"/>
  <c r="AD145" i="49"/>
  <c r="AC145" i="49"/>
  <c r="AB145" i="49"/>
  <c r="AA145" i="49"/>
  <c r="Z145" i="49"/>
  <c r="Y145" i="49"/>
  <c r="X145" i="49"/>
  <c r="W145" i="49"/>
  <c r="V145" i="49"/>
  <c r="U145" i="49"/>
  <c r="T145" i="49"/>
  <c r="S145" i="49"/>
  <c r="R145" i="49"/>
  <c r="Q145" i="49"/>
  <c r="P145" i="49"/>
  <c r="O145" i="49"/>
  <c r="N145" i="49"/>
  <c r="M145" i="49"/>
  <c r="L145" i="49"/>
  <c r="K145" i="49"/>
  <c r="J145" i="49"/>
  <c r="I145" i="49"/>
  <c r="H145" i="49"/>
  <c r="G145" i="49"/>
  <c r="F145" i="49"/>
  <c r="E145" i="49"/>
  <c r="D145" i="49"/>
  <c r="AG144" i="49"/>
  <c r="AF144" i="49"/>
  <c r="AE144" i="49"/>
  <c r="AD144" i="49"/>
  <c r="AC144" i="49"/>
  <c r="AB144" i="49"/>
  <c r="AA144" i="49"/>
  <c r="Z144" i="49"/>
  <c r="Y144" i="49"/>
  <c r="X144" i="49"/>
  <c r="W144" i="49"/>
  <c r="V144" i="49"/>
  <c r="U144" i="49"/>
  <c r="T144" i="49"/>
  <c r="S144" i="49"/>
  <c r="R144" i="49"/>
  <c r="Q144" i="49"/>
  <c r="P144" i="49"/>
  <c r="O144" i="49"/>
  <c r="N144" i="49"/>
  <c r="M144" i="49"/>
  <c r="L144" i="49"/>
  <c r="K144" i="49"/>
  <c r="J144" i="49"/>
  <c r="I144" i="49"/>
  <c r="H144" i="49"/>
  <c r="G144" i="49"/>
  <c r="F144" i="49"/>
  <c r="E144" i="49"/>
  <c r="D144" i="49"/>
  <c r="AG143" i="49"/>
  <c r="AF143" i="49"/>
  <c r="AE143" i="49"/>
  <c r="AD143" i="49"/>
  <c r="AC143" i="49"/>
  <c r="AB143" i="49"/>
  <c r="AA143" i="49"/>
  <c r="Z143" i="49"/>
  <c r="Y143" i="49"/>
  <c r="X143" i="49"/>
  <c r="W143" i="49"/>
  <c r="V143" i="49"/>
  <c r="U143" i="49"/>
  <c r="T143" i="49"/>
  <c r="S143" i="49"/>
  <c r="R143" i="49"/>
  <c r="Q143" i="49"/>
  <c r="P143" i="49"/>
  <c r="O143" i="49"/>
  <c r="N143" i="49"/>
  <c r="M143" i="49"/>
  <c r="L143" i="49"/>
  <c r="K143" i="49"/>
  <c r="J143" i="49"/>
  <c r="I143" i="49"/>
  <c r="H143" i="49"/>
  <c r="G143" i="49"/>
  <c r="F143" i="49"/>
  <c r="E143" i="49"/>
  <c r="D143" i="49"/>
  <c r="AG142" i="49"/>
  <c r="AF142" i="49"/>
  <c r="AE142" i="49"/>
  <c r="AD142" i="49"/>
  <c r="AC142" i="49"/>
  <c r="AB142" i="49"/>
  <c r="AA142" i="49"/>
  <c r="Z142" i="49"/>
  <c r="Y142" i="49"/>
  <c r="X142" i="49"/>
  <c r="W142" i="49"/>
  <c r="V142" i="49"/>
  <c r="U142" i="49"/>
  <c r="T142" i="49"/>
  <c r="S142" i="49"/>
  <c r="R142" i="49"/>
  <c r="Q142" i="49"/>
  <c r="P142" i="49"/>
  <c r="O142" i="49"/>
  <c r="N142" i="49"/>
  <c r="M142" i="49"/>
  <c r="L142" i="49"/>
  <c r="K142" i="49"/>
  <c r="J142" i="49"/>
  <c r="I142" i="49"/>
  <c r="H142" i="49"/>
  <c r="G142" i="49"/>
  <c r="F142" i="49"/>
  <c r="E142" i="49"/>
  <c r="D142" i="49"/>
  <c r="AG141" i="49"/>
  <c r="AF141" i="49"/>
  <c r="AE141" i="49"/>
  <c r="AD141" i="49"/>
  <c r="AC141" i="49"/>
  <c r="AB141" i="49"/>
  <c r="AA141" i="49"/>
  <c r="Z141" i="49"/>
  <c r="Y141" i="49"/>
  <c r="X141" i="49"/>
  <c r="W141" i="49"/>
  <c r="V141" i="49"/>
  <c r="U141" i="49"/>
  <c r="T141" i="49"/>
  <c r="S141" i="49"/>
  <c r="R141" i="49"/>
  <c r="Q141" i="49"/>
  <c r="P141" i="49"/>
  <c r="O141" i="49"/>
  <c r="N141" i="49"/>
  <c r="M141" i="49"/>
  <c r="L141" i="49"/>
  <c r="K141" i="49"/>
  <c r="J141" i="49"/>
  <c r="I141" i="49"/>
  <c r="H141" i="49"/>
  <c r="G141" i="49"/>
  <c r="F141" i="49"/>
  <c r="E141" i="49"/>
  <c r="D141" i="49"/>
  <c r="AG138" i="49"/>
  <c r="AF138" i="49"/>
  <c r="AE138" i="49"/>
  <c r="AD138" i="49"/>
  <c r="AC138" i="49"/>
  <c r="AB138" i="49"/>
  <c r="AA138" i="49"/>
  <c r="Z138" i="49"/>
  <c r="Y138" i="49"/>
  <c r="X138" i="49"/>
  <c r="W138" i="49"/>
  <c r="V138" i="49"/>
  <c r="U138" i="49"/>
  <c r="T138" i="49"/>
  <c r="S138" i="49"/>
  <c r="R138" i="49"/>
  <c r="Q138" i="49"/>
  <c r="P138" i="49"/>
  <c r="O138" i="49"/>
  <c r="N138" i="49"/>
  <c r="M138" i="49"/>
  <c r="L138" i="49"/>
  <c r="K138" i="49"/>
  <c r="J138" i="49"/>
  <c r="I138" i="49"/>
  <c r="H138" i="49"/>
  <c r="G138" i="49"/>
  <c r="F138" i="49"/>
  <c r="E138" i="49"/>
  <c r="D138" i="49"/>
  <c r="AG137" i="49"/>
  <c r="AF137" i="49"/>
  <c r="AE137" i="49"/>
  <c r="AD137" i="49"/>
  <c r="AC137" i="49"/>
  <c r="AB137" i="49"/>
  <c r="AA137" i="49"/>
  <c r="Z137" i="49"/>
  <c r="Y137" i="49"/>
  <c r="X137" i="49"/>
  <c r="W137" i="49"/>
  <c r="V137" i="49"/>
  <c r="U137" i="49"/>
  <c r="T137" i="49"/>
  <c r="S137" i="49"/>
  <c r="R137" i="49"/>
  <c r="Q137" i="49"/>
  <c r="P137" i="49"/>
  <c r="O137" i="49"/>
  <c r="N137" i="49"/>
  <c r="M137" i="49"/>
  <c r="L137" i="49"/>
  <c r="K137" i="49"/>
  <c r="J137" i="49"/>
  <c r="I137" i="49"/>
  <c r="H137" i="49"/>
  <c r="G137" i="49"/>
  <c r="F137" i="49"/>
  <c r="E137" i="49"/>
  <c r="D137" i="49"/>
  <c r="AG136" i="49"/>
  <c r="AF136" i="49"/>
  <c r="AE136" i="49"/>
  <c r="AD136" i="49"/>
  <c r="AC136" i="49"/>
  <c r="AB136" i="49"/>
  <c r="AA136" i="49"/>
  <c r="Z136" i="49"/>
  <c r="Y136" i="49"/>
  <c r="X136" i="49"/>
  <c r="W136" i="49"/>
  <c r="V136" i="49"/>
  <c r="U136" i="49"/>
  <c r="T136" i="49"/>
  <c r="S136" i="49"/>
  <c r="R136" i="49"/>
  <c r="Q136" i="49"/>
  <c r="P136" i="49"/>
  <c r="O136" i="49"/>
  <c r="N136" i="49"/>
  <c r="M136" i="49"/>
  <c r="L136" i="49"/>
  <c r="K136" i="49"/>
  <c r="J136" i="49"/>
  <c r="I136" i="49"/>
  <c r="H136" i="49"/>
  <c r="G136" i="49"/>
  <c r="F136" i="49"/>
  <c r="E136" i="49"/>
  <c r="D136" i="49"/>
  <c r="AG135" i="49"/>
  <c r="AF135" i="49"/>
  <c r="AE135" i="49"/>
  <c r="AD135" i="49"/>
  <c r="AC135" i="49"/>
  <c r="AB135" i="49"/>
  <c r="AA135" i="49"/>
  <c r="Z135" i="49"/>
  <c r="Y135" i="49"/>
  <c r="X135" i="49"/>
  <c r="W135" i="49"/>
  <c r="V135" i="49"/>
  <c r="U135" i="49"/>
  <c r="T135" i="49"/>
  <c r="S135" i="49"/>
  <c r="R135" i="49"/>
  <c r="Q135" i="49"/>
  <c r="P135" i="49"/>
  <c r="O135" i="49"/>
  <c r="N135" i="49"/>
  <c r="M135" i="49"/>
  <c r="L135" i="49"/>
  <c r="K135" i="49"/>
  <c r="J135" i="49"/>
  <c r="I135" i="49"/>
  <c r="H135" i="49"/>
  <c r="G135" i="49"/>
  <c r="F135" i="49"/>
  <c r="E135" i="49"/>
  <c r="D135" i="49"/>
  <c r="AG134" i="49"/>
  <c r="AF134" i="49"/>
  <c r="AE134" i="49"/>
  <c r="AD134" i="49"/>
  <c r="AC134" i="49"/>
  <c r="AB134" i="49"/>
  <c r="AA134" i="49"/>
  <c r="Z134" i="49"/>
  <c r="Y134" i="49"/>
  <c r="X134" i="49"/>
  <c r="W134" i="49"/>
  <c r="V134" i="49"/>
  <c r="U134" i="49"/>
  <c r="T134" i="49"/>
  <c r="S134" i="49"/>
  <c r="R134" i="49"/>
  <c r="Q134" i="49"/>
  <c r="P134" i="49"/>
  <c r="O134" i="49"/>
  <c r="N134" i="49"/>
  <c r="M134" i="49"/>
  <c r="L134" i="49"/>
  <c r="K134" i="49"/>
  <c r="J134" i="49"/>
  <c r="I134" i="49"/>
  <c r="H134" i="49"/>
  <c r="G134" i="49"/>
  <c r="F134" i="49"/>
  <c r="E134" i="49"/>
  <c r="D134" i="49"/>
  <c r="AG133" i="49"/>
  <c r="AF133" i="49"/>
  <c r="AE133" i="49"/>
  <c r="AD133" i="49"/>
  <c r="AC133" i="49"/>
  <c r="AB133" i="49"/>
  <c r="AA133" i="49"/>
  <c r="Z133" i="49"/>
  <c r="Y133" i="49"/>
  <c r="X133" i="49"/>
  <c r="W133" i="49"/>
  <c r="V133" i="49"/>
  <c r="U133" i="49"/>
  <c r="T133" i="49"/>
  <c r="S133" i="49"/>
  <c r="R133" i="49"/>
  <c r="Q133" i="49"/>
  <c r="P133" i="49"/>
  <c r="O133" i="49"/>
  <c r="N133" i="49"/>
  <c r="M133" i="49"/>
  <c r="L133" i="49"/>
  <c r="K133" i="49"/>
  <c r="J133" i="49"/>
  <c r="I133" i="49"/>
  <c r="H133" i="49"/>
  <c r="G133" i="49"/>
  <c r="F133" i="49"/>
  <c r="E133" i="49"/>
  <c r="D133" i="49"/>
  <c r="AG132" i="49"/>
  <c r="AF132" i="49"/>
  <c r="AE132" i="49"/>
  <c r="AD132" i="49"/>
  <c r="AC132" i="49"/>
  <c r="AB132" i="49"/>
  <c r="AA132" i="49"/>
  <c r="Z132" i="49"/>
  <c r="Y132" i="49"/>
  <c r="X132" i="49"/>
  <c r="W132" i="49"/>
  <c r="V132" i="49"/>
  <c r="U132" i="49"/>
  <c r="T132" i="49"/>
  <c r="S132" i="49"/>
  <c r="R132" i="49"/>
  <c r="Q132" i="49"/>
  <c r="P132" i="49"/>
  <c r="O132" i="49"/>
  <c r="N132" i="49"/>
  <c r="M132" i="49"/>
  <c r="L132" i="49"/>
  <c r="K132" i="49"/>
  <c r="J132" i="49"/>
  <c r="I132" i="49"/>
  <c r="H132" i="49"/>
  <c r="G132" i="49"/>
  <c r="F132" i="49"/>
  <c r="E132" i="49"/>
  <c r="D132" i="49"/>
  <c r="AG131" i="49"/>
  <c r="AF131" i="49"/>
  <c r="AE131" i="49"/>
  <c r="AD131" i="49"/>
  <c r="AC131" i="49"/>
  <c r="AB131" i="49"/>
  <c r="AA131" i="49"/>
  <c r="Z131" i="49"/>
  <c r="Y131" i="49"/>
  <c r="X131" i="49"/>
  <c r="W131" i="49"/>
  <c r="V131" i="49"/>
  <c r="U131" i="49"/>
  <c r="T131" i="49"/>
  <c r="S131" i="49"/>
  <c r="R131" i="49"/>
  <c r="Q131" i="49"/>
  <c r="P131" i="49"/>
  <c r="O131" i="49"/>
  <c r="N131" i="49"/>
  <c r="M131" i="49"/>
  <c r="L131" i="49"/>
  <c r="K131" i="49"/>
  <c r="J131" i="49"/>
  <c r="I131" i="49"/>
  <c r="H131" i="49"/>
  <c r="G131" i="49"/>
  <c r="F131" i="49"/>
  <c r="E131" i="49"/>
  <c r="D131" i="49"/>
  <c r="AG130" i="49"/>
  <c r="AF130" i="49"/>
  <c r="AE130" i="49"/>
  <c r="AD130" i="49"/>
  <c r="AC130" i="49"/>
  <c r="AB130" i="49"/>
  <c r="AA130" i="49"/>
  <c r="Z130" i="49"/>
  <c r="Y130" i="49"/>
  <c r="X130" i="49"/>
  <c r="W130" i="49"/>
  <c r="V130" i="49"/>
  <c r="U130" i="49"/>
  <c r="T130" i="49"/>
  <c r="S130" i="49"/>
  <c r="R130" i="49"/>
  <c r="Q130" i="49"/>
  <c r="P130" i="49"/>
  <c r="O130" i="49"/>
  <c r="N130" i="49"/>
  <c r="M130" i="49"/>
  <c r="L130" i="49"/>
  <c r="K130" i="49"/>
  <c r="J130" i="49"/>
  <c r="I130" i="49"/>
  <c r="H130" i="49"/>
  <c r="G130" i="49"/>
  <c r="F130" i="49"/>
  <c r="E130" i="49"/>
  <c r="D130" i="49"/>
  <c r="AG129" i="49"/>
  <c r="AF129" i="49"/>
  <c r="AE129" i="49"/>
  <c r="AD129" i="49"/>
  <c r="AC129" i="49"/>
  <c r="AB129" i="49"/>
  <c r="AA129" i="49"/>
  <c r="Z129" i="49"/>
  <c r="Y129" i="49"/>
  <c r="X129" i="49"/>
  <c r="W129" i="49"/>
  <c r="V129" i="49"/>
  <c r="U129" i="49"/>
  <c r="T129" i="49"/>
  <c r="S129" i="49"/>
  <c r="R129" i="49"/>
  <c r="Q129" i="49"/>
  <c r="P129" i="49"/>
  <c r="O129" i="49"/>
  <c r="N129" i="49"/>
  <c r="M129" i="49"/>
  <c r="L129" i="49"/>
  <c r="K129" i="49"/>
  <c r="J129" i="49"/>
  <c r="I129" i="49"/>
  <c r="H129" i="49"/>
  <c r="G129" i="49"/>
  <c r="F129" i="49"/>
  <c r="E129" i="49"/>
  <c r="D129" i="49"/>
  <c r="AG128" i="49"/>
  <c r="AF128" i="49"/>
  <c r="AE128" i="49"/>
  <c r="AD128" i="49"/>
  <c r="AC128" i="49"/>
  <c r="AB128" i="49"/>
  <c r="AA128" i="49"/>
  <c r="Z128" i="49"/>
  <c r="Y128" i="49"/>
  <c r="X128" i="49"/>
  <c r="W128" i="49"/>
  <c r="V128" i="49"/>
  <c r="U128" i="49"/>
  <c r="T128" i="49"/>
  <c r="S128" i="49"/>
  <c r="R128" i="49"/>
  <c r="Q128" i="49"/>
  <c r="P128" i="49"/>
  <c r="O128" i="49"/>
  <c r="N128" i="49"/>
  <c r="M128" i="49"/>
  <c r="L128" i="49"/>
  <c r="K128" i="49"/>
  <c r="J128" i="49"/>
  <c r="I128" i="49"/>
  <c r="H128" i="49"/>
  <c r="G128" i="49"/>
  <c r="F128" i="49"/>
  <c r="E128" i="49"/>
  <c r="D128" i="49"/>
  <c r="AG127" i="49"/>
  <c r="AF127" i="49"/>
  <c r="AE127" i="49"/>
  <c r="AD127" i="49"/>
  <c r="AC127" i="49"/>
  <c r="AB127" i="49"/>
  <c r="AA127" i="49"/>
  <c r="Z127" i="49"/>
  <c r="Y127" i="49"/>
  <c r="X127" i="49"/>
  <c r="W127" i="49"/>
  <c r="V127" i="49"/>
  <c r="U127" i="49"/>
  <c r="T127" i="49"/>
  <c r="S127" i="49"/>
  <c r="R127" i="49"/>
  <c r="Q127" i="49"/>
  <c r="P127" i="49"/>
  <c r="O127" i="49"/>
  <c r="N127" i="49"/>
  <c r="M127" i="49"/>
  <c r="L127" i="49"/>
  <c r="K127" i="49"/>
  <c r="J127" i="49"/>
  <c r="I127" i="49"/>
  <c r="H127" i="49"/>
  <c r="G127" i="49"/>
  <c r="F127" i="49"/>
  <c r="E127" i="49"/>
  <c r="D127" i="49"/>
  <c r="AG126" i="49"/>
  <c r="AF126" i="49"/>
  <c r="AE126" i="49"/>
  <c r="AD126" i="49"/>
  <c r="AC126" i="49"/>
  <c r="AB126" i="49"/>
  <c r="AA126" i="49"/>
  <c r="Z126" i="49"/>
  <c r="Y126" i="49"/>
  <c r="X126" i="49"/>
  <c r="W126" i="49"/>
  <c r="V126" i="49"/>
  <c r="U126" i="49"/>
  <c r="T126" i="49"/>
  <c r="S126" i="49"/>
  <c r="R126" i="49"/>
  <c r="Q126" i="49"/>
  <c r="P126" i="49"/>
  <c r="O126" i="49"/>
  <c r="N126" i="49"/>
  <c r="M126" i="49"/>
  <c r="L126" i="49"/>
  <c r="K126" i="49"/>
  <c r="J126" i="49"/>
  <c r="I126" i="49"/>
  <c r="H126" i="49"/>
  <c r="G126" i="49"/>
  <c r="F126" i="49"/>
  <c r="E126" i="49"/>
  <c r="D126" i="49"/>
  <c r="AG125" i="49"/>
  <c r="AF125" i="49"/>
  <c r="AE125" i="49"/>
  <c r="AD125" i="49"/>
  <c r="AC125" i="49"/>
  <c r="AB125" i="49"/>
  <c r="AA125" i="49"/>
  <c r="Z125" i="49"/>
  <c r="Y125" i="49"/>
  <c r="X125" i="49"/>
  <c r="W125" i="49"/>
  <c r="V125" i="49"/>
  <c r="U125" i="49"/>
  <c r="T125" i="49"/>
  <c r="S125" i="49"/>
  <c r="R125" i="49"/>
  <c r="Q125" i="49"/>
  <c r="P125" i="49"/>
  <c r="O125" i="49"/>
  <c r="N125" i="49"/>
  <c r="M125" i="49"/>
  <c r="L125" i="49"/>
  <c r="K125" i="49"/>
  <c r="J125" i="49"/>
  <c r="I125" i="49"/>
  <c r="H125" i="49"/>
  <c r="G125" i="49"/>
  <c r="F125" i="49"/>
  <c r="E125" i="49"/>
  <c r="D125" i="49"/>
  <c r="AG124" i="49"/>
  <c r="AF124" i="49"/>
  <c r="AE124" i="49"/>
  <c r="AD124" i="49"/>
  <c r="AC124" i="49"/>
  <c r="AB124" i="49"/>
  <c r="AA124" i="49"/>
  <c r="Z124" i="49"/>
  <c r="Y124" i="49"/>
  <c r="X124" i="49"/>
  <c r="W124" i="49"/>
  <c r="V124" i="49"/>
  <c r="U124" i="49"/>
  <c r="T124" i="49"/>
  <c r="S124" i="49"/>
  <c r="R124" i="49"/>
  <c r="Q124" i="49"/>
  <c r="P124" i="49"/>
  <c r="O124" i="49"/>
  <c r="N124" i="49"/>
  <c r="M124" i="49"/>
  <c r="L124" i="49"/>
  <c r="K124" i="49"/>
  <c r="J124" i="49"/>
  <c r="I124" i="49"/>
  <c r="H124" i="49"/>
  <c r="G124" i="49"/>
  <c r="F124" i="49"/>
  <c r="E124" i="49"/>
  <c r="D124" i="49"/>
  <c r="AG123" i="49"/>
  <c r="AF123" i="49"/>
  <c r="AE123" i="49"/>
  <c r="AD123" i="49"/>
  <c r="AC123" i="49"/>
  <c r="AB123" i="49"/>
  <c r="AA123" i="49"/>
  <c r="Z123" i="49"/>
  <c r="Y123" i="49"/>
  <c r="X123" i="49"/>
  <c r="W123" i="49"/>
  <c r="V123" i="49"/>
  <c r="U123" i="49"/>
  <c r="T123" i="49"/>
  <c r="S123" i="49"/>
  <c r="R123" i="49"/>
  <c r="Q123" i="49"/>
  <c r="P123" i="49"/>
  <c r="O123" i="49"/>
  <c r="N123" i="49"/>
  <c r="M123" i="49"/>
  <c r="L123" i="49"/>
  <c r="K123" i="49"/>
  <c r="J123" i="49"/>
  <c r="I123" i="49"/>
  <c r="H123" i="49"/>
  <c r="G123" i="49"/>
  <c r="F123" i="49"/>
  <c r="E123" i="49"/>
  <c r="D123" i="49"/>
  <c r="AG120" i="49"/>
  <c r="AF120" i="49"/>
  <c r="AE120" i="49"/>
  <c r="AD120" i="49"/>
  <c r="AC120" i="49"/>
  <c r="AB120" i="49"/>
  <c r="AA120" i="49"/>
  <c r="Z120" i="49"/>
  <c r="Y120" i="49"/>
  <c r="X120" i="49"/>
  <c r="W120" i="49"/>
  <c r="V120" i="49"/>
  <c r="U120" i="49"/>
  <c r="T120" i="49"/>
  <c r="S120" i="49"/>
  <c r="R120" i="49"/>
  <c r="Q120" i="49"/>
  <c r="P120" i="49"/>
  <c r="O120" i="49"/>
  <c r="N120" i="49"/>
  <c r="M120" i="49"/>
  <c r="L120" i="49"/>
  <c r="K120" i="49"/>
  <c r="J120" i="49"/>
  <c r="I120" i="49"/>
  <c r="H120" i="49"/>
  <c r="G120" i="49"/>
  <c r="F120" i="49"/>
  <c r="E120" i="49"/>
  <c r="D120" i="49"/>
  <c r="AG119" i="49"/>
  <c r="AF119" i="49"/>
  <c r="AE119" i="49"/>
  <c r="AD119" i="49"/>
  <c r="AC119" i="49"/>
  <c r="AB119" i="49"/>
  <c r="AA119" i="49"/>
  <c r="Z119" i="49"/>
  <c r="Y119" i="49"/>
  <c r="X119" i="49"/>
  <c r="W119" i="49"/>
  <c r="V119" i="49"/>
  <c r="U119" i="49"/>
  <c r="T119" i="49"/>
  <c r="S119" i="49"/>
  <c r="R119" i="49"/>
  <c r="Q119" i="49"/>
  <c r="P119" i="49"/>
  <c r="O119" i="49"/>
  <c r="N119" i="49"/>
  <c r="M119" i="49"/>
  <c r="L119" i="49"/>
  <c r="K119" i="49"/>
  <c r="J119" i="49"/>
  <c r="I119" i="49"/>
  <c r="H119" i="49"/>
  <c r="G119" i="49"/>
  <c r="F119" i="49"/>
  <c r="E119" i="49"/>
  <c r="D119" i="49"/>
  <c r="AG118" i="49"/>
  <c r="AF118" i="49"/>
  <c r="AE118" i="49"/>
  <c r="AD118" i="49"/>
  <c r="AC118" i="49"/>
  <c r="AB118" i="49"/>
  <c r="AA118" i="49"/>
  <c r="Z118" i="49"/>
  <c r="Y118" i="49"/>
  <c r="X118" i="49"/>
  <c r="W118" i="49"/>
  <c r="V118" i="49"/>
  <c r="U118" i="49"/>
  <c r="T118" i="49"/>
  <c r="S118" i="49"/>
  <c r="R118" i="49"/>
  <c r="Q118" i="49"/>
  <c r="P118" i="49"/>
  <c r="O118" i="49"/>
  <c r="N118" i="49"/>
  <c r="M118" i="49"/>
  <c r="L118" i="49"/>
  <c r="K118" i="49"/>
  <c r="J118" i="49"/>
  <c r="I118" i="49"/>
  <c r="H118" i="49"/>
  <c r="G118" i="49"/>
  <c r="F118" i="49"/>
  <c r="E118" i="49"/>
  <c r="D118" i="49"/>
  <c r="AG117" i="49"/>
  <c r="AF117" i="49"/>
  <c r="AE117" i="49"/>
  <c r="AD117" i="49"/>
  <c r="AC117" i="49"/>
  <c r="AB117" i="49"/>
  <c r="AA117" i="49"/>
  <c r="Z117" i="49"/>
  <c r="Y117" i="49"/>
  <c r="X117" i="49"/>
  <c r="W117" i="49"/>
  <c r="V117" i="49"/>
  <c r="U117" i="49"/>
  <c r="T117" i="49"/>
  <c r="S117" i="49"/>
  <c r="R117" i="49"/>
  <c r="Q117" i="49"/>
  <c r="P117" i="49"/>
  <c r="O117" i="49"/>
  <c r="N117" i="49"/>
  <c r="M117" i="49"/>
  <c r="L117" i="49"/>
  <c r="K117" i="49"/>
  <c r="J117" i="49"/>
  <c r="I117" i="49"/>
  <c r="H117" i="49"/>
  <c r="G117" i="49"/>
  <c r="F117" i="49"/>
  <c r="E117" i="49"/>
  <c r="D117" i="49"/>
  <c r="AG116" i="49"/>
  <c r="AF116" i="49"/>
  <c r="AE116" i="49"/>
  <c r="AD116" i="49"/>
  <c r="AC116" i="49"/>
  <c r="AB116" i="49"/>
  <c r="AA116" i="49"/>
  <c r="Z116" i="49"/>
  <c r="Y116" i="49"/>
  <c r="X116" i="49"/>
  <c r="W116" i="49"/>
  <c r="V116" i="49"/>
  <c r="U116" i="49"/>
  <c r="T116" i="49"/>
  <c r="S116" i="49"/>
  <c r="R116" i="49"/>
  <c r="Q116" i="49"/>
  <c r="P116" i="49"/>
  <c r="O116" i="49"/>
  <c r="N116" i="49"/>
  <c r="M116" i="49"/>
  <c r="L116" i="49"/>
  <c r="K116" i="49"/>
  <c r="J116" i="49"/>
  <c r="I116" i="49"/>
  <c r="H116" i="49"/>
  <c r="G116" i="49"/>
  <c r="F116" i="49"/>
  <c r="E116" i="49"/>
  <c r="D116" i="49"/>
  <c r="AG115" i="49"/>
  <c r="AF115" i="49"/>
  <c r="AE115" i="49"/>
  <c r="AD115" i="49"/>
  <c r="AC115" i="49"/>
  <c r="AB115" i="49"/>
  <c r="AA115" i="49"/>
  <c r="Z115" i="49"/>
  <c r="Y115" i="49"/>
  <c r="X115" i="49"/>
  <c r="W115" i="49"/>
  <c r="V115" i="49"/>
  <c r="U115" i="49"/>
  <c r="T115" i="49"/>
  <c r="S115" i="49"/>
  <c r="R115" i="49"/>
  <c r="Q115" i="49"/>
  <c r="P115" i="49"/>
  <c r="O115" i="49"/>
  <c r="N115" i="49"/>
  <c r="M115" i="49"/>
  <c r="L115" i="49"/>
  <c r="K115" i="49"/>
  <c r="J115" i="49"/>
  <c r="I115" i="49"/>
  <c r="H115" i="49"/>
  <c r="G115" i="49"/>
  <c r="F115" i="49"/>
  <c r="E115" i="49"/>
  <c r="D115" i="49"/>
  <c r="AG114" i="49"/>
  <c r="AF114" i="49"/>
  <c r="AE114" i="49"/>
  <c r="AD114" i="49"/>
  <c r="AC114" i="49"/>
  <c r="AB114" i="49"/>
  <c r="AA114" i="49"/>
  <c r="Z114" i="49"/>
  <c r="Y114" i="49"/>
  <c r="X114" i="49"/>
  <c r="W114" i="49"/>
  <c r="V114" i="49"/>
  <c r="U114" i="49"/>
  <c r="T114" i="49"/>
  <c r="S114" i="49"/>
  <c r="R114" i="49"/>
  <c r="Q114" i="49"/>
  <c r="P114" i="49"/>
  <c r="O114" i="49"/>
  <c r="N114" i="49"/>
  <c r="M114" i="49"/>
  <c r="L114" i="49"/>
  <c r="K114" i="49"/>
  <c r="J114" i="49"/>
  <c r="I114" i="49"/>
  <c r="H114" i="49"/>
  <c r="G114" i="49"/>
  <c r="F114" i="49"/>
  <c r="E114" i="49"/>
  <c r="D114" i="49"/>
  <c r="AG113" i="49"/>
  <c r="AF113" i="49"/>
  <c r="AE113" i="49"/>
  <c r="AD113" i="49"/>
  <c r="AC113" i="49"/>
  <c r="AB113" i="49"/>
  <c r="AA113" i="49"/>
  <c r="Z113" i="49"/>
  <c r="Y113" i="49"/>
  <c r="X113" i="49"/>
  <c r="W113" i="49"/>
  <c r="V113" i="49"/>
  <c r="U113" i="49"/>
  <c r="T113" i="49"/>
  <c r="S113" i="49"/>
  <c r="R113" i="49"/>
  <c r="Q113" i="49"/>
  <c r="P113" i="49"/>
  <c r="O113" i="49"/>
  <c r="N113" i="49"/>
  <c r="M113" i="49"/>
  <c r="L113" i="49"/>
  <c r="K113" i="49"/>
  <c r="J113" i="49"/>
  <c r="I113" i="49"/>
  <c r="H113" i="49"/>
  <c r="G113" i="49"/>
  <c r="F113" i="49"/>
  <c r="E113" i="49"/>
  <c r="D113" i="49"/>
  <c r="AG112" i="49"/>
  <c r="AF112" i="49"/>
  <c r="AE112" i="49"/>
  <c r="AD112" i="49"/>
  <c r="AC112" i="49"/>
  <c r="AB112" i="49"/>
  <c r="AA112" i="49"/>
  <c r="Z112" i="49"/>
  <c r="Y112" i="49"/>
  <c r="X112" i="49"/>
  <c r="W112" i="49"/>
  <c r="V112" i="49"/>
  <c r="U112" i="49"/>
  <c r="T112" i="49"/>
  <c r="S112" i="49"/>
  <c r="R112" i="49"/>
  <c r="Q112" i="49"/>
  <c r="P112" i="49"/>
  <c r="O112" i="49"/>
  <c r="N112" i="49"/>
  <c r="M112" i="49"/>
  <c r="L112" i="49"/>
  <c r="K112" i="49"/>
  <c r="J112" i="49"/>
  <c r="I112" i="49"/>
  <c r="H112" i="49"/>
  <c r="G112" i="49"/>
  <c r="F112" i="49"/>
  <c r="E112" i="49"/>
  <c r="D112" i="49"/>
  <c r="AG111" i="49"/>
  <c r="AF111" i="49"/>
  <c r="AE111" i="49"/>
  <c r="AD111" i="49"/>
  <c r="AC111" i="49"/>
  <c r="AB111" i="49"/>
  <c r="AA111" i="49"/>
  <c r="Z111" i="49"/>
  <c r="Y111" i="49"/>
  <c r="X111" i="49"/>
  <c r="W111" i="49"/>
  <c r="V111" i="49"/>
  <c r="U111" i="49"/>
  <c r="T111" i="49"/>
  <c r="S111" i="49"/>
  <c r="R111" i="49"/>
  <c r="Q111" i="49"/>
  <c r="P111" i="49"/>
  <c r="O111" i="49"/>
  <c r="N111" i="49"/>
  <c r="M111" i="49"/>
  <c r="L111" i="49"/>
  <c r="K111" i="49"/>
  <c r="J111" i="49"/>
  <c r="I111" i="49"/>
  <c r="H111" i="49"/>
  <c r="G111" i="49"/>
  <c r="F111" i="49"/>
  <c r="E111" i="49"/>
  <c r="D111" i="49"/>
  <c r="AG110" i="49"/>
  <c r="AF110" i="49"/>
  <c r="AE110" i="49"/>
  <c r="AD110" i="49"/>
  <c r="AC110" i="49"/>
  <c r="AB110" i="49"/>
  <c r="AA110" i="49"/>
  <c r="Z110" i="49"/>
  <c r="Y110" i="49"/>
  <c r="X110" i="49"/>
  <c r="W110" i="49"/>
  <c r="V110" i="49"/>
  <c r="U110" i="49"/>
  <c r="T110" i="49"/>
  <c r="S110" i="49"/>
  <c r="R110" i="49"/>
  <c r="Q110" i="49"/>
  <c r="P110" i="49"/>
  <c r="O110" i="49"/>
  <c r="N110" i="49"/>
  <c r="M110" i="49"/>
  <c r="L110" i="49"/>
  <c r="K110" i="49"/>
  <c r="J110" i="49"/>
  <c r="I110" i="49"/>
  <c r="H110" i="49"/>
  <c r="G110" i="49"/>
  <c r="F110" i="49"/>
  <c r="E110" i="49"/>
  <c r="D110" i="49"/>
  <c r="AG109" i="49"/>
  <c r="AF109" i="49"/>
  <c r="AE109" i="49"/>
  <c r="AD109" i="49"/>
  <c r="AC109" i="49"/>
  <c r="AB109" i="49"/>
  <c r="AA109" i="49"/>
  <c r="Z109" i="49"/>
  <c r="Y109" i="49"/>
  <c r="X109" i="49"/>
  <c r="W109" i="49"/>
  <c r="V109" i="49"/>
  <c r="U109" i="49"/>
  <c r="T109" i="49"/>
  <c r="S109" i="49"/>
  <c r="R109" i="49"/>
  <c r="Q109" i="49"/>
  <c r="P109" i="49"/>
  <c r="O109" i="49"/>
  <c r="N109" i="49"/>
  <c r="M109" i="49"/>
  <c r="L109" i="49"/>
  <c r="K109" i="49"/>
  <c r="J109" i="49"/>
  <c r="I109" i="49"/>
  <c r="H109" i="49"/>
  <c r="G109" i="49"/>
  <c r="F109" i="49"/>
  <c r="E109" i="49"/>
  <c r="D109" i="49"/>
  <c r="AG108" i="49"/>
  <c r="AF108" i="49"/>
  <c r="AE108" i="49"/>
  <c r="AD108" i="49"/>
  <c r="AC108" i="49"/>
  <c r="AB108" i="49"/>
  <c r="AA108" i="49"/>
  <c r="Z108" i="49"/>
  <c r="Y108" i="49"/>
  <c r="X108" i="49"/>
  <c r="W108" i="49"/>
  <c r="V108" i="49"/>
  <c r="U108" i="49"/>
  <c r="T108" i="49"/>
  <c r="S108" i="49"/>
  <c r="R108" i="49"/>
  <c r="Q108" i="49"/>
  <c r="P108" i="49"/>
  <c r="O108" i="49"/>
  <c r="N108" i="49"/>
  <c r="M108" i="49"/>
  <c r="L108" i="49"/>
  <c r="K108" i="49"/>
  <c r="J108" i="49"/>
  <c r="I108" i="49"/>
  <c r="H108" i="49"/>
  <c r="G108" i="49"/>
  <c r="F108" i="49"/>
  <c r="E108" i="49"/>
  <c r="D108" i="49"/>
  <c r="AG107" i="49"/>
  <c r="AF107" i="49"/>
  <c r="AE107" i="49"/>
  <c r="AD107" i="49"/>
  <c r="AC107" i="49"/>
  <c r="AB107" i="49"/>
  <c r="AA107" i="49"/>
  <c r="Z107" i="49"/>
  <c r="Y107" i="49"/>
  <c r="X107" i="49"/>
  <c r="W107" i="49"/>
  <c r="V107" i="49"/>
  <c r="U107" i="49"/>
  <c r="T107" i="49"/>
  <c r="S107" i="49"/>
  <c r="R107" i="49"/>
  <c r="Q107" i="49"/>
  <c r="P107" i="49"/>
  <c r="O107" i="49"/>
  <c r="N107" i="49"/>
  <c r="M107" i="49"/>
  <c r="L107" i="49"/>
  <c r="K107" i="49"/>
  <c r="J107" i="49"/>
  <c r="I107" i="49"/>
  <c r="H107" i="49"/>
  <c r="G107" i="49"/>
  <c r="F107" i="49"/>
  <c r="E107" i="49"/>
  <c r="D107" i="49"/>
  <c r="AG106" i="49"/>
  <c r="AF106" i="49"/>
  <c r="AE106" i="49"/>
  <c r="AD106" i="49"/>
  <c r="AC106" i="49"/>
  <c r="AB106" i="49"/>
  <c r="AA106" i="49"/>
  <c r="Z106" i="49"/>
  <c r="Y106" i="49"/>
  <c r="X106" i="49"/>
  <c r="W106" i="49"/>
  <c r="V106" i="49"/>
  <c r="U106" i="49"/>
  <c r="T106" i="49"/>
  <c r="S106" i="49"/>
  <c r="R106" i="49"/>
  <c r="Q106" i="49"/>
  <c r="P106" i="49"/>
  <c r="O106" i="49"/>
  <c r="N106" i="49"/>
  <c r="M106" i="49"/>
  <c r="L106" i="49"/>
  <c r="K106" i="49"/>
  <c r="J106" i="49"/>
  <c r="I106" i="49"/>
  <c r="H106" i="49"/>
  <c r="G106" i="49"/>
  <c r="F106" i="49"/>
  <c r="E106" i="49"/>
  <c r="D106" i="49"/>
  <c r="AG105" i="49"/>
  <c r="AF105" i="49"/>
  <c r="AE105" i="49"/>
  <c r="AD105" i="49"/>
  <c r="AC105" i="49"/>
  <c r="AB105" i="49"/>
  <c r="AA105" i="49"/>
  <c r="Z105" i="49"/>
  <c r="Y105" i="49"/>
  <c r="X105" i="49"/>
  <c r="W105" i="49"/>
  <c r="V105" i="49"/>
  <c r="U105" i="49"/>
  <c r="T105" i="49"/>
  <c r="S105" i="49"/>
  <c r="R105" i="49"/>
  <c r="Q105" i="49"/>
  <c r="P105" i="49"/>
  <c r="O105" i="49"/>
  <c r="N105" i="49"/>
  <c r="M105" i="49"/>
  <c r="L105" i="49"/>
  <c r="K105" i="49"/>
  <c r="J105" i="49"/>
  <c r="I105" i="49"/>
  <c r="H105" i="49"/>
  <c r="G105" i="49"/>
  <c r="F105" i="49"/>
  <c r="E105" i="49"/>
  <c r="D105" i="49"/>
  <c r="AG103" i="49"/>
  <c r="AF103" i="49"/>
  <c r="AE103" i="49"/>
  <c r="AD103" i="49"/>
  <c r="AC103" i="49"/>
  <c r="AB103" i="49"/>
  <c r="AA103" i="49"/>
  <c r="Z103" i="49"/>
  <c r="Y103" i="49"/>
  <c r="X103" i="49"/>
  <c r="W103" i="49"/>
  <c r="V103" i="49"/>
  <c r="U103" i="49"/>
  <c r="T103" i="49"/>
  <c r="S103" i="49"/>
  <c r="R103" i="49"/>
  <c r="Q103" i="49"/>
  <c r="P103" i="49"/>
  <c r="O103" i="49"/>
  <c r="N103" i="49"/>
  <c r="M103" i="49"/>
  <c r="L103" i="49"/>
  <c r="K103" i="49"/>
  <c r="J103" i="49"/>
  <c r="I103" i="49"/>
  <c r="H103" i="49"/>
  <c r="G103" i="49"/>
  <c r="F103" i="49"/>
  <c r="E103" i="49"/>
  <c r="D103" i="49"/>
  <c r="AG102" i="49"/>
  <c r="AF102" i="49"/>
  <c r="AE102" i="49"/>
  <c r="AD102" i="49"/>
  <c r="AC102" i="49"/>
  <c r="AB102" i="49"/>
  <c r="AA102" i="49"/>
  <c r="Z102" i="49"/>
  <c r="Y102" i="49"/>
  <c r="X102" i="49"/>
  <c r="W102" i="49"/>
  <c r="V102" i="49"/>
  <c r="U102" i="49"/>
  <c r="T102" i="49"/>
  <c r="S102" i="49"/>
  <c r="R102" i="49"/>
  <c r="Q102" i="49"/>
  <c r="P102" i="49"/>
  <c r="O102" i="49"/>
  <c r="N102" i="49"/>
  <c r="M102" i="49"/>
  <c r="L102" i="49"/>
  <c r="K102" i="49"/>
  <c r="J102" i="49"/>
  <c r="I102" i="49"/>
  <c r="H102" i="49"/>
  <c r="G102" i="49"/>
  <c r="F102" i="49"/>
  <c r="E102" i="49"/>
  <c r="D102" i="49"/>
  <c r="AG101" i="49"/>
  <c r="AF101" i="49"/>
  <c r="AE101" i="49"/>
  <c r="AD101" i="49"/>
  <c r="AC101" i="49"/>
  <c r="AB101" i="49"/>
  <c r="AA101" i="49"/>
  <c r="Z101" i="49"/>
  <c r="Y101" i="49"/>
  <c r="X101" i="49"/>
  <c r="W101" i="49"/>
  <c r="V101" i="49"/>
  <c r="U101" i="49"/>
  <c r="T101" i="49"/>
  <c r="S101" i="49"/>
  <c r="R101" i="49"/>
  <c r="Q101" i="49"/>
  <c r="P101" i="49"/>
  <c r="O101" i="49"/>
  <c r="N101" i="49"/>
  <c r="M101" i="49"/>
  <c r="L101" i="49"/>
  <c r="K101" i="49"/>
  <c r="J101" i="49"/>
  <c r="I101" i="49"/>
  <c r="H101" i="49"/>
  <c r="G101" i="49"/>
  <c r="F101" i="49"/>
  <c r="E101" i="49"/>
  <c r="D101" i="49"/>
  <c r="AG100" i="49"/>
  <c r="AF100" i="49"/>
  <c r="AE100" i="49"/>
  <c r="AD100" i="49"/>
  <c r="AC100" i="49"/>
  <c r="AB100" i="49"/>
  <c r="AA100" i="49"/>
  <c r="Z100" i="49"/>
  <c r="Y100" i="49"/>
  <c r="X100" i="49"/>
  <c r="W100" i="49"/>
  <c r="V100" i="49"/>
  <c r="U100" i="49"/>
  <c r="T100" i="49"/>
  <c r="S100" i="49"/>
  <c r="R100" i="49"/>
  <c r="Q100" i="49"/>
  <c r="P100" i="49"/>
  <c r="O100" i="49"/>
  <c r="N100" i="49"/>
  <c r="M100" i="49"/>
  <c r="L100" i="49"/>
  <c r="K100" i="49"/>
  <c r="J100" i="49"/>
  <c r="I100" i="49"/>
  <c r="H100" i="49"/>
  <c r="G100" i="49"/>
  <c r="F100" i="49"/>
  <c r="E100" i="49"/>
  <c r="D100" i="49"/>
  <c r="AG99" i="49"/>
  <c r="AF99" i="49"/>
  <c r="AE99" i="49"/>
  <c r="AD99" i="49"/>
  <c r="AC99" i="49"/>
  <c r="AB99" i="49"/>
  <c r="AA99" i="49"/>
  <c r="Z99" i="49"/>
  <c r="Y99" i="49"/>
  <c r="X99" i="49"/>
  <c r="W99" i="49"/>
  <c r="V99" i="49"/>
  <c r="U99" i="49"/>
  <c r="T99" i="49"/>
  <c r="S99" i="49"/>
  <c r="R99" i="49"/>
  <c r="Q99" i="49"/>
  <c r="P99" i="49"/>
  <c r="O99" i="49"/>
  <c r="N99" i="49"/>
  <c r="M99" i="49"/>
  <c r="L99" i="49"/>
  <c r="K99" i="49"/>
  <c r="J99" i="49"/>
  <c r="I99" i="49"/>
  <c r="H99" i="49"/>
  <c r="G99" i="49"/>
  <c r="F99" i="49"/>
  <c r="E99" i="49"/>
  <c r="D99" i="49"/>
  <c r="AG98" i="49"/>
  <c r="AF98" i="49"/>
  <c r="AE98" i="49"/>
  <c r="AD98" i="49"/>
  <c r="AC98" i="49"/>
  <c r="AB98" i="49"/>
  <c r="AA98" i="49"/>
  <c r="Z98" i="49"/>
  <c r="Y98" i="49"/>
  <c r="X98" i="49"/>
  <c r="W98" i="49"/>
  <c r="V98" i="49"/>
  <c r="U98" i="49"/>
  <c r="T98" i="49"/>
  <c r="S98" i="49"/>
  <c r="R98" i="49"/>
  <c r="Q98" i="49"/>
  <c r="P98" i="49"/>
  <c r="O98" i="49"/>
  <c r="N98" i="49"/>
  <c r="M98" i="49"/>
  <c r="L98" i="49"/>
  <c r="K98" i="49"/>
  <c r="J98" i="49"/>
  <c r="I98" i="49"/>
  <c r="H98" i="49"/>
  <c r="G98" i="49"/>
  <c r="F98" i="49"/>
  <c r="E98" i="49"/>
  <c r="D98" i="49"/>
  <c r="AG97" i="49"/>
  <c r="AF97" i="49"/>
  <c r="AE97" i="49"/>
  <c r="AD97" i="49"/>
  <c r="AC97" i="49"/>
  <c r="AB97" i="49"/>
  <c r="AA97" i="49"/>
  <c r="Z97" i="49"/>
  <c r="Y97" i="49"/>
  <c r="X97" i="49"/>
  <c r="W97" i="49"/>
  <c r="V97" i="49"/>
  <c r="U97" i="49"/>
  <c r="T97" i="49"/>
  <c r="S97" i="49"/>
  <c r="R97" i="49"/>
  <c r="Q97" i="49"/>
  <c r="P97" i="49"/>
  <c r="O97" i="49"/>
  <c r="N97" i="49"/>
  <c r="M97" i="49"/>
  <c r="L97" i="49"/>
  <c r="K97" i="49"/>
  <c r="J97" i="49"/>
  <c r="I97" i="49"/>
  <c r="H97" i="49"/>
  <c r="G97" i="49"/>
  <c r="F97" i="49"/>
  <c r="E97" i="49"/>
  <c r="D97" i="49"/>
  <c r="AG96" i="49"/>
  <c r="AF96" i="49"/>
  <c r="AE96" i="49"/>
  <c r="AD96" i="49"/>
  <c r="AC96" i="49"/>
  <c r="AB96" i="49"/>
  <c r="AA96" i="49"/>
  <c r="Z96" i="49"/>
  <c r="Y96" i="49"/>
  <c r="X96" i="49"/>
  <c r="W96" i="49"/>
  <c r="V96" i="49"/>
  <c r="U96" i="49"/>
  <c r="T96" i="49"/>
  <c r="S96" i="49"/>
  <c r="R96" i="49"/>
  <c r="Q96" i="49"/>
  <c r="P96" i="49"/>
  <c r="O96" i="49"/>
  <c r="N96" i="49"/>
  <c r="M96" i="49"/>
  <c r="L96" i="49"/>
  <c r="K96" i="49"/>
  <c r="J96" i="49"/>
  <c r="I96" i="49"/>
  <c r="H96" i="49"/>
  <c r="G96" i="49"/>
  <c r="F96" i="49"/>
  <c r="E96" i="49"/>
  <c r="D96" i="49"/>
  <c r="AG95" i="49"/>
  <c r="AF95" i="49"/>
  <c r="AE95" i="49"/>
  <c r="AD95" i="49"/>
  <c r="AC95" i="49"/>
  <c r="AB95" i="49"/>
  <c r="AA95" i="49"/>
  <c r="Z95" i="49"/>
  <c r="Y95" i="49"/>
  <c r="X95" i="49"/>
  <c r="W95" i="49"/>
  <c r="V95" i="49"/>
  <c r="U95" i="49"/>
  <c r="T95" i="49"/>
  <c r="S95" i="49"/>
  <c r="R95" i="49"/>
  <c r="Q95" i="49"/>
  <c r="P95" i="49"/>
  <c r="O95" i="49"/>
  <c r="N95" i="49"/>
  <c r="M95" i="49"/>
  <c r="L95" i="49"/>
  <c r="K95" i="49"/>
  <c r="J95" i="49"/>
  <c r="I95" i="49"/>
  <c r="H95" i="49"/>
  <c r="G95" i="49"/>
  <c r="F95" i="49"/>
  <c r="E95" i="49"/>
  <c r="D95" i="49"/>
  <c r="AG94" i="49"/>
  <c r="AF94" i="49"/>
  <c r="AE94" i="49"/>
  <c r="AD94" i="49"/>
  <c r="AC94" i="49"/>
  <c r="AB94" i="49"/>
  <c r="AA94" i="49"/>
  <c r="Z94" i="49"/>
  <c r="Y94" i="49"/>
  <c r="X94" i="49"/>
  <c r="W94" i="49"/>
  <c r="V94" i="49"/>
  <c r="U94" i="49"/>
  <c r="T94" i="49"/>
  <c r="S94" i="49"/>
  <c r="R94" i="49"/>
  <c r="Q94" i="49"/>
  <c r="P94" i="49"/>
  <c r="O94" i="49"/>
  <c r="N94" i="49"/>
  <c r="M94" i="49"/>
  <c r="L94" i="49"/>
  <c r="K94" i="49"/>
  <c r="J94" i="49"/>
  <c r="I94" i="49"/>
  <c r="H94" i="49"/>
  <c r="G94" i="49"/>
  <c r="F94" i="49"/>
  <c r="E94" i="49"/>
  <c r="D94" i="49"/>
  <c r="AG93" i="49"/>
  <c r="AF93" i="49"/>
  <c r="AE93" i="49"/>
  <c r="AD93" i="49"/>
  <c r="AC93" i="49"/>
  <c r="AB93" i="49"/>
  <c r="AA93" i="49"/>
  <c r="Z93" i="49"/>
  <c r="Y93" i="49"/>
  <c r="X93" i="49"/>
  <c r="W93" i="49"/>
  <c r="V93" i="49"/>
  <c r="U93" i="49"/>
  <c r="T93" i="49"/>
  <c r="S93" i="49"/>
  <c r="R93" i="49"/>
  <c r="Q93" i="49"/>
  <c r="P93" i="49"/>
  <c r="O93" i="49"/>
  <c r="N93" i="49"/>
  <c r="M93" i="49"/>
  <c r="L93" i="49"/>
  <c r="K93" i="49"/>
  <c r="J93" i="49"/>
  <c r="I93" i="49"/>
  <c r="H93" i="49"/>
  <c r="G93" i="49"/>
  <c r="F93" i="49"/>
  <c r="E93" i="49"/>
  <c r="D93" i="49"/>
  <c r="AG92" i="49"/>
  <c r="AF92" i="49"/>
  <c r="AE92" i="49"/>
  <c r="AD92" i="49"/>
  <c r="AC92" i="49"/>
  <c r="AB92" i="49"/>
  <c r="AA92" i="49"/>
  <c r="Z92" i="49"/>
  <c r="Y92" i="49"/>
  <c r="X92" i="49"/>
  <c r="W92" i="49"/>
  <c r="V92" i="49"/>
  <c r="U92" i="49"/>
  <c r="T92" i="49"/>
  <c r="S92" i="49"/>
  <c r="R92" i="49"/>
  <c r="Q92" i="49"/>
  <c r="P92" i="49"/>
  <c r="O92" i="49"/>
  <c r="N92" i="49"/>
  <c r="M92" i="49"/>
  <c r="L92" i="49"/>
  <c r="K92" i="49"/>
  <c r="J92" i="49"/>
  <c r="I92" i="49"/>
  <c r="H92" i="49"/>
  <c r="G92" i="49"/>
  <c r="F92" i="49"/>
  <c r="E92" i="49"/>
  <c r="D92" i="49"/>
  <c r="AG91" i="49"/>
  <c r="AF91" i="49"/>
  <c r="AE91" i="49"/>
  <c r="AD91" i="49"/>
  <c r="AC91" i="49"/>
  <c r="AB91" i="49"/>
  <c r="AA91" i="49"/>
  <c r="Z91" i="49"/>
  <c r="Y91" i="49"/>
  <c r="X91" i="49"/>
  <c r="W91" i="49"/>
  <c r="V91" i="49"/>
  <c r="U91" i="49"/>
  <c r="T91" i="49"/>
  <c r="S91" i="49"/>
  <c r="R91" i="49"/>
  <c r="Q91" i="49"/>
  <c r="P91" i="49"/>
  <c r="O91" i="49"/>
  <c r="N91" i="49"/>
  <c r="M91" i="49"/>
  <c r="L91" i="49"/>
  <c r="K91" i="49"/>
  <c r="J91" i="49"/>
  <c r="I91" i="49"/>
  <c r="H91" i="49"/>
  <c r="G91" i="49"/>
  <c r="F91" i="49"/>
  <c r="E91" i="49"/>
  <c r="D91" i="49"/>
  <c r="AG90" i="49"/>
  <c r="AF90" i="49"/>
  <c r="AE90" i="49"/>
  <c r="AD90" i="49"/>
  <c r="AC90" i="49"/>
  <c r="AB90" i="49"/>
  <c r="AA90" i="49"/>
  <c r="Z90" i="49"/>
  <c r="Y90" i="49"/>
  <c r="X90" i="49"/>
  <c r="W90" i="49"/>
  <c r="V90" i="49"/>
  <c r="U90" i="49"/>
  <c r="T90" i="49"/>
  <c r="S90" i="49"/>
  <c r="R90" i="49"/>
  <c r="Q90" i="49"/>
  <c r="P90" i="49"/>
  <c r="O90" i="49"/>
  <c r="N90" i="49"/>
  <c r="M90" i="49"/>
  <c r="L90" i="49"/>
  <c r="K90" i="49"/>
  <c r="J90" i="49"/>
  <c r="I90" i="49"/>
  <c r="H90" i="49"/>
  <c r="G90" i="49"/>
  <c r="F90" i="49"/>
  <c r="E90" i="49"/>
  <c r="D90" i="49"/>
  <c r="AG89" i="49"/>
  <c r="AF89" i="49"/>
  <c r="AE89" i="49"/>
  <c r="AD89" i="49"/>
  <c r="AC89" i="49"/>
  <c r="AB89" i="49"/>
  <c r="AA89" i="49"/>
  <c r="Z89" i="49"/>
  <c r="Y89" i="49"/>
  <c r="X89" i="49"/>
  <c r="W89" i="49"/>
  <c r="V89" i="49"/>
  <c r="U89" i="49"/>
  <c r="T89" i="49"/>
  <c r="S89" i="49"/>
  <c r="R89" i="49"/>
  <c r="Q89" i="49"/>
  <c r="P89" i="49"/>
  <c r="O89" i="49"/>
  <c r="N89" i="49"/>
  <c r="M89" i="49"/>
  <c r="L89" i="49"/>
  <c r="K89" i="49"/>
  <c r="J89" i="49"/>
  <c r="I89" i="49"/>
  <c r="H89" i="49"/>
  <c r="G89" i="49"/>
  <c r="F89" i="49"/>
  <c r="E89" i="49"/>
  <c r="D89" i="49"/>
  <c r="AG88" i="49"/>
  <c r="AF88" i="49"/>
  <c r="AE88" i="49"/>
  <c r="AD88" i="49"/>
  <c r="AC88" i="49"/>
  <c r="AB88" i="49"/>
  <c r="AA88" i="49"/>
  <c r="Z88" i="49"/>
  <c r="Y88" i="49"/>
  <c r="X88" i="49"/>
  <c r="W88" i="49"/>
  <c r="V88" i="49"/>
  <c r="U88" i="49"/>
  <c r="T88" i="49"/>
  <c r="S88" i="49"/>
  <c r="R88" i="49"/>
  <c r="Q88" i="49"/>
  <c r="P88" i="49"/>
  <c r="O88" i="49"/>
  <c r="N88" i="49"/>
  <c r="M88" i="49"/>
  <c r="L88" i="49"/>
  <c r="K88" i="49"/>
  <c r="J88" i="49"/>
  <c r="I88" i="49"/>
  <c r="H88" i="49"/>
  <c r="G88" i="49"/>
  <c r="F88" i="49"/>
  <c r="E88" i="49"/>
  <c r="D88" i="49"/>
  <c r="AG85" i="49"/>
  <c r="AF85" i="49"/>
  <c r="AE85" i="49"/>
  <c r="AD85" i="49"/>
  <c r="AC85" i="49"/>
  <c r="AB85" i="49"/>
  <c r="AA85" i="49"/>
  <c r="Z85" i="49"/>
  <c r="Y85" i="49"/>
  <c r="X85" i="49"/>
  <c r="W85" i="49"/>
  <c r="V85" i="49"/>
  <c r="U85" i="49"/>
  <c r="T85" i="49"/>
  <c r="S85" i="49"/>
  <c r="R85" i="49"/>
  <c r="Q85" i="49"/>
  <c r="P85" i="49"/>
  <c r="O85" i="49"/>
  <c r="N85" i="49"/>
  <c r="M85" i="49"/>
  <c r="L85" i="49"/>
  <c r="K85" i="49"/>
  <c r="J85" i="49"/>
  <c r="I85" i="49"/>
  <c r="H85" i="49"/>
  <c r="G85" i="49"/>
  <c r="F85" i="49"/>
  <c r="E85" i="49"/>
  <c r="D85" i="49"/>
  <c r="AG84" i="49"/>
  <c r="AF84" i="49"/>
  <c r="AE84" i="49"/>
  <c r="AD84" i="49"/>
  <c r="AC84" i="49"/>
  <c r="AB84" i="49"/>
  <c r="AA84" i="49"/>
  <c r="Z84" i="49"/>
  <c r="Y84" i="49"/>
  <c r="X84" i="49"/>
  <c r="W84" i="49"/>
  <c r="V84" i="49"/>
  <c r="U84" i="49"/>
  <c r="T84" i="49"/>
  <c r="S84" i="49"/>
  <c r="R84" i="49"/>
  <c r="Q84" i="49"/>
  <c r="P84" i="49"/>
  <c r="O84" i="49"/>
  <c r="N84" i="49"/>
  <c r="M84" i="49"/>
  <c r="L84" i="49"/>
  <c r="K84" i="49"/>
  <c r="J84" i="49"/>
  <c r="I84" i="49"/>
  <c r="H84" i="49"/>
  <c r="G84" i="49"/>
  <c r="F84" i="49"/>
  <c r="E84" i="49"/>
  <c r="D84" i="49"/>
  <c r="AG83" i="49"/>
  <c r="AF83" i="49"/>
  <c r="AE83" i="49"/>
  <c r="AD83" i="49"/>
  <c r="AC83" i="49"/>
  <c r="AB83" i="49"/>
  <c r="AA83" i="49"/>
  <c r="Z83" i="49"/>
  <c r="Y83" i="49"/>
  <c r="X83" i="49"/>
  <c r="W83" i="49"/>
  <c r="V83" i="49"/>
  <c r="U83" i="49"/>
  <c r="T83" i="49"/>
  <c r="S83" i="49"/>
  <c r="R83" i="49"/>
  <c r="Q83" i="49"/>
  <c r="P83" i="49"/>
  <c r="O83" i="49"/>
  <c r="N83" i="49"/>
  <c r="M83" i="49"/>
  <c r="L83" i="49"/>
  <c r="K83" i="49"/>
  <c r="J83" i="49"/>
  <c r="I83" i="49"/>
  <c r="H83" i="49"/>
  <c r="G83" i="49"/>
  <c r="F83" i="49"/>
  <c r="E83" i="49"/>
  <c r="D83" i="49"/>
  <c r="AG82" i="49"/>
  <c r="AF82" i="49"/>
  <c r="AE82" i="49"/>
  <c r="AD82" i="49"/>
  <c r="AC82" i="49"/>
  <c r="AB82" i="49"/>
  <c r="AA82" i="49"/>
  <c r="Z82" i="49"/>
  <c r="Y82" i="49"/>
  <c r="X82" i="49"/>
  <c r="W82" i="49"/>
  <c r="V82" i="49"/>
  <c r="U82" i="49"/>
  <c r="T82" i="49"/>
  <c r="S82" i="49"/>
  <c r="R82" i="49"/>
  <c r="Q82" i="49"/>
  <c r="P82" i="49"/>
  <c r="O82" i="49"/>
  <c r="N82" i="49"/>
  <c r="M82" i="49"/>
  <c r="L82" i="49"/>
  <c r="K82" i="49"/>
  <c r="J82" i="49"/>
  <c r="I82" i="49"/>
  <c r="H82" i="49"/>
  <c r="G82" i="49"/>
  <c r="F82" i="49"/>
  <c r="E82" i="49"/>
  <c r="D82" i="49"/>
  <c r="AG81" i="49"/>
  <c r="AF81" i="49"/>
  <c r="AE81" i="49"/>
  <c r="AD81" i="49"/>
  <c r="AC81" i="49"/>
  <c r="AB81" i="49"/>
  <c r="AA81" i="49"/>
  <c r="Z81" i="49"/>
  <c r="Y81" i="49"/>
  <c r="X81" i="49"/>
  <c r="W81" i="49"/>
  <c r="V81" i="49"/>
  <c r="U81" i="49"/>
  <c r="T81" i="49"/>
  <c r="S81" i="49"/>
  <c r="R81" i="49"/>
  <c r="Q81" i="49"/>
  <c r="P81" i="49"/>
  <c r="O81" i="49"/>
  <c r="N81" i="49"/>
  <c r="M81" i="49"/>
  <c r="L81" i="49"/>
  <c r="K81" i="49"/>
  <c r="J81" i="49"/>
  <c r="I81" i="49"/>
  <c r="H81" i="49"/>
  <c r="G81" i="49"/>
  <c r="F81" i="49"/>
  <c r="E81" i="49"/>
  <c r="D81" i="49"/>
  <c r="AG80" i="49"/>
  <c r="AF80" i="49"/>
  <c r="AE80" i="49"/>
  <c r="AD80" i="49"/>
  <c r="AC80" i="49"/>
  <c r="AB80" i="49"/>
  <c r="AA80" i="49"/>
  <c r="Z80" i="49"/>
  <c r="Y80" i="49"/>
  <c r="X80" i="49"/>
  <c r="W80" i="49"/>
  <c r="V80" i="49"/>
  <c r="U80" i="49"/>
  <c r="T80" i="49"/>
  <c r="S80" i="49"/>
  <c r="R80" i="49"/>
  <c r="Q80" i="49"/>
  <c r="P80" i="49"/>
  <c r="O80" i="49"/>
  <c r="N80" i="49"/>
  <c r="M80" i="49"/>
  <c r="L80" i="49"/>
  <c r="K80" i="49"/>
  <c r="J80" i="49"/>
  <c r="I80" i="49"/>
  <c r="H80" i="49"/>
  <c r="G80" i="49"/>
  <c r="F80" i="49"/>
  <c r="E80" i="49"/>
  <c r="D80" i="49"/>
  <c r="AG79" i="49"/>
  <c r="AF79" i="49"/>
  <c r="AE79" i="49"/>
  <c r="AD79" i="49"/>
  <c r="AC79" i="49"/>
  <c r="AB79" i="49"/>
  <c r="AA79" i="49"/>
  <c r="Z79" i="49"/>
  <c r="Y79" i="49"/>
  <c r="X79" i="49"/>
  <c r="W79" i="49"/>
  <c r="V79" i="49"/>
  <c r="U79" i="49"/>
  <c r="T79" i="49"/>
  <c r="S79" i="49"/>
  <c r="R79" i="49"/>
  <c r="Q79" i="49"/>
  <c r="P79" i="49"/>
  <c r="O79" i="49"/>
  <c r="N79" i="49"/>
  <c r="M79" i="49"/>
  <c r="L79" i="49"/>
  <c r="K79" i="49"/>
  <c r="J79" i="49"/>
  <c r="I79" i="49"/>
  <c r="H79" i="49"/>
  <c r="G79" i="49"/>
  <c r="F79" i="49"/>
  <c r="E79" i="49"/>
  <c r="D79" i="49"/>
  <c r="AG78" i="49"/>
  <c r="AF78" i="49"/>
  <c r="AE78" i="49"/>
  <c r="AD78" i="49"/>
  <c r="AC78" i="49"/>
  <c r="AB78" i="49"/>
  <c r="AA78" i="49"/>
  <c r="Z78" i="49"/>
  <c r="Y78" i="49"/>
  <c r="X78" i="49"/>
  <c r="W78" i="49"/>
  <c r="V78" i="49"/>
  <c r="U78" i="49"/>
  <c r="T78" i="49"/>
  <c r="S78" i="49"/>
  <c r="R78" i="49"/>
  <c r="Q78" i="49"/>
  <c r="P78" i="49"/>
  <c r="O78" i="49"/>
  <c r="N78" i="49"/>
  <c r="M78" i="49"/>
  <c r="L78" i="49"/>
  <c r="K78" i="49"/>
  <c r="J78" i="49"/>
  <c r="I78" i="49"/>
  <c r="H78" i="49"/>
  <c r="G78" i="49"/>
  <c r="F78" i="49"/>
  <c r="E78" i="49"/>
  <c r="D78" i="49"/>
  <c r="AG77" i="49"/>
  <c r="AF77" i="49"/>
  <c r="AE77" i="49"/>
  <c r="AD77" i="49"/>
  <c r="AC77" i="49"/>
  <c r="AB77" i="49"/>
  <c r="AA77" i="49"/>
  <c r="Z77" i="49"/>
  <c r="Y77" i="49"/>
  <c r="X77" i="49"/>
  <c r="W77" i="49"/>
  <c r="V77" i="49"/>
  <c r="U77" i="49"/>
  <c r="T77" i="49"/>
  <c r="S77" i="49"/>
  <c r="R77" i="49"/>
  <c r="Q77" i="49"/>
  <c r="P77" i="49"/>
  <c r="O77" i="49"/>
  <c r="N77" i="49"/>
  <c r="M77" i="49"/>
  <c r="L77" i="49"/>
  <c r="K77" i="49"/>
  <c r="J77" i="49"/>
  <c r="I77" i="49"/>
  <c r="H77" i="49"/>
  <c r="G77" i="49"/>
  <c r="F77" i="49"/>
  <c r="E77" i="49"/>
  <c r="D77" i="49"/>
  <c r="AG76" i="49"/>
  <c r="AF76" i="49"/>
  <c r="AE76" i="49"/>
  <c r="AD76" i="49"/>
  <c r="AC76" i="49"/>
  <c r="AB76" i="49"/>
  <c r="AA76" i="49"/>
  <c r="Z76" i="49"/>
  <c r="Y76" i="49"/>
  <c r="X76" i="49"/>
  <c r="W76" i="49"/>
  <c r="V76" i="49"/>
  <c r="U76" i="49"/>
  <c r="T76" i="49"/>
  <c r="S76" i="49"/>
  <c r="R76" i="49"/>
  <c r="Q76" i="49"/>
  <c r="P76" i="49"/>
  <c r="O76" i="49"/>
  <c r="N76" i="49"/>
  <c r="M76" i="49"/>
  <c r="L76" i="49"/>
  <c r="K76" i="49"/>
  <c r="J76" i="49"/>
  <c r="I76" i="49"/>
  <c r="H76" i="49"/>
  <c r="G76" i="49"/>
  <c r="F76" i="49"/>
  <c r="E76" i="49"/>
  <c r="D76" i="49"/>
  <c r="AG75" i="49"/>
  <c r="AF75" i="49"/>
  <c r="AE75" i="49"/>
  <c r="AD75" i="49"/>
  <c r="AC75" i="49"/>
  <c r="AB75" i="49"/>
  <c r="AA75" i="49"/>
  <c r="Z75" i="49"/>
  <c r="Y75" i="49"/>
  <c r="X75" i="49"/>
  <c r="W75" i="49"/>
  <c r="V75" i="49"/>
  <c r="U75" i="49"/>
  <c r="T75" i="49"/>
  <c r="S75" i="49"/>
  <c r="R75" i="49"/>
  <c r="Q75" i="49"/>
  <c r="P75" i="49"/>
  <c r="O75" i="49"/>
  <c r="N75" i="49"/>
  <c r="M75" i="49"/>
  <c r="L75" i="49"/>
  <c r="K75" i="49"/>
  <c r="J75" i="49"/>
  <c r="I75" i="49"/>
  <c r="H75" i="49"/>
  <c r="G75" i="49"/>
  <c r="F75" i="49"/>
  <c r="E75" i="49"/>
  <c r="D75" i="49"/>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AG73" i="49"/>
  <c r="AF73" i="49"/>
  <c r="AE73" i="49"/>
  <c r="AD73" i="49"/>
  <c r="AC73" i="49"/>
  <c r="AB73" i="49"/>
  <c r="AA73" i="49"/>
  <c r="Z73" i="49"/>
  <c r="Y73" i="49"/>
  <c r="X73" i="49"/>
  <c r="W73" i="49"/>
  <c r="V73" i="49"/>
  <c r="U73" i="49"/>
  <c r="T73" i="49"/>
  <c r="S73" i="49"/>
  <c r="R73" i="49"/>
  <c r="Q73" i="49"/>
  <c r="P73" i="49"/>
  <c r="O73" i="49"/>
  <c r="N73" i="49"/>
  <c r="M73" i="49"/>
  <c r="L73" i="49"/>
  <c r="K73" i="49"/>
  <c r="J73" i="49"/>
  <c r="I73" i="49"/>
  <c r="H73" i="49"/>
  <c r="G73" i="49"/>
  <c r="F73" i="49"/>
  <c r="E73" i="49"/>
  <c r="D73"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AG58" i="49"/>
  <c r="AF58" i="49"/>
  <c r="AE58" i="49"/>
  <c r="AD58" i="49"/>
  <c r="AC58" i="49"/>
  <c r="AB58" i="49"/>
  <c r="AA58" i="49"/>
  <c r="Z58" i="49"/>
  <c r="Y58" i="49"/>
  <c r="X58" i="49"/>
  <c r="W58" i="49"/>
  <c r="V58" i="49"/>
  <c r="U58" i="49"/>
  <c r="T58" i="49"/>
  <c r="S58" i="49"/>
  <c r="R58" i="49"/>
  <c r="Q58" i="49"/>
  <c r="P58" i="49"/>
  <c r="O58" i="49"/>
  <c r="N58" i="49"/>
  <c r="M58" i="49"/>
  <c r="L58" i="49"/>
  <c r="K58" i="49"/>
  <c r="J58" i="49"/>
  <c r="I58" i="49"/>
  <c r="H58" i="49"/>
  <c r="G58" i="49"/>
  <c r="F58" i="49"/>
  <c r="E58" i="49"/>
  <c r="D58" i="49"/>
  <c r="AG57" i="49"/>
  <c r="AF57" i="49"/>
  <c r="AE57" i="49"/>
  <c r="AD57" i="49"/>
  <c r="AC57" i="49"/>
  <c r="AB57" i="49"/>
  <c r="AA57" i="49"/>
  <c r="Z57" i="49"/>
  <c r="Y57" i="49"/>
  <c r="X57" i="49"/>
  <c r="W57" i="49"/>
  <c r="V57" i="49"/>
  <c r="U57" i="49"/>
  <c r="T57" i="49"/>
  <c r="S57" i="49"/>
  <c r="R57" i="49"/>
  <c r="Q57" i="49"/>
  <c r="P57" i="49"/>
  <c r="O57" i="49"/>
  <c r="N57" i="49"/>
  <c r="M57" i="49"/>
  <c r="L57" i="49"/>
  <c r="K57" i="49"/>
  <c r="J57" i="49"/>
  <c r="I57" i="49"/>
  <c r="H57" i="49"/>
  <c r="G57" i="49"/>
  <c r="F57" i="49"/>
  <c r="E57" i="49"/>
  <c r="D57"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AG55" i="49"/>
  <c r="AF55" i="49"/>
  <c r="AE55" i="49"/>
  <c r="AD55" i="49"/>
  <c r="AC55" i="49"/>
  <c r="AB55" i="49"/>
  <c r="AA55" i="49"/>
  <c r="Z55" i="49"/>
  <c r="Y55" i="49"/>
  <c r="X55" i="49"/>
  <c r="W55" i="49"/>
  <c r="V55" i="49"/>
  <c r="U55" i="49"/>
  <c r="T55" i="49"/>
  <c r="S55" i="49"/>
  <c r="R55" i="49"/>
  <c r="Q55" i="49"/>
  <c r="P55" i="49"/>
  <c r="O55" i="49"/>
  <c r="N55" i="49"/>
  <c r="M55" i="49"/>
  <c r="L55" i="49"/>
  <c r="K55" i="49"/>
  <c r="J55" i="49"/>
  <c r="I55" i="49"/>
  <c r="H55" i="49"/>
  <c r="G55" i="49"/>
  <c r="F55" i="49"/>
  <c r="E55" i="49"/>
  <c r="D55"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AG31" i="49"/>
  <c r="AF31" i="49"/>
  <c r="AE31" i="49"/>
  <c r="AD31" i="49"/>
  <c r="AC31" i="49"/>
  <c r="AB31" i="49"/>
  <c r="AA31" i="49"/>
  <c r="Z31" i="49"/>
  <c r="Y31" i="49"/>
  <c r="X31" i="49"/>
  <c r="W31" i="49"/>
  <c r="V31" i="49"/>
  <c r="U31" i="49"/>
  <c r="T31" i="49"/>
  <c r="S31" i="49"/>
  <c r="R31" i="49"/>
  <c r="Q31" i="49"/>
  <c r="P31" i="49"/>
  <c r="O31" i="49"/>
  <c r="N31" i="49"/>
  <c r="M31" i="49"/>
  <c r="L31" i="49"/>
  <c r="K31" i="49"/>
  <c r="J31" i="49"/>
  <c r="I31" i="49"/>
  <c r="H31" i="49"/>
  <c r="G31" i="49"/>
  <c r="F31" i="49"/>
  <c r="E31" i="49"/>
  <c r="D31" i="49"/>
  <c r="AG30" i="49"/>
  <c r="AF30" i="49"/>
  <c r="AE30" i="49"/>
  <c r="AD30" i="49"/>
  <c r="AC30" i="49"/>
  <c r="AB30" i="49"/>
  <c r="AA30" i="49"/>
  <c r="Z30" i="49"/>
  <c r="Y30" i="49"/>
  <c r="X30" i="49"/>
  <c r="W30" i="49"/>
  <c r="V30" i="49"/>
  <c r="U30" i="49"/>
  <c r="T30" i="49"/>
  <c r="S30" i="49"/>
  <c r="R30" i="49"/>
  <c r="Q30" i="49"/>
  <c r="P30" i="49"/>
  <c r="O30" i="49"/>
  <c r="N30" i="49"/>
  <c r="M30" i="49"/>
  <c r="L30" i="49"/>
  <c r="K30" i="49"/>
  <c r="J30" i="49"/>
  <c r="I30" i="49"/>
  <c r="H30" i="49"/>
  <c r="G30" i="49"/>
  <c r="F30" i="49"/>
  <c r="E30" i="49"/>
  <c r="D30"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AG16" i="49"/>
  <c r="AF16" i="49"/>
  <c r="AE16" i="49"/>
  <c r="AD16" i="49"/>
  <c r="AC16" i="49"/>
  <c r="AB16" i="49"/>
  <c r="AA16" i="49"/>
  <c r="Z16" i="49"/>
  <c r="Y16" i="49"/>
  <c r="X16" i="49"/>
  <c r="W16" i="49"/>
  <c r="V16" i="49"/>
  <c r="U16" i="49"/>
  <c r="T16" i="49"/>
  <c r="S16" i="49"/>
  <c r="R16" i="49"/>
  <c r="Q16" i="49"/>
  <c r="P16" i="49"/>
  <c r="O16" i="49"/>
  <c r="N16" i="49"/>
  <c r="M16" i="49"/>
  <c r="L16" i="49"/>
  <c r="K16" i="49"/>
  <c r="J16" i="49"/>
  <c r="I16" i="49"/>
  <c r="H16" i="49"/>
  <c r="G16" i="49"/>
  <c r="F16" i="49"/>
  <c r="E16" i="49"/>
  <c r="D16" i="49"/>
  <c r="C303" i="49"/>
  <c r="C304" i="49"/>
  <c r="C302" i="49"/>
  <c r="C285" i="49"/>
  <c r="C286" i="49"/>
  <c r="C287" i="49"/>
  <c r="C288" i="49"/>
  <c r="C289" i="49"/>
  <c r="C290" i="49"/>
  <c r="C291" i="49"/>
  <c r="C292" i="49"/>
  <c r="C293" i="49"/>
  <c r="C294" i="49"/>
  <c r="C295" i="49"/>
  <c r="C296" i="49"/>
  <c r="C297" i="49"/>
  <c r="C298" i="49"/>
  <c r="C299" i="49"/>
  <c r="C284" i="49"/>
  <c r="C267" i="49"/>
  <c r="C268" i="49"/>
  <c r="C269" i="49"/>
  <c r="C270" i="49"/>
  <c r="C271" i="49"/>
  <c r="C272" i="49"/>
  <c r="C273" i="49"/>
  <c r="C274" i="49"/>
  <c r="C275" i="49"/>
  <c r="C276" i="49"/>
  <c r="C277" i="49"/>
  <c r="C278" i="49"/>
  <c r="C279" i="49"/>
  <c r="C280" i="49"/>
  <c r="C281" i="49"/>
  <c r="C266" i="49"/>
  <c r="C249" i="49"/>
  <c r="C250" i="49"/>
  <c r="C251" i="49"/>
  <c r="C252" i="49"/>
  <c r="C253" i="49"/>
  <c r="C254" i="49"/>
  <c r="C255" i="49"/>
  <c r="C256" i="49"/>
  <c r="C257" i="49"/>
  <c r="C258" i="49"/>
  <c r="C259" i="49"/>
  <c r="C260" i="49"/>
  <c r="C261" i="49"/>
  <c r="C262" i="49"/>
  <c r="C263" i="49"/>
  <c r="C248" i="49"/>
  <c r="C231" i="49"/>
  <c r="C232" i="49"/>
  <c r="C233" i="49"/>
  <c r="C234" i="49"/>
  <c r="C235" i="49"/>
  <c r="C236" i="49"/>
  <c r="C237" i="49"/>
  <c r="C238" i="49"/>
  <c r="C239" i="49"/>
  <c r="C240" i="49"/>
  <c r="C241" i="49"/>
  <c r="C242" i="49"/>
  <c r="C243" i="49"/>
  <c r="C244" i="49"/>
  <c r="C245" i="49"/>
  <c r="C230" i="49"/>
  <c r="C213" i="49"/>
  <c r="C214" i="49"/>
  <c r="C215" i="49"/>
  <c r="C216" i="49"/>
  <c r="C217" i="49"/>
  <c r="C218" i="49"/>
  <c r="C219" i="49"/>
  <c r="C220" i="49"/>
  <c r="C221" i="49"/>
  <c r="C222" i="49"/>
  <c r="C223" i="49"/>
  <c r="C224" i="49"/>
  <c r="C225" i="49"/>
  <c r="C226" i="49"/>
  <c r="C227" i="49"/>
  <c r="C212" i="49"/>
  <c r="C195" i="49"/>
  <c r="C196" i="49"/>
  <c r="C197" i="49"/>
  <c r="C198" i="49"/>
  <c r="C199" i="49"/>
  <c r="C200" i="49"/>
  <c r="C201" i="49"/>
  <c r="C202" i="49"/>
  <c r="C203" i="49"/>
  <c r="C204" i="49"/>
  <c r="C205" i="49"/>
  <c r="C206" i="49"/>
  <c r="C207" i="49"/>
  <c r="C208" i="49"/>
  <c r="C209" i="49"/>
  <c r="C194" i="49"/>
  <c r="C177" i="49"/>
  <c r="C178" i="49"/>
  <c r="C179" i="49"/>
  <c r="C180" i="49"/>
  <c r="C181" i="49"/>
  <c r="C182" i="49"/>
  <c r="C183" i="49"/>
  <c r="C184" i="49"/>
  <c r="C185" i="49"/>
  <c r="C186" i="49"/>
  <c r="C187" i="49"/>
  <c r="C188" i="49"/>
  <c r="C189" i="49"/>
  <c r="C190" i="49"/>
  <c r="C191" i="49"/>
  <c r="C176" i="49"/>
  <c r="C159" i="49"/>
  <c r="C160" i="49"/>
  <c r="C161" i="49"/>
  <c r="C162" i="49"/>
  <c r="C163" i="49"/>
  <c r="C164" i="49"/>
  <c r="C165" i="49"/>
  <c r="C166" i="49"/>
  <c r="C167" i="49"/>
  <c r="C168" i="49"/>
  <c r="C169" i="49"/>
  <c r="C170" i="49"/>
  <c r="C171" i="49"/>
  <c r="C172" i="49"/>
  <c r="C173" i="49"/>
  <c r="C158" i="49"/>
  <c r="C142" i="49"/>
  <c r="C143" i="49"/>
  <c r="C144" i="49"/>
  <c r="C145" i="49"/>
  <c r="C146" i="49"/>
  <c r="C147" i="49"/>
  <c r="C148" i="49"/>
  <c r="C149" i="49"/>
  <c r="C150" i="49"/>
  <c r="C151" i="49"/>
  <c r="C152" i="49"/>
  <c r="C153" i="49"/>
  <c r="C154" i="49"/>
  <c r="C155" i="49"/>
  <c r="C156" i="49"/>
  <c r="C141" i="49"/>
  <c r="C124" i="49"/>
  <c r="C125" i="49"/>
  <c r="C126" i="49"/>
  <c r="C127" i="49"/>
  <c r="C128" i="49"/>
  <c r="C129" i="49"/>
  <c r="C130" i="49"/>
  <c r="C131" i="49"/>
  <c r="C132" i="49"/>
  <c r="C133" i="49"/>
  <c r="C134" i="49"/>
  <c r="C135" i="49"/>
  <c r="C136" i="49"/>
  <c r="C137" i="49"/>
  <c r="C138" i="49"/>
  <c r="C123" i="49"/>
  <c r="C89" i="49"/>
  <c r="C90" i="49"/>
  <c r="C91" i="49"/>
  <c r="C92" i="49"/>
  <c r="C93" i="49"/>
  <c r="C94" i="49"/>
  <c r="C95" i="49"/>
  <c r="C96" i="49"/>
  <c r="C97" i="49"/>
  <c r="C98" i="49"/>
  <c r="C99" i="49"/>
  <c r="C100" i="49"/>
  <c r="C101" i="49"/>
  <c r="C102" i="49"/>
  <c r="C103" i="49"/>
  <c r="C105" i="49"/>
  <c r="C106" i="49"/>
  <c r="C107" i="49"/>
  <c r="C108" i="49"/>
  <c r="C109" i="49"/>
  <c r="C110" i="49"/>
  <c r="C111" i="49"/>
  <c r="C112" i="49"/>
  <c r="C113" i="49"/>
  <c r="C114" i="49"/>
  <c r="C115" i="49"/>
  <c r="C116" i="49"/>
  <c r="C117" i="49"/>
  <c r="C118" i="49"/>
  <c r="C119" i="49"/>
  <c r="C120" i="49"/>
  <c r="C88" i="49"/>
  <c r="C71" i="49"/>
  <c r="C72" i="49"/>
  <c r="C73" i="49"/>
  <c r="C74" i="49"/>
  <c r="C75" i="49"/>
  <c r="C76" i="49"/>
  <c r="C77" i="49"/>
  <c r="C78" i="49"/>
  <c r="C79" i="49"/>
  <c r="C80" i="49"/>
  <c r="C81" i="49"/>
  <c r="C82" i="49"/>
  <c r="C83" i="49"/>
  <c r="C84" i="49"/>
  <c r="C85" i="49"/>
  <c r="C70" i="49"/>
  <c r="C53" i="49"/>
  <c r="C54" i="49"/>
  <c r="C55" i="49"/>
  <c r="C56" i="49"/>
  <c r="C57" i="49"/>
  <c r="C58" i="49"/>
  <c r="C59" i="49"/>
  <c r="C60" i="49"/>
  <c r="C61" i="49"/>
  <c r="C62" i="49"/>
  <c r="C63" i="49"/>
  <c r="C64" i="49"/>
  <c r="C65" i="49"/>
  <c r="C66" i="49"/>
  <c r="C67" i="49"/>
  <c r="C52" i="49"/>
  <c r="C35" i="49"/>
  <c r="C36" i="49"/>
  <c r="C37" i="49"/>
  <c r="C38" i="49"/>
  <c r="C39" i="49"/>
  <c r="C40" i="49"/>
  <c r="C41" i="49"/>
  <c r="C42" i="49"/>
  <c r="C43" i="49"/>
  <c r="C44" i="49"/>
  <c r="C45" i="49"/>
  <c r="C46" i="49"/>
  <c r="C47" i="49"/>
  <c r="C48" i="49"/>
  <c r="C49" i="49"/>
  <c r="C34" i="49"/>
  <c r="C17" i="49"/>
  <c r="C18" i="49"/>
  <c r="C19" i="49"/>
  <c r="C20" i="49"/>
  <c r="C21" i="49"/>
  <c r="C22" i="49"/>
  <c r="C23" i="49"/>
  <c r="C24" i="49"/>
  <c r="C25" i="49"/>
  <c r="C26" i="49"/>
  <c r="C27" i="49"/>
  <c r="C28" i="49"/>
  <c r="C29" i="49"/>
  <c r="C30" i="49"/>
  <c r="C31" i="49"/>
  <c r="C16" i="49"/>
  <c r="AG273" i="48"/>
  <c r="AF273" i="48"/>
  <c r="AE273" i="48"/>
  <c r="AD273" i="48"/>
  <c r="AC273" i="48"/>
  <c r="AB273" i="48"/>
  <c r="AA273" i="48"/>
  <c r="Z273" i="48"/>
  <c r="Y273" i="48"/>
  <c r="X273" i="48"/>
  <c r="W273" i="48"/>
  <c r="V273" i="48"/>
  <c r="U273" i="48"/>
  <c r="T273" i="48"/>
  <c r="S273" i="48"/>
  <c r="R273" i="48"/>
  <c r="Q273" i="48"/>
  <c r="P273" i="48"/>
  <c r="O273" i="48"/>
  <c r="N273" i="48"/>
  <c r="M273" i="48"/>
  <c r="L273" i="48"/>
  <c r="K273" i="48"/>
  <c r="J273" i="48"/>
  <c r="I273" i="48"/>
  <c r="H273" i="48"/>
  <c r="G273" i="48"/>
  <c r="F273" i="48"/>
  <c r="E273" i="48"/>
  <c r="D273" i="48"/>
  <c r="AG272" i="48"/>
  <c r="AF272" i="48"/>
  <c r="AE272" i="48"/>
  <c r="AD272" i="48"/>
  <c r="AC272" i="48"/>
  <c r="AB272" i="48"/>
  <c r="AA272" i="48"/>
  <c r="Z272" i="48"/>
  <c r="Y272" i="48"/>
  <c r="X272" i="48"/>
  <c r="W272" i="48"/>
  <c r="V272" i="48"/>
  <c r="U272" i="48"/>
  <c r="T272" i="48"/>
  <c r="S272" i="48"/>
  <c r="R272" i="48"/>
  <c r="Q272" i="48"/>
  <c r="P272" i="48"/>
  <c r="O272" i="48"/>
  <c r="N272" i="48"/>
  <c r="M272" i="48"/>
  <c r="L272" i="48"/>
  <c r="K272" i="48"/>
  <c r="J272" i="48"/>
  <c r="I272" i="48"/>
  <c r="H272" i="48"/>
  <c r="G272" i="48"/>
  <c r="F272" i="48"/>
  <c r="E272" i="48"/>
  <c r="D272" i="48"/>
  <c r="AG271" i="48"/>
  <c r="AF271" i="48"/>
  <c r="AE271" i="48"/>
  <c r="AD271" i="48"/>
  <c r="AC271" i="48"/>
  <c r="AB271" i="48"/>
  <c r="AA271" i="48"/>
  <c r="Z271" i="48"/>
  <c r="Y271" i="48"/>
  <c r="X271" i="48"/>
  <c r="W271" i="48"/>
  <c r="V271" i="48"/>
  <c r="U271" i="48"/>
  <c r="T271" i="48"/>
  <c r="S271" i="48"/>
  <c r="R271" i="48"/>
  <c r="Q271" i="48"/>
  <c r="P271" i="48"/>
  <c r="O271" i="48"/>
  <c r="N271" i="48"/>
  <c r="M271" i="48"/>
  <c r="L271" i="48"/>
  <c r="K271" i="48"/>
  <c r="J271" i="48"/>
  <c r="I271" i="48"/>
  <c r="H271" i="48"/>
  <c r="G271" i="48"/>
  <c r="F271" i="48"/>
  <c r="E271" i="48"/>
  <c r="D271" i="48"/>
  <c r="AG270" i="48"/>
  <c r="AF270" i="48"/>
  <c r="AE270" i="48"/>
  <c r="AD270" i="48"/>
  <c r="AC270" i="48"/>
  <c r="AB270" i="48"/>
  <c r="AA270" i="48"/>
  <c r="Z270" i="48"/>
  <c r="Y270" i="48"/>
  <c r="X270" i="48"/>
  <c r="W270" i="48"/>
  <c r="V270" i="48"/>
  <c r="U270" i="48"/>
  <c r="T270" i="48"/>
  <c r="S270" i="48"/>
  <c r="R270" i="48"/>
  <c r="Q270" i="48"/>
  <c r="P270" i="48"/>
  <c r="O270" i="48"/>
  <c r="N270" i="48"/>
  <c r="M270" i="48"/>
  <c r="L270" i="48"/>
  <c r="K270" i="48"/>
  <c r="J270" i="48"/>
  <c r="I270" i="48"/>
  <c r="H270" i="48"/>
  <c r="G270" i="48"/>
  <c r="F270" i="48"/>
  <c r="E270" i="48"/>
  <c r="D270" i="48"/>
  <c r="AG268" i="48"/>
  <c r="AF268" i="48"/>
  <c r="AE268" i="48"/>
  <c r="AD268" i="48"/>
  <c r="AC268" i="48"/>
  <c r="AB268" i="48"/>
  <c r="AA268" i="48"/>
  <c r="Z268" i="48"/>
  <c r="Y268" i="48"/>
  <c r="X268" i="48"/>
  <c r="W268" i="48"/>
  <c r="V268" i="48"/>
  <c r="U268" i="48"/>
  <c r="T268" i="48"/>
  <c r="S268" i="48"/>
  <c r="R268" i="48"/>
  <c r="Q268" i="48"/>
  <c r="P268" i="48"/>
  <c r="O268" i="48"/>
  <c r="N268" i="48"/>
  <c r="M268" i="48"/>
  <c r="L268" i="48"/>
  <c r="K268" i="48"/>
  <c r="J268" i="48"/>
  <c r="I268" i="48"/>
  <c r="H268" i="48"/>
  <c r="G268" i="48"/>
  <c r="F268" i="48"/>
  <c r="E268" i="48"/>
  <c r="D268" i="48"/>
  <c r="AG267" i="48"/>
  <c r="AF267" i="48"/>
  <c r="AE267" i="48"/>
  <c r="AD267" i="48"/>
  <c r="AC267" i="48"/>
  <c r="AB267" i="48"/>
  <c r="AA267" i="48"/>
  <c r="Z267" i="48"/>
  <c r="Y267" i="48"/>
  <c r="X267" i="48"/>
  <c r="W267" i="48"/>
  <c r="V267" i="48"/>
  <c r="U267" i="48"/>
  <c r="T267" i="48"/>
  <c r="S267" i="48"/>
  <c r="R267" i="48"/>
  <c r="Q267" i="48"/>
  <c r="P267" i="48"/>
  <c r="O267" i="48"/>
  <c r="N267" i="48"/>
  <c r="M267" i="48"/>
  <c r="L267" i="48"/>
  <c r="K267" i="48"/>
  <c r="J267" i="48"/>
  <c r="I267" i="48"/>
  <c r="H267" i="48"/>
  <c r="G267" i="48"/>
  <c r="F267" i="48"/>
  <c r="E267" i="48"/>
  <c r="D267" i="48"/>
  <c r="AG266" i="48"/>
  <c r="AF266" i="48"/>
  <c r="AE266" i="48"/>
  <c r="AD266" i="48"/>
  <c r="AC266" i="48"/>
  <c r="AB266" i="48"/>
  <c r="AA266" i="48"/>
  <c r="Z266" i="48"/>
  <c r="Y266" i="48"/>
  <c r="X266" i="48"/>
  <c r="W266" i="48"/>
  <c r="V266" i="48"/>
  <c r="U266" i="48"/>
  <c r="T266" i="48"/>
  <c r="S266" i="48"/>
  <c r="R266" i="48"/>
  <c r="Q266" i="48"/>
  <c r="P266" i="48"/>
  <c r="O266" i="48"/>
  <c r="N266" i="48"/>
  <c r="M266" i="48"/>
  <c r="L266" i="48"/>
  <c r="K266" i="48"/>
  <c r="J266" i="48"/>
  <c r="I266" i="48"/>
  <c r="H266" i="48"/>
  <c r="G266" i="48"/>
  <c r="F266" i="48"/>
  <c r="E266" i="48"/>
  <c r="D266" i="48"/>
  <c r="AG263" i="48"/>
  <c r="AF263" i="48"/>
  <c r="AE263" i="48"/>
  <c r="AD263" i="48"/>
  <c r="AC263" i="48"/>
  <c r="AB263" i="48"/>
  <c r="AA263" i="48"/>
  <c r="Z263" i="48"/>
  <c r="Y263" i="48"/>
  <c r="X263" i="48"/>
  <c r="W263" i="48"/>
  <c r="V263" i="48"/>
  <c r="U263" i="48"/>
  <c r="T263" i="48"/>
  <c r="S263" i="48"/>
  <c r="R263" i="48"/>
  <c r="Q263" i="48"/>
  <c r="P263" i="48"/>
  <c r="O263" i="48"/>
  <c r="N263" i="48"/>
  <c r="M263" i="48"/>
  <c r="L263" i="48"/>
  <c r="K263" i="48"/>
  <c r="J263" i="48"/>
  <c r="I263" i="48"/>
  <c r="H263" i="48"/>
  <c r="G263" i="48"/>
  <c r="F263" i="48"/>
  <c r="E263" i="48"/>
  <c r="D263" i="48"/>
  <c r="AG262" i="48"/>
  <c r="AF262" i="48"/>
  <c r="AE262" i="48"/>
  <c r="AD262" i="48"/>
  <c r="AC262" i="48"/>
  <c r="AB262" i="48"/>
  <c r="AA262" i="48"/>
  <c r="Z262" i="48"/>
  <c r="Y262" i="48"/>
  <c r="X262" i="48"/>
  <c r="W262" i="48"/>
  <c r="V262" i="48"/>
  <c r="U262" i="48"/>
  <c r="T262" i="48"/>
  <c r="S262" i="48"/>
  <c r="R262" i="48"/>
  <c r="Q262" i="48"/>
  <c r="P262" i="48"/>
  <c r="O262" i="48"/>
  <c r="N262" i="48"/>
  <c r="M262" i="48"/>
  <c r="L262" i="48"/>
  <c r="K262" i="48"/>
  <c r="J262" i="48"/>
  <c r="I262" i="48"/>
  <c r="H262" i="48"/>
  <c r="G262" i="48"/>
  <c r="F262" i="48"/>
  <c r="E262" i="48"/>
  <c r="D262" i="48"/>
  <c r="AG261" i="48"/>
  <c r="AF261" i="48"/>
  <c r="AE261" i="48"/>
  <c r="AD261" i="48"/>
  <c r="AC261" i="48"/>
  <c r="AB261" i="48"/>
  <c r="AA261" i="48"/>
  <c r="Z261" i="48"/>
  <c r="Y261" i="48"/>
  <c r="X261" i="48"/>
  <c r="W261" i="48"/>
  <c r="V261" i="48"/>
  <c r="U261" i="48"/>
  <c r="T261" i="48"/>
  <c r="S261" i="48"/>
  <c r="R261" i="48"/>
  <c r="Q261" i="48"/>
  <c r="P261" i="48"/>
  <c r="O261" i="48"/>
  <c r="N261" i="48"/>
  <c r="M261" i="48"/>
  <c r="L261" i="48"/>
  <c r="K261" i="48"/>
  <c r="J261" i="48"/>
  <c r="I261" i="48"/>
  <c r="H261" i="48"/>
  <c r="G261" i="48"/>
  <c r="F261" i="48"/>
  <c r="E261" i="48"/>
  <c r="D261" i="48"/>
  <c r="AG260" i="48"/>
  <c r="AF260" i="48"/>
  <c r="AE260" i="48"/>
  <c r="AD260" i="48"/>
  <c r="AC260" i="48"/>
  <c r="AB260" i="48"/>
  <c r="AA260" i="48"/>
  <c r="Z260" i="48"/>
  <c r="Y260" i="48"/>
  <c r="X260" i="48"/>
  <c r="W260" i="48"/>
  <c r="V260" i="48"/>
  <c r="U260" i="48"/>
  <c r="T260" i="48"/>
  <c r="S260" i="48"/>
  <c r="R260" i="48"/>
  <c r="Q260" i="48"/>
  <c r="P260" i="48"/>
  <c r="O260" i="48"/>
  <c r="N260" i="48"/>
  <c r="M260" i="48"/>
  <c r="L260" i="48"/>
  <c r="K260" i="48"/>
  <c r="J260" i="48"/>
  <c r="I260" i="48"/>
  <c r="H260" i="48"/>
  <c r="G260" i="48"/>
  <c r="F260" i="48"/>
  <c r="E260" i="48"/>
  <c r="D260" i="48"/>
  <c r="AG259" i="48"/>
  <c r="AF259" i="48"/>
  <c r="AE259" i="48"/>
  <c r="AD259" i="48"/>
  <c r="AC259" i="48"/>
  <c r="AB259" i="48"/>
  <c r="AA259" i="48"/>
  <c r="Z259" i="48"/>
  <c r="Y259" i="48"/>
  <c r="X259" i="48"/>
  <c r="W259" i="48"/>
  <c r="V259" i="48"/>
  <c r="U259" i="48"/>
  <c r="T259" i="48"/>
  <c r="S259" i="48"/>
  <c r="R259" i="48"/>
  <c r="Q259" i="48"/>
  <c r="P259" i="48"/>
  <c r="O259" i="48"/>
  <c r="N259" i="48"/>
  <c r="M259" i="48"/>
  <c r="L259" i="48"/>
  <c r="K259" i="48"/>
  <c r="J259" i="48"/>
  <c r="I259" i="48"/>
  <c r="H259" i="48"/>
  <c r="G259" i="48"/>
  <c r="F259" i="48"/>
  <c r="E259" i="48"/>
  <c r="D259" i="48"/>
  <c r="AG258" i="48"/>
  <c r="AF258" i="48"/>
  <c r="AE258" i="48"/>
  <c r="AD258" i="48"/>
  <c r="AC258" i="48"/>
  <c r="AB258" i="48"/>
  <c r="AA258" i="48"/>
  <c r="Z258" i="48"/>
  <c r="Y258" i="48"/>
  <c r="X258" i="48"/>
  <c r="W258" i="48"/>
  <c r="V258" i="48"/>
  <c r="U258" i="48"/>
  <c r="T258" i="48"/>
  <c r="S258" i="48"/>
  <c r="R258" i="48"/>
  <c r="Q258" i="48"/>
  <c r="P258" i="48"/>
  <c r="O258" i="48"/>
  <c r="N258" i="48"/>
  <c r="M258" i="48"/>
  <c r="L258" i="48"/>
  <c r="K258" i="48"/>
  <c r="J258" i="48"/>
  <c r="I258" i="48"/>
  <c r="H258" i="48"/>
  <c r="G258" i="48"/>
  <c r="F258" i="48"/>
  <c r="E258" i="48"/>
  <c r="D258" i="48"/>
  <c r="AG257" i="48"/>
  <c r="AF257" i="48"/>
  <c r="AE257" i="48"/>
  <c r="AD257" i="48"/>
  <c r="AC257" i="48"/>
  <c r="AB257" i="48"/>
  <c r="AA257" i="48"/>
  <c r="Z257" i="48"/>
  <c r="Y257" i="48"/>
  <c r="X257" i="48"/>
  <c r="W257" i="48"/>
  <c r="V257" i="48"/>
  <c r="U257" i="48"/>
  <c r="T257" i="48"/>
  <c r="S257" i="48"/>
  <c r="R257" i="48"/>
  <c r="Q257" i="48"/>
  <c r="P257" i="48"/>
  <c r="O257" i="48"/>
  <c r="N257" i="48"/>
  <c r="M257" i="48"/>
  <c r="L257" i="48"/>
  <c r="K257" i="48"/>
  <c r="J257" i="48"/>
  <c r="I257" i="48"/>
  <c r="H257" i="48"/>
  <c r="G257" i="48"/>
  <c r="F257" i="48"/>
  <c r="E257" i="48"/>
  <c r="D257" i="48"/>
  <c r="AG254" i="48"/>
  <c r="AF254" i="48"/>
  <c r="AE254" i="48"/>
  <c r="AD254" i="48"/>
  <c r="AC254" i="48"/>
  <c r="AB254" i="48"/>
  <c r="AA254" i="48"/>
  <c r="Z254" i="48"/>
  <c r="Y254" i="48"/>
  <c r="X254" i="48"/>
  <c r="W254" i="48"/>
  <c r="V254" i="48"/>
  <c r="U254" i="48"/>
  <c r="T254" i="48"/>
  <c r="S254" i="48"/>
  <c r="R254" i="48"/>
  <c r="Q254" i="48"/>
  <c r="P254" i="48"/>
  <c r="O254" i="48"/>
  <c r="N254" i="48"/>
  <c r="M254" i="48"/>
  <c r="L254" i="48"/>
  <c r="K254" i="48"/>
  <c r="J254" i="48"/>
  <c r="I254" i="48"/>
  <c r="H254" i="48"/>
  <c r="G254" i="48"/>
  <c r="F254" i="48"/>
  <c r="E254" i="48"/>
  <c r="D254" i="48"/>
  <c r="AG253" i="48"/>
  <c r="AF253" i="48"/>
  <c r="AE253" i="48"/>
  <c r="AD253" i="48"/>
  <c r="AC253" i="48"/>
  <c r="AB253" i="48"/>
  <c r="AA253" i="48"/>
  <c r="Z253" i="48"/>
  <c r="Y253" i="48"/>
  <c r="X253" i="48"/>
  <c r="W253" i="48"/>
  <c r="V253" i="48"/>
  <c r="U253" i="48"/>
  <c r="T253" i="48"/>
  <c r="S253" i="48"/>
  <c r="R253" i="48"/>
  <c r="Q253" i="48"/>
  <c r="P253" i="48"/>
  <c r="O253" i="48"/>
  <c r="N253" i="48"/>
  <c r="M253" i="48"/>
  <c r="L253" i="48"/>
  <c r="K253" i="48"/>
  <c r="J253" i="48"/>
  <c r="I253" i="48"/>
  <c r="H253" i="48"/>
  <c r="G253" i="48"/>
  <c r="F253" i="48"/>
  <c r="E253" i="48"/>
  <c r="D253" i="48"/>
  <c r="AG252" i="48"/>
  <c r="AF252" i="48"/>
  <c r="AE252" i="48"/>
  <c r="AD252" i="48"/>
  <c r="AC252" i="48"/>
  <c r="AB252" i="48"/>
  <c r="AA252" i="48"/>
  <c r="Z252" i="48"/>
  <c r="Y252" i="48"/>
  <c r="X252" i="48"/>
  <c r="W252" i="48"/>
  <c r="V252" i="48"/>
  <c r="U252" i="48"/>
  <c r="T252" i="48"/>
  <c r="S252" i="48"/>
  <c r="R252" i="48"/>
  <c r="Q252" i="48"/>
  <c r="P252" i="48"/>
  <c r="O252" i="48"/>
  <c r="N252" i="48"/>
  <c r="M252" i="48"/>
  <c r="L252" i="48"/>
  <c r="K252" i="48"/>
  <c r="J252" i="48"/>
  <c r="I252" i="48"/>
  <c r="H252" i="48"/>
  <c r="G252" i="48"/>
  <c r="F252" i="48"/>
  <c r="E252" i="48"/>
  <c r="D252" i="48"/>
  <c r="AG251" i="48"/>
  <c r="AF251" i="48"/>
  <c r="AE251" i="48"/>
  <c r="AD251" i="48"/>
  <c r="AC251" i="48"/>
  <c r="AB251" i="48"/>
  <c r="AA251" i="48"/>
  <c r="Z251" i="48"/>
  <c r="Y251" i="48"/>
  <c r="X251" i="48"/>
  <c r="W251" i="48"/>
  <c r="V251" i="48"/>
  <c r="U251" i="48"/>
  <c r="T251" i="48"/>
  <c r="S251" i="48"/>
  <c r="R251" i="48"/>
  <c r="Q251" i="48"/>
  <c r="P251" i="48"/>
  <c r="O251" i="48"/>
  <c r="N251" i="48"/>
  <c r="M251" i="48"/>
  <c r="L251" i="48"/>
  <c r="K251" i="48"/>
  <c r="J251" i="48"/>
  <c r="I251" i="48"/>
  <c r="H251" i="48"/>
  <c r="G251" i="48"/>
  <c r="F251" i="48"/>
  <c r="E251" i="48"/>
  <c r="D251" i="48"/>
  <c r="AG250" i="48"/>
  <c r="AF250" i="48"/>
  <c r="AE250" i="48"/>
  <c r="AD250" i="48"/>
  <c r="AC250" i="48"/>
  <c r="AB250" i="48"/>
  <c r="AA250" i="48"/>
  <c r="Z250" i="48"/>
  <c r="Y250" i="48"/>
  <c r="X250" i="48"/>
  <c r="W250" i="48"/>
  <c r="V250" i="48"/>
  <c r="U250" i="48"/>
  <c r="T250" i="48"/>
  <c r="S250" i="48"/>
  <c r="R250" i="48"/>
  <c r="Q250" i="48"/>
  <c r="P250" i="48"/>
  <c r="O250" i="48"/>
  <c r="N250" i="48"/>
  <c r="M250" i="48"/>
  <c r="L250" i="48"/>
  <c r="K250" i="48"/>
  <c r="J250" i="48"/>
  <c r="I250" i="48"/>
  <c r="H250" i="48"/>
  <c r="G250" i="48"/>
  <c r="F250" i="48"/>
  <c r="E250" i="48"/>
  <c r="D250" i="48"/>
  <c r="AG249" i="48"/>
  <c r="AF249" i="48"/>
  <c r="AE249" i="48"/>
  <c r="AD249" i="48"/>
  <c r="AC249" i="48"/>
  <c r="AB249" i="48"/>
  <c r="AA249" i="48"/>
  <c r="Z249" i="48"/>
  <c r="Y249" i="48"/>
  <c r="X249" i="48"/>
  <c r="W249" i="48"/>
  <c r="V249" i="48"/>
  <c r="U249" i="48"/>
  <c r="T249" i="48"/>
  <c r="S249" i="48"/>
  <c r="R249" i="48"/>
  <c r="Q249" i="48"/>
  <c r="P249" i="48"/>
  <c r="O249" i="48"/>
  <c r="N249" i="48"/>
  <c r="M249" i="48"/>
  <c r="L249" i="48"/>
  <c r="K249" i="48"/>
  <c r="J249" i="48"/>
  <c r="I249" i="48"/>
  <c r="H249" i="48"/>
  <c r="G249" i="48"/>
  <c r="F249" i="48"/>
  <c r="E249" i="48"/>
  <c r="D249" i="48"/>
  <c r="AG248" i="48"/>
  <c r="AF248" i="48"/>
  <c r="AE248" i="48"/>
  <c r="AD248" i="48"/>
  <c r="AC248" i="48"/>
  <c r="AB248" i="48"/>
  <c r="AA248" i="48"/>
  <c r="Z248" i="48"/>
  <c r="Y248" i="48"/>
  <c r="X248" i="48"/>
  <c r="W248" i="48"/>
  <c r="V248" i="48"/>
  <c r="U248" i="48"/>
  <c r="T248" i="48"/>
  <c r="S248" i="48"/>
  <c r="R248" i="48"/>
  <c r="Q248" i="48"/>
  <c r="P248" i="48"/>
  <c r="O248" i="48"/>
  <c r="N248" i="48"/>
  <c r="M248" i="48"/>
  <c r="L248" i="48"/>
  <c r="K248" i="48"/>
  <c r="J248" i="48"/>
  <c r="I248" i="48"/>
  <c r="H248" i="48"/>
  <c r="G248" i="48"/>
  <c r="F248" i="48"/>
  <c r="E248" i="48"/>
  <c r="D248" i="48"/>
  <c r="AG243" i="48"/>
  <c r="AF243" i="48"/>
  <c r="AE243" i="48"/>
  <c r="AD243" i="48"/>
  <c r="AC243" i="48"/>
  <c r="AB243" i="48"/>
  <c r="AA243" i="48"/>
  <c r="Z243" i="48"/>
  <c r="Y243" i="48"/>
  <c r="X243" i="48"/>
  <c r="W243" i="48"/>
  <c r="V243" i="48"/>
  <c r="U243" i="48"/>
  <c r="T243" i="48"/>
  <c r="S243" i="48"/>
  <c r="R243" i="48"/>
  <c r="Q243" i="48"/>
  <c r="P243" i="48"/>
  <c r="O243" i="48"/>
  <c r="N243" i="48"/>
  <c r="M243" i="48"/>
  <c r="L243" i="48"/>
  <c r="K243" i="48"/>
  <c r="J243" i="48"/>
  <c r="I243" i="48"/>
  <c r="H243" i="48"/>
  <c r="G243" i="48"/>
  <c r="F243" i="48"/>
  <c r="E243" i="48"/>
  <c r="D243" i="48"/>
  <c r="AG242" i="48"/>
  <c r="AF242" i="48"/>
  <c r="AE242" i="48"/>
  <c r="AD242" i="48"/>
  <c r="AC242" i="48"/>
  <c r="AB242" i="48"/>
  <c r="AA242" i="48"/>
  <c r="Z242" i="48"/>
  <c r="Y242" i="48"/>
  <c r="X242" i="48"/>
  <c r="W242" i="48"/>
  <c r="V242" i="48"/>
  <c r="U242" i="48"/>
  <c r="T242" i="48"/>
  <c r="S242" i="48"/>
  <c r="R242" i="48"/>
  <c r="Q242" i="48"/>
  <c r="P242" i="48"/>
  <c r="O242" i="48"/>
  <c r="N242" i="48"/>
  <c r="M242" i="48"/>
  <c r="L242" i="48"/>
  <c r="K242" i="48"/>
  <c r="J242" i="48"/>
  <c r="I242" i="48"/>
  <c r="H242" i="48"/>
  <c r="G242" i="48"/>
  <c r="F242" i="48"/>
  <c r="E242" i="48"/>
  <c r="D242" i="48"/>
  <c r="AG241" i="48"/>
  <c r="AF241" i="48"/>
  <c r="AE241" i="48"/>
  <c r="AD241" i="48"/>
  <c r="AC241" i="48"/>
  <c r="AB241" i="48"/>
  <c r="AA241" i="48"/>
  <c r="Z241" i="48"/>
  <c r="Y241" i="48"/>
  <c r="X241" i="48"/>
  <c r="W241" i="48"/>
  <c r="V241" i="48"/>
  <c r="U241" i="48"/>
  <c r="T241" i="48"/>
  <c r="S241" i="48"/>
  <c r="R241" i="48"/>
  <c r="Q241" i="48"/>
  <c r="P241" i="48"/>
  <c r="O241" i="48"/>
  <c r="N241" i="48"/>
  <c r="M241" i="48"/>
  <c r="L241" i="48"/>
  <c r="K241" i="48"/>
  <c r="J241" i="48"/>
  <c r="I241" i="48"/>
  <c r="H241" i="48"/>
  <c r="G241" i="48"/>
  <c r="F241" i="48"/>
  <c r="E241" i="48"/>
  <c r="D241" i="48"/>
  <c r="AG240" i="48"/>
  <c r="AF240" i="48"/>
  <c r="AE240" i="48"/>
  <c r="AD240" i="48"/>
  <c r="AC240" i="48"/>
  <c r="AB240" i="48"/>
  <c r="AA240" i="48"/>
  <c r="Z240" i="48"/>
  <c r="Y240" i="48"/>
  <c r="X240" i="48"/>
  <c r="W240" i="48"/>
  <c r="V240" i="48"/>
  <c r="U240" i="48"/>
  <c r="T240" i="48"/>
  <c r="S240" i="48"/>
  <c r="R240" i="48"/>
  <c r="Q240" i="48"/>
  <c r="P240" i="48"/>
  <c r="O240" i="48"/>
  <c r="N240" i="48"/>
  <c r="M240" i="48"/>
  <c r="L240" i="48"/>
  <c r="K240" i="48"/>
  <c r="J240" i="48"/>
  <c r="I240" i="48"/>
  <c r="H240" i="48"/>
  <c r="G240" i="48"/>
  <c r="F240" i="48"/>
  <c r="E240" i="48"/>
  <c r="D240" i="48"/>
  <c r="AG239" i="48"/>
  <c r="AF239" i="48"/>
  <c r="AE239" i="48"/>
  <c r="AD239" i="48"/>
  <c r="AC239" i="48"/>
  <c r="AB239" i="48"/>
  <c r="AA239" i="48"/>
  <c r="Z239" i="48"/>
  <c r="Y239" i="48"/>
  <c r="X239" i="48"/>
  <c r="W239" i="48"/>
  <c r="V239" i="48"/>
  <c r="U239" i="48"/>
  <c r="T239" i="48"/>
  <c r="S239" i="48"/>
  <c r="R239" i="48"/>
  <c r="Q239" i="48"/>
  <c r="P239" i="48"/>
  <c r="O239" i="48"/>
  <c r="N239" i="48"/>
  <c r="M239" i="48"/>
  <c r="L239" i="48"/>
  <c r="K239" i="48"/>
  <c r="J239" i="48"/>
  <c r="I239" i="48"/>
  <c r="H239" i="48"/>
  <c r="G239" i="48"/>
  <c r="F239" i="48"/>
  <c r="E239" i="48"/>
  <c r="D239" i="48"/>
  <c r="AG238" i="48"/>
  <c r="AF238" i="48"/>
  <c r="AE238" i="48"/>
  <c r="AD238" i="48"/>
  <c r="AC238" i="48"/>
  <c r="AB238" i="48"/>
  <c r="AA238" i="48"/>
  <c r="Z238" i="48"/>
  <c r="Y238" i="48"/>
  <c r="X238" i="48"/>
  <c r="W238" i="48"/>
  <c r="V238" i="48"/>
  <c r="U238" i="48"/>
  <c r="T238" i="48"/>
  <c r="S238" i="48"/>
  <c r="R238" i="48"/>
  <c r="Q238" i="48"/>
  <c r="P238" i="48"/>
  <c r="O238" i="48"/>
  <c r="N238" i="48"/>
  <c r="M238" i="48"/>
  <c r="L238" i="48"/>
  <c r="K238" i="48"/>
  <c r="J238" i="48"/>
  <c r="I238" i="48"/>
  <c r="H238" i="48"/>
  <c r="G238" i="48"/>
  <c r="F238" i="48"/>
  <c r="E238" i="48"/>
  <c r="D238" i="48"/>
  <c r="AG237" i="48"/>
  <c r="AF237" i="48"/>
  <c r="AE237" i="48"/>
  <c r="AD237" i="48"/>
  <c r="AC237" i="48"/>
  <c r="AB237" i="48"/>
  <c r="AA237" i="48"/>
  <c r="Z237" i="48"/>
  <c r="Y237" i="48"/>
  <c r="X237" i="48"/>
  <c r="W237" i="48"/>
  <c r="V237" i="48"/>
  <c r="U237" i="48"/>
  <c r="T237" i="48"/>
  <c r="S237" i="48"/>
  <c r="R237" i="48"/>
  <c r="Q237" i="48"/>
  <c r="P237" i="48"/>
  <c r="O237" i="48"/>
  <c r="N237" i="48"/>
  <c r="M237" i="48"/>
  <c r="L237" i="48"/>
  <c r="K237" i="48"/>
  <c r="J237" i="48"/>
  <c r="I237" i="48"/>
  <c r="H237" i="48"/>
  <c r="G237" i="48"/>
  <c r="F237" i="48"/>
  <c r="E237" i="48"/>
  <c r="D237" i="48"/>
  <c r="AG236" i="48"/>
  <c r="AF236" i="48"/>
  <c r="AE236" i="48"/>
  <c r="AD236" i="48"/>
  <c r="AC236" i="48"/>
  <c r="AB236" i="48"/>
  <c r="AA236" i="48"/>
  <c r="Z236" i="48"/>
  <c r="Y236" i="48"/>
  <c r="X236" i="48"/>
  <c r="W236" i="48"/>
  <c r="V236" i="48"/>
  <c r="U236" i="48"/>
  <c r="T236" i="48"/>
  <c r="S236" i="48"/>
  <c r="R236" i="48"/>
  <c r="Q236" i="48"/>
  <c r="P236" i="48"/>
  <c r="O236" i="48"/>
  <c r="N236" i="48"/>
  <c r="M236" i="48"/>
  <c r="L236" i="48"/>
  <c r="K236" i="48"/>
  <c r="J236" i="48"/>
  <c r="I236" i="48"/>
  <c r="H236" i="48"/>
  <c r="G236" i="48"/>
  <c r="F236" i="48"/>
  <c r="E236" i="48"/>
  <c r="D236" i="48"/>
  <c r="AG235" i="48"/>
  <c r="AF235" i="48"/>
  <c r="AE235" i="48"/>
  <c r="AD235" i="48"/>
  <c r="AC235" i="48"/>
  <c r="AB235" i="48"/>
  <c r="AA235" i="48"/>
  <c r="Z235" i="48"/>
  <c r="Y235" i="48"/>
  <c r="X235" i="48"/>
  <c r="W235" i="48"/>
  <c r="V235" i="48"/>
  <c r="U235" i="48"/>
  <c r="T235" i="48"/>
  <c r="S235" i="48"/>
  <c r="R235" i="48"/>
  <c r="Q235" i="48"/>
  <c r="P235" i="48"/>
  <c r="O235" i="48"/>
  <c r="N235" i="48"/>
  <c r="M235" i="48"/>
  <c r="L235" i="48"/>
  <c r="K235" i="48"/>
  <c r="J235" i="48"/>
  <c r="I235" i="48"/>
  <c r="H235" i="48"/>
  <c r="G235" i="48"/>
  <c r="F235" i="48"/>
  <c r="E235" i="48"/>
  <c r="D235" i="48"/>
  <c r="AG234" i="48"/>
  <c r="AF234" i="48"/>
  <c r="AE234" i="48"/>
  <c r="AD234" i="48"/>
  <c r="AC234" i="48"/>
  <c r="AB234" i="48"/>
  <c r="AA234" i="48"/>
  <c r="Z234" i="48"/>
  <c r="Y234" i="48"/>
  <c r="X234" i="48"/>
  <c r="W234" i="48"/>
  <c r="V234" i="48"/>
  <c r="U234" i="48"/>
  <c r="T234" i="48"/>
  <c r="S234" i="48"/>
  <c r="R234" i="48"/>
  <c r="Q234" i="48"/>
  <c r="P234" i="48"/>
  <c r="O234" i="48"/>
  <c r="N234" i="48"/>
  <c r="M234" i="48"/>
  <c r="L234" i="48"/>
  <c r="K234" i="48"/>
  <c r="J234" i="48"/>
  <c r="I234" i="48"/>
  <c r="H234" i="48"/>
  <c r="G234" i="48"/>
  <c r="F234" i="48"/>
  <c r="E234" i="48"/>
  <c r="D234" i="48"/>
  <c r="AG233" i="48"/>
  <c r="AF233" i="48"/>
  <c r="AE233" i="48"/>
  <c r="AD233" i="48"/>
  <c r="AC233" i="48"/>
  <c r="AB233" i="48"/>
  <c r="AA233" i="48"/>
  <c r="Z233" i="48"/>
  <c r="Y233" i="48"/>
  <c r="X233" i="48"/>
  <c r="W233" i="48"/>
  <c r="V233" i="48"/>
  <c r="U233" i="48"/>
  <c r="T233" i="48"/>
  <c r="S233" i="48"/>
  <c r="R233" i="48"/>
  <c r="Q233" i="48"/>
  <c r="P233" i="48"/>
  <c r="O233" i="48"/>
  <c r="N233" i="48"/>
  <c r="M233" i="48"/>
  <c r="L233" i="48"/>
  <c r="K233" i="48"/>
  <c r="J233" i="48"/>
  <c r="I233" i="48"/>
  <c r="H233" i="48"/>
  <c r="G233" i="48"/>
  <c r="F233" i="48"/>
  <c r="E233" i="48"/>
  <c r="D233" i="48"/>
  <c r="AG231" i="48"/>
  <c r="AF231" i="48"/>
  <c r="AE231" i="48"/>
  <c r="AD231" i="48"/>
  <c r="AC231" i="48"/>
  <c r="AB231" i="48"/>
  <c r="AA231" i="48"/>
  <c r="Z231" i="48"/>
  <c r="Y231" i="48"/>
  <c r="X231" i="48"/>
  <c r="W231" i="48"/>
  <c r="V231" i="48"/>
  <c r="U231" i="48"/>
  <c r="T231" i="48"/>
  <c r="S231" i="48"/>
  <c r="R231" i="48"/>
  <c r="Q231" i="48"/>
  <c r="P231" i="48"/>
  <c r="O231" i="48"/>
  <c r="N231" i="48"/>
  <c r="M231" i="48"/>
  <c r="L231" i="48"/>
  <c r="K231" i="48"/>
  <c r="J231" i="48"/>
  <c r="I231" i="48"/>
  <c r="H231" i="48"/>
  <c r="G231" i="48"/>
  <c r="F231" i="48"/>
  <c r="E231" i="48"/>
  <c r="D231" i="48"/>
  <c r="AG230" i="48"/>
  <c r="AF230" i="48"/>
  <c r="AE230" i="48"/>
  <c r="AD230" i="48"/>
  <c r="AC230" i="48"/>
  <c r="AB230" i="48"/>
  <c r="AA230" i="48"/>
  <c r="Z230" i="48"/>
  <c r="Y230" i="48"/>
  <c r="X230" i="48"/>
  <c r="W230" i="48"/>
  <c r="V230" i="48"/>
  <c r="U230" i="48"/>
  <c r="T230" i="48"/>
  <c r="S230" i="48"/>
  <c r="R230" i="48"/>
  <c r="Q230" i="48"/>
  <c r="P230" i="48"/>
  <c r="O230" i="48"/>
  <c r="N230" i="48"/>
  <c r="M230" i="48"/>
  <c r="L230" i="48"/>
  <c r="K230" i="48"/>
  <c r="J230" i="48"/>
  <c r="I230" i="48"/>
  <c r="H230" i="48"/>
  <c r="G230" i="48"/>
  <c r="F230" i="48"/>
  <c r="E230" i="48"/>
  <c r="D230" i="48"/>
  <c r="AG229" i="48"/>
  <c r="AF229" i="48"/>
  <c r="AE229" i="48"/>
  <c r="AD229" i="48"/>
  <c r="AC229" i="48"/>
  <c r="AB229" i="48"/>
  <c r="AA229" i="48"/>
  <c r="Z229" i="48"/>
  <c r="Y229" i="48"/>
  <c r="X229" i="48"/>
  <c r="W229" i="48"/>
  <c r="V229" i="48"/>
  <c r="U229" i="48"/>
  <c r="T229" i="48"/>
  <c r="S229" i="48"/>
  <c r="R229" i="48"/>
  <c r="Q229" i="48"/>
  <c r="P229" i="48"/>
  <c r="O229" i="48"/>
  <c r="N229" i="48"/>
  <c r="M229" i="48"/>
  <c r="L229" i="48"/>
  <c r="K229" i="48"/>
  <c r="J229" i="48"/>
  <c r="I229" i="48"/>
  <c r="H229" i="48"/>
  <c r="G229" i="48"/>
  <c r="F229" i="48"/>
  <c r="E229" i="48"/>
  <c r="D229" i="48"/>
  <c r="AG228" i="48"/>
  <c r="AF228" i="48"/>
  <c r="AE228" i="48"/>
  <c r="AD228" i="48"/>
  <c r="AC228" i="48"/>
  <c r="AB228" i="48"/>
  <c r="AA228" i="48"/>
  <c r="Z228" i="48"/>
  <c r="Y228" i="48"/>
  <c r="X228" i="48"/>
  <c r="W228" i="48"/>
  <c r="V228" i="48"/>
  <c r="U228" i="48"/>
  <c r="T228" i="48"/>
  <c r="S228" i="48"/>
  <c r="R228" i="48"/>
  <c r="Q228" i="48"/>
  <c r="P228" i="48"/>
  <c r="O228" i="48"/>
  <c r="N228" i="48"/>
  <c r="M228" i="48"/>
  <c r="L228" i="48"/>
  <c r="K228" i="48"/>
  <c r="J228" i="48"/>
  <c r="I228" i="48"/>
  <c r="H228" i="48"/>
  <c r="G228" i="48"/>
  <c r="F228" i="48"/>
  <c r="E228" i="48"/>
  <c r="D228" i="48"/>
  <c r="AG227" i="48"/>
  <c r="AF227" i="48"/>
  <c r="AE227" i="48"/>
  <c r="AD227" i="48"/>
  <c r="AC227" i="48"/>
  <c r="AB227" i="48"/>
  <c r="AA227" i="48"/>
  <c r="Z227" i="48"/>
  <c r="Y227" i="48"/>
  <c r="X227" i="48"/>
  <c r="W227" i="48"/>
  <c r="V227" i="48"/>
  <c r="U227" i="48"/>
  <c r="T227" i="48"/>
  <c r="S227" i="48"/>
  <c r="R227" i="48"/>
  <c r="Q227" i="48"/>
  <c r="P227" i="48"/>
  <c r="O227" i="48"/>
  <c r="N227" i="48"/>
  <c r="M227" i="48"/>
  <c r="L227" i="48"/>
  <c r="K227" i="48"/>
  <c r="J227" i="48"/>
  <c r="I227" i="48"/>
  <c r="H227" i="48"/>
  <c r="G227" i="48"/>
  <c r="F227" i="48"/>
  <c r="E227" i="48"/>
  <c r="D227" i="48"/>
  <c r="AG226" i="48"/>
  <c r="AF226" i="48"/>
  <c r="AE226" i="48"/>
  <c r="AD226" i="48"/>
  <c r="AC226" i="48"/>
  <c r="AB226" i="48"/>
  <c r="AA226" i="48"/>
  <c r="Z226" i="48"/>
  <c r="Y226" i="48"/>
  <c r="X226" i="48"/>
  <c r="W226" i="48"/>
  <c r="V226" i="48"/>
  <c r="U226" i="48"/>
  <c r="T226" i="48"/>
  <c r="S226" i="48"/>
  <c r="R226" i="48"/>
  <c r="Q226" i="48"/>
  <c r="P226" i="48"/>
  <c r="O226" i="48"/>
  <c r="N226" i="48"/>
  <c r="M226" i="48"/>
  <c r="L226" i="48"/>
  <c r="K226" i="48"/>
  <c r="J226" i="48"/>
  <c r="I226" i="48"/>
  <c r="H226" i="48"/>
  <c r="G226" i="48"/>
  <c r="F226" i="48"/>
  <c r="E226" i="48"/>
  <c r="D226" i="48"/>
  <c r="AG225" i="48"/>
  <c r="AF225" i="48"/>
  <c r="AE225" i="48"/>
  <c r="AD225" i="48"/>
  <c r="AC225" i="48"/>
  <c r="AB225" i="48"/>
  <c r="AA225" i="48"/>
  <c r="Z225" i="48"/>
  <c r="Y225" i="48"/>
  <c r="X225" i="48"/>
  <c r="W225" i="48"/>
  <c r="V225" i="48"/>
  <c r="U225" i="48"/>
  <c r="T225" i="48"/>
  <c r="S225" i="48"/>
  <c r="R225" i="48"/>
  <c r="Q225" i="48"/>
  <c r="P225" i="48"/>
  <c r="O225" i="48"/>
  <c r="N225" i="48"/>
  <c r="M225" i="48"/>
  <c r="L225" i="48"/>
  <c r="K225" i="48"/>
  <c r="J225" i="48"/>
  <c r="I225" i="48"/>
  <c r="H225" i="48"/>
  <c r="G225" i="48"/>
  <c r="F225" i="48"/>
  <c r="E225" i="48"/>
  <c r="D225" i="48"/>
  <c r="AG224" i="48"/>
  <c r="AF224" i="48"/>
  <c r="AE224" i="48"/>
  <c r="AD224" i="48"/>
  <c r="AC224" i="48"/>
  <c r="AB224" i="48"/>
  <c r="AA224" i="48"/>
  <c r="Z224" i="48"/>
  <c r="Y224" i="48"/>
  <c r="X224" i="48"/>
  <c r="W224" i="48"/>
  <c r="V224" i="48"/>
  <c r="U224" i="48"/>
  <c r="T224" i="48"/>
  <c r="S224" i="48"/>
  <c r="R224" i="48"/>
  <c r="Q224" i="48"/>
  <c r="P224" i="48"/>
  <c r="O224" i="48"/>
  <c r="N224" i="48"/>
  <c r="M224" i="48"/>
  <c r="L224" i="48"/>
  <c r="K224" i="48"/>
  <c r="J224" i="48"/>
  <c r="I224" i="48"/>
  <c r="H224" i="48"/>
  <c r="G224" i="48"/>
  <c r="F224" i="48"/>
  <c r="E224" i="48"/>
  <c r="D224" i="48"/>
  <c r="AG223" i="48"/>
  <c r="AF223" i="48"/>
  <c r="AE223" i="48"/>
  <c r="AD223" i="48"/>
  <c r="AC223" i="48"/>
  <c r="AB223" i="48"/>
  <c r="AA223" i="48"/>
  <c r="Z223" i="48"/>
  <c r="Y223" i="48"/>
  <c r="X223" i="48"/>
  <c r="W223" i="48"/>
  <c r="V223" i="48"/>
  <c r="U223" i="48"/>
  <c r="T223" i="48"/>
  <c r="S223" i="48"/>
  <c r="R223" i="48"/>
  <c r="Q223" i="48"/>
  <c r="P223" i="48"/>
  <c r="O223" i="48"/>
  <c r="N223" i="48"/>
  <c r="M223" i="48"/>
  <c r="L223" i="48"/>
  <c r="K223" i="48"/>
  <c r="J223" i="48"/>
  <c r="I223" i="48"/>
  <c r="H223" i="48"/>
  <c r="G223" i="48"/>
  <c r="F223" i="48"/>
  <c r="E223" i="48"/>
  <c r="D223" i="48"/>
  <c r="AG222" i="48"/>
  <c r="AF222" i="48"/>
  <c r="AE222" i="48"/>
  <c r="AD222" i="48"/>
  <c r="AC222" i="48"/>
  <c r="AB222" i="48"/>
  <c r="AA222" i="48"/>
  <c r="Z222" i="48"/>
  <c r="Y222" i="48"/>
  <c r="X222" i="48"/>
  <c r="W222" i="48"/>
  <c r="V222" i="48"/>
  <c r="U222" i="48"/>
  <c r="T222" i="48"/>
  <c r="S222" i="48"/>
  <c r="R222" i="48"/>
  <c r="Q222" i="48"/>
  <c r="P222" i="48"/>
  <c r="O222" i="48"/>
  <c r="N222" i="48"/>
  <c r="M222" i="48"/>
  <c r="L222" i="48"/>
  <c r="K222" i="48"/>
  <c r="J222" i="48"/>
  <c r="I222" i="48"/>
  <c r="H222" i="48"/>
  <c r="G222" i="48"/>
  <c r="F222" i="48"/>
  <c r="E222" i="48"/>
  <c r="D222" i="48"/>
  <c r="AG220" i="48"/>
  <c r="AF220" i="48"/>
  <c r="AE220" i="48"/>
  <c r="AD220" i="48"/>
  <c r="AC220" i="48"/>
  <c r="AB220" i="48"/>
  <c r="AA220" i="48"/>
  <c r="Z220" i="48"/>
  <c r="Y220" i="48"/>
  <c r="X220" i="48"/>
  <c r="W220" i="48"/>
  <c r="V220" i="48"/>
  <c r="U220" i="48"/>
  <c r="T220" i="48"/>
  <c r="S220" i="48"/>
  <c r="R220" i="48"/>
  <c r="Q220" i="48"/>
  <c r="P220" i="48"/>
  <c r="O220" i="48"/>
  <c r="N220" i="48"/>
  <c r="M220" i="48"/>
  <c r="L220" i="48"/>
  <c r="K220" i="48"/>
  <c r="J220" i="48"/>
  <c r="I220" i="48"/>
  <c r="H220" i="48"/>
  <c r="G220" i="48"/>
  <c r="F220" i="48"/>
  <c r="E220" i="48"/>
  <c r="D220" i="48"/>
  <c r="AG219" i="48"/>
  <c r="AF219" i="48"/>
  <c r="AE219" i="48"/>
  <c r="AD219" i="48"/>
  <c r="AC219" i="48"/>
  <c r="AB219" i="48"/>
  <c r="AA219" i="48"/>
  <c r="Z219" i="48"/>
  <c r="Y219" i="48"/>
  <c r="X219" i="48"/>
  <c r="W219" i="48"/>
  <c r="V219" i="48"/>
  <c r="U219" i="48"/>
  <c r="T219" i="48"/>
  <c r="S219" i="48"/>
  <c r="R219" i="48"/>
  <c r="Q219" i="48"/>
  <c r="P219" i="48"/>
  <c r="O219" i="48"/>
  <c r="N219" i="48"/>
  <c r="M219" i="48"/>
  <c r="L219" i="48"/>
  <c r="K219" i="48"/>
  <c r="J219" i="48"/>
  <c r="I219" i="48"/>
  <c r="H219" i="48"/>
  <c r="G219" i="48"/>
  <c r="F219" i="48"/>
  <c r="E219" i="48"/>
  <c r="D219" i="48"/>
  <c r="AG218" i="48"/>
  <c r="AF218" i="48"/>
  <c r="AE218" i="48"/>
  <c r="AD218" i="48"/>
  <c r="AC218" i="48"/>
  <c r="AB218" i="48"/>
  <c r="AA218" i="48"/>
  <c r="Z218" i="48"/>
  <c r="Y218" i="48"/>
  <c r="X218" i="48"/>
  <c r="W218" i="48"/>
  <c r="V218" i="48"/>
  <c r="U218" i="48"/>
  <c r="T218" i="48"/>
  <c r="S218" i="48"/>
  <c r="R218" i="48"/>
  <c r="Q218" i="48"/>
  <c r="P218" i="48"/>
  <c r="O218" i="48"/>
  <c r="N218" i="48"/>
  <c r="M218" i="48"/>
  <c r="L218" i="48"/>
  <c r="K218" i="48"/>
  <c r="J218" i="48"/>
  <c r="I218" i="48"/>
  <c r="H218" i="48"/>
  <c r="G218" i="48"/>
  <c r="F218" i="48"/>
  <c r="E218" i="48"/>
  <c r="D218" i="48"/>
  <c r="AG217" i="48"/>
  <c r="AF217" i="48"/>
  <c r="AE217" i="48"/>
  <c r="AD217" i="48"/>
  <c r="AC217" i="48"/>
  <c r="AB217" i="48"/>
  <c r="AA217" i="48"/>
  <c r="Z217" i="48"/>
  <c r="Y217" i="48"/>
  <c r="X217" i="48"/>
  <c r="W217" i="48"/>
  <c r="V217" i="48"/>
  <c r="U217" i="48"/>
  <c r="T217" i="48"/>
  <c r="S217" i="48"/>
  <c r="R217" i="48"/>
  <c r="Q217" i="48"/>
  <c r="P217" i="48"/>
  <c r="O217" i="48"/>
  <c r="N217" i="48"/>
  <c r="M217" i="48"/>
  <c r="L217" i="48"/>
  <c r="K217" i="48"/>
  <c r="J217" i="48"/>
  <c r="I217" i="48"/>
  <c r="H217" i="48"/>
  <c r="G217" i="48"/>
  <c r="F217" i="48"/>
  <c r="E217" i="48"/>
  <c r="D217" i="48"/>
  <c r="AG216" i="48"/>
  <c r="AF216" i="48"/>
  <c r="AE216" i="48"/>
  <c r="AD216" i="48"/>
  <c r="AC216" i="48"/>
  <c r="AB216" i="48"/>
  <c r="AA216" i="48"/>
  <c r="Z216" i="48"/>
  <c r="Y216" i="48"/>
  <c r="X216" i="48"/>
  <c r="W216" i="48"/>
  <c r="V216" i="48"/>
  <c r="U216" i="48"/>
  <c r="T216" i="48"/>
  <c r="S216" i="48"/>
  <c r="R216" i="48"/>
  <c r="Q216" i="48"/>
  <c r="P216" i="48"/>
  <c r="O216" i="48"/>
  <c r="N216" i="48"/>
  <c r="M216" i="48"/>
  <c r="L216" i="48"/>
  <c r="K216" i="48"/>
  <c r="J216" i="48"/>
  <c r="I216" i="48"/>
  <c r="H216" i="48"/>
  <c r="G216" i="48"/>
  <c r="F216" i="48"/>
  <c r="E216" i="48"/>
  <c r="D216" i="48"/>
  <c r="AG215" i="48"/>
  <c r="AF215" i="48"/>
  <c r="AE215" i="48"/>
  <c r="AD215" i="48"/>
  <c r="AC215" i="48"/>
  <c r="AB215" i="48"/>
  <c r="AA215" i="48"/>
  <c r="Z215" i="48"/>
  <c r="Y215" i="48"/>
  <c r="X215" i="48"/>
  <c r="W215" i="48"/>
  <c r="V215" i="48"/>
  <c r="U215" i="48"/>
  <c r="T215" i="48"/>
  <c r="S215" i="48"/>
  <c r="R215" i="48"/>
  <c r="Q215" i="48"/>
  <c r="P215" i="48"/>
  <c r="O215" i="48"/>
  <c r="N215" i="48"/>
  <c r="M215" i="48"/>
  <c r="L215" i="48"/>
  <c r="K215" i="48"/>
  <c r="J215" i="48"/>
  <c r="I215" i="48"/>
  <c r="H215" i="48"/>
  <c r="G215" i="48"/>
  <c r="F215" i="48"/>
  <c r="E215" i="48"/>
  <c r="D215" i="48"/>
  <c r="AG214" i="48"/>
  <c r="AF214" i="48"/>
  <c r="AE214" i="48"/>
  <c r="AD214" i="48"/>
  <c r="AC214" i="48"/>
  <c r="AB214" i="48"/>
  <c r="AA214" i="48"/>
  <c r="Z214" i="48"/>
  <c r="Y214" i="48"/>
  <c r="X214" i="48"/>
  <c r="W214" i="48"/>
  <c r="V214" i="48"/>
  <c r="U214" i="48"/>
  <c r="T214" i="48"/>
  <c r="S214" i="48"/>
  <c r="R214" i="48"/>
  <c r="Q214" i="48"/>
  <c r="P214" i="48"/>
  <c r="O214" i="48"/>
  <c r="N214" i="48"/>
  <c r="M214" i="48"/>
  <c r="L214" i="48"/>
  <c r="K214" i="48"/>
  <c r="J214" i="48"/>
  <c r="I214" i="48"/>
  <c r="H214" i="48"/>
  <c r="G214" i="48"/>
  <c r="F214" i="48"/>
  <c r="E214" i="48"/>
  <c r="D214" i="48"/>
  <c r="AG213" i="48"/>
  <c r="AF213" i="48"/>
  <c r="AE213" i="48"/>
  <c r="AD213" i="48"/>
  <c r="AC213" i="48"/>
  <c r="AB213" i="48"/>
  <c r="AA213" i="48"/>
  <c r="Z213" i="48"/>
  <c r="Y213" i="48"/>
  <c r="X213" i="48"/>
  <c r="W213" i="48"/>
  <c r="V213" i="48"/>
  <c r="U213" i="48"/>
  <c r="T213" i="48"/>
  <c r="S213" i="48"/>
  <c r="R213" i="48"/>
  <c r="Q213" i="48"/>
  <c r="P213" i="48"/>
  <c r="O213" i="48"/>
  <c r="N213" i="48"/>
  <c r="M213" i="48"/>
  <c r="L213" i="48"/>
  <c r="K213" i="48"/>
  <c r="J213" i="48"/>
  <c r="I213" i="48"/>
  <c r="H213" i="48"/>
  <c r="G213" i="48"/>
  <c r="F213" i="48"/>
  <c r="E213" i="48"/>
  <c r="D213" i="48"/>
  <c r="AG212" i="48"/>
  <c r="AF212" i="48"/>
  <c r="AE212" i="48"/>
  <c r="AD212" i="48"/>
  <c r="AC212" i="48"/>
  <c r="AB212" i="48"/>
  <c r="AA212" i="48"/>
  <c r="Z212" i="48"/>
  <c r="Y212" i="48"/>
  <c r="X212" i="48"/>
  <c r="W212" i="48"/>
  <c r="V212" i="48"/>
  <c r="U212" i="48"/>
  <c r="T212" i="48"/>
  <c r="S212" i="48"/>
  <c r="R212" i="48"/>
  <c r="Q212" i="48"/>
  <c r="P212" i="48"/>
  <c r="O212" i="48"/>
  <c r="N212" i="48"/>
  <c r="M212" i="48"/>
  <c r="L212" i="48"/>
  <c r="K212" i="48"/>
  <c r="J212" i="48"/>
  <c r="I212" i="48"/>
  <c r="H212" i="48"/>
  <c r="G212" i="48"/>
  <c r="F212" i="48"/>
  <c r="E212" i="48"/>
  <c r="D212" i="48"/>
  <c r="AG211" i="48"/>
  <c r="AF211" i="48"/>
  <c r="AE211" i="48"/>
  <c r="AD211" i="48"/>
  <c r="AC211" i="48"/>
  <c r="AB211" i="48"/>
  <c r="AA211" i="48"/>
  <c r="Z211" i="48"/>
  <c r="Y211" i="48"/>
  <c r="X211" i="48"/>
  <c r="W211" i="48"/>
  <c r="V211" i="48"/>
  <c r="U211" i="48"/>
  <c r="T211" i="48"/>
  <c r="S211" i="48"/>
  <c r="R211" i="48"/>
  <c r="Q211" i="48"/>
  <c r="P211" i="48"/>
  <c r="O211" i="48"/>
  <c r="N211" i="48"/>
  <c r="M211" i="48"/>
  <c r="L211" i="48"/>
  <c r="K211" i="48"/>
  <c r="J211" i="48"/>
  <c r="I211" i="48"/>
  <c r="H211" i="48"/>
  <c r="G211" i="48"/>
  <c r="F211" i="48"/>
  <c r="E211" i="48"/>
  <c r="D211" i="48"/>
  <c r="AG207" i="48"/>
  <c r="AF207" i="48"/>
  <c r="AE207" i="48"/>
  <c r="AD207" i="48"/>
  <c r="AC207" i="48"/>
  <c r="AB207" i="48"/>
  <c r="AA207" i="48"/>
  <c r="Z207" i="48"/>
  <c r="Y207" i="48"/>
  <c r="X207" i="48"/>
  <c r="W207" i="48"/>
  <c r="V207" i="48"/>
  <c r="U207" i="48"/>
  <c r="T207" i="48"/>
  <c r="S207" i="48"/>
  <c r="R207" i="48"/>
  <c r="Q207" i="48"/>
  <c r="P207" i="48"/>
  <c r="O207" i="48"/>
  <c r="N207" i="48"/>
  <c r="M207" i="48"/>
  <c r="L207" i="48"/>
  <c r="K207" i="48"/>
  <c r="J207" i="48"/>
  <c r="I207" i="48"/>
  <c r="H207" i="48"/>
  <c r="G207" i="48"/>
  <c r="F207" i="48"/>
  <c r="E207" i="48"/>
  <c r="D207" i="48"/>
  <c r="AG206" i="48"/>
  <c r="AF206" i="48"/>
  <c r="AE206" i="48"/>
  <c r="AD206" i="48"/>
  <c r="AC206" i="48"/>
  <c r="AB206" i="48"/>
  <c r="AA206" i="48"/>
  <c r="Z206" i="48"/>
  <c r="Y206" i="48"/>
  <c r="X206" i="48"/>
  <c r="W206" i="48"/>
  <c r="V206" i="48"/>
  <c r="U206" i="48"/>
  <c r="T206" i="48"/>
  <c r="S206" i="48"/>
  <c r="R206" i="48"/>
  <c r="Q206" i="48"/>
  <c r="P206" i="48"/>
  <c r="O206" i="48"/>
  <c r="N206" i="48"/>
  <c r="M206" i="48"/>
  <c r="L206" i="48"/>
  <c r="K206" i="48"/>
  <c r="J206" i="48"/>
  <c r="I206" i="48"/>
  <c r="H206" i="48"/>
  <c r="G206" i="48"/>
  <c r="F206" i="48"/>
  <c r="E206" i="48"/>
  <c r="D206" i="48"/>
  <c r="AG205" i="48"/>
  <c r="AF205" i="48"/>
  <c r="AE205" i="48"/>
  <c r="AD205" i="48"/>
  <c r="AC205" i="48"/>
  <c r="AB205" i="48"/>
  <c r="AA205" i="48"/>
  <c r="Z205" i="48"/>
  <c r="Y205" i="48"/>
  <c r="X205" i="48"/>
  <c r="W205" i="48"/>
  <c r="V205" i="48"/>
  <c r="U205" i="48"/>
  <c r="T205" i="48"/>
  <c r="S205" i="48"/>
  <c r="R205" i="48"/>
  <c r="Q205" i="48"/>
  <c r="P205" i="48"/>
  <c r="O205" i="48"/>
  <c r="N205" i="48"/>
  <c r="M205" i="48"/>
  <c r="L205" i="48"/>
  <c r="K205" i="48"/>
  <c r="J205" i="48"/>
  <c r="I205" i="48"/>
  <c r="H205" i="48"/>
  <c r="G205" i="48"/>
  <c r="F205" i="48"/>
  <c r="E205" i="48"/>
  <c r="D205" i="48"/>
  <c r="AG204" i="48"/>
  <c r="AF204" i="48"/>
  <c r="AE204" i="48"/>
  <c r="AD204" i="48"/>
  <c r="AC204" i="48"/>
  <c r="AB204" i="48"/>
  <c r="AA204" i="48"/>
  <c r="Z204" i="48"/>
  <c r="Y204" i="48"/>
  <c r="X204" i="48"/>
  <c r="W204" i="48"/>
  <c r="V204" i="48"/>
  <c r="U204" i="48"/>
  <c r="T204" i="48"/>
  <c r="S204" i="48"/>
  <c r="R204" i="48"/>
  <c r="Q204" i="48"/>
  <c r="P204" i="48"/>
  <c r="O204" i="48"/>
  <c r="N204" i="48"/>
  <c r="M204" i="48"/>
  <c r="L204" i="48"/>
  <c r="K204" i="48"/>
  <c r="J204" i="48"/>
  <c r="I204" i="48"/>
  <c r="H204" i="48"/>
  <c r="G204" i="48"/>
  <c r="F204" i="48"/>
  <c r="E204" i="48"/>
  <c r="D204" i="48"/>
  <c r="AG203" i="48"/>
  <c r="AF203" i="48"/>
  <c r="AE203" i="48"/>
  <c r="AD203" i="48"/>
  <c r="AC203" i="48"/>
  <c r="AB203" i="48"/>
  <c r="AA203" i="48"/>
  <c r="Z203" i="48"/>
  <c r="Y203" i="48"/>
  <c r="X203" i="48"/>
  <c r="W203" i="48"/>
  <c r="V203" i="48"/>
  <c r="U203" i="48"/>
  <c r="T203" i="48"/>
  <c r="S203" i="48"/>
  <c r="R203" i="48"/>
  <c r="Q203" i="48"/>
  <c r="P203" i="48"/>
  <c r="O203" i="48"/>
  <c r="N203" i="48"/>
  <c r="M203" i="48"/>
  <c r="L203" i="48"/>
  <c r="K203" i="48"/>
  <c r="J203" i="48"/>
  <c r="I203" i="48"/>
  <c r="H203" i="48"/>
  <c r="G203" i="48"/>
  <c r="F203" i="48"/>
  <c r="E203" i="48"/>
  <c r="D203" i="48"/>
  <c r="AG202" i="48"/>
  <c r="AF202" i="48"/>
  <c r="AE202" i="48"/>
  <c r="AD202" i="48"/>
  <c r="AC202" i="48"/>
  <c r="AB202" i="48"/>
  <c r="AA202" i="48"/>
  <c r="Z202" i="48"/>
  <c r="Y202" i="48"/>
  <c r="X202" i="48"/>
  <c r="W202" i="48"/>
  <c r="V202" i="48"/>
  <c r="U202" i="48"/>
  <c r="T202" i="48"/>
  <c r="S202" i="48"/>
  <c r="R202" i="48"/>
  <c r="Q202" i="48"/>
  <c r="P202" i="48"/>
  <c r="O202" i="48"/>
  <c r="N202" i="48"/>
  <c r="M202" i="48"/>
  <c r="L202" i="48"/>
  <c r="K202" i="48"/>
  <c r="J202" i="48"/>
  <c r="I202" i="48"/>
  <c r="H202" i="48"/>
  <c r="G202" i="48"/>
  <c r="F202" i="48"/>
  <c r="E202" i="48"/>
  <c r="D202" i="48"/>
  <c r="AG201" i="48"/>
  <c r="AF201" i="48"/>
  <c r="AE201" i="48"/>
  <c r="AD201" i="48"/>
  <c r="AC201" i="48"/>
  <c r="AB201" i="48"/>
  <c r="AA201" i="48"/>
  <c r="Z201" i="48"/>
  <c r="Y201" i="48"/>
  <c r="X201" i="48"/>
  <c r="W201" i="48"/>
  <c r="V201" i="48"/>
  <c r="U201" i="48"/>
  <c r="T201" i="48"/>
  <c r="S201" i="48"/>
  <c r="R201" i="48"/>
  <c r="Q201" i="48"/>
  <c r="P201" i="48"/>
  <c r="O201" i="48"/>
  <c r="N201" i="48"/>
  <c r="M201" i="48"/>
  <c r="L201" i="48"/>
  <c r="K201" i="48"/>
  <c r="J201" i="48"/>
  <c r="I201" i="48"/>
  <c r="H201" i="48"/>
  <c r="G201" i="48"/>
  <c r="F201" i="48"/>
  <c r="E201" i="48"/>
  <c r="D201" i="48"/>
  <c r="AG200" i="48"/>
  <c r="AF200" i="48"/>
  <c r="AE200" i="48"/>
  <c r="AD200" i="48"/>
  <c r="AC200" i="48"/>
  <c r="AB200" i="48"/>
  <c r="AA200" i="48"/>
  <c r="Z200" i="48"/>
  <c r="Y200" i="48"/>
  <c r="X200" i="48"/>
  <c r="W200" i="48"/>
  <c r="V200" i="48"/>
  <c r="U200" i="48"/>
  <c r="T200" i="48"/>
  <c r="S200" i="48"/>
  <c r="R200" i="48"/>
  <c r="Q200" i="48"/>
  <c r="P200" i="48"/>
  <c r="O200" i="48"/>
  <c r="N200" i="48"/>
  <c r="M200" i="48"/>
  <c r="L200" i="48"/>
  <c r="K200" i="48"/>
  <c r="J200" i="48"/>
  <c r="I200" i="48"/>
  <c r="H200" i="48"/>
  <c r="G200" i="48"/>
  <c r="F200" i="48"/>
  <c r="E200" i="48"/>
  <c r="D200" i="48"/>
  <c r="AG199" i="48"/>
  <c r="AF199" i="48"/>
  <c r="AE199" i="48"/>
  <c r="AD199" i="48"/>
  <c r="AC199" i="48"/>
  <c r="AB199" i="48"/>
  <c r="AA199" i="48"/>
  <c r="Z199" i="48"/>
  <c r="Y199" i="48"/>
  <c r="X199" i="48"/>
  <c r="W199" i="48"/>
  <c r="V199" i="48"/>
  <c r="U199" i="48"/>
  <c r="T199" i="48"/>
  <c r="S199" i="48"/>
  <c r="R199" i="48"/>
  <c r="Q199" i="48"/>
  <c r="P199" i="48"/>
  <c r="O199" i="48"/>
  <c r="N199" i="48"/>
  <c r="M199" i="48"/>
  <c r="L199" i="48"/>
  <c r="K199" i="48"/>
  <c r="J199" i="48"/>
  <c r="I199" i="48"/>
  <c r="H199" i="48"/>
  <c r="G199" i="48"/>
  <c r="F199" i="48"/>
  <c r="E199" i="48"/>
  <c r="D199" i="48"/>
  <c r="AG198" i="48"/>
  <c r="AF198" i="48"/>
  <c r="AE198" i="48"/>
  <c r="AD198" i="48"/>
  <c r="AC198" i="48"/>
  <c r="AB198" i="48"/>
  <c r="AA198" i="48"/>
  <c r="Z198" i="48"/>
  <c r="Y198" i="48"/>
  <c r="X198" i="48"/>
  <c r="W198" i="48"/>
  <c r="V198" i="48"/>
  <c r="U198" i="48"/>
  <c r="T198" i="48"/>
  <c r="S198" i="48"/>
  <c r="R198" i="48"/>
  <c r="Q198" i="48"/>
  <c r="P198" i="48"/>
  <c r="O198" i="48"/>
  <c r="N198" i="48"/>
  <c r="M198" i="48"/>
  <c r="L198" i="48"/>
  <c r="K198" i="48"/>
  <c r="J198" i="48"/>
  <c r="I198" i="48"/>
  <c r="H198" i="48"/>
  <c r="G198" i="48"/>
  <c r="F198" i="48"/>
  <c r="E198" i="48"/>
  <c r="D198" i="48"/>
  <c r="AG197" i="48"/>
  <c r="AF197" i="48"/>
  <c r="AE197" i="48"/>
  <c r="AD197" i="48"/>
  <c r="AC197" i="48"/>
  <c r="AB197" i="48"/>
  <c r="AA197" i="48"/>
  <c r="Z197" i="48"/>
  <c r="Y197" i="48"/>
  <c r="X197" i="48"/>
  <c r="W197" i="48"/>
  <c r="V197" i="48"/>
  <c r="U197" i="48"/>
  <c r="T197" i="48"/>
  <c r="S197" i="48"/>
  <c r="R197" i="48"/>
  <c r="Q197" i="48"/>
  <c r="P197" i="48"/>
  <c r="O197" i="48"/>
  <c r="N197" i="48"/>
  <c r="M197" i="48"/>
  <c r="L197" i="48"/>
  <c r="K197" i="48"/>
  <c r="J197" i="48"/>
  <c r="I197" i="48"/>
  <c r="H197" i="48"/>
  <c r="G197" i="48"/>
  <c r="F197" i="48"/>
  <c r="E197" i="48"/>
  <c r="D197" i="48"/>
  <c r="AG195" i="48"/>
  <c r="AF195" i="48"/>
  <c r="AE195" i="48"/>
  <c r="AD195" i="48"/>
  <c r="AC195" i="48"/>
  <c r="AB195" i="48"/>
  <c r="AA195" i="48"/>
  <c r="Z195" i="48"/>
  <c r="Y195" i="48"/>
  <c r="X195" i="48"/>
  <c r="W195" i="48"/>
  <c r="V195" i="48"/>
  <c r="U195" i="48"/>
  <c r="T195" i="48"/>
  <c r="S195" i="48"/>
  <c r="R195" i="48"/>
  <c r="Q195" i="48"/>
  <c r="P195" i="48"/>
  <c r="O195" i="48"/>
  <c r="N195" i="48"/>
  <c r="M195" i="48"/>
  <c r="L195" i="48"/>
  <c r="K195" i="48"/>
  <c r="J195" i="48"/>
  <c r="I195" i="48"/>
  <c r="H195" i="48"/>
  <c r="G195" i="48"/>
  <c r="F195" i="48"/>
  <c r="E195" i="48"/>
  <c r="D195" i="48"/>
  <c r="AG194" i="48"/>
  <c r="AF194" i="48"/>
  <c r="AE194" i="48"/>
  <c r="AD194" i="48"/>
  <c r="AC194" i="48"/>
  <c r="AB194" i="48"/>
  <c r="AA194" i="48"/>
  <c r="Z194" i="48"/>
  <c r="Y194" i="48"/>
  <c r="X194" i="48"/>
  <c r="W194" i="48"/>
  <c r="V194" i="48"/>
  <c r="U194" i="48"/>
  <c r="T194" i="48"/>
  <c r="S194" i="48"/>
  <c r="R194" i="48"/>
  <c r="Q194" i="48"/>
  <c r="P194" i="48"/>
  <c r="O194" i="48"/>
  <c r="N194" i="48"/>
  <c r="M194" i="48"/>
  <c r="L194" i="48"/>
  <c r="K194" i="48"/>
  <c r="J194" i="48"/>
  <c r="I194" i="48"/>
  <c r="H194" i="48"/>
  <c r="G194" i="48"/>
  <c r="F194" i="48"/>
  <c r="E194" i="48"/>
  <c r="D194" i="48"/>
  <c r="AG193" i="48"/>
  <c r="AF193" i="48"/>
  <c r="AE193" i="48"/>
  <c r="AD193" i="48"/>
  <c r="AC193" i="48"/>
  <c r="AB193" i="48"/>
  <c r="AA193" i="48"/>
  <c r="Z193" i="48"/>
  <c r="Y193" i="48"/>
  <c r="X193" i="48"/>
  <c r="W193" i="48"/>
  <c r="V193" i="48"/>
  <c r="U193" i="48"/>
  <c r="T193" i="48"/>
  <c r="S193" i="48"/>
  <c r="R193" i="48"/>
  <c r="Q193" i="48"/>
  <c r="P193" i="48"/>
  <c r="O193" i="48"/>
  <c r="N193" i="48"/>
  <c r="M193" i="48"/>
  <c r="L193" i="48"/>
  <c r="K193" i="48"/>
  <c r="J193" i="48"/>
  <c r="I193" i="48"/>
  <c r="H193" i="48"/>
  <c r="G193" i="48"/>
  <c r="F193" i="48"/>
  <c r="E193" i="48"/>
  <c r="D193" i="48"/>
  <c r="AG192" i="48"/>
  <c r="AF192" i="48"/>
  <c r="AE192" i="48"/>
  <c r="AD192" i="48"/>
  <c r="AC192" i="48"/>
  <c r="AB192" i="48"/>
  <c r="AA192" i="48"/>
  <c r="Z192" i="48"/>
  <c r="Y192" i="48"/>
  <c r="X192" i="48"/>
  <c r="W192" i="48"/>
  <c r="V192" i="48"/>
  <c r="U192" i="48"/>
  <c r="T192" i="48"/>
  <c r="S192" i="48"/>
  <c r="R192" i="48"/>
  <c r="Q192" i="48"/>
  <c r="P192" i="48"/>
  <c r="O192" i="48"/>
  <c r="N192" i="48"/>
  <c r="M192" i="48"/>
  <c r="L192" i="48"/>
  <c r="K192" i="48"/>
  <c r="J192" i="48"/>
  <c r="I192" i="48"/>
  <c r="H192" i="48"/>
  <c r="G192" i="48"/>
  <c r="F192" i="48"/>
  <c r="E192" i="48"/>
  <c r="D192" i="48"/>
  <c r="AG191" i="48"/>
  <c r="AF191" i="48"/>
  <c r="AE191" i="48"/>
  <c r="AD191" i="48"/>
  <c r="AC191" i="48"/>
  <c r="AB191" i="48"/>
  <c r="AA191" i="48"/>
  <c r="Z191" i="48"/>
  <c r="Y191" i="48"/>
  <c r="X191" i="48"/>
  <c r="W191" i="48"/>
  <c r="V191" i="48"/>
  <c r="U191" i="48"/>
  <c r="T191" i="48"/>
  <c r="S191" i="48"/>
  <c r="R191" i="48"/>
  <c r="Q191" i="48"/>
  <c r="P191" i="48"/>
  <c r="O191" i="48"/>
  <c r="N191" i="48"/>
  <c r="M191" i="48"/>
  <c r="L191" i="48"/>
  <c r="K191" i="48"/>
  <c r="J191" i="48"/>
  <c r="I191" i="48"/>
  <c r="H191" i="48"/>
  <c r="G191" i="48"/>
  <c r="F191" i="48"/>
  <c r="E191" i="48"/>
  <c r="D191" i="48"/>
  <c r="AG190" i="48"/>
  <c r="AF190" i="48"/>
  <c r="AE190" i="48"/>
  <c r="AD190" i="48"/>
  <c r="AC190" i="48"/>
  <c r="AB190" i="48"/>
  <c r="AA190" i="48"/>
  <c r="Z190" i="48"/>
  <c r="Y190" i="48"/>
  <c r="X190" i="48"/>
  <c r="W190" i="48"/>
  <c r="V190" i="48"/>
  <c r="U190" i="48"/>
  <c r="T190" i="48"/>
  <c r="S190" i="48"/>
  <c r="R190" i="48"/>
  <c r="Q190" i="48"/>
  <c r="P190" i="48"/>
  <c r="O190" i="48"/>
  <c r="N190" i="48"/>
  <c r="M190" i="48"/>
  <c r="L190" i="48"/>
  <c r="K190" i="48"/>
  <c r="J190" i="48"/>
  <c r="I190" i="48"/>
  <c r="H190" i="48"/>
  <c r="G190" i="48"/>
  <c r="F190" i="48"/>
  <c r="E190" i="48"/>
  <c r="D190" i="48"/>
  <c r="AG189" i="48"/>
  <c r="AF189" i="48"/>
  <c r="AE189" i="48"/>
  <c r="AD189" i="48"/>
  <c r="AC189" i="48"/>
  <c r="AB189" i="48"/>
  <c r="AA189" i="48"/>
  <c r="Z189" i="48"/>
  <c r="Y189" i="48"/>
  <c r="X189" i="48"/>
  <c r="W189" i="48"/>
  <c r="V189" i="48"/>
  <c r="U189" i="48"/>
  <c r="T189" i="48"/>
  <c r="S189" i="48"/>
  <c r="R189" i="48"/>
  <c r="Q189" i="48"/>
  <c r="P189" i="48"/>
  <c r="O189" i="48"/>
  <c r="N189" i="48"/>
  <c r="M189" i="48"/>
  <c r="L189" i="48"/>
  <c r="K189" i="48"/>
  <c r="J189" i="48"/>
  <c r="I189" i="48"/>
  <c r="H189" i="48"/>
  <c r="G189" i="48"/>
  <c r="F189" i="48"/>
  <c r="E189" i="48"/>
  <c r="D189" i="48"/>
  <c r="AG188" i="48"/>
  <c r="AF188" i="48"/>
  <c r="AE188" i="48"/>
  <c r="AD188" i="48"/>
  <c r="AC188" i="48"/>
  <c r="AB188" i="48"/>
  <c r="AA188" i="48"/>
  <c r="Z188" i="48"/>
  <c r="Y188" i="48"/>
  <c r="X188" i="48"/>
  <c r="W188" i="48"/>
  <c r="V188" i="48"/>
  <c r="U188" i="48"/>
  <c r="T188" i="48"/>
  <c r="S188" i="48"/>
  <c r="R188" i="48"/>
  <c r="Q188" i="48"/>
  <c r="P188" i="48"/>
  <c r="O188" i="48"/>
  <c r="N188" i="48"/>
  <c r="M188" i="48"/>
  <c r="L188" i="48"/>
  <c r="K188" i="48"/>
  <c r="J188" i="48"/>
  <c r="I188" i="48"/>
  <c r="H188" i="48"/>
  <c r="G188" i="48"/>
  <c r="F188" i="48"/>
  <c r="E188" i="48"/>
  <c r="D188" i="48"/>
  <c r="AG187" i="48"/>
  <c r="AF187" i="48"/>
  <c r="AE187" i="48"/>
  <c r="AD187" i="48"/>
  <c r="AC187" i="48"/>
  <c r="AB187" i="48"/>
  <c r="AA187" i="48"/>
  <c r="Z187" i="48"/>
  <c r="Y187" i="48"/>
  <c r="X187" i="48"/>
  <c r="W187" i="48"/>
  <c r="V187" i="48"/>
  <c r="U187" i="48"/>
  <c r="T187" i="48"/>
  <c r="S187" i="48"/>
  <c r="R187" i="48"/>
  <c r="Q187" i="48"/>
  <c r="P187" i="48"/>
  <c r="O187" i="48"/>
  <c r="N187" i="48"/>
  <c r="M187" i="48"/>
  <c r="L187" i="48"/>
  <c r="K187" i="48"/>
  <c r="J187" i="48"/>
  <c r="I187" i="48"/>
  <c r="H187" i="48"/>
  <c r="G187" i="48"/>
  <c r="F187" i="48"/>
  <c r="E187" i="48"/>
  <c r="D187" i="48"/>
  <c r="AG186" i="48"/>
  <c r="AF186" i="48"/>
  <c r="AE186" i="48"/>
  <c r="AD186" i="48"/>
  <c r="AC186" i="48"/>
  <c r="AB186" i="48"/>
  <c r="AA186" i="48"/>
  <c r="Z186" i="48"/>
  <c r="Y186" i="48"/>
  <c r="X186" i="48"/>
  <c r="W186" i="48"/>
  <c r="V186" i="48"/>
  <c r="U186" i="48"/>
  <c r="T186" i="48"/>
  <c r="S186" i="48"/>
  <c r="R186" i="48"/>
  <c r="Q186" i="48"/>
  <c r="P186" i="48"/>
  <c r="O186" i="48"/>
  <c r="N186" i="48"/>
  <c r="M186" i="48"/>
  <c r="L186" i="48"/>
  <c r="K186" i="48"/>
  <c r="J186" i="48"/>
  <c r="I186" i="48"/>
  <c r="H186" i="48"/>
  <c r="G186" i="48"/>
  <c r="F186" i="48"/>
  <c r="E186" i="48"/>
  <c r="D186" i="48"/>
  <c r="AG184" i="48"/>
  <c r="AF184" i="48"/>
  <c r="AE184" i="48"/>
  <c r="AD184" i="48"/>
  <c r="AC184" i="48"/>
  <c r="AB184" i="48"/>
  <c r="AA184" i="48"/>
  <c r="Z184" i="48"/>
  <c r="Y184" i="48"/>
  <c r="X184" i="48"/>
  <c r="W184" i="48"/>
  <c r="V184" i="48"/>
  <c r="U184" i="48"/>
  <c r="T184" i="48"/>
  <c r="S184" i="48"/>
  <c r="R184" i="48"/>
  <c r="Q184" i="48"/>
  <c r="P184" i="48"/>
  <c r="O184" i="48"/>
  <c r="N184" i="48"/>
  <c r="M184" i="48"/>
  <c r="L184" i="48"/>
  <c r="K184" i="48"/>
  <c r="J184" i="48"/>
  <c r="I184" i="48"/>
  <c r="H184" i="48"/>
  <c r="G184" i="48"/>
  <c r="F184" i="48"/>
  <c r="E184" i="48"/>
  <c r="D184" i="48"/>
  <c r="AG183" i="48"/>
  <c r="AF183" i="48"/>
  <c r="AE183" i="48"/>
  <c r="AD183" i="48"/>
  <c r="AC183" i="48"/>
  <c r="AB183" i="48"/>
  <c r="AA183" i="48"/>
  <c r="Z183" i="48"/>
  <c r="Y183" i="48"/>
  <c r="X183" i="48"/>
  <c r="W183" i="48"/>
  <c r="V183" i="48"/>
  <c r="U183" i="48"/>
  <c r="T183" i="48"/>
  <c r="S183" i="48"/>
  <c r="R183" i="48"/>
  <c r="Q183" i="48"/>
  <c r="P183" i="48"/>
  <c r="O183" i="48"/>
  <c r="N183" i="48"/>
  <c r="M183" i="48"/>
  <c r="L183" i="48"/>
  <c r="K183" i="48"/>
  <c r="J183" i="48"/>
  <c r="I183" i="48"/>
  <c r="H183" i="48"/>
  <c r="G183" i="48"/>
  <c r="F183" i="48"/>
  <c r="E183" i="48"/>
  <c r="D183" i="48"/>
  <c r="AG182" i="48"/>
  <c r="AF182" i="48"/>
  <c r="AE182" i="48"/>
  <c r="AD182" i="48"/>
  <c r="AC182" i="48"/>
  <c r="AB182" i="48"/>
  <c r="AA182" i="48"/>
  <c r="Z182" i="48"/>
  <c r="Y182" i="48"/>
  <c r="X182" i="48"/>
  <c r="W182" i="48"/>
  <c r="V182" i="48"/>
  <c r="U182" i="48"/>
  <c r="T182" i="48"/>
  <c r="S182" i="48"/>
  <c r="R182" i="48"/>
  <c r="Q182" i="48"/>
  <c r="P182" i="48"/>
  <c r="O182" i="48"/>
  <c r="N182" i="48"/>
  <c r="M182" i="48"/>
  <c r="L182" i="48"/>
  <c r="K182" i="48"/>
  <c r="J182" i="48"/>
  <c r="I182" i="48"/>
  <c r="H182" i="48"/>
  <c r="G182" i="48"/>
  <c r="F182" i="48"/>
  <c r="E182" i="48"/>
  <c r="D182" i="48"/>
  <c r="AG181" i="48"/>
  <c r="AF181" i="48"/>
  <c r="AE181" i="48"/>
  <c r="AD181" i="48"/>
  <c r="AC181" i="48"/>
  <c r="AB181" i="48"/>
  <c r="AA181" i="48"/>
  <c r="Z181" i="48"/>
  <c r="Y181" i="48"/>
  <c r="X181" i="48"/>
  <c r="W181" i="48"/>
  <c r="V181" i="48"/>
  <c r="U181" i="48"/>
  <c r="T181" i="48"/>
  <c r="S181" i="48"/>
  <c r="R181" i="48"/>
  <c r="Q181" i="48"/>
  <c r="P181" i="48"/>
  <c r="O181" i="48"/>
  <c r="N181" i="48"/>
  <c r="M181" i="48"/>
  <c r="L181" i="48"/>
  <c r="K181" i="48"/>
  <c r="J181" i="48"/>
  <c r="I181" i="48"/>
  <c r="H181" i="48"/>
  <c r="G181" i="48"/>
  <c r="F181" i="48"/>
  <c r="E181" i="48"/>
  <c r="D181" i="48"/>
  <c r="AG180" i="48"/>
  <c r="AF180" i="48"/>
  <c r="AE180" i="48"/>
  <c r="AD180" i="48"/>
  <c r="AC180" i="48"/>
  <c r="AB180" i="48"/>
  <c r="AA180" i="48"/>
  <c r="Z180" i="48"/>
  <c r="Y180" i="48"/>
  <c r="X180" i="48"/>
  <c r="W180" i="48"/>
  <c r="V180" i="48"/>
  <c r="U180" i="48"/>
  <c r="T180" i="48"/>
  <c r="S180" i="48"/>
  <c r="R180" i="48"/>
  <c r="Q180" i="48"/>
  <c r="P180" i="48"/>
  <c r="O180" i="48"/>
  <c r="N180" i="48"/>
  <c r="M180" i="48"/>
  <c r="L180" i="48"/>
  <c r="K180" i="48"/>
  <c r="J180" i="48"/>
  <c r="I180" i="48"/>
  <c r="H180" i="48"/>
  <c r="G180" i="48"/>
  <c r="F180" i="48"/>
  <c r="E180" i="48"/>
  <c r="D180" i="48"/>
  <c r="AG179" i="48"/>
  <c r="AF179" i="48"/>
  <c r="AE179" i="48"/>
  <c r="AD179" i="48"/>
  <c r="AC179" i="48"/>
  <c r="AB179" i="48"/>
  <c r="AA179" i="48"/>
  <c r="Z179" i="48"/>
  <c r="Y179" i="48"/>
  <c r="X179" i="48"/>
  <c r="W179" i="48"/>
  <c r="V179" i="48"/>
  <c r="U179" i="48"/>
  <c r="T179" i="48"/>
  <c r="S179" i="48"/>
  <c r="R179" i="48"/>
  <c r="Q179" i="48"/>
  <c r="P179" i="48"/>
  <c r="O179" i="48"/>
  <c r="N179" i="48"/>
  <c r="M179" i="48"/>
  <c r="L179" i="48"/>
  <c r="K179" i="48"/>
  <c r="J179" i="48"/>
  <c r="I179" i="48"/>
  <c r="H179" i="48"/>
  <c r="G179" i="48"/>
  <c r="F179" i="48"/>
  <c r="E179" i="48"/>
  <c r="D179" i="48"/>
  <c r="AG178" i="48"/>
  <c r="AF178" i="48"/>
  <c r="AE178" i="48"/>
  <c r="AD178" i="48"/>
  <c r="AC178" i="48"/>
  <c r="AB178" i="48"/>
  <c r="AA178" i="48"/>
  <c r="Z178" i="48"/>
  <c r="Y178" i="48"/>
  <c r="X178" i="48"/>
  <c r="W178" i="48"/>
  <c r="V178" i="48"/>
  <c r="U178" i="48"/>
  <c r="T178" i="48"/>
  <c r="S178" i="48"/>
  <c r="R178" i="48"/>
  <c r="Q178" i="48"/>
  <c r="P178" i="48"/>
  <c r="O178" i="48"/>
  <c r="N178" i="48"/>
  <c r="M178" i="48"/>
  <c r="L178" i="48"/>
  <c r="K178" i="48"/>
  <c r="J178" i="48"/>
  <c r="I178" i="48"/>
  <c r="H178" i="48"/>
  <c r="G178" i="48"/>
  <c r="F178" i="48"/>
  <c r="E178" i="48"/>
  <c r="D178" i="48"/>
  <c r="AG177" i="48"/>
  <c r="AF177" i="48"/>
  <c r="AE177" i="48"/>
  <c r="AD177" i="48"/>
  <c r="AC177" i="48"/>
  <c r="AB177" i="48"/>
  <c r="AA177" i="48"/>
  <c r="Z177" i="48"/>
  <c r="Y177" i="48"/>
  <c r="X177" i="48"/>
  <c r="W177" i="48"/>
  <c r="V177" i="48"/>
  <c r="U177" i="48"/>
  <c r="T177" i="48"/>
  <c r="S177" i="48"/>
  <c r="R177" i="48"/>
  <c r="Q177" i="48"/>
  <c r="P177" i="48"/>
  <c r="O177" i="48"/>
  <c r="N177" i="48"/>
  <c r="M177" i="48"/>
  <c r="L177" i="48"/>
  <c r="K177" i="48"/>
  <c r="J177" i="48"/>
  <c r="I177" i="48"/>
  <c r="H177" i="48"/>
  <c r="G177" i="48"/>
  <c r="F177" i="48"/>
  <c r="E177" i="48"/>
  <c r="D177" i="48"/>
  <c r="AG176" i="48"/>
  <c r="AF176" i="48"/>
  <c r="AE176" i="48"/>
  <c r="AD176" i="48"/>
  <c r="AC176" i="48"/>
  <c r="AB176" i="48"/>
  <c r="AA176" i="48"/>
  <c r="Z176" i="48"/>
  <c r="Y176" i="48"/>
  <c r="X176" i="48"/>
  <c r="W176" i="48"/>
  <c r="V176" i="48"/>
  <c r="U176" i="48"/>
  <c r="T176" i="48"/>
  <c r="S176" i="48"/>
  <c r="R176" i="48"/>
  <c r="Q176" i="48"/>
  <c r="P176" i="48"/>
  <c r="O176" i="48"/>
  <c r="N176" i="48"/>
  <c r="M176" i="48"/>
  <c r="L176" i="48"/>
  <c r="K176" i="48"/>
  <c r="J176" i="48"/>
  <c r="I176" i="48"/>
  <c r="H176" i="48"/>
  <c r="G176" i="48"/>
  <c r="F176" i="48"/>
  <c r="E176" i="48"/>
  <c r="D176" i="48"/>
  <c r="AG175" i="48"/>
  <c r="AF175" i="48"/>
  <c r="AE175" i="48"/>
  <c r="AD175" i="48"/>
  <c r="AC175" i="48"/>
  <c r="AB175" i="48"/>
  <c r="AA175" i="48"/>
  <c r="Z175" i="48"/>
  <c r="Y175" i="48"/>
  <c r="X175" i="48"/>
  <c r="W175" i="48"/>
  <c r="V175" i="48"/>
  <c r="U175" i="48"/>
  <c r="T175" i="48"/>
  <c r="S175" i="48"/>
  <c r="R175" i="48"/>
  <c r="Q175" i="48"/>
  <c r="P175" i="48"/>
  <c r="O175" i="48"/>
  <c r="N175" i="48"/>
  <c r="M175" i="48"/>
  <c r="L175" i="48"/>
  <c r="K175" i="48"/>
  <c r="J175" i="48"/>
  <c r="I175" i="48"/>
  <c r="H175" i="48"/>
  <c r="G175" i="48"/>
  <c r="F175" i="48"/>
  <c r="E175" i="48"/>
  <c r="D175" i="48"/>
  <c r="AG169" i="48"/>
  <c r="AF169" i="48"/>
  <c r="AE169" i="48"/>
  <c r="AD169" i="48"/>
  <c r="AC169" i="48"/>
  <c r="AB169" i="48"/>
  <c r="AA169" i="48"/>
  <c r="Z169" i="48"/>
  <c r="Y169" i="48"/>
  <c r="X169" i="48"/>
  <c r="W169" i="48"/>
  <c r="V169" i="48"/>
  <c r="U169" i="48"/>
  <c r="T169" i="48"/>
  <c r="S169" i="48"/>
  <c r="R169" i="48"/>
  <c r="Q169" i="48"/>
  <c r="P169" i="48"/>
  <c r="O169" i="48"/>
  <c r="N169" i="48"/>
  <c r="M169" i="48"/>
  <c r="L169" i="48"/>
  <c r="K169" i="48"/>
  <c r="J169" i="48"/>
  <c r="I169" i="48"/>
  <c r="H169" i="48"/>
  <c r="G169" i="48"/>
  <c r="F169" i="48"/>
  <c r="E169" i="48"/>
  <c r="D169" i="48"/>
  <c r="AG168" i="48"/>
  <c r="AF168" i="48"/>
  <c r="AE168" i="48"/>
  <c r="AD168" i="48"/>
  <c r="AC168" i="48"/>
  <c r="AB168" i="48"/>
  <c r="AA168" i="48"/>
  <c r="Z168" i="48"/>
  <c r="Y168" i="48"/>
  <c r="X168" i="48"/>
  <c r="W168" i="48"/>
  <c r="V168" i="48"/>
  <c r="U168" i="48"/>
  <c r="T168" i="48"/>
  <c r="S168" i="48"/>
  <c r="R168" i="48"/>
  <c r="Q168" i="48"/>
  <c r="P168" i="48"/>
  <c r="O168" i="48"/>
  <c r="N168" i="48"/>
  <c r="M168" i="48"/>
  <c r="L168" i="48"/>
  <c r="K168" i="48"/>
  <c r="J168" i="48"/>
  <c r="I168" i="48"/>
  <c r="H168" i="48"/>
  <c r="G168" i="48"/>
  <c r="F168" i="48"/>
  <c r="E168" i="48"/>
  <c r="D168" i="48"/>
  <c r="AG167" i="48"/>
  <c r="AF167" i="48"/>
  <c r="AE167" i="48"/>
  <c r="AD167" i="48"/>
  <c r="AC167" i="48"/>
  <c r="AB167" i="48"/>
  <c r="AA167" i="48"/>
  <c r="Z167" i="48"/>
  <c r="Y167" i="48"/>
  <c r="X167" i="48"/>
  <c r="W167" i="48"/>
  <c r="V167" i="48"/>
  <c r="U167" i="48"/>
  <c r="T167" i="48"/>
  <c r="S167" i="48"/>
  <c r="R167" i="48"/>
  <c r="Q167" i="48"/>
  <c r="P167" i="48"/>
  <c r="O167" i="48"/>
  <c r="N167" i="48"/>
  <c r="M167" i="48"/>
  <c r="L167" i="48"/>
  <c r="K167" i="48"/>
  <c r="J167" i="48"/>
  <c r="I167" i="48"/>
  <c r="H167" i="48"/>
  <c r="G167" i="48"/>
  <c r="F167" i="48"/>
  <c r="E167" i="48"/>
  <c r="D167" i="48"/>
  <c r="AG166" i="48"/>
  <c r="AF166" i="48"/>
  <c r="AE166" i="48"/>
  <c r="AD166" i="48"/>
  <c r="AC166" i="48"/>
  <c r="AB166" i="48"/>
  <c r="AA166" i="48"/>
  <c r="Z166" i="48"/>
  <c r="Y166" i="48"/>
  <c r="X166" i="48"/>
  <c r="W166" i="48"/>
  <c r="V166" i="48"/>
  <c r="U166" i="48"/>
  <c r="T166" i="48"/>
  <c r="S166" i="48"/>
  <c r="R166" i="48"/>
  <c r="Q166" i="48"/>
  <c r="P166" i="48"/>
  <c r="O166" i="48"/>
  <c r="N166" i="48"/>
  <c r="M166" i="48"/>
  <c r="L166" i="48"/>
  <c r="K166" i="48"/>
  <c r="J166" i="48"/>
  <c r="I166" i="48"/>
  <c r="H166" i="48"/>
  <c r="G166" i="48"/>
  <c r="F166" i="48"/>
  <c r="E166" i="48"/>
  <c r="D166" i="48"/>
  <c r="AG165" i="48"/>
  <c r="AF165" i="48"/>
  <c r="AE165" i="48"/>
  <c r="AD165" i="48"/>
  <c r="AC165" i="48"/>
  <c r="AB165" i="48"/>
  <c r="AA165" i="48"/>
  <c r="Z165" i="48"/>
  <c r="Y165" i="48"/>
  <c r="X165" i="48"/>
  <c r="W165" i="48"/>
  <c r="V165" i="48"/>
  <c r="U165" i="48"/>
  <c r="T165" i="48"/>
  <c r="S165" i="48"/>
  <c r="R165" i="48"/>
  <c r="Q165" i="48"/>
  <c r="P165" i="48"/>
  <c r="O165" i="48"/>
  <c r="N165" i="48"/>
  <c r="M165" i="48"/>
  <c r="L165" i="48"/>
  <c r="K165" i="48"/>
  <c r="J165" i="48"/>
  <c r="I165" i="48"/>
  <c r="H165" i="48"/>
  <c r="G165" i="48"/>
  <c r="F165" i="48"/>
  <c r="E165" i="48"/>
  <c r="D165" i="48"/>
  <c r="AG164" i="48"/>
  <c r="AF164" i="48"/>
  <c r="AE164" i="48"/>
  <c r="AD164" i="48"/>
  <c r="AC164" i="48"/>
  <c r="AB164" i="48"/>
  <c r="AA164" i="48"/>
  <c r="Z164" i="48"/>
  <c r="Y164" i="48"/>
  <c r="X164" i="48"/>
  <c r="W164" i="48"/>
  <c r="V164" i="48"/>
  <c r="U164" i="48"/>
  <c r="T164" i="48"/>
  <c r="S164" i="48"/>
  <c r="R164" i="48"/>
  <c r="Q164" i="48"/>
  <c r="P164" i="48"/>
  <c r="O164" i="48"/>
  <c r="N164" i="48"/>
  <c r="M164" i="48"/>
  <c r="L164" i="48"/>
  <c r="K164" i="48"/>
  <c r="J164" i="48"/>
  <c r="I164" i="48"/>
  <c r="H164" i="48"/>
  <c r="G164" i="48"/>
  <c r="F164" i="48"/>
  <c r="E164" i="48"/>
  <c r="D164" i="48"/>
  <c r="AG163" i="48"/>
  <c r="AF163" i="48"/>
  <c r="AE163" i="48"/>
  <c r="AD163" i="48"/>
  <c r="AC163" i="48"/>
  <c r="AB163" i="48"/>
  <c r="AA163" i="48"/>
  <c r="Z163" i="48"/>
  <c r="Y163" i="48"/>
  <c r="X163" i="48"/>
  <c r="W163" i="48"/>
  <c r="V163" i="48"/>
  <c r="U163" i="48"/>
  <c r="T163" i="48"/>
  <c r="S163" i="48"/>
  <c r="R163" i="48"/>
  <c r="Q163" i="48"/>
  <c r="P163" i="48"/>
  <c r="O163" i="48"/>
  <c r="N163" i="48"/>
  <c r="M163" i="48"/>
  <c r="L163" i="48"/>
  <c r="K163" i="48"/>
  <c r="J163" i="48"/>
  <c r="I163" i="48"/>
  <c r="H163" i="48"/>
  <c r="G163" i="48"/>
  <c r="F163" i="48"/>
  <c r="E163" i="48"/>
  <c r="D163" i="48"/>
  <c r="AG162" i="48"/>
  <c r="AF162" i="48"/>
  <c r="AE162" i="48"/>
  <c r="AD162" i="48"/>
  <c r="AC162" i="48"/>
  <c r="AB162" i="48"/>
  <c r="AA162" i="48"/>
  <c r="Z162" i="48"/>
  <c r="Y162" i="48"/>
  <c r="X162" i="48"/>
  <c r="W162" i="48"/>
  <c r="V162" i="48"/>
  <c r="U162" i="48"/>
  <c r="T162" i="48"/>
  <c r="S162" i="48"/>
  <c r="R162" i="48"/>
  <c r="Q162" i="48"/>
  <c r="P162" i="48"/>
  <c r="O162" i="48"/>
  <c r="N162" i="48"/>
  <c r="M162" i="48"/>
  <c r="L162" i="48"/>
  <c r="K162" i="48"/>
  <c r="J162" i="48"/>
  <c r="I162" i="48"/>
  <c r="H162" i="48"/>
  <c r="G162" i="48"/>
  <c r="F162" i="48"/>
  <c r="E162" i="48"/>
  <c r="D162" i="48"/>
  <c r="AG161" i="48"/>
  <c r="AF161" i="48"/>
  <c r="AE161" i="48"/>
  <c r="AD161" i="48"/>
  <c r="AC161" i="48"/>
  <c r="AB161" i="48"/>
  <c r="AA161" i="48"/>
  <c r="Z161" i="48"/>
  <c r="Y161" i="48"/>
  <c r="X161" i="48"/>
  <c r="W161" i="48"/>
  <c r="V161" i="48"/>
  <c r="U161" i="48"/>
  <c r="T161" i="48"/>
  <c r="S161" i="48"/>
  <c r="R161" i="48"/>
  <c r="Q161" i="48"/>
  <c r="P161" i="48"/>
  <c r="O161" i="48"/>
  <c r="N161" i="48"/>
  <c r="M161" i="48"/>
  <c r="L161" i="48"/>
  <c r="K161" i="48"/>
  <c r="J161" i="48"/>
  <c r="I161" i="48"/>
  <c r="H161" i="48"/>
  <c r="G161" i="48"/>
  <c r="F161" i="48"/>
  <c r="E161" i="48"/>
  <c r="D161" i="48"/>
  <c r="AG160" i="48"/>
  <c r="AF160" i="48"/>
  <c r="AE160" i="48"/>
  <c r="AD160" i="48"/>
  <c r="AC160" i="48"/>
  <c r="AB160" i="48"/>
  <c r="AA160" i="48"/>
  <c r="Z160" i="48"/>
  <c r="Y160" i="48"/>
  <c r="X160" i="48"/>
  <c r="W160" i="48"/>
  <c r="V160" i="48"/>
  <c r="U160" i="48"/>
  <c r="T160" i="48"/>
  <c r="S160" i="48"/>
  <c r="R160" i="48"/>
  <c r="Q160" i="48"/>
  <c r="P160" i="48"/>
  <c r="O160" i="48"/>
  <c r="N160" i="48"/>
  <c r="M160" i="48"/>
  <c r="L160" i="48"/>
  <c r="K160" i="48"/>
  <c r="J160" i="48"/>
  <c r="I160" i="48"/>
  <c r="H160" i="48"/>
  <c r="G160" i="48"/>
  <c r="F160" i="48"/>
  <c r="E160" i="48"/>
  <c r="D160" i="48"/>
  <c r="AG159" i="48"/>
  <c r="AF159" i="48"/>
  <c r="AE159" i="48"/>
  <c r="AD159" i="48"/>
  <c r="AC159" i="48"/>
  <c r="AB159" i="48"/>
  <c r="AA159" i="48"/>
  <c r="Z159" i="48"/>
  <c r="Y159" i="48"/>
  <c r="X159" i="48"/>
  <c r="W159" i="48"/>
  <c r="V159" i="48"/>
  <c r="U159" i="48"/>
  <c r="T159" i="48"/>
  <c r="S159" i="48"/>
  <c r="R159" i="48"/>
  <c r="Q159" i="48"/>
  <c r="P159" i="48"/>
  <c r="O159" i="48"/>
  <c r="N159" i="48"/>
  <c r="M159" i="48"/>
  <c r="L159" i="48"/>
  <c r="K159" i="48"/>
  <c r="J159" i="48"/>
  <c r="I159" i="48"/>
  <c r="H159" i="48"/>
  <c r="G159" i="48"/>
  <c r="F159" i="48"/>
  <c r="E159" i="48"/>
  <c r="D159" i="48"/>
  <c r="AG157" i="48"/>
  <c r="AF157" i="48"/>
  <c r="AE157" i="48"/>
  <c r="AD157" i="48"/>
  <c r="AC157" i="48"/>
  <c r="AB157" i="48"/>
  <c r="AA157" i="48"/>
  <c r="Z157" i="48"/>
  <c r="Y157" i="48"/>
  <c r="X157" i="48"/>
  <c r="W157" i="48"/>
  <c r="V157" i="48"/>
  <c r="U157" i="48"/>
  <c r="T157" i="48"/>
  <c r="S157" i="48"/>
  <c r="R157" i="48"/>
  <c r="Q157" i="48"/>
  <c r="P157" i="48"/>
  <c r="O157" i="48"/>
  <c r="N157" i="48"/>
  <c r="M157" i="48"/>
  <c r="L157" i="48"/>
  <c r="K157" i="48"/>
  <c r="J157" i="48"/>
  <c r="I157" i="48"/>
  <c r="H157" i="48"/>
  <c r="G157" i="48"/>
  <c r="F157" i="48"/>
  <c r="E157" i="48"/>
  <c r="D157" i="48"/>
  <c r="AG156" i="48"/>
  <c r="AF156" i="48"/>
  <c r="AE156" i="48"/>
  <c r="AD156" i="48"/>
  <c r="AC156" i="48"/>
  <c r="AB156" i="48"/>
  <c r="AA156" i="48"/>
  <c r="Z156" i="48"/>
  <c r="Y156" i="48"/>
  <c r="X156" i="48"/>
  <c r="W156" i="48"/>
  <c r="V156" i="48"/>
  <c r="U156" i="48"/>
  <c r="T156" i="48"/>
  <c r="S156" i="48"/>
  <c r="R156" i="48"/>
  <c r="Q156" i="48"/>
  <c r="P156" i="48"/>
  <c r="O156" i="48"/>
  <c r="N156" i="48"/>
  <c r="M156" i="48"/>
  <c r="L156" i="48"/>
  <c r="K156" i="48"/>
  <c r="J156" i="48"/>
  <c r="I156" i="48"/>
  <c r="H156" i="48"/>
  <c r="G156" i="48"/>
  <c r="F156" i="48"/>
  <c r="E156" i="48"/>
  <c r="D156" i="48"/>
  <c r="AG155" i="48"/>
  <c r="AF155" i="48"/>
  <c r="AE155" i="48"/>
  <c r="AD155" i="48"/>
  <c r="AC155" i="48"/>
  <c r="AB155" i="48"/>
  <c r="AA155" i="48"/>
  <c r="Z155" i="48"/>
  <c r="Y155" i="48"/>
  <c r="X155" i="48"/>
  <c r="W155" i="48"/>
  <c r="V155" i="48"/>
  <c r="U155" i="48"/>
  <c r="T155" i="48"/>
  <c r="S155" i="48"/>
  <c r="R155" i="48"/>
  <c r="Q155" i="48"/>
  <c r="P155" i="48"/>
  <c r="O155" i="48"/>
  <c r="N155" i="48"/>
  <c r="M155" i="48"/>
  <c r="L155" i="48"/>
  <c r="K155" i="48"/>
  <c r="J155" i="48"/>
  <c r="I155" i="48"/>
  <c r="H155" i="48"/>
  <c r="G155" i="48"/>
  <c r="F155" i="48"/>
  <c r="E155" i="48"/>
  <c r="D155" i="48"/>
  <c r="AG154" i="48"/>
  <c r="AF154" i="48"/>
  <c r="AE154" i="48"/>
  <c r="AD154" i="48"/>
  <c r="AC154" i="48"/>
  <c r="AB154" i="48"/>
  <c r="AA154" i="48"/>
  <c r="Z154" i="48"/>
  <c r="Y154" i="48"/>
  <c r="X154" i="48"/>
  <c r="W154" i="48"/>
  <c r="V154" i="48"/>
  <c r="U154" i="48"/>
  <c r="T154" i="48"/>
  <c r="S154" i="48"/>
  <c r="R154" i="48"/>
  <c r="Q154" i="48"/>
  <c r="P154" i="48"/>
  <c r="O154" i="48"/>
  <c r="N154" i="48"/>
  <c r="M154" i="48"/>
  <c r="L154" i="48"/>
  <c r="K154" i="48"/>
  <c r="J154" i="48"/>
  <c r="I154" i="48"/>
  <c r="H154" i="48"/>
  <c r="G154" i="48"/>
  <c r="F154" i="48"/>
  <c r="E154" i="48"/>
  <c r="D154" i="48"/>
  <c r="AG153" i="48"/>
  <c r="AF153" i="48"/>
  <c r="AE153" i="48"/>
  <c r="AD153" i="48"/>
  <c r="AC153" i="48"/>
  <c r="AB153" i="48"/>
  <c r="AA153" i="48"/>
  <c r="Z153" i="48"/>
  <c r="Y153" i="48"/>
  <c r="X153" i="48"/>
  <c r="W153" i="48"/>
  <c r="V153" i="48"/>
  <c r="U153" i="48"/>
  <c r="T153" i="48"/>
  <c r="S153" i="48"/>
  <c r="R153" i="48"/>
  <c r="Q153" i="48"/>
  <c r="P153" i="48"/>
  <c r="O153" i="48"/>
  <c r="N153" i="48"/>
  <c r="M153" i="48"/>
  <c r="L153" i="48"/>
  <c r="K153" i="48"/>
  <c r="J153" i="48"/>
  <c r="I153" i="48"/>
  <c r="H153" i="48"/>
  <c r="G153" i="48"/>
  <c r="F153" i="48"/>
  <c r="E153" i="48"/>
  <c r="D153" i="48"/>
  <c r="AG152" i="48"/>
  <c r="AF152" i="48"/>
  <c r="AE152" i="48"/>
  <c r="AD152" i="48"/>
  <c r="AC152" i="48"/>
  <c r="AB152" i="48"/>
  <c r="AA152" i="48"/>
  <c r="Z152" i="48"/>
  <c r="Y152" i="48"/>
  <c r="X152" i="48"/>
  <c r="W152" i="48"/>
  <c r="V152" i="48"/>
  <c r="U152" i="48"/>
  <c r="T152" i="48"/>
  <c r="S152" i="48"/>
  <c r="R152" i="48"/>
  <c r="Q152" i="48"/>
  <c r="P152" i="48"/>
  <c r="O152" i="48"/>
  <c r="N152" i="48"/>
  <c r="M152" i="48"/>
  <c r="L152" i="48"/>
  <c r="K152" i="48"/>
  <c r="J152" i="48"/>
  <c r="I152" i="48"/>
  <c r="H152" i="48"/>
  <c r="G152" i="48"/>
  <c r="F152" i="48"/>
  <c r="E152" i="48"/>
  <c r="D152" i="48"/>
  <c r="AG151" i="48"/>
  <c r="AF151" i="48"/>
  <c r="AE151" i="48"/>
  <c r="AD151" i="48"/>
  <c r="AC151" i="48"/>
  <c r="AB151" i="48"/>
  <c r="AA151" i="48"/>
  <c r="Z151" i="48"/>
  <c r="Y151" i="48"/>
  <c r="X151" i="48"/>
  <c r="W151" i="48"/>
  <c r="V151" i="48"/>
  <c r="U151" i="48"/>
  <c r="T151" i="48"/>
  <c r="S151" i="48"/>
  <c r="R151" i="48"/>
  <c r="Q151" i="48"/>
  <c r="P151" i="48"/>
  <c r="O151" i="48"/>
  <c r="N151" i="48"/>
  <c r="M151" i="48"/>
  <c r="L151" i="48"/>
  <c r="K151" i="48"/>
  <c r="J151" i="48"/>
  <c r="I151" i="48"/>
  <c r="H151" i="48"/>
  <c r="G151" i="48"/>
  <c r="F151" i="48"/>
  <c r="E151" i="48"/>
  <c r="D151" i="48"/>
  <c r="AG150" i="48"/>
  <c r="AF150" i="48"/>
  <c r="AE150" i="48"/>
  <c r="AD150" i="48"/>
  <c r="AC150" i="48"/>
  <c r="AB150" i="48"/>
  <c r="AA150" i="48"/>
  <c r="Z150" i="48"/>
  <c r="Y150" i="48"/>
  <c r="X150" i="48"/>
  <c r="W150" i="48"/>
  <c r="V150" i="48"/>
  <c r="U150" i="48"/>
  <c r="T150" i="48"/>
  <c r="S150" i="48"/>
  <c r="R150" i="48"/>
  <c r="Q150" i="48"/>
  <c r="P150" i="48"/>
  <c r="O150" i="48"/>
  <c r="N150" i="48"/>
  <c r="M150" i="48"/>
  <c r="L150" i="48"/>
  <c r="K150" i="48"/>
  <c r="J150" i="48"/>
  <c r="I150" i="48"/>
  <c r="H150" i="48"/>
  <c r="G150" i="48"/>
  <c r="F150" i="48"/>
  <c r="E150" i="48"/>
  <c r="D150" i="48"/>
  <c r="AG149" i="48"/>
  <c r="AF149" i="48"/>
  <c r="AE149" i="48"/>
  <c r="AD149" i="48"/>
  <c r="AC149" i="48"/>
  <c r="AB149" i="48"/>
  <c r="AA149" i="48"/>
  <c r="Z149" i="48"/>
  <c r="Y149" i="48"/>
  <c r="X149" i="48"/>
  <c r="W149" i="48"/>
  <c r="V149" i="48"/>
  <c r="U149" i="48"/>
  <c r="T149" i="48"/>
  <c r="S149" i="48"/>
  <c r="R149" i="48"/>
  <c r="Q149" i="48"/>
  <c r="P149" i="48"/>
  <c r="O149" i="48"/>
  <c r="N149" i="48"/>
  <c r="M149" i="48"/>
  <c r="L149" i="48"/>
  <c r="K149" i="48"/>
  <c r="J149" i="48"/>
  <c r="I149" i="48"/>
  <c r="H149" i="48"/>
  <c r="G149" i="48"/>
  <c r="F149" i="48"/>
  <c r="E149" i="48"/>
  <c r="D149" i="48"/>
  <c r="AG148" i="48"/>
  <c r="AF148" i="48"/>
  <c r="AE148" i="48"/>
  <c r="AD148" i="48"/>
  <c r="AC148" i="48"/>
  <c r="AB148" i="48"/>
  <c r="AA148" i="48"/>
  <c r="Z148" i="48"/>
  <c r="Y148" i="48"/>
  <c r="X148" i="48"/>
  <c r="W148" i="48"/>
  <c r="V148" i="48"/>
  <c r="U148" i="48"/>
  <c r="T148" i="48"/>
  <c r="S148" i="48"/>
  <c r="R148" i="48"/>
  <c r="Q148" i="48"/>
  <c r="P148" i="48"/>
  <c r="O148" i="48"/>
  <c r="N148" i="48"/>
  <c r="M148" i="48"/>
  <c r="L148" i="48"/>
  <c r="K148" i="48"/>
  <c r="J148" i="48"/>
  <c r="I148" i="48"/>
  <c r="H148" i="48"/>
  <c r="G148" i="48"/>
  <c r="F148" i="48"/>
  <c r="E148" i="48"/>
  <c r="D148" i="48"/>
  <c r="AG146" i="48"/>
  <c r="AF146" i="48"/>
  <c r="AE146" i="48"/>
  <c r="AD146" i="48"/>
  <c r="AC146" i="48"/>
  <c r="AB146" i="48"/>
  <c r="AA146" i="48"/>
  <c r="Z146" i="48"/>
  <c r="Y146" i="48"/>
  <c r="X146" i="48"/>
  <c r="W146" i="48"/>
  <c r="V146" i="48"/>
  <c r="U146" i="48"/>
  <c r="T146" i="48"/>
  <c r="S146" i="48"/>
  <c r="R146" i="48"/>
  <c r="Q146" i="48"/>
  <c r="P146" i="48"/>
  <c r="O146" i="48"/>
  <c r="N146" i="48"/>
  <c r="M146" i="48"/>
  <c r="L146" i="48"/>
  <c r="K146" i="48"/>
  <c r="J146" i="48"/>
  <c r="I146" i="48"/>
  <c r="H146" i="48"/>
  <c r="G146" i="48"/>
  <c r="F146" i="48"/>
  <c r="E146" i="48"/>
  <c r="D146" i="48"/>
  <c r="AG145" i="48"/>
  <c r="AF145" i="48"/>
  <c r="AE145" i="48"/>
  <c r="AD145" i="48"/>
  <c r="AC145" i="48"/>
  <c r="AB145" i="48"/>
  <c r="AA145" i="48"/>
  <c r="Z145" i="48"/>
  <c r="Y145" i="48"/>
  <c r="X145" i="48"/>
  <c r="W145" i="48"/>
  <c r="V145" i="48"/>
  <c r="U145" i="48"/>
  <c r="T145" i="48"/>
  <c r="S145" i="48"/>
  <c r="R145" i="48"/>
  <c r="Q145" i="48"/>
  <c r="P145" i="48"/>
  <c r="O145" i="48"/>
  <c r="N145" i="48"/>
  <c r="M145" i="48"/>
  <c r="L145" i="48"/>
  <c r="K145" i="48"/>
  <c r="J145" i="48"/>
  <c r="I145" i="48"/>
  <c r="H145" i="48"/>
  <c r="G145" i="48"/>
  <c r="F145" i="48"/>
  <c r="E145" i="48"/>
  <c r="D145" i="48"/>
  <c r="AG144" i="48"/>
  <c r="AF144" i="48"/>
  <c r="AE144" i="48"/>
  <c r="AD144" i="48"/>
  <c r="AC144" i="48"/>
  <c r="AB144" i="48"/>
  <c r="AA144" i="48"/>
  <c r="Z144" i="48"/>
  <c r="Y144" i="48"/>
  <c r="X144" i="48"/>
  <c r="W144" i="48"/>
  <c r="V144" i="48"/>
  <c r="U144" i="48"/>
  <c r="T144" i="48"/>
  <c r="S144" i="48"/>
  <c r="R144" i="48"/>
  <c r="Q144" i="48"/>
  <c r="P144" i="48"/>
  <c r="O144" i="48"/>
  <c r="N144" i="48"/>
  <c r="M144" i="48"/>
  <c r="L144" i="48"/>
  <c r="K144" i="48"/>
  <c r="J144" i="48"/>
  <c r="I144" i="48"/>
  <c r="H144" i="48"/>
  <c r="G144" i="48"/>
  <c r="F144" i="48"/>
  <c r="E144" i="48"/>
  <c r="D144" i="48"/>
  <c r="AG143" i="48"/>
  <c r="AF143" i="48"/>
  <c r="AE143" i="48"/>
  <c r="AD143" i="48"/>
  <c r="AC143" i="48"/>
  <c r="AB143" i="48"/>
  <c r="AA143" i="48"/>
  <c r="Z143" i="48"/>
  <c r="Y143" i="48"/>
  <c r="X143" i="48"/>
  <c r="W143" i="48"/>
  <c r="V143" i="48"/>
  <c r="U143" i="48"/>
  <c r="T143" i="48"/>
  <c r="S143" i="48"/>
  <c r="R143" i="48"/>
  <c r="Q143" i="48"/>
  <c r="P143" i="48"/>
  <c r="O143" i="48"/>
  <c r="N143" i="48"/>
  <c r="M143" i="48"/>
  <c r="L143" i="48"/>
  <c r="K143" i="48"/>
  <c r="J143" i="48"/>
  <c r="I143" i="48"/>
  <c r="H143" i="48"/>
  <c r="G143" i="48"/>
  <c r="F143" i="48"/>
  <c r="E143" i="48"/>
  <c r="D143" i="48"/>
  <c r="AG142" i="48"/>
  <c r="AF142" i="48"/>
  <c r="AE142" i="48"/>
  <c r="AD142" i="48"/>
  <c r="AC142" i="48"/>
  <c r="AB142" i="48"/>
  <c r="AA142" i="48"/>
  <c r="Z142" i="48"/>
  <c r="Y142" i="48"/>
  <c r="X142" i="48"/>
  <c r="W142" i="48"/>
  <c r="V142" i="48"/>
  <c r="U142" i="48"/>
  <c r="T142" i="48"/>
  <c r="S142" i="48"/>
  <c r="R142" i="48"/>
  <c r="Q142" i="48"/>
  <c r="P142" i="48"/>
  <c r="O142" i="48"/>
  <c r="N142" i="48"/>
  <c r="M142" i="48"/>
  <c r="L142" i="48"/>
  <c r="K142" i="48"/>
  <c r="J142" i="48"/>
  <c r="I142" i="48"/>
  <c r="H142" i="48"/>
  <c r="G142" i="48"/>
  <c r="F142" i="48"/>
  <c r="E142" i="48"/>
  <c r="D142" i="48"/>
  <c r="AG141" i="48"/>
  <c r="AF141" i="48"/>
  <c r="AE141" i="48"/>
  <c r="AD141" i="48"/>
  <c r="AC141" i="48"/>
  <c r="AB141" i="48"/>
  <c r="AA141" i="48"/>
  <c r="Z141" i="48"/>
  <c r="Y141" i="48"/>
  <c r="X141" i="48"/>
  <c r="W141" i="48"/>
  <c r="V141" i="48"/>
  <c r="U141" i="48"/>
  <c r="T141" i="48"/>
  <c r="S141" i="48"/>
  <c r="R141" i="48"/>
  <c r="Q141" i="48"/>
  <c r="P141" i="48"/>
  <c r="O141" i="48"/>
  <c r="N141" i="48"/>
  <c r="M141" i="48"/>
  <c r="L141" i="48"/>
  <c r="K141" i="48"/>
  <c r="J141" i="48"/>
  <c r="I141" i="48"/>
  <c r="H141" i="48"/>
  <c r="G141" i="48"/>
  <c r="F141" i="48"/>
  <c r="E141" i="48"/>
  <c r="D141" i="48"/>
  <c r="AG140" i="48"/>
  <c r="AF140" i="48"/>
  <c r="AE140" i="48"/>
  <c r="AD140" i="48"/>
  <c r="AC140" i="48"/>
  <c r="AB140" i="48"/>
  <c r="AA140" i="48"/>
  <c r="Z140" i="48"/>
  <c r="Y140" i="48"/>
  <c r="X140" i="48"/>
  <c r="W140" i="48"/>
  <c r="V140" i="48"/>
  <c r="U140" i="48"/>
  <c r="T140" i="48"/>
  <c r="S140" i="48"/>
  <c r="R140" i="48"/>
  <c r="Q140" i="48"/>
  <c r="P140" i="48"/>
  <c r="O140" i="48"/>
  <c r="N140" i="48"/>
  <c r="M140" i="48"/>
  <c r="L140" i="48"/>
  <c r="K140" i="48"/>
  <c r="J140" i="48"/>
  <c r="I140" i="48"/>
  <c r="H140" i="48"/>
  <c r="G140" i="48"/>
  <c r="F140" i="48"/>
  <c r="E140" i="48"/>
  <c r="D140" i="48"/>
  <c r="AG139" i="48"/>
  <c r="AF139" i="48"/>
  <c r="AE139" i="48"/>
  <c r="AD139" i="48"/>
  <c r="AC139" i="48"/>
  <c r="AB139" i="48"/>
  <c r="AA139" i="48"/>
  <c r="Z139" i="48"/>
  <c r="Y139" i="48"/>
  <c r="X139" i="48"/>
  <c r="W139" i="48"/>
  <c r="V139" i="48"/>
  <c r="U139" i="48"/>
  <c r="T139" i="48"/>
  <c r="S139" i="48"/>
  <c r="R139" i="48"/>
  <c r="Q139" i="48"/>
  <c r="P139" i="48"/>
  <c r="O139" i="48"/>
  <c r="N139" i="48"/>
  <c r="M139" i="48"/>
  <c r="L139" i="48"/>
  <c r="K139" i="48"/>
  <c r="J139" i="48"/>
  <c r="I139" i="48"/>
  <c r="H139" i="48"/>
  <c r="G139" i="48"/>
  <c r="F139" i="48"/>
  <c r="E139" i="48"/>
  <c r="D139" i="48"/>
  <c r="AG138" i="48"/>
  <c r="AF138" i="48"/>
  <c r="AE138" i="48"/>
  <c r="AD138" i="48"/>
  <c r="AC138" i="48"/>
  <c r="AB138" i="48"/>
  <c r="AA138" i="48"/>
  <c r="Z138" i="48"/>
  <c r="Y138" i="48"/>
  <c r="X138" i="48"/>
  <c r="W138" i="48"/>
  <c r="V138" i="48"/>
  <c r="U138" i="48"/>
  <c r="T138" i="48"/>
  <c r="S138" i="48"/>
  <c r="R138" i="48"/>
  <c r="Q138" i="48"/>
  <c r="P138" i="48"/>
  <c r="O138" i="48"/>
  <c r="N138" i="48"/>
  <c r="M138" i="48"/>
  <c r="L138" i="48"/>
  <c r="K138" i="48"/>
  <c r="J138" i="48"/>
  <c r="I138" i="48"/>
  <c r="H138" i="48"/>
  <c r="G138" i="48"/>
  <c r="F138" i="48"/>
  <c r="E138" i="48"/>
  <c r="D138" i="48"/>
  <c r="AG137" i="48"/>
  <c r="AF137" i="48"/>
  <c r="AE137" i="48"/>
  <c r="AD137" i="48"/>
  <c r="AC137" i="48"/>
  <c r="AB137" i="48"/>
  <c r="AA137" i="48"/>
  <c r="Z137" i="48"/>
  <c r="Y137" i="48"/>
  <c r="X137" i="48"/>
  <c r="W137" i="48"/>
  <c r="V137" i="48"/>
  <c r="U137" i="48"/>
  <c r="T137" i="48"/>
  <c r="S137" i="48"/>
  <c r="R137" i="48"/>
  <c r="Q137" i="48"/>
  <c r="P137" i="48"/>
  <c r="O137" i="48"/>
  <c r="N137" i="48"/>
  <c r="M137" i="48"/>
  <c r="L137" i="48"/>
  <c r="K137" i="48"/>
  <c r="J137" i="48"/>
  <c r="I137" i="48"/>
  <c r="H137" i="48"/>
  <c r="G137" i="48"/>
  <c r="F137" i="48"/>
  <c r="E137" i="48"/>
  <c r="D137" i="48"/>
  <c r="AG133" i="48"/>
  <c r="AF133" i="48"/>
  <c r="AE133" i="48"/>
  <c r="AD133" i="48"/>
  <c r="AC133" i="48"/>
  <c r="AB133" i="48"/>
  <c r="AA133" i="48"/>
  <c r="Z133" i="48"/>
  <c r="Y133" i="48"/>
  <c r="X133" i="48"/>
  <c r="W133" i="48"/>
  <c r="V133" i="48"/>
  <c r="U133" i="48"/>
  <c r="T133" i="48"/>
  <c r="S133" i="48"/>
  <c r="R133" i="48"/>
  <c r="Q133" i="48"/>
  <c r="P133" i="48"/>
  <c r="O133" i="48"/>
  <c r="N133" i="48"/>
  <c r="M133" i="48"/>
  <c r="L133" i="48"/>
  <c r="K133" i="48"/>
  <c r="J133" i="48"/>
  <c r="I133" i="48"/>
  <c r="H133" i="48"/>
  <c r="G133" i="48"/>
  <c r="F133" i="48"/>
  <c r="E133" i="48"/>
  <c r="D133" i="48"/>
  <c r="AG132" i="48"/>
  <c r="AF132" i="48"/>
  <c r="AE132" i="48"/>
  <c r="AD132" i="48"/>
  <c r="AC132" i="48"/>
  <c r="AB132" i="48"/>
  <c r="AA132" i="48"/>
  <c r="Z132" i="48"/>
  <c r="Y132" i="48"/>
  <c r="X132" i="48"/>
  <c r="W132" i="48"/>
  <c r="V132" i="48"/>
  <c r="U132" i="48"/>
  <c r="T132" i="48"/>
  <c r="S132" i="48"/>
  <c r="R132" i="48"/>
  <c r="Q132" i="48"/>
  <c r="P132" i="48"/>
  <c r="O132" i="48"/>
  <c r="N132" i="48"/>
  <c r="M132" i="48"/>
  <c r="L132" i="48"/>
  <c r="K132" i="48"/>
  <c r="J132" i="48"/>
  <c r="I132" i="48"/>
  <c r="H132" i="48"/>
  <c r="G132" i="48"/>
  <c r="F132" i="48"/>
  <c r="E132" i="48"/>
  <c r="D132" i="48"/>
  <c r="AG131" i="48"/>
  <c r="AF131" i="48"/>
  <c r="AE131" i="48"/>
  <c r="AD131" i="48"/>
  <c r="AC131" i="48"/>
  <c r="AB131" i="48"/>
  <c r="AA131" i="48"/>
  <c r="Z131" i="48"/>
  <c r="Y131" i="48"/>
  <c r="X131" i="48"/>
  <c r="W131" i="48"/>
  <c r="V131" i="48"/>
  <c r="U131" i="48"/>
  <c r="T131" i="48"/>
  <c r="S131" i="48"/>
  <c r="R131" i="48"/>
  <c r="Q131" i="48"/>
  <c r="P131" i="48"/>
  <c r="O131" i="48"/>
  <c r="N131" i="48"/>
  <c r="M131" i="48"/>
  <c r="L131" i="48"/>
  <c r="K131" i="48"/>
  <c r="J131" i="48"/>
  <c r="I131" i="48"/>
  <c r="H131" i="48"/>
  <c r="G131" i="48"/>
  <c r="F131" i="48"/>
  <c r="E131" i="48"/>
  <c r="D131" i="48"/>
  <c r="AG130" i="48"/>
  <c r="AF130" i="48"/>
  <c r="AE130" i="48"/>
  <c r="AD130" i="48"/>
  <c r="AC130" i="48"/>
  <c r="AB130" i="48"/>
  <c r="AA130" i="48"/>
  <c r="Z130" i="48"/>
  <c r="Y130" i="48"/>
  <c r="X130" i="48"/>
  <c r="W130" i="48"/>
  <c r="V130" i="48"/>
  <c r="U130" i="48"/>
  <c r="T130" i="48"/>
  <c r="S130" i="48"/>
  <c r="R130" i="48"/>
  <c r="Q130" i="48"/>
  <c r="P130" i="48"/>
  <c r="O130" i="48"/>
  <c r="N130" i="48"/>
  <c r="M130" i="48"/>
  <c r="L130" i="48"/>
  <c r="K130" i="48"/>
  <c r="J130" i="48"/>
  <c r="I130" i="48"/>
  <c r="H130" i="48"/>
  <c r="G130" i="48"/>
  <c r="F130" i="48"/>
  <c r="E130" i="48"/>
  <c r="D130" i="48"/>
  <c r="AG129" i="48"/>
  <c r="AF129" i="48"/>
  <c r="AE129" i="48"/>
  <c r="AD129" i="48"/>
  <c r="AC129" i="48"/>
  <c r="AB129" i="48"/>
  <c r="AA129" i="48"/>
  <c r="Z129" i="48"/>
  <c r="Y129" i="48"/>
  <c r="X129" i="48"/>
  <c r="W129" i="48"/>
  <c r="V129" i="48"/>
  <c r="U129" i="48"/>
  <c r="T129" i="48"/>
  <c r="S129" i="48"/>
  <c r="R129" i="48"/>
  <c r="Q129" i="48"/>
  <c r="P129" i="48"/>
  <c r="O129" i="48"/>
  <c r="N129" i="48"/>
  <c r="M129" i="48"/>
  <c r="L129" i="48"/>
  <c r="K129" i="48"/>
  <c r="J129" i="48"/>
  <c r="I129" i="48"/>
  <c r="H129" i="48"/>
  <c r="G129" i="48"/>
  <c r="F129" i="48"/>
  <c r="E129" i="48"/>
  <c r="D129" i="48"/>
  <c r="AG128" i="48"/>
  <c r="AF128" i="48"/>
  <c r="AE128" i="48"/>
  <c r="AD128" i="48"/>
  <c r="AC128" i="48"/>
  <c r="AB128" i="48"/>
  <c r="AA128" i="48"/>
  <c r="Z128" i="48"/>
  <c r="Y128" i="48"/>
  <c r="X128" i="48"/>
  <c r="W128" i="48"/>
  <c r="V128" i="48"/>
  <c r="U128" i="48"/>
  <c r="T128" i="48"/>
  <c r="S128" i="48"/>
  <c r="R128" i="48"/>
  <c r="Q128" i="48"/>
  <c r="P128" i="48"/>
  <c r="O128" i="48"/>
  <c r="N128" i="48"/>
  <c r="M128" i="48"/>
  <c r="L128" i="48"/>
  <c r="K128" i="48"/>
  <c r="J128" i="48"/>
  <c r="I128" i="48"/>
  <c r="H128" i="48"/>
  <c r="G128" i="48"/>
  <c r="F128" i="48"/>
  <c r="E128" i="48"/>
  <c r="D128" i="48"/>
  <c r="AG127" i="48"/>
  <c r="AF127" i="48"/>
  <c r="AE127" i="48"/>
  <c r="AD127" i="48"/>
  <c r="AC127" i="48"/>
  <c r="AB127" i="48"/>
  <c r="AA127" i="48"/>
  <c r="Z127" i="48"/>
  <c r="Y127" i="48"/>
  <c r="X127" i="48"/>
  <c r="W127" i="48"/>
  <c r="V127" i="48"/>
  <c r="U127" i="48"/>
  <c r="T127" i="48"/>
  <c r="S127" i="48"/>
  <c r="R127" i="48"/>
  <c r="Q127" i="48"/>
  <c r="P127" i="48"/>
  <c r="O127" i="48"/>
  <c r="N127" i="48"/>
  <c r="M127" i="48"/>
  <c r="L127" i="48"/>
  <c r="K127" i="48"/>
  <c r="J127" i="48"/>
  <c r="I127" i="48"/>
  <c r="H127" i="48"/>
  <c r="G127" i="48"/>
  <c r="F127" i="48"/>
  <c r="E127" i="48"/>
  <c r="D127" i="48"/>
  <c r="AG126" i="48"/>
  <c r="AF126" i="48"/>
  <c r="AE126" i="48"/>
  <c r="AD126" i="48"/>
  <c r="AC126" i="48"/>
  <c r="AB126" i="48"/>
  <c r="AA126" i="48"/>
  <c r="Z126" i="48"/>
  <c r="Y126" i="48"/>
  <c r="X126" i="48"/>
  <c r="W126" i="48"/>
  <c r="V126" i="48"/>
  <c r="U126" i="48"/>
  <c r="T126" i="48"/>
  <c r="S126" i="48"/>
  <c r="R126" i="48"/>
  <c r="Q126" i="48"/>
  <c r="P126" i="48"/>
  <c r="O126" i="48"/>
  <c r="N126" i="48"/>
  <c r="M126" i="48"/>
  <c r="L126" i="48"/>
  <c r="K126" i="48"/>
  <c r="J126" i="48"/>
  <c r="I126" i="48"/>
  <c r="H126" i="48"/>
  <c r="G126" i="48"/>
  <c r="F126" i="48"/>
  <c r="E126" i="48"/>
  <c r="D126" i="48"/>
  <c r="AG125" i="48"/>
  <c r="AF125" i="48"/>
  <c r="AE125" i="48"/>
  <c r="AD125" i="48"/>
  <c r="AC125" i="48"/>
  <c r="AB125" i="48"/>
  <c r="AA125" i="48"/>
  <c r="Z125" i="48"/>
  <c r="Y125" i="48"/>
  <c r="X125" i="48"/>
  <c r="W125" i="48"/>
  <c r="V125" i="48"/>
  <c r="U125" i="48"/>
  <c r="T125" i="48"/>
  <c r="S125" i="48"/>
  <c r="R125" i="48"/>
  <c r="Q125" i="48"/>
  <c r="P125" i="48"/>
  <c r="O125" i="48"/>
  <c r="N125" i="48"/>
  <c r="M125" i="48"/>
  <c r="L125" i="48"/>
  <c r="K125" i="48"/>
  <c r="J125" i="48"/>
  <c r="I125" i="48"/>
  <c r="H125" i="48"/>
  <c r="G125" i="48"/>
  <c r="F125" i="48"/>
  <c r="E125" i="48"/>
  <c r="D125" i="48"/>
  <c r="AG124" i="48"/>
  <c r="AF124" i="48"/>
  <c r="AE124" i="48"/>
  <c r="AD124" i="48"/>
  <c r="AC124" i="48"/>
  <c r="AB124" i="48"/>
  <c r="AA124" i="48"/>
  <c r="Z124" i="48"/>
  <c r="Y124" i="48"/>
  <c r="X124" i="48"/>
  <c r="W124" i="48"/>
  <c r="V124" i="48"/>
  <c r="U124" i="48"/>
  <c r="T124" i="48"/>
  <c r="S124" i="48"/>
  <c r="R124" i="48"/>
  <c r="Q124" i="48"/>
  <c r="P124" i="48"/>
  <c r="O124" i="48"/>
  <c r="N124" i="48"/>
  <c r="M124" i="48"/>
  <c r="L124" i="48"/>
  <c r="K124" i="48"/>
  <c r="J124" i="48"/>
  <c r="I124" i="48"/>
  <c r="H124" i="48"/>
  <c r="G124" i="48"/>
  <c r="F124" i="48"/>
  <c r="E124" i="48"/>
  <c r="D124" i="48"/>
  <c r="AG123" i="48"/>
  <c r="AF123" i="48"/>
  <c r="AE123" i="48"/>
  <c r="AD123" i="48"/>
  <c r="AC123" i="48"/>
  <c r="AB123" i="48"/>
  <c r="AA123" i="48"/>
  <c r="Z123" i="48"/>
  <c r="Y123" i="48"/>
  <c r="X123" i="48"/>
  <c r="W123" i="48"/>
  <c r="V123" i="48"/>
  <c r="U123" i="48"/>
  <c r="T123" i="48"/>
  <c r="S123" i="48"/>
  <c r="R123" i="48"/>
  <c r="Q123" i="48"/>
  <c r="P123" i="48"/>
  <c r="O123" i="48"/>
  <c r="N123" i="48"/>
  <c r="M123" i="48"/>
  <c r="L123" i="48"/>
  <c r="K123" i="48"/>
  <c r="J123" i="48"/>
  <c r="I123" i="48"/>
  <c r="H123" i="48"/>
  <c r="G123" i="48"/>
  <c r="F123" i="48"/>
  <c r="E123" i="48"/>
  <c r="D123" i="48"/>
  <c r="AG121" i="48"/>
  <c r="AF121" i="48"/>
  <c r="AE121" i="48"/>
  <c r="AD121" i="48"/>
  <c r="AC121" i="48"/>
  <c r="AB121" i="48"/>
  <c r="AA121" i="48"/>
  <c r="Z121" i="48"/>
  <c r="Y121" i="48"/>
  <c r="X121" i="48"/>
  <c r="W121" i="48"/>
  <c r="V121" i="48"/>
  <c r="U121" i="48"/>
  <c r="T121" i="48"/>
  <c r="S121" i="48"/>
  <c r="R121" i="48"/>
  <c r="Q121" i="48"/>
  <c r="P121" i="48"/>
  <c r="O121" i="48"/>
  <c r="N121" i="48"/>
  <c r="M121" i="48"/>
  <c r="L121" i="48"/>
  <c r="K121" i="48"/>
  <c r="J121" i="48"/>
  <c r="I121" i="48"/>
  <c r="H121" i="48"/>
  <c r="G121" i="48"/>
  <c r="F121" i="48"/>
  <c r="E121" i="48"/>
  <c r="D121" i="48"/>
  <c r="AG120" i="48"/>
  <c r="AF120" i="48"/>
  <c r="AE120" i="48"/>
  <c r="AD120" i="48"/>
  <c r="AC120" i="48"/>
  <c r="AB120" i="48"/>
  <c r="AA120" i="48"/>
  <c r="Z120" i="48"/>
  <c r="Y120" i="48"/>
  <c r="X120" i="48"/>
  <c r="W120" i="48"/>
  <c r="V120" i="48"/>
  <c r="U120" i="48"/>
  <c r="T120" i="48"/>
  <c r="S120" i="48"/>
  <c r="R120" i="48"/>
  <c r="Q120" i="48"/>
  <c r="P120" i="48"/>
  <c r="O120" i="48"/>
  <c r="N120" i="48"/>
  <c r="M120" i="48"/>
  <c r="L120" i="48"/>
  <c r="K120" i="48"/>
  <c r="J120" i="48"/>
  <c r="I120" i="48"/>
  <c r="H120" i="48"/>
  <c r="G120" i="48"/>
  <c r="F120" i="48"/>
  <c r="E120" i="48"/>
  <c r="D120" i="48"/>
  <c r="AG119" i="48"/>
  <c r="AF119" i="48"/>
  <c r="AE119" i="48"/>
  <c r="AD119" i="48"/>
  <c r="AC119" i="48"/>
  <c r="AB119" i="48"/>
  <c r="AA119" i="48"/>
  <c r="Z119" i="48"/>
  <c r="Y119" i="48"/>
  <c r="X119" i="48"/>
  <c r="W119" i="48"/>
  <c r="V119" i="48"/>
  <c r="U119" i="48"/>
  <c r="T119" i="48"/>
  <c r="S119" i="48"/>
  <c r="R119" i="48"/>
  <c r="Q119" i="48"/>
  <c r="P119" i="48"/>
  <c r="O119" i="48"/>
  <c r="N119" i="48"/>
  <c r="M119" i="48"/>
  <c r="L119" i="48"/>
  <c r="K119" i="48"/>
  <c r="J119" i="48"/>
  <c r="I119" i="48"/>
  <c r="H119" i="48"/>
  <c r="G119" i="48"/>
  <c r="F119" i="48"/>
  <c r="E119" i="48"/>
  <c r="D119" i="48"/>
  <c r="AG118" i="48"/>
  <c r="AF118" i="48"/>
  <c r="AE118" i="48"/>
  <c r="AD118" i="48"/>
  <c r="AC118" i="48"/>
  <c r="AB118" i="48"/>
  <c r="AA118" i="48"/>
  <c r="Z118" i="48"/>
  <c r="Y118" i="48"/>
  <c r="X118" i="48"/>
  <c r="W118" i="48"/>
  <c r="V118" i="48"/>
  <c r="U118" i="48"/>
  <c r="T118" i="48"/>
  <c r="S118" i="48"/>
  <c r="R118" i="48"/>
  <c r="Q118" i="48"/>
  <c r="P118" i="48"/>
  <c r="O118" i="48"/>
  <c r="N118" i="48"/>
  <c r="M118" i="48"/>
  <c r="L118" i="48"/>
  <c r="K118" i="48"/>
  <c r="J118" i="48"/>
  <c r="I118" i="48"/>
  <c r="H118" i="48"/>
  <c r="G118" i="48"/>
  <c r="F118" i="48"/>
  <c r="E118" i="48"/>
  <c r="D118" i="48"/>
  <c r="AG117" i="48"/>
  <c r="AF117" i="48"/>
  <c r="AE117" i="48"/>
  <c r="AD117" i="48"/>
  <c r="AC117" i="48"/>
  <c r="AB117" i="48"/>
  <c r="AA117" i="48"/>
  <c r="Z117" i="48"/>
  <c r="Y117" i="48"/>
  <c r="X117" i="48"/>
  <c r="W117" i="48"/>
  <c r="V117" i="48"/>
  <c r="U117" i="48"/>
  <c r="T117" i="48"/>
  <c r="S117" i="48"/>
  <c r="R117" i="48"/>
  <c r="Q117" i="48"/>
  <c r="P117" i="48"/>
  <c r="O117" i="48"/>
  <c r="N117" i="48"/>
  <c r="M117" i="48"/>
  <c r="L117" i="48"/>
  <c r="K117" i="48"/>
  <c r="J117" i="48"/>
  <c r="I117" i="48"/>
  <c r="H117" i="48"/>
  <c r="G117" i="48"/>
  <c r="F117" i="48"/>
  <c r="E117" i="48"/>
  <c r="D117" i="48"/>
  <c r="AG116" i="48"/>
  <c r="AF116" i="48"/>
  <c r="AE116" i="48"/>
  <c r="AD116" i="48"/>
  <c r="AC116" i="48"/>
  <c r="AB116" i="48"/>
  <c r="AA116" i="48"/>
  <c r="Z116" i="48"/>
  <c r="Y116" i="48"/>
  <c r="X116" i="48"/>
  <c r="W116" i="48"/>
  <c r="V116" i="48"/>
  <c r="U116" i="48"/>
  <c r="T116" i="48"/>
  <c r="S116" i="48"/>
  <c r="R116" i="48"/>
  <c r="Q116" i="48"/>
  <c r="P116" i="48"/>
  <c r="O116" i="48"/>
  <c r="N116" i="48"/>
  <c r="M116" i="48"/>
  <c r="L116" i="48"/>
  <c r="K116" i="48"/>
  <c r="J116" i="48"/>
  <c r="I116" i="48"/>
  <c r="H116" i="48"/>
  <c r="G116" i="48"/>
  <c r="F116" i="48"/>
  <c r="E116" i="48"/>
  <c r="D116" i="48"/>
  <c r="AG115" i="48"/>
  <c r="AF115" i="48"/>
  <c r="AE115" i="48"/>
  <c r="AD115" i="48"/>
  <c r="AC115" i="48"/>
  <c r="AB115" i="48"/>
  <c r="AA115" i="48"/>
  <c r="Z115" i="48"/>
  <c r="Y115" i="48"/>
  <c r="X115" i="48"/>
  <c r="W115" i="48"/>
  <c r="V115" i="48"/>
  <c r="U115" i="48"/>
  <c r="T115" i="48"/>
  <c r="S115" i="48"/>
  <c r="R115" i="48"/>
  <c r="Q115" i="48"/>
  <c r="P115" i="48"/>
  <c r="O115" i="48"/>
  <c r="N115" i="48"/>
  <c r="M115" i="48"/>
  <c r="L115" i="48"/>
  <c r="K115" i="48"/>
  <c r="J115" i="48"/>
  <c r="I115" i="48"/>
  <c r="H115" i="48"/>
  <c r="G115" i="48"/>
  <c r="F115" i="48"/>
  <c r="E115" i="48"/>
  <c r="D115" i="48"/>
  <c r="AG114" i="48"/>
  <c r="AF114" i="48"/>
  <c r="AE114" i="48"/>
  <c r="AD114" i="48"/>
  <c r="AC114" i="48"/>
  <c r="AB114" i="48"/>
  <c r="AA114" i="48"/>
  <c r="Z114" i="48"/>
  <c r="Y114" i="48"/>
  <c r="X114" i="48"/>
  <c r="W114" i="48"/>
  <c r="V114" i="48"/>
  <c r="U114" i="48"/>
  <c r="T114" i="48"/>
  <c r="S114" i="48"/>
  <c r="R114" i="48"/>
  <c r="Q114" i="48"/>
  <c r="P114" i="48"/>
  <c r="O114" i="48"/>
  <c r="N114" i="48"/>
  <c r="M114" i="48"/>
  <c r="L114" i="48"/>
  <c r="K114" i="48"/>
  <c r="J114" i="48"/>
  <c r="I114" i="48"/>
  <c r="H114" i="48"/>
  <c r="G114" i="48"/>
  <c r="F114" i="48"/>
  <c r="E114" i="48"/>
  <c r="D114" i="48"/>
  <c r="AG113" i="48"/>
  <c r="AF113" i="48"/>
  <c r="AE113" i="48"/>
  <c r="AD113" i="48"/>
  <c r="AC113" i="48"/>
  <c r="AB113" i="48"/>
  <c r="AA113" i="48"/>
  <c r="Z113" i="48"/>
  <c r="Y113" i="48"/>
  <c r="X113" i="48"/>
  <c r="W113" i="48"/>
  <c r="V113" i="48"/>
  <c r="U113" i="48"/>
  <c r="T113" i="48"/>
  <c r="S113" i="48"/>
  <c r="R113" i="48"/>
  <c r="Q113" i="48"/>
  <c r="P113" i="48"/>
  <c r="O113" i="48"/>
  <c r="N113" i="48"/>
  <c r="M113" i="48"/>
  <c r="L113" i="48"/>
  <c r="K113" i="48"/>
  <c r="J113" i="48"/>
  <c r="I113" i="48"/>
  <c r="H113" i="48"/>
  <c r="G113" i="48"/>
  <c r="F113" i="48"/>
  <c r="E113" i="48"/>
  <c r="D113" i="48"/>
  <c r="AG112" i="48"/>
  <c r="AF112" i="48"/>
  <c r="AE112" i="48"/>
  <c r="AD112" i="48"/>
  <c r="AC112" i="48"/>
  <c r="AB112" i="48"/>
  <c r="AA112" i="48"/>
  <c r="Z112" i="48"/>
  <c r="Y112" i="48"/>
  <c r="X112" i="48"/>
  <c r="W112" i="48"/>
  <c r="V112" i="48"/>
  <c r="U112" i="48"/>
  <c r="T112" i="48"/>
  <c r="S112" i="48"/>
  <c r="R112" i="48"/>
  <c r="Q112" i="48"/>
  <c r="P112" i="48"/>
  <c r="O112" i="48"/>
  <c r="N112" i="48"/>
  <c r="M112" i="48"/>
  <c r="L112" i="48"/>
  <c r="K112" i="48"/>
  <c r="J112" i="48"/>
  <c r="I112" i="48"/>
  <c r="H112" i="48"/>
  <c r="G112" i="48"/>
  <c r="F112" i="48"/>
  <c r="E112" i="48"/>
  <c r="D112" i="48"/>
  <c r="AG110" i="48"/>
  <c r="AF110" i="48"/>
  <c r="AE110" i="48"/>
  <c r="AD110" i="48"/>
  <c r="AC110" i="48"/>
  <c r="AB110" i="48"/>
  <c r="AA110" i="48"/>
  <c r="Z110" i="48"/>
  <c r="Y110" i="48"/>
  <c r="X110" i="48"/>
  <c r="W110" i="48"/>
  <c r="V110" i="48"/>
  <c r="U110" i="48"/>
  <c r="T110" i="48"/>
  <c r="S110" i="48"/>
  <c r="R110" i="48"/>
  <c r="Q110" i="48"/>
  <c r="P110" i="48"/>
  <c r="O110" i="48"/>
  <c r="N110" i="48"/>
  <c r="M110" i="48"/>
  <c r="L110" i="48"/>
  <c r="K110" i="48"/>
  <c r="J110" i="48"/>
  <c r="I110" i="48"/>
  <c r="H110" i="48"/>
  <c r="G110" i="48"/>
  <c r="F110" i="48"/>
  <c r="E110" i="48"/>
  <c r="D110" i="48"/>
  <c r="AG109" i="48"/>
  <c r="AF109" i="48"/>
  <c r="AE109" i="48"/>
  <c r="AD109" i="48"/>
  <c r="AC109" i="48"/>
  <c r="AB109" i="48"/>
  <c r="AA109" i="48"/>
  <c r="Z109" i="48"/>
  <c r="Y109" i="48"/>
  <c r="X109" i="48"/>
  <c r="W109" i="48"/>
  <c r="V109" i="48"/>
  <c r="U109" i="48"/>
  <c r="T109" i="48"/>
  <c r="S109" i="48"/>
  <c r="R109" i="48"/>
  <c r="Q109" i="48"/>
  <c r="P109" i="48"/>
  <c r="O109" i="48"/>
  <c r="N109" i="48"/>
  <c r="M109" i="48"/>
  <c r="L109" i="48"/>
  <c r="K109" i="48"/>
  <c r="J109" i="48"/>
  <c r="I109" i="48"/>
  <c r="H109" i="48"/>
  <c r="G109" i="48"/>
  <c r="F109" i="48"/>
  <c r="E109" i="48"/>
  <c r="D109" i="48"/>
  <c r="AG108" i="48"/>
  <c r="AF108" i="48"/>
  <c r="AE108" i="48"/>
  <c r="AD108" i="48"/>
  <c r="AC108" i="48"/>
  <c r="AB108" i="48"/>
  <c r="AA108" i="48"/>
  <c r="Z108" i="48"/>
  <c r="Y108" i="48"/>
  <c r="X108" i="48"/>
  <c r="W108" i="48"/>
  <c r="V108" i="48"/>
  <c r="U108" i="48"/>
  <c r="T108" i="48"/>
  <c r="S108" i="48"/>
  <c r="R108" i="48"/>
  <c r="Q108" i="48"/>
  <c r="P108" i="48"/>
  <c r="O108" i="48"/>
  <c r="N108" i="48"/>
  <c r="M108" i="48"/>
  <c r="L108" i="48"/>
  <c r="K108" i="48"/>
  <c r="J108" i="48"/>
  <c r="I108" i="48"/>
  <c r="H108" i="48"/>
  <c r="G108" i="48"/>
  <c r="F108" i="48"/>
  <c r="E108" i="48"/>
  <c r="D108" i="48"/>
  <c r="AG107" i="48"/>
  <c r="AF107" i="48"/>
  <c r="AE107" i="48"/>
  <c r="AD107" i="48"/>
  <c r="AC107" i="48"/>
  <c r="AB107" i="48"/>
  <c r="AA107" i="48"/>
  <c r="Z107" i="48"/>
  <c r="Y107" i="48"/>
  <c r="X107" i="48"/>
  <c r="W107" i="48"/>
  <c r="V107" i="48"/>
  <c r="U107" i="48"/>
  <c r="T107" i="48"/>
  <c r="S107" i="48"/>
  <c r="R107" i="48"/>
  <c r="Q107" i="48"/>
  <c r="P107" i="48"/>
  <c r="O107" i="48"/>
  <c r="N107" i="48"/>
  <c r="M107" i="48"/>
  <c r="L107" i="48"/>
  <c r="K107" i="48"/>
  <c r="J107" i="48"/>
  <c r="I107" i="48"/>
  <c r="H107" i="48"/>
  <c r="G107" i="48"/>
  <c r="F107" i="48"/>
  <c r="E107" i="48"/>
  <c r="D107" i="48"/>
  <c r="AG106" i="48"/>
  <c r="AF106" i="48"/>
  <c r="AE106" i="48"/>
  <c r="AD106" i="48"/>
  <c r="AC106" i="48"/>
  <c r="AB106" i="48"/>
  <c r="AA106" i="48"/>
  <c r="Z106" i="48"/>
  <c r="Y106" i="48"/>
  <c r="X106" i="48"/>
  <c r="W106" i="48"/>
  <c r="V106" i="48"/>
  <c r="U106" i="48"/>
  <c r="T106" i="48"/>
  <c r="S106" i="48"/>
  <c r="R106" i="48"/>
  <c r="Q106" i="48"/>
  <c r="P106" i="48"/>
  <c r="O106" i="48"/>
  <c r="N106" i="48"/>
  <c r="M106" i="48"/>
  <c r="L106" i="48"/>
  <c r="K106" i="48"/>
  <c r="J106" i="48"/>
  <c r="I106" i="48"/>
  <c r="H106" i="48"/>
  <c r="G106" i="48"/>
  <c r="F106" i="48"/>
  <c r="E106" i="48"/>
  <c r="D106" i="48"/>
  <c r="AG105" i="48"/>
  <c r="AF105" i="48"/>
  <c r="AE105" i="48"/>
  <c r="AD105" i="48"/>
  <c r="AC105" i="48"/>
  <c r="AB105" i="48"/>
  <c r="AA105" i="48"/>
  <c r="Z105" i="48"/>
  <c r="Y105" i="48"/>
  <c r="X105" i="48"/>
  <c r="W105" i="48"/>
  <c r="V105" i="48"/>
  <c r="U105" i="48"/>
  <c r="T105" i="48"/>
  <c r="S105" i="48"/>
  <c r="R105" i="48"/>
  <c r="Q105" i="48"/>
  <c r="P105" i="48"/>
  <c r="O105" i="48"/>
  <c r="N105" i="48"/>
  <c r="M105" i="48"/>
  <c r="L105" i="48"/>
  <c r="K105" i="48"/>
  <c r="J105" i="48"/>
  <c r="I105" i="48"/>
  <c r="H105" i="48"/>
  <c r="G105" i="48"/>
  <c r="F105" i="48"/>
  <c r="E105" i="48"/>
  <c r="D105" i="48"/>
  <c r="AG104" i="48"/>
  <c r="AF104" i="48"/>
  <c r="AE104" i="48"/>
  <c r="AD104" i="48"/>
  <c r="AC104" i="48"/>
  <c r="AB104" i="48"/>
  <c r="AA104" i="48"/>
  <c r="Z104" i="48"/>
  <c r="Y104" i="48"/>
  <c r="X104" i="48"/>
  <c r="W104" i="48"/>
  <c r="V104" i="48"/>
  <c r="U104" i="48"/>
  <c r="T104" i="48"/>
  <c r="S104" i="48"/>
  <c r="R104" i="48"/>
  <c r="Q104" i="48"/>
  <c r="P104" i="48"/>
  <c r="O104" i="48"/>
  <c r="N104" i="48"/>
  <c r="M104" i="48"/>
  <c r="L104" i="48"/>
  <c r="K104" i="48"/>
  <c r="J104" i="48"/>
  <c r="I104" i="48"/>
  <c r="H104" i="48"/>
  <c r="G104" i="48"/>
  <c r="F104" i="48"/>
  <c r="E104" i="48"/>
  <c r="D104" i="48"/>
  <c r="AG103" i="48"/>
  <c r="AF103" i="48"/>
  <c r="AE103" i="48"/>
  <c r="AD103" i="48"/>
  <c r="AC103" i="48"/>
  <c r="AB103" i="48"/>
  <c r="AA103" i="48"/>
  <c r="Z103" i="48"/>
  <c r="Y103" i="48"/>
  <c r="X103" i="48"/>
  <c r="W103" i="48"/>
  <c r="V103" i="48"/>
  <c r="U103" i="48"/>
  <c r="T103" i="48"/>
  <c r="S103" i="48"/>
  <c r="R103" i="48"/>
  <c r="Q103" i="48"/>
  <c r="P103" i="48"/>
  <c r="O103" i="48"/>
  <c r="N103" i="48"/>
  <c r="M103" i="48"/>
  <c r="L103" i="48"/>
  <c r="K103" i="48"/>
  <c r="J103" i="48"/>
  <c r="I103" i="48"/>
  <c r="H103" i="48"/>
  <c r="G103" i="48"/>
  <c r="F103" i="48"/>
  <c r="E103" i="48"/>
  <c r="D103" i="48"/>
  <c r="AG102" i="48"/>
  <c r="AF102" i="48"/>
  <c r="AE102" i="48"/>
  <c r="AD102" i="48"/>
  <c r="AC102" i="48"/>
  <c r="AB102" i="48"/>
  <c r="AA102" i="48"/>
  <c r="Z102" i="48"/>
  <c r="Y102" i="48"/>
  <c r="X102" i="48"/>
  <c r="W102" i="48"/>
  <c r="V102" i="48"/>
  <c r="U102" i="48"/>
  <c r="T102" i="48"/>
  <c r="S102" i="48"/>
  <c r="R102" i="48"/>
  <c r="Q102" i="48"/>
  <c r="P102" i="48"/>
  <c r="O102" i="48"/>
  <c r="N102" i="48"/>
  <c r="M102" i="48"/>
  <c r="L102" i="48"/>
  <c r="K102" i="48"/>
  <c r="J102" i="48"/>
  <c r="I102" i="48"/>
  <c r="H102" i="48"/>
  <c r="G102" i="48"/>
  <c r="F102" i="48"/>
  <c r="E102" i="48"/>
  <c r="D102" i="48"/>
  <c r="AG101" i="48"/>
  <c r="AF101" i="48"/>
  <c r="AE101" i="48"/>
  <c r="AD101" i="48"/>
  <c r="AC101" i="48"/>
  <c r="AB101" i="48"/>
  <c r="AA101" i="48"/>
  <c r="Z101" i="48"/>
  <c r="Y101" i="48"/>
  <c r="X101" i="48"/>
  <c r="W101" i="48"/>
  <c r="V101" i="48"/>
  <c r="U101" i="48"/>
  <c r="T101" i="48"/>
  <c r="S101" i="48"/>
  <c r="R101" i="48"/>
  <c r="Q101" i="48"/>
  <c r="P101" i="48"/>
  <c r="O101" i="48"/>
  <c r="N101" i="48"/>
  <c r="M101" i="48"/>
  <c r="L101" i="48"/>
  <c r="K101" i="48"/>
  <c r="J101" i="48"/>
  <c r="I101" i="48"/>
  <c r="H101" i="48"/>
  <c r="G101" i="48"/>
  <c r="F101" i="48"/>
  <c r="E101" i="48"/>
  <c r="D101" i="48"/>
  <c r="AG97" i="48"/>
  <c r="AF97" i="48"/>
  <c r="AE97" i="48"/>
  <c r="AD97" i="48"/>
  <c r="AC97" i="48"/>
  <c r="AB97" i="48"/>
  <c r="AA97" i="48"/>
  <c r="Z97" i="48"/>
  <c r="Y97" i="48"/>
  <c r="X97" i="48"/>
  <c r="W97" i="48"/>
  <c r="V97" i="48"/>
  <c r="U97" i="48"/>
  <c r="T97" i="48"/>
  <c r="S97" i="48"/>
  <c r="R97" i="48"/>
  <c r="Q97" i="48"/>
  <c r="P97" i="48"/>
  <c r="O97" i="48"/>
  <c r="N97" i="48"/>
  <c r="M97" i="48"/>
  <c r="L97" i="48"/>
  <c r="K97" i="48"/>
  <c r="J97" i="48"/>
  <c r="I97" i="48"/>
  <c r="H97" i="48"/>
  <c r="G97" i="48"/>
  <c r="F97" i="48"/>
  <c r="E97" i="48"/>
  <c r="D97" i="48"/>
  <c r="AG96" i="48"/>
  <c r="AF96" i="48"/>
  <c r="AE96" i="48"/>
  <c r="AD96" i="48"/>
  <c r="AC96" i="48"/>
  <c r="AB96" i="48"/>
  <c r="AA96" i="48"/>
  <c r="Z96" i="48"/>
  <c r="Y96" i="48"/>
  <c r="X96" i="48"/>
  <c r="W96" i="48"/>
  <c r="V96" i="48"/>
  <c r="U96" i="48"/>
  <c r="T96" i="48"/>
  <c r="S96" i="48"/>
  <c r="R96" i="48"/>
  <c r="Q96" i="48"/>
  <c r="P96" i="48"/>
  <c r="O96" i="48"/>
  <c r="N96" i="48"/>
  <c r="M96" i="48"/>
  <c r="L96" i="48"/>
  <c r="K96" i="48"/>
  <c r="J96" i="48"/>
  <c r="I96" i="48"/>
  <c r="H96" i="48"/>
  <c r="G96" i="48"/>
  <c r="F96" i="48"/>
  <c r="E96" i="48"/>
  <c r="D96" i="48"/>
  <c r="AG95" i="48"/>
  <c r="AF95" i="48"/>
  <c r="AE95" i="48"/>
  <c r="AD95" i="48"/>
  <c r="AC95" i="48"/>
  <c r="AB95" i="48"/>
  <c r="AA95" i="48"/>
  <c r="Z95" i="48"/>
  <c r="Y95" i="48"/>
  <c r="X95" i="48"/>
  <c r="W95" i="48"/>
  <c r="V95" i="48"/>
  <c r="U95" i="48"/>
  <c r="T95" i="48"/>
  <c r="S95" i="48"/>
  <c r="R95" i="48"/>
  <c r="Q95" i="48"/>
  <c r="P95" i="48"/>
  <c r="O95" i="48"/>
  <c r="N95" i="48"/>
  <c r="M95" i="48"/>
  <c r="L95" i="48"/>
  <c r="K95" i="48"/>
  <c r="J95" i="48"/>
  <c r="I95" i="48"/>
  <c r="H95" i="48"/>
  <c r="G95" i="48"/>
  <c r="F95" i="48"/>
  <c r="E95" i="48"/>
  <c r="D95" i="48"/>
  <c r="AG94" i="48"/>
  <c r="AF94" i="48"/>
  <c r="AE94" i="48"/>
  <c r="AD94" i="48"/>
  <c r="AC94" i="48"/>
  <c r="AB94" i="48"/>
  <c r="AA94" i="48"/>
  <c r="Z94" i="48"/>
  <c r="Y94" i="48"/>
  <c r="X94" i="48"/>
  <c r="W94" i="48"/>
  <c r="V94" i="48"/>
  <c r="U94" i="48"/>
  <c r="T94" i="48"/>
  <c r="S94" i="48"/>
  <c r="R94" i="48"/>
  <c r="Q94" i="48"/>
  <c r="P94" i="48"/>
  <c r="O94" i="48"/>
  <c r="N94" i="48"/>
  <c r="M94" i="48"/>
  <c r="L94" i="48"/>
  <c r="K94" i="48"/>
  <c r="J94" i="48"/>
  <c r="I94" i="48"/>
  <c r="H94" i="48"/>
  <c r="G94" i="48"/>
  <c r="F94" i="48"/>
  <c r="E94" i="48"/>
  <c r="D94" i="48"/>
  <c r="AG93" i="48"/>
  <c r="AF93" i="48"/>
  <c r="AE93" i="48"/>
  <c r="AD93" i="48"/>
  <c r="AC93" i="48"/>
  <c r="AB93" i="48"/>
  <c r="AA93" i="48"/>
  <c r="Z93" i="48"/>
  <c r="Y93" i="48"/>
  <c r="X93" i="48"/>
  <c r="W93" i="48"/>
  <c r="V93" i="48"/>
  <c r="U93" i="48"/>
  <c r="T93" i="48"/>
  <c r="S93" i="48"/>
  <c r="R93" i="48"/>
  <c r="Q93" i="48"/>
  <c r="P93" i="48"/>
  <c r="O93" i="48"/>
  <c r="N93" i="48"/>
  <c r="M93" i="48"/>
  <c r="L93" i="48"/>
  <c r="K93" i="48"/>
  <c r="J93" i="48"/>
  <c r="I93" i="48"/>
  <c r="H93" i="48"/>
  <c r="G93" i="48"/>
  <c r="F93" i="48"/>
  <c r="E93" i="48"/>
  <c r="D93" i="48"/>
  <c r="AG92" i="48"/>
  <c r="AF92" i="48"/>
  <c r="AE92" i="48"/>
  <c r="AD92" i="48"/>
  <c r="AC92" i="48"/>
  <c r="AB92" i="48"/>
  <c r="AA92" i="48"/>
  <c r="Z92" i="48"/>
  <c r="Y92" i="48"/>
  <c r="X92" i="48"/>
  <c r="W92" i="48"/>
  <c r="V92" i="48"/>
  <c r="U92" i="48"/>
  <c r="T92" i="48"/>
  <c r="S92" i="48"/>
  <c r="R92" i="48"/>
  <c r="Q92" i="48"/>
  <c r="P92" i="48"/>
  <c r="O92" i="48"/>
  <c r="N92" i="48"/>
  <c r="M92" i="48"/>
  <c r="L92" i="48"/>
  <c r="K92" i="48"/>
  <c r="J92" i="48"/>
  <c r="I92" i="48"/>
  <c r="H92" i="48"/>
  <c r="G92" i="48"/>
  <c r="F92" i="48"/>
  <c r="E92" i="48"/>
  <c r="D92" i="48"/>
  <c r="AG91" i="48"/>
  <c r="AF91" i="48"/>
  <c r="AE91" i="48"/>
  <c r="AD91" i="48"/>
  <c r="AC91" i="48"/>
  <c r="AB91" i="48"/>
  <c r="AA91" i="48"/>
  <c r="Z91" i="48"/>
  <c r="Y91" i="48"/>
  <c r="X91" i="48"/>
  <c r="W91" i="48"/>
  <c r="V91" i="48"/>
  <c r="U91" i="48"/>
  <c r="T91" i="48"/>
  <c r="S91" i="48"/>
  <c r="R91" i="48"/>
  <c r="Q91" i="48"/>
  <c r="P91" i="48"/>
  <c r="O91" i="48"/>
  <c r="N91" i="48"/>
  <c r="M91" i="48"/>
  <c r="L91" i="48"/>
  <c r="K91" i="48"/>
  <c r="J91" i="48"/>
  <c r="I91" i="48"/>
  <c r="H91" i="48"/>
  <c r="G91" i="48"/>
  <c r="F91" i="48"/>
  <c r="E91" i="48"/>
  <c r="D91" i="48"/>
  <c r="AG90" i="48"/>
  <c r="AF90" i="48"/>
  <c r="AE90" i="48"/>
  <c r="AD90" i="48"/>
  <c r="AC90" i="48"/>
  <c r="AB90" i="48"/>
  <c r="AA90" i="48"/>
  <c r="Z90" i="48"/>
  <c r="Y90" i="48"/>
  <c r="X90" i="48"/>
  <c r="W90" i="48"/>
  <c r="V90" i="48"/>
  <c r="U90" i="48"/>
  <c r="T90" i="48"/>
  <c r="S90" i="48"/>
  <c r="R90" i="48"/>
  <c r="Q90" i="48"/>
  <c r="P90" i="48"/>
  <c r="O90" i="48"/>
  <c r="N90" i="48"/>
  <c r="M90" i="48"/>
  <c r="L90" i="48"/>
  <c r="K90" i="48"/>
  <c r="J90" i="48"/>
  <c r="I90" i="48"/>
  <c r="H90" i="48"/>
  <c r="G90" i="48"/>
  <c r="F90" i="48"/>
  <c r="E90" i="48"/>
  <c r="D90" i="48"/>
  <c r="AG89" i="48"/>
  <c r="AF89" i="48"/>
  <c r="AE89" i="48"/>
  <c r="AD89" i="48"/>
  <c r="AC89" i="48"/>
  <c r="AB89" i="48"/>
  <c r="AA89" i="48"/>
  <c r="Z89" i="48"/>
  <c r="Y89" i="48"/>
  <c r="X89" i="48"/>
  <c r="W89" i="48"/>
  <c r="V89" i="48"/>
  <c r="U89" i="48"/>
  <c r="T89" i="48"/>
  <c r="S89" i="48"/>
  <c r="R89" i="48"/>
  <c r="Q89" i="48"/>
  <c r="P89" i="48"/>
  <c r="O89" i="48"/>
  <c r="N89" i="48"/>
  <c r="M89" i="48"/>
  <c r="L89" i="48"/>
  <c r="K89" i="48"/>
  <c r="J89" i="48"/>
  <c r="I89" i="48"/>
  <c r="H89" i="48"/>
  <c r="G89" i="48"/>
  <c r="F89" i="48"/>
  <c r="E89" i="48"/>
  <c r="D89" i="48"/>
  <c r="AG88" i="48"/>
  <c r="AF88" i="48"/>
  <c r="AE88" i="48"/>
  <c r="AD88" i="48"/>
  <c r="AC88" i="48"/>
  <c r="AB88" i="48"/>
  <c r="AA88" i="48"/>
  <c r="Z88" i="48"/>
  <c r="Y88" i="48"/>
  <c r="X88" i="48"/>
  <c r="W88" i="48"/>
  <c r="V88" i="48"/>
  <c r="U88" i="48"/>
  <c r="T88" i="48"/>
  <c r="S88" i="48"/>
  <c r="R88" i="48"/>
  <c r="Q88" i="48"/>
  <c r="P88" i="48"/>
  <c r="O88" i="48"/>
  <c r="N88" i="48"/>
  <c r="M88" i="48"/>
  <c r="L88" i="48"/>
  <c r="K88" i="48"/>
  <c r="J88" i="48"/>
  <c r="I88" i="48"/>
  <c r="H88" i="48"/>
  <c r="G88" i="48"/>
  <c r="F88" i="48"/>
  <c r="E88" i="48"/>
  <c r="D88" i="48"/>
  <c r="AG86" i="48"/>
  <c r="AF86" i="48"/>
  <c r="AE86" i="48"/>
  <c r="AD86" i="48"/>
  <c r="AC86" i="48"/>
  <c r="AB86" i="48"/>
  <c r="AA86" i="48"/>
  <c r="Z86" i="48"/>
  <c r="Y86" i="48"/>
  <c r="X86" i="48"/>
  <c r="W86" i="48"/>
  <c r="V86" i="48"/>
  <c r="U86" i="48"/>
  <c r="T86" i="48"/>
  <c r="S86" i="48"/>
  <c r="R86" i="48"/>
  <c r="Q86" i="48"/>
  <c r="P86" i="48"/>
  <c r="O86" i="48"/>
  <c r="N86" i="48"/>
  <c r="M86" i="48"/>
  <c r="L86" i="48"/>
  <c r="K86" i="48"/>
  <c r="J86" i="48"/>
  <c r="I86" i="48"/>
  <c r="H86" i="48"/>
  <c r="G86" i="48"/>
  <c r="F86" i="48"/>
  <c r="E86" i="48"/>
  <c r="D86" i="48"/>
  <c r="AG85" i="48"/>
  <c r="AF85" i="48"/>
  <c r="AE85" i="48"/>
  <c r="AD85" i="48"/>
  <c r="AC85" i="48"/>
  <c r="AB85" i="48"/>
  <c r="AA85" i="48"/>
  <c r="Z85" i="48"/>
  <c r="Y85" i="48"/>
  <c r="X85" i="48"/>
  <c r="W85" i="48"/>
  <c r="V85" i="48"/>
  <c r="U85" i="48"/>
  <c r="T85" i="48"/>
  <c r="S85" i="48"/>
  <c r="R85" i="48"/>
  <c r="Q85" i="48"/>
  <c r="P85" i="48"/>
  <c r="O85" i="48"/>
  <c r="N85" i="48"/>
  <c r="M85" i="48"/>
  <c r="L85" i="48"/>
  <c r="K85" i="48"/>
  <c r="J85" i="48"/>
  <c r="I85" i="48"/>
  <c r="H85" i="48"/>
  <c r="G85" i="48"/>
  <c r="F85" i="48"/>
  <c r="E85" i="48"/>
  <c r="D85" i="48"/>
  <c r="AG84" i="48"/>
  <c r="AF84" i="48"/>
  <c r="AE84" i="48"/>
  <c r="AD84" i="48"/>
  <c r="AC84" i="48"/>
  <c r="AB84" i="48"/>
  <c r="AA84" i="48"/>
  <c r="Z84" i="48"/>
  <c r="Y84" i="48"/>
  <c r="X84" i="48"/>
  <c r="W84" i="48"/>
  <c r="V84" i="48"/>
  <c r="U84" i="48"/>
  <c r="T84" i="48"/>
  <c r="S84" i="48"/>
  <c r="R84" i="48"/>
  <c r="Q84" i="48"/>
  <c r="P84" i="48"/>
  <c r="O84" i="48"/>
  <c r="N84" i="48"/>
  <c r="M84" i="48"/>
  <c r="L84" i="48"/>
  <c r="K84" i="48"/>
  <c r="J84" i="48"/>
  <c r="I84" i="48"/>
  <c r="H84" i="48"/>
  <c r="G84" i="48"/>
  <c r="F84" i="48"/>
  <c r="E84" i="48"/>
  <c r="D84" i="48"/>
  <c r="AG83" i="48"/>
  <c r="AF83" i="48"/>
  <c r="AE83" i="48"/>
  <c r="AD83" i="48"/>
  <c r="AC83" i="48"/>
  <c r="AB83" i="48"/>
  <c r="AA83" i="48"/>
  <c r="Z83" i="48"/>
  <c r="Y83" i="48"/>
  <c r="X83" i="48"/>
  <c r="W83" i="48"/>
  <c r="V83" i="48"/>
  <c r="U83" i="48"/>
  <c r="T83" i="48"/>
  <c r="S83" i="48"/>
  <c r="R83" i="48"/>
  <c r="Q83" i="48"/>
  <c r="P83" i="48"/>
  <c r="O83" i="48"/>
  <c r="N83" i="48"/>
  <c r="M83" i="48"/>
  <c r="L83" i="48"/>
  <c r="K83" i="48"/>
  <c r="J83" i="48"/>
  <c r="I83" i="48"/>
  <c r="H83" i="48"/>
  <c r="G83" i="48"/>
  <c r="F83" i="48"/>
  <c r="E83" i="48"/>
  <c r="D83" i="48"/>
  <c r="AG82" i="48"/>
  <c r="AF82" i="48"/>
  <c r="AE82" i="48"/>
  <c r="AD82" i="48"/>
  <c r="AC82" i="48"/>
  <c r="AB82" i="48"/>
  <c r="AA82" i="48"/>
  <c r="Z82" i="48"/>
  <c r="Y82" i="48"/>
  <c r="X82" i="48"/>
  <c r="W82" i="48"/>
  <c r="V82" i="48"/>
  <c r="U82" i="48"/>
  <c r="T82" i="48"/>
  <c r="S82" i="48"/>
  <c r="R82" i="48"/>
  <c r="Q82" i="48"/>
  <c r="P82" i="48"/>
  <c r="O82" i="48"/>
  <c r="N82" i="48"/>
  <c r="M82" i="48"/>
  <c r="L82" i="48"/>
  <c r="K82" i="48"/>
  <c r="J82" i="48"/>
  <c r="I82" i="48"/>
  <c r="H82" i="48"/>
  <c r="G82" i="48"/>
  <c r="F82" i="48"/>
  <c r="E82" i="48"/>
  <c r="D82" i="48"/>
  <c r="AG81" i="48"/>
  <c r="AF81" i="48"/>
  <c r="AE81" i="48"/>
  <c r="AD81" i="48"/>
  <c r="AC81" i="48"/>
  <c r="AB81" i="48"/>
  <c r="AA81" i="48"/>
  <c r="Z81" i="48"/>
  <c r="Y81" i="48"/>
  <c r="X81" i="48"/>
  <c r="W81" i="48"/>
  <c r="V81" i="48"/>
  <c r="U81" i="48"/>
  <c r="T81" i="48"/>
  <c r="S81" i="48"/>
  <c r="R81" i="48"/>
  <c r="Q81" i="48"/>
  <c r="P81" i="48"/>
  <c r="O81" i="48"/>
  <c r="N81" i="48"/>
  <c r="M81" i="48"/>
  <c r="L81" i="48"/>
  <c r="K81" i="48"/>
  <c r="J81" i="48"/>
  <c r="I81" i="48"/>
  <c r="H81" i="48"/>
  <c r="G81" i="48"/>
  <c r="F81" i="48"/>
  <c r="E81" i="48"/>
  <c r="D81" i="48"/>
  <c r="AG80" i="48"/>
  <c r="AF80" i="48"/>
  <c r="AE80" i="48"/>
  <c r="AD80" i="48"/>
  <c r="AC80" i="48"/>
  <c r="AB80" i="48"/>
  <c r="AA80" i="48"/>
  <c r="Z80" i="48"/>
  <c r="Y80" i="48"/>
  <c r="X80" i="48"/>
  <c r="W80" i="48"/>
  <c r="V80" i="48"/>
  <c r="U80" i="48"/>
  <c r="T80" i="48"/>
  <c r="S80" i="48"/>
  <c r="R80" i="48"/>
  <c r="Q80" i="48"/>
  <c r="P80" i="48"/>
  <c r="O80" i="48"/>
  <c r="N80" i="48"/>
  <c r="M80" i="48"/>
  <c r="L80" i="48"/>
  <c r="K80" i="48"/>
  <c r="J80" i="48"/>
  <c r="I80" i="48"/>
  <c r="H80" i="48"/>
  <c r="G80" i="48"/>
  <c r="F80" i="48"/>
  <c r="E80" i="48"/>
  <c r="D80" i="48"/>
  <c r="AG79" i="48"/>
  <c r="AF79" i="48"/>
  <c r="AE79" i="48"/>
  <c r="AD79" i="48"/>
  <c r="AC79" i="48"/>
  <c r="AB79" i="48"/>
  <c r="AA79" i="48"/>
  <c r="Z79" i="48"/>
  <c r="Y79" i="48"/>
  <c r="X79" i="48"/>
  <c r="W79" i="48"/>
  <c r="V79" i="48"/>
  <c r="U79" i="48"/>
  <c r="T79" i="48"/>
  <c r="S79" i="48"/>
  <c r="R79" i="48"/>
  <c r="Q79" i="48"/>
  <c r="P79" i="48"/>
  <c r="O79" i="48"/>
  <c r="N79" i="48"/>
  <c r="M79" i="48"/>
  <c r="L79" i="48"/>
  <c r="K79" i="48"/>
  <c r="J79" i="48"/>
  <c r="I79" i="48"/>
  <c r="H79" i="48"/>
  <c r="G79" i="48"/>
  <c r="F79" i="48"/>
  <c r="E79" i="48"/>
  <c r="D79" i="48"/>
  <c r="AG78" i="48"/>
  <c r="AF78" i="48"/>
  <c r="AE78" i="48"/>
  <c r="AD78" i="48"/>
  <c r="AC78" i="48"/>
  <c r="AB78" i="48"/>
  <c r="AA78" i="48"/>
  <c r="Z78" i="48"/>
  <c r="Y78" i="48"/>
  <c r="X78" i="48"/>
  <c r="W78" i="48"/>
  <c r="V78" i="48"/>
  <c r="U78" i="48"/>
  <c r="T78" i="48"/>
  <c r="S78" i="48"/>
  <c r="R78" i="48"/>
  <c r="Q78" i="48"/>
  <c r="P78" i="48"/>
  <c r="O78" i="48"/>
  <c r="N78" i="48"/>
  <c r="M78" i="48"/>
  <c r="L78" i="48"/>
  <c r="K78" i="48"/>
  <c r="J78" i="48"/>
  <c r="I78" i="48"/>
  <c r="H78" i="48"/>
  <c r="G78" i="48"/>
  <c r="F78" i="48"/>
  <c r="E78" i="48"/>
  <c r="D78" i="48"/>
  <c r="AG77" i="48"/>
  <c r="AF77" i="48"/>
  <c r="AE77" i="48"/>
  <c r="AD77" i="48"/>
  <c r="AC77" i="48"/>
  <c r="AB77" i="48"/>
  <c r="AA77" i="48"/>
  <c r="Z77" i="48"/>
  <c r="Y77" i="48"/>
  <c r="X77" i="48"/>
  <c r="W77" i="48"/>
  <c r="V77" i="48"/>
  <c r="U77" i="48"/>
  <c r="T77" i="48"/>
  <c r="S77" i="48"/>
  <c r="R77" i="48"/>
  <c r="Q77" i="48"/>
  <c r="P77" i="48"/>
  <c r="O77" i="48"/>
  <c r="N77" i="48"/>
  <c r="M77" i="48"/>
  <c r="L77" i="48"/>
  <c r="K77" i="48"/>
  <c r="J77" i="48"/>
  <c r="I77" i="48"/>
  <c r="H77" i="48"/>
  <c r="G77" i="48"/>
  <c r="F77" i="48"/>
  <c r="E77" i="48"/>
  <c r="D77" i="48"/>
  <c r="AG75" i="48"/>
  <c r="AF75" i="48"/>
  <c r="AE75" i="48"/>
  <c r="AD75" i="48"/>
  <c r="AC75" i="48"/>
  <c r="AB75" i="48"/>
  <c r="AA75" i="48"/>
  <c r="Z75" i="48"/>
  <c r="Y75" i="48"/>
  <c r="X75" i="48"/>
  <c r="W75" i="48"/>
  <c r="V75" i="48"/>
  <c r="U75" i="48"/>
  <c r="T75" i="48"/>
  <c r="S75" i="48"/>
  <c r="R75" i="48"/>
  <c r="Q75" i="48"/>
  <c r="P75" i="48"/>
  <c r="O75" i="48"/>
  <c r="N75" i="48"/>
  <c r="M75" i="48"/>
  <c r="L75" i="48"/>
  <c r="K75" i="48"/>
  <c r="J75" i="48"/>
  <c r="I75" i="48"/>
  <c r="H75" i="48"/>
  <c r="G75" i="48"/>
  <c r="F75" i="48"/>
  <c r="E75" i="48"/>
  <c r="D75" i="48"/>
  <c r="AG74" i="48"/>
  <c r="AF74" i="48"/>
  <c r="AE74" i="48"/>
  <c r="AD74" i="48"/>
  <c r="AC74" i="48"/>
  <c r="AB74" i="48"/>
  <c r="AA74" i="48"/>
  <c r="Z74" i="48"/>
  <c r="Y74" i="48"/>
  <c r="X74" i="48"/>
  <c r="W74" i="48"/>
  <c r="V74" i="48"/>
  <c r="U74" i="48"/>
  <c r="T74" i="48"/>
  <c r="S74" i="48"/>
  <c r="R74" i="48"/>
  <c r="Q74" i="48"/>
  <c r="P74" i="48"/>
  <c r="O74" i="48"/>
  <c r="N74" i="48"/>
  <c r="M74" i="48"/>
  <c r="L74" i="48"/>
  <c r="K74" i="48"/>
  <c r="J74" i="48"/>
  <c r="I74" i="48"/>
  <c r="H74" i="48"/>
  <c r="G74" i="48"/>
  <c r="F74" i="48"/>
  <c r="E74" i="48"/>
  <c r="D74" i="48"/>
  <c r="AG73" i="48"/>
  <c r="AF73" i="48"/>
  <c r="AE73" i="48"/>
  <c r="AD73" i="48"/>
  <c r="AC73" i="48"/>
  <c r="AB73" i="48"/>
  <c r="AA73" i="48"/>
  <c r="Z73" i="48"/>
  <c r="Y73" i="48"/>
  <c r="X73" i="48"/>
  <c r="W73" i="48"/>
  <c r="V73" i="48"/>
  <c r="U73" i="48"/>
  <c r="T73" i="48"/>
  <c r="S73" i="48"/>
  <c r="R73" i="48"/>
  <c r="Q73" i="48"/>
  <c r="P73" i="48"/>
  <c r="O73" i="48"/>
  <c r="N73" i="48"/>
  <c r="M73" i="48"/>
  <c r="L73" i="48"/>
  <c r="K73" i="48"/>
  <c r="J73" i="48"/>
  <c r="I73" i="48"/>
  <c r="H73" i="48"/>
  <c r="G73" i="48"/>
  <c r="F73" i="48"/>
  <c r="E73" i="48"/>
  <c r="D73" i="48"/>
  <c r="AG72" i="48"/>
  <c r="AF72" i="48"/>
  <c r="AE72" i="48"/>
  <c r="AD72" i="48"/>
  <c r="AC72" i="48"/>
  <c r="AB72" i="48"/>
  <c r="AA72" i="48"/>
  <c r="Z72" i="48"/>
  <c r="Y72" i="48"/>
  <c r="X72" i="48"/>
  <c r="W72" i="48"/>
  <c r="V72" i="48"/>
  <c r="U72" i="48"/>
  <c r="T72" i="48"/>
  <c r="S72" i="48"/>
  <c r="R72" i="48"/>
  <c r="Q72" i="48"/>
  <c r="P72" i="48"/>
  <c r="O72" i="48"/>
  <c r="N72" i="48"/>
  <c r="M72" i="48"/>
  <c r="L72" i="48"/>
  <c r="K72" i="48"/>
  <c r="J72" i="48"/>
  <c r="I72" i="48"/>
  <c r="H72" i="48"/>
  <c r="G72" i="48"/>
  <c r="F72" i="48"/>
  <c r="E72" i="48"/>
  <c r="D72" i="48"/>
  <c r="AG71" i="48"/>
  <c r="AF71" i="48"/>
  <c r="AE71" i="48"/>
  <c r="AD71" i="48"/>
  <c r="AC71" i="48"/>
  <c r="AB71" i="48"/>
  <c r="AA71" i="48"/>
  <c r="Z71" i="48"/>
  <c r="Y71" i="48"/>
  <c r="X71" i="48"/>
  <c r="W71" i="48"/>
  <c r="V71" i="48"/>
  <c r="U71" i="48"/>
  <c r="T71" i="48"/>
  <c r="S71" i="48"/>
  <c r="R71" i="48"/>
  <c r="Q71" i="48"/>
  <c r="P71" i="48"/>
  <c r="O71" i="48"/>
  <c r="N71" i="48"/>
  <c r="M71" i="48"/>
  <c r="L71" i="48"/>
  <c r="K71" i="48"/>
  <c r="J71" i="48"/>
  <c r="I71" i="48"/>
  <c r="H71" i="48"/>
  <c r="G71" i="48"/>
  <c r="F71" i="48"/>
  <c r="E71" i="48"/>
  <c r="D71" i="48"/>
  <c r="AG70" i="48"/>
  <c r="AF70" i="48"/>
  <c r="AE70" i="48"/>
  <c r="AD70" i="48"/>
  <c r="AC70" i="48"/>
  <c r="AB70" i="48"/>
  <c r="AA70" i="48"/>
  <c r="Z70" i="48"/>
  <c r="Y70" i="48"/>
  <c r="X70" i="48"/>
  <c r="W70" i="48"/>
  <c r="V70" i="48"/>
  <c r="U70" i="48"/>
  <c r="T70" i="48"/>
  <c r="S70" i="48"/>
  <c r="R70" i="48"/>
  <c r="Q70" i="48"/>
  <c r="P70" i="48"/>
  <c r="O70" i="48"/>
  <c r="N70" i="48"/>
  <c r="M70" i="48"/>
  <c r="L70" i="48"/>
  <c r="K70" i="48"/>
  <c r="J70" i="48"/>
  <c r="I70" i="48"/>
  <c r="H70" i="48"/>
  <c r="G70" i="48"/>
  <c r="F70" i="48"/>
  <c r="E70" i="48"/>
  <c r="D70" i="48"/>
  <c r="AG69" i="48"/>
  <c r="AF69" i="48"/>
  <c r="AE69" i="48"/>
  <c r="AD69" i="48"/>
  <c r="AC69" i="48"/>
  <c r="AB69" i="48"/>
  <c r="AA69" i="48"/>
  <c r="Z69" i="48"/>
  <c r="Y69" i="48"/>
  <c r="X69" i="48"/>
  <c r="W69" i="48"/>
  <c r="V69" i="48"/>
  <c r="U69" i="48"/>
  <c r="T69" i="48"/>
  <c r="S69" i="48"/>
  <c r="R69" i="48"/>
  <c r="Q69" i="48"/>
  <c r="P69" i="48"/>
  <c r="O69" i="48"/>
  <c r="N69" i="48"/>
  <c r="M69" i="48"/>
  <c r="L69" i="48"/>
  <c r="K69" i="48"/>
  <c r="J69" i="48"/>
  <c r="I69" i="48"/>
  <c r="H69" i="48"/>
  <c r="G69" i="48"/>
  <c r="F69" i="48"/>
  <c r="E69" i="48"/>
  <c r="D69" i="48"/>
  <c r="AG68" i="48"/>
  <c r="AF68" i="48"/>
  <c r="AE68" i="48"/>
  <c r="AD68" i="48"/>
  <c r="AC68" i="48"/>
  <c r="AB68" i="48"/>
  <c r="AA68" i="48"/>
  <c r="Z68" i="48"/>
  <c r="Y68" i="48"/>
  <c r="X68" i="48"/>
  <c r="W68" i="48"/>
  <c r="V68" i="48"/>
  <c r="U68" i="48"/>
  <c r="T68" i="48"/>
  <c r="S68" i="48"/>
  <c r="R68" i="48"/>
  <c r="Q68" i="48"/>
  <c r="P68" i="48"/>
  <c r="O68" i="48"/>
  <c r="N68" i="48"/>
  <c r="M68" i="48"/>
  <c r="L68" i="48"/>
  <c r="K68" i="48"/>
  <c r="J68" i="48"/>
  <c r="I68" i="48"/>
  <c r="H68" i="48"/>
  <c r="G68" i="48"/>
  <c r="F68" i="48"/>
  <c r="E68" i="48"/>
  <c r="D68" i="48"/>
  <c r="AG67" i="48"/>
  <c r="AF67" i="48"/>
  <c r="AE67" i="48"/>
  <c r="AD67" i="48"/>
  <c r="AC67" i="48"/>
  <c r="AB67" i="48"/>
  <c r="AA67" i="48"/>
  <c r="Z67" i="48"/>
  <c r="Y67" i="48"/>
  <c r="X67" i="48"/>
  <c r="W67" i="48"/>
  <c r="V67" i="48"/>
  <c r="U67" i="48"/>
  <c r="T67" i="48"/>
  <c r="S67" i="48"/>
  <c r="R67" i="48"/>
  <c r="Q67" i="48"/>
  <c r="P67" i="48"/>
  <c r="O67" i="48"/>
  <c r="N67" i="48"/>
  <c r="M67" i="48"/>
  <c r="L67" i="48"/>
  <c r="K67" i="48"/>
  <c r="J67" i="48"/>
  <c r="I67" i="48"/>
  <c r="H67" i="48"/>
  <c r="G67" i="48"/>
  <c r="F67" i="48"/>
  <c r="E67" i="48"/>
  <c r="D67" i="48"/>
  <c r="AG66" i="48"/>
  <c r="AF66" i="48"/>
  <c r="AE66" i="48"/>
  <c r="AD66" i="48"/>
  <c r="AC66" i="48"/>
  <c r="AB66" i="48"/>
  <c r="AA66" i="48"/>
  <c r="Z66" i="48"/>
  <c r="Y66" i="48"/>
  <c r="X66" i="48"/>
  <c r="W66" i="48"/>
  <c r="V66" i="48"/>
  <c r="U66" i="48"/>
  <c r="T66" i="48"/>
  <c r="S66" i="48"/>
  <c r="R66" i="48"/>
  <c r="Q66" i="48"/>
  <c r="P66" i="48"/>
  <c r="O66" i="48"/>
  <c r="N66" i="48"/>
  <c r="M66" i="48"/>
  <c r="L66" i="48"/>
  <c r="K66" i="48"/>
  <c r="J66" i="48"/>
  <c r="I66" i="48"/>
  <c r="H66" i="48"/>
  <c r="G66" i="48"/>
  <c r="F66" i="48"/>
  <c r="E66" i="48"/>
  <c r="D66" i="48"/>
  <c r="AG64" i="48"/>
  <c r="AF64" i="48"/>
  <c r="AE64" i="48"/>
  <c r="AD64" i="48"/>
  <c r="AC64" i="48"/>
  <c r="AB64" i="48"/>
  <c r="AA64" i="48"/>
  <c r="Z64" i="48"/>
  <c r="Y64" i="48"/>
  <c r="X64" i="48"/>
  <c r="W64" i="48"/>
  <c r="V64" i="48"/>
  <c r="U64" i="48"/>
  <c r="T64" i="48"/>
  <c r="S64" i="48"/>
  <c r="R64" i="48"/>
  <c r="Q64" i="48"/>
  <c r="P64" i="48"/>
  <c r="O64" i="48"/>
  <c r="N64" i="48"/>
  <c r="M64" i="48"/>
  <c r="L64" i="48"/>
  <c r="K64" i="48"/>
  <c r="J64" i="48"/>
  <c r="I64" i="48"/>
  <c r="H64" i="48"/>
  <c r="G64" i="48"/>
  <c r="F64" i="48"/>
  <c r="E64" i="48"/>
  <c r="D64" i="48"/>
  <c r="AG63" i="48"/>
  <c r="AF63" i="48"/>
  <c r="AE63" i="48"/>
  <c r="AD63" i="48"/>
  <c r="AC63" i="48"/>
  <c r="AB63" i="48"/>
  <c r="AA63" i="48"/>
  <c r="Z63" i="48"/>
  <c r="Y63" i="48"/>
  <c r="X63" i="48"/>
  <c r="W63" i="48"/>
  <c r="V63" i="48"/>
  <c r="U63" i="48"/>
  <c r="T63" i="48"/>
  <c r="S63" i="48"/>
  <c r="R63" i="48"/>
  <c r="Q63" i="48"/>
  <c r="P63" i="48"/>
  <c r="O63" i="48"/>
  <c r="N63" i="48"/>
  <c r="M63" i="48"/>
  <c r="L63" i="48"/>
  <c r="K63" i="48"/>
  <c r="J63" i="48"/>
  <c r="I63" i="48"/>
  <c r="H63" i="48"/>
  <c r="G63" i="48"/>
  <c r="F63" i="48"/>
  <c r="E63" i="48"/>
  <c r="D63" i="48"/>
  <c r="AG62" i="48"/>
  <c r="AF62" i="48"/>
  <c r="AE62" i="48"/>
  <c r="AD62" i="48"/>
  <c r="AC62" i="48"/>
  <c r="AB62" i="48"/>
  <c r="AA62" i="48"/>
  <c r="Z62" i="48"/>
  <c r="Y62" i="48"/>
  <c r="X62" i="48"/>
  <c r="W62" i="48"/>
  <c r="V62" i="48"/>
  <c r="U62" i="48"/>
  <c r="T62" i="48"/>
  <c r="S62" i="48"/>
  <c r="R62" i="48"/>
  <c r="Q62" i="48"/>
  <c r="P62" i="48"/>
  <c r="O62" i="48"/>
  <c r="N62" i="48"/>
  <c r="M62" i="48"/>
  <c r="L62" i="48"/>
  <c r="K62" i="48"/>
  <c r="J62" i="48"/>
  <c r="I62" i="48"/>
  <c r="H62" i="48"/>
  <c r="G62" i="48"/>
  <c r="F62" i="48"/>
  <c r="E62" i="48"/>
  <c r="D62" i="48"/>
  <c r="AG61" i="48"/>
  <c r="AF61" i="48"/>
  <c r="AE61" i="48"/>
  <c r="AD61" i="48"/>
  <c r="AC61" i="48"/>
  <c r="AB61" i="48"/>
  <c r="AA61" i="48"/>
  <c r="Z61" i="48"/>
  <c r="Y61" i="48"/>
  <c r="X61" i="48"/>
  <c r="W61" i="48"/>
  <c r="V61" i="48"/>
  <c r="U61" i="48"/>
  <c r="T61" i="48"/>
  <c r="S61" i="48"/>
  <c r="R61" i="48"/>
  <c r="Q61" i="48"/>
  <c r="P61" i="48"/>
  <c r="O61" i="48"/>
  <c r="N61" i="48"/>
  <c r="M61" i="48"/>
  <c r="L61" i="48"/>
  <c r="K61" i="48"/>
  <c r="J61" i="48"/>
  <c r="I61" i="48"/>
  <c r="H61" i="48"/>
  <c r="G61" i="48"/>
  <c r="F61" i="48"/>
  <c r="E61" i="48"/>
  <c r="D61" i="48"/>
  <c r="AG60" i="48"/>
  <c r="AF60" i="48"/>
  <c r="AE60" i="48"/>
  <c r="AD60" i="48"/>
  <c r="AC60" i="48"/>
  <c r="AB60" i="48"/>
  <c r="AA60" i="48"/>
  <c r="Z60" i="48"/>
  <c r="Y60" i="48"/>
  <c r="X60" i="48"/>
  <c r="W60" i="48"/>
  <c r="V60" i="48"/>
  <c r="U60" i="48"/>
  <c r="T60" i="48"/>
  <c r="S60" i="48"/>
  <c r="R60" i="48"/>
  <c r="Q60" i="48"/>
  <c r="P60" i="48"/>
  <c r="O60" i="48"/>
  <c r="N60" i="48"/>
  <c r="M60" i="48"/>
  <c r="L60" i="48"/>
  <c r="K60" i="48"/>
  <c r="J60" i="48"/>
  <c r="I60" i="48"/>
  <c r="H60" i="48"/>
  <c r="G60" i="48"/>
  <c r="F60" i="48"/>
  <c r="E60" i="48"/>
  <c r="D60" i="48"/>
  <c r="AG59" i="48"/>
  <c r="AF59" i="48"/>
  <c r="AE59" i="48"/>
  <c r="AD59" i="48"/>
  <c r="AC59" i="48"/>
  <c r="AB59" i="48"/>
  <c r="AA59" i="48"/>
  <c r="Z59" i="48"/>
  <c r="Y59" i="48"/>
  <c r="X59" i="48"/>
  <c r="W59" i="48"/>
  <c r="V59" i="48"/>
  <c r="U59" i="48"/>
  <c r="T59" i="48"/>
  <c r="S59" i="48"/>
  <c r="R59" i="48"/>
  <c r="Q59" i="48"/>
  <c r="P59" i="48"/>
  <c r="O59" i="48"/>
  <c r="N59" i="48"/>
  <c r="M59" i="48"/>
  <c r="L59" i="48"/>
  <c r="K59" i="48"/>
  <c r="J59" i="48"/>
  <c r="I59" i="48"/>
  <c r="H59" i="48"/>
  <c r="G59" i="48"/>
  <c r="F59" i="48"/>
  <c r="E59" i="48"/>
  <c r="D59" i="48"/>
  <c r="AG58" i="48"/>
  <c r="AF58" i="48"/>
  <c r="AE58" i="48"/>
  <c r="AD58" i="48"/>
  <c r="AC58" i="48"/>
  <c r="AB58" i="48"/>
  <c r="AA58" i="48"/>
  <c r="Z58" i="48"/>
  <c r="Y58" i="48"/>
  <c r="X58" i="48"/>
  <c r="W58" i="48"/>
  <c r="V58" i="48"/>
  <c r="U58" i="48"/>
  <c r="T58" i="48"/>
  <c r="S58" i="48"/>
  <c r="R58" i="48"/>
  <c r="Q58" i="48"/>
  <c r="P58" i="48"/>
  <c r="O58" i="48"/>
  <c r="N58" i="48"/>
  <c r="M58" i="48"/>
  <c r="L58" i="48"/>
  <c r="K58" i="48"/>
  <c r="J58" i="48"/>
  <c r="I58" i="48"/>
  <c r="H58" i="48"/>
  <c r="G58" i="48"/>
  <c r="F58" i="48"/>
  <c r="E58" i="48"/>
  <c r="D58" i="48"/>
  <c r="AG57" i="48"/>
  <c r="AF57" i="48"/>
  <c r="AE57" i="48"/>
  <c r="AD57" i="48"/>
  <c r="AC57" i="48"/>
  <c r="AB57" i="48"/>
  <c r="AA57" i="48"/>
  <c r="Z57" i="48"/>
  <c r="Y57" i="48"/>
  <c r="X57" i="48"/>
  <c r="W57" i="48"/>
  <c r="V57" i="48"/>
  <c r="U57" i="48"/>
  <c r="T57" i="48"/>
  <c r="S57" i="48"/>
  <c r="R57" i="48"/>
  <c r="Q57" i="48"/>
  <c r="P57" i="48"/>
  <c r="O57" i="48"/>
  <c r="N57" i="48"/>
  <c r="M57" i="48"/>
  <c r="L57" i="48"/>
  <c r="K57" i="48"/>
  <c r="J57" i="48"/>
  <c r="I57" i="48"/>
  <c r="H57" i="48"/>
  <c r="G57" i="48"/>
  <c r="F57" i="48"/>
  <c r="E57" i="48"/>
  <c r="D57" i="48"/>
  <c r="AG56" i="48"/>
  <c r="AF56" i="48"/>
  <c r="AE56" i="48"/>
  <c r="AD56" i="48"/>
  <c r="AC56" i="48"/>
  <c r="AB56" i="48"/>
  <c r="AA56" i="48"/>
  <c r="Z56" i="48"/>
  <c r="Y56" i="48"/>
  <c r="X56" i="48"/>
  <c r="W56" i="48"/>
  <c r="V56" i="48"/>
  <c r="U56" i="48"/>
  <c r="T56" i="48"/>
  <c r="S56" i="48"/>
  <c r="R56" i="48"/>
  <c r="Q56" i="48"/>
  <c r="P56" i="48"/>
  <c r="O56" i="48"/>
  <c r="N56" i="48"/>
  <c r="M56" i="48"/>
  <c r="L56" i="48"/>
  <c r="K56" i="48"/>
  <c r="J56" i="48"/>
  <c r="I56" i="48"/>
  <c r="H56" i="48"/>
  <c r="G56" i="48"/>
  <c r="F56" i="48"/>
  <c r="E56" i="48"/>
  <c r="D56" i="48"/>
  <c r="AG55" i="48"/>
  <c r="AF55" i="48"/>
  <c r="AE55" i="48"/>
  <c r="AD55" i="48"/>
  <c r="AC55" i="48"/>
  <c r="AB55" i="48"/>
  <c r="AA55" i="48"/>
  <c r="Z55" i="48"/>
  <c r="Y55" i="48"/>
  <c r="X55" i="48"/>
  <c r="W55" i="48"/>
  <c r="V55" i="48"/>
  <c r="U55" i="48"/>
  <c r="T55" i="48"/>
  <c r="S55" i="48"/>
  <c r="R55" i="48"/>
  <c r="Q55" i="48"/>
  <c r="P55" i="48"/>
  <c r="O55" i="48"/>
  <c r="N55" i="48"/>
  <c r="M55" i="48"/>
  <c r="L55" i="48"/>
  <c r="K55" i="48"/>
  <c r="J55" i="48"/>
  <c r="I55" i="48"/>
  <c r="H55" i="48"/>
  <c r="G55" i="48"/>
  <c r="F55" i="48"/>
  <c r="E55" i="48"/>
  <c r="D55" i="48"/>
  <c r="AG51" i="48"/>
  <c r="AF51" i="48"/>
  <c r="AE51" i="48"/>
  <c r="AD51" i="48"/>
  <c r="AC51" i="48"/>
  <c r="AB51" i="48"/>
  <c r="AA51" i="48"/>
  <c r="Z51" i="48"/>
  <c r="Y51" i="48"/>
  <c r="X51" i="48"/>
  <c r="W51" i="48"/>
  <c r="V51" i="48"/>
  <c r="U51" i="48"/>
  <c r="T51" i="48"/>
  <c r="S51" i="48"/>
  <c r="R51" i="48"/>
  <c r="Q51" i="48"/>
  <c r="P51" i="48"/>
  <c r="O51" i="48"/>
  <c r="N51" i="48"/>
  <c r="M51" i="48"/>
  <c r="L51" i="48"/>
  <c r="K51" i="48"/>
  <c r="J51" i="48"/>
  <c r="I51" i="48"/>
  <c r="H51" i="48"/>
  <c r="G51" i="48"/>
  <c r="F51" i="48"/>
  <c r="E51" i="48"/>
  <c r="D51" i="48"/>
  <c r="AG50" i="48"/>
  <c r="AF50" i="48"/>
  <c r="AE50" i="48"/>
  <c r="AD50" i="48"/>
  <c r="AC50" i="48"/>
  <c r="AB50" i="48"/>
  <c r="AA50" i="48"/>
  <c r="Z50" i="48"/>
  <c r="Y50" i="48"/>
  <c r="X50" i="48"/>
  <c r="W50" i="48"/>
  <c r="V50" i="48"/>
  <c r="U50" i="48"/>
  <c r="T50" i="48"/>
  <c r="S50" i="48"/>
  <c r="R50" i="48"/>
  <c r="Q50" i="48"/>
  <c r="P50" i="48"/>
  <c r="O50" i="48"/>
  <c r="N50" i="48"/>
  <c r="M50" i="48"/>
  <c r="L50" i="48"/>
  <c r="K50" i="48"/>
  <c r="J50" i="48"/>
  <c r="I50" i="48"/>
  <c r="H50" i="48"/>
  <c r="G50" i="48"/>
  <c r="F50" i="48"/>
  <c r="E50" i="48"/>
  <c r="D50" i="48"/>
  <c r="AG49" i="48"/>
  <c r="AF49" i="48"/>
  <c r="AE49" i="48"/>
  <c r="AD49" i="48"/>
  <c r="AC49" i="48"/>
  <c r="AB49" i="48"/>
  <c r="AA49" i="48"/>
  <c r="Z49" i="48"/>
  <c r="Y49" i="48"/>
  <c r="X49" i="48"/>
  <c r="W49" i="48"/>
  <c r="V49" i="48"/>
  <c r="U49" i="48"/>
  <c r="T49" i="48"/>
  <c r="S49" i="48"/>
  <c r="R49" i="48"/>
  <c r="Q49" i="48"/>
  <c r="P49" i="48"/>
  <c r="O49" i="48"/>
  <c r="N49" i="48"/>
  <c r="M49" i="48"/>
  <c r="L49" i="48"/>
  <c r="K49" i="48"/>
  <c r="J49" i="48"/>
  <c r="I49" i="48"/>
  <c r="H49" i="48"/>
  <c r="G49" i="48"/>
  <c r="F49" i="48"/>
  <c r="E49" i="48"/>
  <c r="D49" i="48"/>
  <c r="AG48" i="48"/>
  <c r="AF48" i="48"/>
  <c r="AE48" i="48"/>
  <c r="AD48" i="48"/>
  <c r="AC48" i="48"/>
  <c r="AB48" i="48"/>
  <c r="AA48" i="48"/>
  <c r="Z48" i="48"/>
  <c r="Y48" i="48"/>
  <c r="X48" i="48"/>
  <c r="W48" i="48"/>
  <c r="V48" i="48"/>
  <c r="U48" i="48"/>
  <c r="T48" i="48"/>
  <c r="S48" i="48"/>
  <c r="R48" i="48"/>
  <c r="Q48" i="48"/>
  <c r="P48" i="48"/>
  <c r="O48" i="48"/>
  <c r="N48" i="48"/>
  <c r="M48" i="48"/>
  <c r="L48" i="48"/>
  <c r="K48" i="48"/>
  <c r="J48" i="48"/>
  <c r="I48" i="48"/>
  <c r="H48" i="48"/>
  <c r="G48" i="48"/>
  <c r="F48" i="48"/>
  <c r="E48" i="48"/>
  <c r="D48" i="48"/>
  <c r="AG47" i="48"/>
  <c r="AF47" i="48"/>
  <c r="AE47" i="48"/>
  <c r="AD47" i="48"/>
  <c r="AC47" i="48"/>
  <c r="AB47" i="48"/>
  <c r="AA47" i="48"/>
  <c r="Z47" i="48"/>
  <c r="Y47" i="48"/>
  <c r="X47" i="48"/>
  <c r="W47" i="48"/>
  <c r="V47" i="48"/>
  <c r="U47" i="48"/>
  <c r="T47" i="48"/>
  <c r="S47" i="48"/>
  <c r="R47" i="48"/>
  <c r="Q47" i="48"/>
  <c r="P47" i="48"/>
  <c r="O47" i="48"/>
  <c r="N47" i="48"/>
  <c r="M47" i="48"/>
  <c r="L47" i="48"/>
  <c r="K47" i="48"/>
  <c r="J47" i="48"/>
  <c r="I47" i="48"/>
  <c r="H47" i="48"/>
  <c r="G47" i="48"/>
  <c r="F47" i="48"/>
  <c r="E47" i="48"/>
  <c r="D47" i="48"/>
  <c r="AG46" i="48"/>
  <c r="AF46" i="48"/>
  <c r="AE46" i="48"/>
  <c r="AD46" i="48"/>
  <c r="AC46" i="48"/>
  <c r="AB46" i="48"/>
  <c r="AA46" i="48"/>
  <c r="Z46" i="48"/>
  <c r="Y46" i="48"/>
  <c r="X46" i="48"/>
  <c r="W46" i="48"/>
  <c r="V46" i="48"/>
  <c r="U46" i="48"/>
  <c r="T46" i="48"/>
  <c r="S46" i="48"/>
  <c r="R46" i="48"/>
  <c r="Q46" i="48"/>
  <c r="P46" i="48"/>
  <c r="O46" i="48"/>
  <c r="N46" i="48"/>
  <c r="M46" i="48"/>
  <c r="L46" i="48"/>
  <c r="K46" i="48"/>
  <c r="J46" i="48"/>
  <c r="I46" i="48"/>
  <c r="H46" i="48"/>
  <c r="G46" i="48"/>
  <c r="F46" i="48"/>
  <c r="E46" i="48"/>
  <c r="D46" i="48"/>
  <c r="AG45" i="48"/>
  <c r="AF45" i="48"/>
  <c r="AE45" i="48"/>
  <c r="AD45" i="48"/>
  <c r="AC45" i="48"/>
  <c r="AB45" i="48"/>
  <c r="AA45" i="48"/>
  <c r="Z45" i="48"/>
  <c r="Y45" i="48"/>
  <c r="X45" i="48"/>
  <c r="W45" i="48"/>
  <c r="V45" i="48"/>
  <c r="U45" i="48"/>
  <c r="T45" i="48"/>
  <c r="S45" i="48"/>
  <c r="R45" i="48"/>
  <c r="Q45" i="48"/>
  <c r="P45" i="48"/>
  <c r="O45" i="48"/>
  <c r="N45" i="48"/>
  <c r="M45" i="48"/>
  <c r="L45" i="48"/>
  <c r="K45" i="48"/>
  <c r="J45" i="48"/>
  <c r="I45" i="48"/>
  <c r="H45" i="48"/>
  <c r="G45" i="48"/>
  <c r="F45" i="48"/>
  <c r="E45" i="48"/>
  <c r="D45" i="48"/>
  <c r="AG44" i="48"/>
  <c r="AF44" i="48"/>
  <c r="AE44" i="48"/>
  <c r="AD44" i="48"/>
  <c r="AC44" i="48"/>
  <c r="AB44" i="48"/>
  <c r="AA44" i="48"/>
  <c r="Z44" i="48"/>
  <c r="Y44" i="48"/>
  <c r="X44" i="48"/>
  <c r="W44" i="48"/>
  <c r="V44" i="48"/>
  <c r="U44" i="48"/>
  <c r="T44" i="48"/>
  <c r="S44" i="48"/>
  <c r="R44" i="48"/>
  <c r="Q44" i="48"/>
  <c r="P44" i="48"/>
  <c r="O44" i="48"/>
  <c r="N44" i="48"/>
  <c r="M44" i="48"/>
  <c r="L44" i="48"/>
  <c r="K44" i="48"/>
  <c r="J44" i="48"/>
  <c r="I44" i="48"/>
  <c r="H44" i="48"/>
  <c r="G44" i="48"/>
  <c r="F44" i="48"/>
  <c r="E44" i="48"/>
  <c r="D44" i="48"/>
  <c r="AG43" i="48"/>
  <c r="AF43" i="48"/>
  <c r="AE43" i="48"/>
  <c r="AD43" i="48"/>
  <c r="AC43" i="48"/>
  <c r="AB43" i="48"/>
  <c r="AA43" i="48"/>
  <c r="Z43" i="48"/>
  <c r="Y43" i="48"/>
  <c r="X43" i="48"/>
  <c r="W43" i="48"/>
  <c r="V43" i="48"/>
  <c r="U43" i="48"/>
  <c r="T43" i="48"/>
  <c r="S43" i="48"/>
  <c r="R43" i="48"/>
  <c r="Q43" i="48"/>
  <c r="P43" i="48"/>
  <c r="O43" i="48"/>
  <c r="N43" i="48"/>
  <c r="M43" i="48"/>
  <c r="L43" i="48"/>
  <c r="K43" i="48"/>
  <c r="J43" i="48"/>
  <c r="I43" i="48"/>
  <c r="H43" i="48"/>
  <c r="G43" i="48"/>
  <c r="F43" i="48"/>
  <c r="E43" i="48"/>
  <c r="D43" i="48"/>
  <c r="AG42" i="48"/>
  <c r="AF42" i="48"/>
  <c r="AE42" i="48"/>
  <c r="AD42" i="48"/>
  <c r="AC42" i="48"/>
  <c r="AB42" i="48"/>
  <c r="AA42" i="48"/>
  <c r="Z42" i="48"/>
  <c r="Y42" i="48"/>
  <c r="X42" i="48"/>
  <c r="W42" i="48"/>
  <c r="V42" i="48"/>
  <c r="U42" i="48"/>
  <c r="T42" i="48"/>
  <c r="S42" i="48"/>
  <c r="R42" i="48"/>
  <c r="Q42" i="48"/>
  <c r="P42" i="48"/>
  <c r="O42" i="48"/>
  <c r="N42" i="48"/>
  <c r="M42" i="48"/>
  <c r="L42" i="48"/>
  <c r="K42" i="48"/>
  <c r="J42" i="48"/>
  <c r="I42" i="48"/>
  <c r="H42" i="48"/>
  <c r="G42" i="48"/>
  <c r="F42" i="48"/>
  <c r="E42" i="48"/>
  <c r="D42" i="48"/>
  <c r="AG41" i="48"/>
  <c r="AF41" i="48"/>
  <c r="AE41" i="48"/>
  <c r="AD41" i="48"/>
  <c r="AC41" i="48"/>
  <c r="AB41" i="48"/>
  <c r="AA41" i="48"/>
  <c r="Z41" i="48"/>
  <c r="Y41" i="48"/>
  <c r="X41" i="48"/>
  <c r="W41" i="48"/>
  <c r="V41" i="48"/>
  <c r="U41" i="48"/>
  <c r="T41" i="48"/>
  <c r="S41" i="48"/>
  <c r="R41" i="48"/>
  <c r="Q41" i="48"/>
  <c r="P41" i="48"/>
  <c r="O41" i="48"/>
  <c r="N41" i="48"/>
  <c r="M41" i="48"/>
  <c r="L41" i="48"/>
  <c r="K41" i="48"/>
  <c r="J41" i="48"/>
  <c r="I41" i="48"/>
  <c r="H41" i="48"/>
  <c r="G41" i="48"/>
  <c r="F41" i="48"/>
  <c r="E41" i="48"/>
  <c r="D41" i="48"/>
  <c r="AG39" i="48"/>
  <c r="AF39" i="48"/>
  <c r="AE39" i="48"/>
  <c r="AD39" i="48"/>
  <c r="AC39" i="48"/>
  <c r="AB39" i="48"/>
  <c r="AA39" i="48"/>
  <c r="Z39" i="48"/>
  <c r="Y39" i="48"/>
  <c r="X39" i="48"/>
  <c r="W39" i="48"/>
  <c r="V39" i="48"/>
  <c r="U39" i="48"/>
  <c r="T39" i="48"/>
  <c r="S39" i="48"/>
  <c r="R39" i="48"/>
  <c r="Q39" i="48"/>
  <c r="P39" i="48"/>
  <c r="O39" i="48"/>
  <c r="N39" i="48"/>
  <c r="M39" i="48"/>
  <c r="L39" i="48"/>
  <c r="K39" i="48"/>
  <c r="J39" i="48"/>
  <c r="I39" i="48"/>
  <c r="H39" i="48"/>
  <c r="G39" i="48"/>
  <c r="F39" i="48"/>
  <c r="E39" i="48"/>
  <c r="D39" i="48"/>
  <c r="AG38" i="48"/>
  <c r="AF38" i="48"/>
  <c r="AE38" i="48"/>
  <c r="AD38" i="48"/>
  <c r="AC38" i="48"/>
  <c r="AB38" i="48"/>
  <c r="AA38" i="48"/>
  <c r="Z38" i="48"/>
  <c r="Y38" i="48"/>
  <c r="X38" i="48"/>
  <c r="W38" i="48"/>
  <c r="V38" i="48"/>
  <c r="U38" i="48"/>
  <c r="T38" i="48"/>
  <c r="S38" i="48"/>
  <c r="R38" i="48"/>
  <c r="Q38" i="48"/>
  <c r="P38" i="48"/>
  <c r="O38" i="48"/>
  <c r="N38" i="48"/>
  <c r="M38" i="48"/>
  <c r="L38" i="48"/>
  <c r="K38" i="48"/>
  <c r="J38" i="48"/>
  <c r="I38" i="48"/>
  <c r="H38" i="48"/>
  <c r="G38" i="48"/>
  <c r="F38" i="48"/>
  <c r="E38" i="48"/>
  <c r="D38" i="48"/>
  <c r="AG37" i="48"/>
  <c r="AF37" i="48"/>
  <c r="AE37" i="48"/>
  <c r="AD37" i="48"/>
  <c r="AC37" i="48"/>
  <c r="AB37" i="48"/>
  <c r="AA37" i="48"/>
  <c r="Z37" i="48"/>
  <c r="Y37" i="48"/>
  <c r="X37" i="48"/>
  <c r="W37" i="48"/>
  <c r="V37" i="48"/>
  <c r="U37" i="48"/>
  <c r="T37" i="48"/>
  <c r="S37" i="48"/>
  <c r="R37" i="48"/>
  <c r="Q37" i="48"/>
  <c r="P37" i="48"/>
  <c r="O37" i="48"/>
  <c r="N37" i="48"/>
  <c r="M37" i="48"/>
  <c r="L37" i="48"/>
  <c r="K37" i="48"/>
  <c r="J37" i="48"/>
  <c r="I37" i="48"/>
  <c r="H37" i="48"/>
  <c r="G37" i="48"/>
  <c r="F37" i="48"/>
  <c r="E37" i="48"/>
  <c r="D37" i="48"/>
  <c r="AG36" i="48"/>
  <c r="AF36" i="48"/>
  <c r="AE36" i="48"/>
  <c r="AD36" i="48"/>
  <c r="AC36" i="48"/>
  <c r="AB36" i="48"/>
  <c r="AA36" i="48"/>
  <c r="Z36" i="48"/>
  <c r="Y36" i="48"/>
  <c r="X36" i="48"/>
  <c r="W36" i="48"/>
  <c r="V36" i="48"/>
  <c r="U36" i="48"/>
  <c r="T36" i="48"/>
  <c r="S36" i="48"/>
  <c r="R36" i="48"/>
  <c r="Q36" i="48"/>
  <c r="P36" i="48"/>
  <c r="O36" i="48"/>
  <c r="N36" i="48"/>
  <c r="M36" i="48"/>
  <c r="L36" i="48"/>
  <c r="K36" i="48"/>
  <c r="J36" i="48"/>
  <c r="I36" i="48"/>
  <c r="H36" i="48"/>
  <c r="G36" i="48"/>
  <c r="F36" i="48"/>
  <c r="E36" i="48"/>
  <c r="D36" i="48"/>
  <c r="AG35" i="48"/>
  <c r="AF35" i="48"/>
  <c r="AE35" i="48"/>
  <c r="AD35" i="48"/>
  <c r="AC35" i="48"/>
  <c r="AB35" i="48"/>
  <c r="AA35" i="48"/>
  <c r="Z35" i="48"/>
  <c r="Y35" i="48"/>
  <c r="X35" i="48"/>
  <c r="W35" i="48"/>
  <c r="V35" i="48"/>
  <c r="U35" i="48"/>
  <c r="T35" i="48"/>
  <c r="S35" i="48"/>
  <c r="R35" i="48"/>
  <c r="Q35" i="48"/>
  <c r="P35" i="48"/>
  <c r="O35" i="48"/>
  <c r="N35" i="48"/>
  <c r="M35" i="48"/>
  <c r="L35" i="48"/>
  <c r="K35" i="48"/>
  <c r="J35" i="48"/>
  <c r="I35" i="48"/>
  <c r="H35" i="48"/>
  <c r="G35" i="48"/>
  <c r="F35" i="48"/>
  <c r="E35" i="48"/>
  <c r="D35" i="48"/>
  <c r="AG34" i="48"/>
  <c r="AF34" i="48"/>
  <c r="AE34" i="48"/>
  <c r="AD34" i="48"/>
  <c r="AC34" i="48"/>
  <c r="AB34" i="48"/>
  <c r="AA34" i="48"/>
  <c r="Z34" i="48"/>
  <c r="Y34" i="48"/>
  <c r="X34" i="48"/>
  <c r="W34" i="48"/>
  <c r="V34" i="48"/>
  <c r="U34" i="48"/>
  <c r="T34" i="48"/>
  <c r="S34" i="48"/>
  <c r="R34" i="48"/>
  <c r="Q34" i="48"/>
  <c r="P34" i="48"/>
  <c r="O34" i="48"/>
  <c r="N34" i="48"/>
  <c r="M34" i="48"/>
  <c r="L34" i="48"/>
  <c r="K34" i="48"/>
  <c r="J34" i="48"/>
  <c r="I34" i="48"/>
  <c r="H34" i="48"/>
  <c r="G34" i="48"/>
  <c r="F34" i="48"/>
  <c r="E34" i="48"/>
  <c r="D34" i="48"/>
  <c r="AG33" i="48"/>
  <c r="AF33" i="48"/>
  <c r="AE33" i="48"/>
  <c r="AD33" i="48"/>
  <c r="AC33" i="48"/>
  <c r="AB33" i="48"/>
  <c r="AA33" i="48"/>
  <c r="Z33" i="48"/>
  <c r="Y33" i="48"/>
  <c r="X33" i="48"/>
  <c r="W33" i="48"/>
  <c r="V33" i="48"/>
  <c r="U33" i="48"/>
  <c r="T33" i="48"/>
  <c r="S33" i="48"/>
  <c r="R33" i="48"/>
  <c r="Q33" i="48"/>
  <c r="P33" i="48"/>
  <c r="O33" i="48"/>
  <c r="N33" i="48"/>
  <c r="M33" i="48"/>
  <c r="L33" i="48"/>
  <c r="K33" i="48"/>
  <c r="J33" i="48"/>
  <c r="I33" i="48"/>
  <c r="H33" i="48"/>
  <c r="G33" i="48"/>
  <c r="F33" i="48"/>
  <c r="E33" i="48"/>
  <c r="D33" i="48"/>
  <c r="AG32" i="48"/>
  <c r="AF32" i="48"/>
  <c r="AE32" i="48"/>
  <c r="AD32" i="48"/>
  <c r="AC32" i="48"/>
  <c r="AB32" i="48"/>
  <c r="AA32" i="48"/>
  <c r="Z32" i="48"/>
  <c r="Y32" i="48"/>
  <c r="X32" i="48"/>
  <c r="W32" i="48"/>
  <c r="V32" i="48"/>
  <c r="U32" i="48"/>
  <c r="T32" i="48"/>
  <c r="S32" i="48"/>
  <c r="R32" i="48"/>
  <c r="Q32" i="48"/>
  <c r="P32" i="48"/>
  <c r="O32" i="48"/>
  <c r="N32" i="48"/>
  <c r="M32" i="48"/>
  <c r="L32" i="48"/>
  <c r="K32" i="48"/>
  <c r="J32" i="48"/>
  <c r="I32" i="48"/>
  <c r="H32" i="48"/>
  <c r="G32" i="48"/>
  <c r="F32" i="48"/>
  <c r="E32" i="48"/>
  <c r="D32" i="48"/>
  <c r="AG31" i="48"/>
  <c r="AF31" i="48"/>
  <c r="AE31" i="48"/>
  <c r="AD31" i="48"/>
  <c r="AC31" i="48"/>
  <c r="AB31" i="48"/>
  <c r="AA31" i="48"/>
  <c r="Z31" i="48"/>
  <c r="Y31" i="48"/>
  <c r="X31" i="48"/>
  <c r="W31" i="48"/>
  <c r="V31" i="48"/>
  <c r="U31" i="48"/>
  <c r="T31" i="48"/>
  <c r="S31" i="48"/>
  <c r="R31" i="48"/>
  <c r="Q31" i="48"/>
  <c r="P31" i="48"/>
  <c r="O31" i="48"/>
  <c r="N31" i="48"/>
  <c r="M31" i="48"/>
  <c r="L31" i="48"/>
  <c r="K31" i="48"/>
  <c r="J31" i="48"/>
  <c r="I31" i="48"/>
  <c r="H31" i="48"/>
  <c r="G31" i="48"/>
  <c r="F31" i="48"/>
  <c r="E31" i="48"/>
  <c r="D31" i="48"/>
  <c r="AG30" i="48"/>
  <c r="AF30" i="48"/>
  <c r="AE30" i="48"/>
  <c r="AD30" i="48"/>
  <c r="AC30" i="48"/>
  <c r="AB30" i="48"/>
  <c r="AA30" i="48"/>
  <c r="Z30" i="48"/>
  <c r="Y30" i="48"/>
  <c r="X30" i="48"/>
  <c r="W30" i="48"/>
  <c r="V30" i="48"/>
  <c r="U30" i="48"/>
  <c r="T30" i="48"/>
  <c r="S30" i="48"/>
  <c r="R30" i="48"/>
  <c r="Q30" i="48"/>
  <c r="P30" i="48"/>
  <c r="O30" i="48"/>
  <c r="N30" i="48"/>
  <c r="M30" i="48"/>
  <c r="L30" i="48"/>
  <c r="K30" i="48"/>
  <c r="J30" i="48"/>
  <c r="I30" i="48"/>
  <c r="H30" i="48"/>
  <c r="G30" i="48"/>
  <c r="F30" i="48"/>
  <c r="E30" i="48"/>
  <c r="D30" i="48"/>
  <c r="AG28" i="48"/>
  <c r="AF28" i="48"/>
  <c r="AE28" i="48"/>
  <c r="AD28" i="48"/>
  <c r="AC28" i="48"/>
  <c r="AB28" i="48"/>
  <c r="AA28" i="48"/>
  <c r="Z28" i="48"/>
  <c r="Y28" i="48"/>
  <c r="X28" i="48"/>
  <c r="W28" i="48"/>
  <c r="V28" i="48"/>
  <c r="U28" i="48"/>
  <c r="T28" i="48"/>
  <c r="S28" i="48"/>
  <c r="R28" i="48"/>
  <c r="Q28" i="48"/>
  <c r="P28" i="48"/>
  <c r="O28" i="48"/>
  <c r="N28" i="48"/>
  <c r="M28" i="48"/>
  <c r="L28" i="48"/>
  <c r="K28" i="48"/>
  <c r="J28" i="48"/>
  <c r="I28" i="48"/>
  <c r="H28" i="48"/>
  <c r="G28" i="48"/>
  <c r="F28" i="48"/>
  <c r="E28" i="48"/>
  <c r="D28" i="48"/>
  <c r="AG27" i="48"/>
  <c r="AF27" i="48"/>
  <c r="AE27" i="48"/>
  <c r="AD27" i="48"/>
  <c r="AC27" i="48"/>
  <c r="AB27" i="48"/>
  <c r="AA27" i="48"/>
  <c r="Z27" i="48"/>
  <c r="Y27" i="48"/>
  <c r="X27" i="48"/>
  <c r="W27" i="48"/>
  <c r="V27" i="48"/>
  <c r="U27" i="48"/>
  <c r="T27" i="48"/>
  <c r="S27" i="48"/>
  <c r="R27" i="48"/>
  <c r="Q27" i="48"/>
  <c r="P27" i="48"/>
  <c r="O27" i="48"/>
  <c r="N27" i="48"/>
  <c r="M27" i="48"/>
  <c r="L27" i="48"/>
  <c r="K27" i="48"/>
  <c r="J27" i="48"/>
  <c r="I27" i="48"/>
  <c r="H27" i="48"/>
  <c r="G27" i="48"/>
  <c r="F27" i="48"/>
  <c r="E27" i="48"/>
  <c r="D27" i="48"/>
  <c r="AG26" i="48"/>
  <c r="AF26" i="48"/>
  <c r="AE26" i="48"/>
  <c r="AD26" i="48"/>
  <c r="AC26" i="48"/>
  <c r="AB26" i="48"/>
  <c r="AA26" i="48"/>
  <c r="Z26" i="48"/>
  <c r="Y26" i="48"/>
  <c r="X26" i="48"/>
  <c r="W26" i="48"/>
  <c r="V26" i="48"/>
  <c r="U26" i="48"/>
  <c r="T26" i="48"/>
  <c r="S26" i="48"/>
  <c r="R26" i="48"/>
  <c r="Q26" i="48"/>
  <c r="P26" i="48"/>
  <c r="O26" i="48"/>
  <c r="N26" i="48"/>
  <c r="M26" i="48"/>
  <c r="L26" i="48"/>
  <c r="K26" i="48"/>
  <c r="J26" i="48"/>
  <c r="I26" i="48"/>
  <c r="H26" i="48"/>
  <c r="G26" i="48"/>
  <c r="F26" i="48"/>
  <c r="E26" i="48"/>
  <c r="D26" i="48"/>
  <c r="AG25" i="48"/>
  <c r="AF25" i="48"/>
  <c r="AE25" i="48"/>
  <c r="AD25" i="48"/>
  <c r="AC25" i="48"/>
  <c r="AB25" i="48"/>
  <c r="AA25" i="48"/>
  <c r="Z25" i="48"/>
  <c r="Y25" i="48"/>
  <c r="X25" i="48"/>
  <c r="W25" i="48"/>
  <c r="V25" i="48"/>
  <c r="U25" i="48"/>
  <c r="T25" i="48"/>
  <c r="S25" i="48"/>
  <c r="R25" i="48"/>
  <c r="Q25" i="48"/>
  <c r="P25" i="48"/>
  <c r="O25" i="48"/>
  <c r="N25" i="48"/>
  <c r="M25" i="48"/>
  <c r="L25" i="48"/>
  <c r="K25" i="48"/>
  <c r="J25" i="48"/>
  <c r="I25" i="48"/>
  <c r="H25" i="48"/>
  <c r="G25" i="48"/>
  <c r="F25" i="48"/>
  <c r="E25" i="48"/>
  <c r="D25" i="48"/>
  <c r="AG24" i="48"/>
  <c r="AF24" i="48"/>
  <c r="AE24" i="48"/>
  <c r="AD24" i="48"/>
  <c r="AC24" i="48"/>
  <c r="AB24" i="48"/>
  <c r="AA24" i="48"/>
  <c r="Z24" i="48"/>
  <c r="Y24" i="48"/>
  <c r="X24" i="48"/>
  <c r="W24" i="48"/>
  <c r="V24" i="48"/>
  <c r="U24" i="48"/>
  <c r="T24" i="48"/>
  <c r="S24" i="48"/>
  <c r="R24" i="48"/>
  <c r="Q24" i="48"/>
  <c r="P24" i="48"/>
  <c r="O24" i="48"/>
  <c r="N24" i="48"/>
  <c r="M24" i="48"/>
  <c r="L24" i="48"/>
  <c r="K24" i="48"/>
  <c r="J24" i="48"/>
  <c r="I24" i="48"/>
  <c r="H24" i="48"/>
  <c r="G24" i="48"/>
  <c r="F24" i="48"/>
  <c r="E24" i="48"/>
  <c r="D24" i="48"/>
  <c r="AG23" i="48"/>
  <c r="AF23" i="48"/>
  <c r="AE23" i="48"/>
  <c r="AD23" i="48"/>
  <c r="AC23" i="48"/>
  <c r="AB23" i="48"/>
  <c r="AA23" i="48"/>
  <c r="Z23" i="48"/>
  <c r="Y23" i="48"/>
  <c r="X23" i="48"/>
  <c r="W23" i="48"/>
  <c r="V23" i="48"/>
  <c r="U23" i="48"/>
  <c r="T23" i="48"/>
  <c r="S23" i="48"/>
  <c r="R23" i="48"/>
  <c r="Q23" i="48"/>
  <c r="P23" i="48"/>
  <c r="O23" i="48"/>
  <c r="N23" i="48"/>
  <c r="M23" i="48"/>
  <c r="L23" i="48"/>
  <c r="K23" i="48"/>
  <c r="J23" i="48"/>
  <c r="I23" i="48"/>
  <c r="H23" i="48"/>
  <c r="G23" i="48"/>
  <c r="F23" i="48"/>
  <c r="E23" i="48"/>
  <c r="D23" i="48"/>
  <c r="AG22" i="48"/>
  <c r="AF22" i="48"/>
  <c r="AE22" i="48"/>
  <c r="AD22" i="48"/>
  <c r="AC22" i="48"/>
  <c r="AB22" i="48"/>
  <c r="AA22" i="48"/>
  <c r="Z22" i="48"/>
  <c r="Y22" i="48"/>
  <c r="X22" i="48"/>
  <c r="W22" i="48"/>
  <c r="V22" i="48"/>
  <c r="U22" i="48"/>
  <c r="T22" i="48"/>
  <c r="S22" i="48"/>
  <c r="R22" i="48"/>
  <c r="Q22" i="48"/>
  <c r="P22" i="48"/>
  <c r="O22" i="48"/>
  <c r="N22" i="48"/>
  <c r="M22" i="48"/>
  <c r="L22" i="48"/>
  <c r="K22" i="48"/>
  <c r="J22" i="48"/>
  <c r="I22" i="48"/>
  <c r="H22" i="48"/>
  <c r="G22" i="48"/>
  <c r="F22" i="48"/>
  <c r="E22" i="48"/>
  <c r="D22" i="48"/>
  <c r="AG21" i="48"/>
  <c r="AF21" i="48"/>
  <c r="AE21" i="48"/>
  <c r="AD21" i="48"/>
  <c r="AC21" i="48"/>
  <c r="AB21" i="48"/>
  <c r="AA21" i="48"/>
  <c r="Z21" i="48"/>
  <c r="Y21" i="48"/>
  <c r="X21" i="48"/>
  <c r="W21" i="48"/>
  <c r="V21" i="48"/>
  <c r="U21" i="48"/>
  <c r="T21" i="48"/>
  <c r="S21" i="48"/>
  <c r="R21" i="48"/>
  <c r="Q21" i="48"/>
  <c r="P21" i="48"/>
  <c r="O21" i="48"/>
  <c r="N21" i="48"/>
  <c r="M21" i="48"/>
  <c r="L21" i="48"/>
  <c r="K21" i="48"/>
  <c r="J21" i="48"/>
  <c r="I21" i="48"/>
  <c r="H21" i="48"/>
  <c r="G21" i="48"/>
  <c r="F21" i="48"/>
  <c r="E21" i="48"/>
  <c r="D21" i="48"/>
  <c r="AG20" i="48"/>
  <c r="AF20" i="48"/>
  <c r="AE20" i="48"/>
  <c r="AD20" i="48"/>
  <c r="AC20" i="48"/>
  <c r="AB20" i="48"/>
  <c r="AA20" i="48"/>
  <c r="Z20" i="48"/>
  <c r="Y20" i="48"/>
  <c r="X20" i="48"/>
  <c r="W20" i="48"/>
  <c r="V20" i="48"/>
  <c r="U20" i="48"/>
  <c r="T20" i="48"/>
  <c r="S20" i="48"/>
  <c r="R20" i="48"/>
  <c r="Q20" i="48"/>
  <c r="P20" i="48"/>
  <c r="O20" i="48"/>
  <c r="N20" i="48"/>
  <c r="M20" i="48"/>
  <c r="L20" i="48"/>
  <c r="K20" i="48"/>
  <c r="J20" i="48"/>
  <c r="I20" i="48"/>
  <c r="H20" i="48"/>
  <c r="G20" i="48"/>
  <c r="F20" i="48"/>
  <c r="E20" i="48"/>
  <c r="D20" i="48"/>
  <c r="AG19" i="48"/>
  <c r="AF19" i="48"/>
  <c r="AE19" i="48"/>
  <c r="AD19" i="48"/>
  <c r="AC19" i="48"/>
  <c r="AB19" i="48"/>
  <c r="AA19" i="48"/>
  <c r="Z19" i="48"/>
  <c r="Y19" i="48"/>
  <c r="X19" i="48"/>
  <c r="W19" i="48"/>
  <c r="V19" i="48"/>
  <c r="U19" i="48"/>
  <c r="T19" i="48"/>
  <c r="S19" i="48"/>
  <c r="R19" i="48"/>
  <c r="Q19" i="48"/>
  <c r="P19" i="48"/>
  <c r="O19" i="48"/>
  <c r="N19" i="48"/>
  <c r="M19" i="48"/>
  <c r="L19" i="48"/>
  <c r="K19" i="48"/>
  <c r="J19" i="48"/>
  <c r="I19" i="48"/>
  <c r="H19" i="48"/>
  <c r="G19" i="48"/>
  <c r="F19" i="48"/>
  <c r="E19" i="48"/>
  <c r="D19" i="48"/>
  <c r="C267" i="48"/>
  <c r="C268" i="48"/>
  <c r="C270" i="48"/>
  <c r="C271" i="48"/>
  <c r="C272" i="48"/>
  <c r="C273" i="48"/>
  <c r="C266" i="48"/>
  <c r="C258" i="48"/>
  <c r="C259" i="48"/>
  <c r="C260" i="48"/>
  <c r="C261" i="48"/>
  <c r="C262" i="48"/>
  <c r="C263" i="48"/>
  <c r="C257" i="48"/>
  <c r="C249" i="48"/>
  <c r="C250" i="48"/>
  <c r="C251" i="48"/>
  <c r="C252" i="48"/>
  <c r="C253" i="48"/>
  <c r="C254" i="48"/>
  <c r="C248" i="48"/>
  <c r="C212" i="48"/>
  <c r="C213" i="48"/>
  <c r="C214" i="48"/>
  <c r="C215" i="48"/>
  <c r="C216" i="48"/>
  <c r="C217" i="48"/>
  <c r="C218" i="48"/>
  <c r="C219" i="48"/>
  <c r="C220" i="48"/>
  <c r="C222" i="48"/>
  <c r="C223" i="48"/>
  <c r="C224" i="48"/>
  <c r="C225" i="48"/>
  <c r="C226" i="48"/>
  <c r="C227" i="48"/>
  <c r="C228" i="48"/>
  <c r="C229" i="48"/>
  <c r="C230" i="48"/>
  <c r="C231" i="48"/>
  <c r="C233" i="48"/>
  <c r="C234" i="48"/>
  <c r="C235" i="48"/>
  <c r="C236" i="48"/>
  <c r="C237" i="48"/>
  <c r="C238" i="48"/>
  <c r="C239" i="48"/>
  <c r="C240" i="48"/>
  <c r="C241" i="48"/>
  <c r="C242" i="48"/>
  <c r="C243" i="48"/>
  <c r="C211" i="48"/>
  <c r="C176" i="48"/>
  <c r="C177" i="48"/>
  <c r="C178" i="48"/>
  <c r="C179" i="48"/>
  <c r="C180" i="48"/>
  <c r="C181" i="48"/>
  <c r="C182" i="48"/>
  <c r="C183" i="48"/>
  <c r="C184" i="48"/>
  <c r="C186" i="48"/>
  <c r="C187" i="48"/>
  <c r="C188" i="48"/>
  <c r="C189" i="48"/>
  <c r="C190" i="48"/>
  <c r="C191" i="48"/>
  <c r="C192" i="48"/>
  <c r="C193" i="48"/>
  <c r="C194" i="48"/>
  <c r="C195" i="48"/>
  <c r="C197" i="48"/>
  <c r="C198" i="48"/>
  <c r="C199" i="48"/>
  <c r="C200" i="48"/>
  <c r="C201" i="48"/>
  <c r="C202" i="48"/>
  <c r="C203" i="48"/>
  <c r="C204" i="48"/>
  <c r="C205" i="48"/>
  <c r="C206" i="48"/>
  <c r="C207" i="48"/>
  <c r="C175" i="48"/>
  <c r="C138" i="48"/>
  <c r="C139" i="48"/>
  <c r="C140" i="48"/>
  <c r="C141" i="48"/>
  <c r="C142" i="48"/>
  <c r="C143" i="48"/>
  <c r="C144" i="48"/>
  <c r="C145" i="48"/>
  <c r="C146" i="48"/>
  <c r="C148" i="48"/>
  <c r="C149" i="48"/>
  <c r="C150" i="48"/>
  <c r="C151" i="48"/>
  <c r="C152" i="48"/>
  <c r="C153" i="48"/>
  <c r="C154" i="48"/>
  <c r="C155" i="48"/>
  <c r="C156" i="48"/>
  <c r="C157" i="48"/>
  <c r="C159" i="48"/>
  <c r="C160" i="48"/>
  <c r="C161" i="48"/>
  <c r="C162" i="48"/>
  <c r="C163" i="48"/>
  <c r="C164" i="48"/>
  <c r="C165" i="48"/>
  <c r="C166" i="48"/>
  <c r="C167" i="48"/>
  <c r="C168" i="48"/>
  <c r="C169" i="48"/>
  <c r="C137" i="48"/>
  <c r="C102" i="48"/>
  <c r="C103" i="48"/>
  <c r="C104" i="48"/>
  <c r="C105" i="48"/>
  <c r="C106" i="48"/>
  <c r="C107" i="48"/>
  <c r="C108" i="48"/>
  <c r="C109" i="48"/>
  <c r="C110" i="48"/>
  <c r="C112" i="48"/>
  <c r="C113" i="48"/>
  <c r="C114" i="48"/>
  <c r="C115" i="48"/>
  <c r="C116" i="48"/>
  <c r="C117" i="48"/>
  <c r="C118" i="48"/>
  <c r="C119" i="48"/>
  <c r="C120" i="48"/>
  <c r="C121" i="48"/>
  <c r="C123" i="48"/>
  <c r="C124" i="48"/>
  <c r="C125" i="48"/>
  <c r="C126" i="48"/>
  <c r="C127" i="48"/>
  <c r="C128" i="48"/>
  <c r="C129" i="48"/>
  <c r="C130" i="48"/>
  <c r="C131" i="48"/>
  <c r="C132" i="48"/>
  <c r="C133" i="48"/>
  <c r="C101" i="48"/>
  <c r="C56" i="48"/>
  <c r="C57" i="48"/>
  <c r="C58" i="48"/>
  <c r="C59" i="48"/>
  <c r="C60" i="48"/>
  <c r="C61" i="48"/>
  <c r="C62" i="48"/>
  <c r="C63" i="48"/>
  <c r="C64" i="48"/>
  <c r="C66" i="48"/>
  <c r="C67" i="48"/>
  <c r="C68" i="48"/>
  <c r="C69" i="48"/>
  <c r="C70" i="48"/>
  <c r="C71" i="48"/>
  <c r="C72" i="48"/>
  <c r="C73" i="48"/>
  <c r="C74" i="48"/>
  <c r="C75" i="48"/>
  <c r="C77" i="48"/>
  <c r="C78" i="48"/>
  <c r="C79" i="48"/>
  <c r="C80" i="48"/>
  <c r="C81" i="48"/>
  <c r="C82" i="48"/>
  <c r="C83" i="48"/>
  <c r="C84" i="48"/>
  <c r="C85" i="48"/>
  <c r="C86" i="48"/>
  <c r="C88" i="48"/>
  <c r="C89" i="48"/>
  <c r="C90" i="48"/>
  <c r="C91" i="48"/>
  <c r="C92" i="48"/>
  <c r="C93" i="48"/>
  <c r="C94" i="48"/>
  <c r="C95" i="48"/>
  <c r="C96" i="48"/>
  <c r="C97" i="48"/>
  <c r="C55" i="48"/>
  <c r="C20" i="48"/>
  <c r="C21" i="48"/>
  <c r="C22" i="48"/>
  <c r="C23" i="48"/>
  <c r="C24" i="48"/>
  <c r="C25" i="48"/>
  <c r="C26" i="48"/>
  <c r="C27" i="48"/>
  <c r="C28" i="48"/>
  <c r="C30" i="48"/>
  <c r="C31" i="48"/>
  <c r="C32" i="48"/>
  <c r="C33" i="48"/>
  <c r="C34" i="48"/>
  <c r="C35" i="48"/>
  <c r="C36" i="48"/>
  <c r="C37" i="48"/>
  <c r="C38" i="48"/>
  <c r="C39" i="48"/>
  <c r="C41" i="48"/>
  <c r="C42" i="48"/>
  <c r="C43" i="48"/>
  <c r="C44" i="48"/>
  <c r="C45" i="48"/>
  <c r="C46" i="48"/>
  <c r="C47" i="48"/>
  <c r="C48" i="48"/>
  <c r="C49" i="48"/>
  <c r="C50" i="48"/>
  <c r="C51" i="48"/>
  <c r="C19" i="48"/>
  <c r="D17"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8" i="47"/>
  <c r="E18" i="47"/>
  <c r="F18" i="47"/>
  <c r="G18" i="47"/>
  <c r="H18" i="47"/>
  <c r="I18" i="47"/>
  <c r="J18" i="47"/>
  <c r="K18" i="47"/>
  <c r="L18" i="47"/>
  <c r="M18" i="47"/>
  <c r="N18" i="47"/>
  <c r="O18" i="47"/>
  <c r="P18" i="47"/>
  <c r="Q18" i="47"/>
  <c r="R18" i="47"/>
  <c r="S18" i="47"/>
  <c r="T18" i="47"/>
  <c r="U18" i="47"/>
  <c r="V18" i="47"/>
  <c r="W18" i="47"/>
  <c r="X18" i="47"/>
  <c r="Y18" i="47"/>
  <c r="Z18" i="47"/>
  <c r="AA18" i="47"/>
  <c r="AB18" i="47"/>
  <c r="AC18" i="47"/>
  <c r="AD18" i="47"/>
  <c r="AE18" i="47"/>
  <c r="AF18" i="47"/>
  <c r="AG18" i="47"/>
  <c r="D19" i="47"/>
  <c r="E19" i="47"/>
  <c r="F19" i="47"/>
  <c r="G19" i="47"/>
  <c r="H19" i="47"/>
  <c r="I19" i="47"/>
  <c r="J19" i="47"/>
  <c r="K19" i="47"/>
  <c r="L19" i="47"/>
  <c r="M19" i="47"/>
  <c r="N19" i="47"/>
  <c r="O19" i="47"/>
  <c r="P19" i="47"/>
  <c r="Q19" i="47"/>
  <c r="R19" i="47"/>
  <c r="S19" i="47"/>
  <c r="T19" i="47"/>
  <c r="U19" i="47"/>
  <c r="V19" i="47"/>
  <c r="W19" i="47"/>
  <c r="X19" i="47"/>
  <c r="Y19" i="47"/>
  <c r="Z19" i="47"/>
  <c r="AA19" i="47"/>
  <c r="AB19" i="47"/>
  <c r="AC19" i="47"/>
  <c r="AD19" i="47"/>
  <c r="AE19" i="47"/>
  <c r="AF19" i="47"/>
  <c r="AG19" i="47"/>
  <c r="D22" i="47"/>
  <c r="E22" i="47"/>
  <c r="F22" i="47"/>
  <c r="G22" i="47"/>
  <c r="H22" i="47"/>
  <c r="I22" i="47"/>
  <c r="J22" i="47"/>
  <c r="K22" i="47"/>
  <c r="L22" i="47"/>
  <c r="M22" i="47"/>
  <c r="N22" i="47"/>
  <c r="O22" i="47"/>
  <c r="P22" i="47"/>
  <c r="Q22" i="47"/>
  <c r="R22" i="47"/>
  <c r="S22" i="47"/>
  <c r="T22" i="47"/>
  <c r="U22" i="47"/>
  <c r="V22" i="47"/>
  <c r="W22" i="47"/>
  <c r="X22" i="47"/>
  <c r="Y22" i="47"/>
  <c r="Z22" i="47"/>
  <c r="AA22" i="47"/>
  <c r="AB22" i="47"/>
  <c r="AC22" i="47"/>
  <c r="AD22" i="47"/>
  <c r="AE22" i="47"/>
  <c r="AF22" i="47"/>
  <c r="AG22" i="47"/>
  <c r="D23" i="47"/>
  <c r="E23" i="47"/>
  <c r="F23" i="47"/>
  <c r="G23" i="47"/>
  <c r="H23" i="47"/>
  <c r="I23" i="47"/>
  <c r="J23" i="47"/>
  <c r="K23" i="47"/>
  <c r="L23" i="47"/>
  <c r="M23" i="47"/>
  <c r="N23" i="47"/>
  <c r="O23" i="47"/>
  <c r="P23" i="47"/>
  <c r="Q23" i="47"/>
  <c r="R23" i="47"/>
  <c r="S23" i="47"/>
  <c r="T23" i="47"/>
  <c r="U23" i="47"/>
  <c r="V23" i="47"/>
  <c r="W23" i="47"/>
  <c r="X23" i="47"/>
  <c r="Y23" i="47"/>
  <c r="Z23" i="47"/>
  <c r="AA23" i="47"/>
  <c r="AB23" i="47"/>
  <c r="AC23" i="47"/>
  <c r="AD23" i="47"/>
  <c r="AE23" i="47"/>
  <c r="AF23" i="47"/>
  <c r="AG23" i="47"/>
  <c r="D24" i="47"/>
  <c r="E24" i="47"/>
  <c r="F24" i="47"/>
  <c r="G24" i="47"/>
  <c r="H24" i="47"/>
  <c r="I24" i="47"/>
  <c r="J24" i="47"/>
  <c r="K24" i="47"/>
  <c r="L24" i="47"/>
  <c r="M24" i="47"/>
  <c r="N24" i="47"/>
  <c r="O24" i="47"/>
  <c r="P24" i="47"/>
  <c r="Q24" i="47"/>
  <c r="R24" i="47"/>
  <c r="S24" i="47"/>
  <c r="T24" i="47"/>
  <c r="U24" i="47"/>
  <c r="V24" i="47"/>
  <c r="W24" i="47"/>
  <c r="X24" i="47"/>
  <c r="Y24" i="47"/>
  <c r="Z24" i="47"/>
  <c r="AA24" i="47"/>
  <c r="AB24" i="47"/>
  <c r="AC24" i="47"/>
  <c r="AD24" i="47"/>
  <c r="AE24" i="47"/>
  <c r="AF24" i="47"/>
  <c r="AG24" i="47"/>
  <c r="D25" i="47"/>
  <c r="E25" i="47"/>
  <c r="F25" i="47"/>
  <c r="G25" i="47"/>
  <c r="H25" i="47"/>
  <c r="I25" i="47"/>
  <c r="J25" i="47"/>
  <c r="K25" i="47"/>
  <c r="L25" i="47"/>
  <c r="M25" i="47"/>
  <c r="N25" i="47"/>
  <c r="O25" i="47"/>
  <c r="P25" i="47"/>
  <c r="Q25" i="47"/>
  <c r="R25" i="47"/>
  <c r="S25" i="47"/>
  <c r="T25" i="47"/>
  <c r="U25" i="47"/>
  <c r="V25" i="47"/>
  <c r="W25" i="47"/>
  <c r="X25" i="47"/>
  <c r="Y25" i="47"/>
  <c r="Z25" i="47"/>
  <c r="AA25" i="47"/>
  <c r="AB25" i="47"/>
  <c r="AC25" i="47"/>
  <c r="AD25" i="47"/>
  <c r="AE25" i="47"/>
  <c r="AF25" i="47"/>
  <c r="AG25" i="47"/>
  <c r="D26" i="47"/>
  <c r="E26" i="47"/>
  <c r="F26" i="47"/>
  <c r="G26" i="47"/>
  <c r="H26" i="47"/>
  <c r="I26" i="47"/>
  <c r="J26" i="47"/>
  <c r="K26" i="47"/>
  <c r="L26" i="47"/>
  <c r="M26" i="47"/>
  <c r="N26" i="47"/>
  <c r="O26" i="47"/>
  <c r="P26" i="47"/>
  <c r="Q26" i="47"/>
  <c r="R26" i="47"/>
  <c r="S26" i="47"/>
  <c r="T26" i="47"/>
  <c r="U26" i="47"/>
  <c r="V26" i="47"/>
  <c r="W26" i="47"/>
  <c r="X26" i="47"/>
  <c r="Y26" i="47"/>
  <c r="Z26" i="47"/>
  <c r="AA26" i="47"/>
  <c r="AB26" i="47"/>
  <c r="AC26" i="47"/>
  <c r="AD26" i="47"/>
  <c r="AE26" i="47"/>
  <c r="AF26" i="47"/>
  <c r="AG26" i="47"/>
  <c r="D27" i="47"/>
  <c r="E27" i="47"/>
  <c r="F27" i="47"/>
  <c r="G27" i="47"/>
  <c r="H27" i="47"/>
  <c r="I27" i="47"/>
  <c r="J27" i="47"/>
  <c r="K27" i="47"/>
  <c r="L27" i="47"/>
  <c r="M27" i="47"/>
  <c r="N27" i="47"/>
  <c r="O27" i="47"/>
  <c r="P27" i="47"/>
  <c r="Q27" i="47"/>
  <c r="R27" i="47"/>
  <c r="S27" i="47"/>
  <c r="T27" i="47"/>
  <c r="U27" i="47"/>
  <c r="V27" i="47"/>
  <c r="W27" i="47"/>
  <c r="X27" i="47"/>
  <c r="Y27" i="47"/>
  <c r="Z27" i="47"/>
  <c r="AA27" i="47"/>
  <c r="AB27" i="47"/>
  <c r="AC27" i="47"/>
  <c r="AD27" i="47"/>
  <c r="AE27" i="47"/>
  <c r="AF27" i="47"/>
  <c r="AG27" i="47"/>
  <c r="D28" i="47"/>
  <c r="E28" i="47"/>
  <c r="F28" i="47"/>
  <c r="G28" i="47"/>
  <c r="H28" i="47"/>
  <c r="I28" i="47"/>
  <c r="J28" i="47"/>
  <c r="K28" i="47"/>
  <c r="L28" i="47"/>
  <c r="M28" i="47"/>
  <c r="N28" i="47"/>
  <c r="O28" i="47"/>
  <c r="P28" i="47"/>
  <c r="Q28" i="47"/>
  <c r="R28" i="47"/>
  <c r="S28" i="47"/>
  <c r="T28" i="47"/>
  <c r="U28" i="47"/>
  <c r="V28" i="47"/>
  <c r="W28" i="47"/>
  <c r="X28" i="47"/>
  <c r="Y28" i="47"/>
  <c r="Z28" i="47"/>
  <c r="AA28" i="47"/>
  <c r="AB28" i="47"/>
  <c r="AC28" i="47"/>
  <c r="AD28" i="47"/>
  <c r="AE28" i="47"/>
  <c r="AF28" i="47"/>
  <c r="AG28" i="47"/>
  <c r="D29" i="47"/>
  <c r="E29" i="47"/>
  <c r="F29" i="47"/>
  <c r="G29" i="47"/>
  <c r="H29" i="47"/>
  <c r="I29" i="47"/>
  <c r="J29" i="47"/>
  <c r="K29" i="47"/>
  <c r="L29" i="47"/>
  <c r="M29" i="47"/>
  <c r="N29" i="47"/>
  <c r="O29" i="47"/>
  <c r="P29" i="47"/>
  <c r="Q29" i="47"/>
  <c r="R29" i="47"/>
  <c r="S29" i="47"/>
  <c r="T29" i="47"/>
  <c r="U29" i="47"/>
  <c r="V29" i="47"/>
  <c r="W29" i="47"/>
  <c r="X29" i="47"/>
  <c r="Y29" i="47"/>
  <c r="Z29" i="47"/>
  <c r="AA29" i="47"/>
  <c r="AB29" i="47"/>
  <c r="AC29" i="47"/>
  <c r="AD29" i="47"/>
  <c r="AE29" i="47"/>
  <c r="AF29" i="47"/>
  <c r="AG29" i="47"/>
  <c r="D30" i="47"/>
  <c r="E30" i="47"/>
  <c r="F30" i="47"/>
  <c r="G30" i="47"/>
  <c r="H30" i="47"/>
  <c r="I30" i="47"/>
  <c r="J30" i="47"/>
  <c r="K30" i="47"/>
  <c r="L30" i="47"/>
  <c r="M30" i="47"/>
  <c r="N30" i="47"/>
  <c r="O30" i="47"/>
  <c r="P30" i="47"/>
  <c r="Q30" i="47"/>
  <c r="R30" i="47"/>
  <c r="S30" i="47"/>
  <c r="T30" i="47"/>
  <c r="U30" i="47"/>
  <c r="V30" i="47"/>
  <c r="W30" i="47"/>
  <c r="X30" i="47"/>
  <c r="Y30" i="47"/>
  <c r="Z30" i="47"/>
  <c r="AA30" i="47"/>
  <c r="AB30" i="47"/>
  <c r="AC30" i="47"/>
  <c r="AD30" i="47"/>
  <c r="AE30" i="47"/>
  <c r="AF30" i="47"/>
  <c r="AG30" i="47"/>
  <c r="D31" i="47"/>
  <c r="E31" i="47"/>
  <c r="F31" i="47"/>
  <c r="G31" i="47"/>
  <c r="H31" i="47"/>
  <c r="I31" i="47"/>
  <c r="J31" i="47"/>
  <c r="K31" i="47"/>
  <c r="L31" i="47"/>
  <c r="M31" i="47"/>
  <c r="N31" i="47"/>
  <c r="O31" i="47"/>
  <c r="P31" i="47"/>
  <c r="Q31" i="47"/>
  <c r="R31" i="47"/>
  <c r="S31" i="47"/>
  <c r="T31" i="47"/>
  <c r="U31" i="47"/>
  <c r="V31" i="47"/>
  <c r="W31" i="47"/>
  <c r="X31" i="47"/>
  <c r="Y31" i="47"/>
  <c r="Z31" i="47"/>
  <c r="AA31" i="47"/>
  <c r="AB31" i="47"/>
  <c r="AC31" i="47"/>
  <c r="AD31" i="47"/>
  <c r="AE31" i="47"/>
  <c r="AF31" i="47"/>
  <c r="AG31" i="47"/>
  <c r="D32" i="47"/>
  <c r="E32" i="47"/>
  <c r="F32" i="47"/>
  <c r="G32" i="47"/>
  <c r="H32" i="47"/>
  <c r="I32" i="47"/>
  <c r="J32" i="47"/>
  <c r="K32" i="47"/>
  <c r="L32" i="47"/>
  <c r="M32" i="47"/>
  <c r="N32" i="47"/>
  <c r="O32" i="47"/>
  <c r="P32" i="47"/>
  <c r="Q32" i="47"/>
  <c r="R32" i="47"/>
  <c r="S32" i="47"/>
  <c r="T32" i="47"/>
  <c r="U32" i="47"/>
  <c r="V32" i="47"/>
  <c r="W32" i="47"/>
  <c r="X32" i="47"/>
  <c r="Y32" i="47"/>
  <c r="Z32" i="47"/>
  <c r="AA32" i="47"/>
  <c r="AB32" i="47"/>
  <c r="AC32" i="47"/>
  <c r="AD32" i="47"/>
  <c r="AE32" i="47"/>
  <c r="AF32" i="47"/>
  <c r="AG32" i="47"/>
  <c r="D33" i="47"/>
  <c r="E33" i="47"/>
  <c r="F33" i="47"/>
  <c r="G33" i="47"/>
  <c r="H33" i="47"/>
  <c r="I33" i="47"/>
  <c r="J33" i="47"/>
  <c r="K33" i="47"/>
  <c r="L33" i="47"/>
  <c r="M33" i="47"/>
  <c r="N33" i="47"/>
  <c r="O33" i="47"/>
  <c r="P33" i="47"/>
  <c r="Q33" i="47"/>
  <c r="R33" i="47"/>
  <c r="S33" i="47"/>
  <c r="T33" i="47"/>
  <c r="U33" i="47"/>
  <c r="V33" i="47"/>
  <c r="W33" i="47"/>
  <c r="X33" i="47"/>
  <c r="Y33" i="47"/>
  <c r="Z33" i="47"/>
  <c r="AA33" i="47"/>
  <c r="AB33" i="47"/>
  <c r="AC33" i="47"/>
  <c r="AD33" i="47"/>
  <c r="AE33" i="47"/>
  <c r="AF33" i="47"/>
  <c r="AG33" i="47"/>
  <c r="D34" i="47"/>
  <c r="E34" i="47"/>
  <c r="F34" i="47"/>
  <c r="G34" i="47"/>
  <c r="H34" i="47"/>
  <c r="I34" i="47"/>
  <c r="J34" i="47"/>
  <c r="K34" i="47"/>
  <c r="L34" i="47"/>
  <c r="M34" i="47"/>
  <c r="N34" i="47"/>
  <c r="O34" i="47"/>
  <c r="P34" i="47"/>
  <c r="Q34" i="47"/>
  <c r="R34" i="47"/>
  <c r="S34" i="47"/>
  <c r="T34" i="47"/>
  <c r="U34" i="47"/>
  <c r="V34" i="47"/>
  <c r="W34" i="47"/>
  <c r="X34" i="47"/>
  <c r="Y34" i="47"/>
  <c r="Z34" i="47"/>
  <c r="AA34" i="47"/>
  <c r="AB34" i="47"/>
  <c r="AC34" i="47"/>
  <c r="AD34" i="47"/>
  <c r="AE34" i="47"/>
  <c r="AF34" i="47"/>
  <c r="AG34" i="47"/>
  <c r="D35" i="47"/>
  <c r="E35" i="47"/>
  <c r="F35" i="47"/>
  <c r="G35" i="47"/>
  <c r="H35" i="47"/>
  <c r="I35" i="47"/>
  <c r="J35" i="47"/>
  <c r="K35" i="47"/>
  <c r="L35" i="47"/>
  <c r="M35" i="47"/>
  <c r="N35" i="47"/>
  <c r="O35" i="47"/>
  <c r="P35" i="47"/>
  <c r="Q35" i="47"/>
  <c r="R35" i="47"/>
  <c r="S35" i="47"/>
  <c r="T35" i="47"/>
  <c r="U35" i="47"/>
  <c r="V35" i="47"/>
  <c r="W35" i="47"/>
  <c r="X35" i="47"/>
  <c r="Y35" i="47"/>
  <c r="Z35" i="47"/>
  <c r="AA35" i="47"/>
  <c r="AB35" i="47"/>
  <c r="AC35" i="47"/>
  <c r="AD35" i="47"/>
  <c r="AE35" i="47"/>
  <c r="AF35" i="47"/>
  <c r="AG35" i="47"/>
  <c r="D36" i="47"/>
  <c r="E36" i="47"/>
  <c r="F36" i="47"/>
  <c r="G36" i="47"/>
  <c r="H36" i="47"/>
  <c r="I36" i="47"/>
  <c r="J36" i="47"/>
  <c r="K36" i="47"/>
  <c r="L36" i="47"/>
  <c r="M36" i="47"/>
  <c r="N36" i="47"/>
  <c r="O36" i="47"/>
  <c r="P36" i="47"/>
  <c r="Q36" i="47"/>
  <c r="R36" i="47"/>
  <c r="S36" i="47"/>
  <c r="T36" i="47"/>
  <c r="U36" i="47"/>
  <c r="V36" i="47"/>
  <c r="W36" i="47"/>
  <c r="X36" i="47"/>
  <c r="Y36" i="47"/>
  <c r="Z36" i="47"/>
  <c r="AA36" i="47"/>
  <c r="AB36" i="47"/>
  <c r="AC36" i="47"/>
  <c r="AD36" i="47"/>
  <c r="AE36" i="47"/>
  <c r="AF36" i="47"/>
  <c r="AG36" i="47"/>
  <c r="D38" i="47"/>
  <c r="E38" i="47"/>
  <c r="F38" i="47"/>
  <c r="G38" i="47"/>
  <c r="H38" i="47"/>
  <c r="I38" i="47"/>
  <c r="J38" i="47"/>
  <c r="K38" i="47"/>
  <c r="L38" i="47"/>
  <c r="M38" i="47"/>
  <c r="N38" i="47"/>
  <c r="O38" i="47"/>
  <c r="P38" i="47"/>
  <c r="Q38" i="47"/>
  <c r="R38" i="47"/>
  <c r="S38" i="47"/>
  <c r="T38" i="47"/>
  <c r="U38" i="47"/>
  <c r="V38" i="47"/>
  <c r="W38" i="47"/>
  <c r="X38" i="47"/>
  <c r="Y38" i="47"/>
  <c r="Z38" i="47"/>
  <c r="AA38" i="47"/>
  <c r="AB38" i="47"/>
  <c r="AC38" i="47"/>
  <c r="AD38" i="47"/>
  <c r="AE38" i="47"/>
  <c r="AF38" i="47"/>
  <c r="AG38" i="47"/>
  <c r="D39" i="47"/>
  <c r="E39" i="47"/>
  <c r="F39" i="47"/>
  <c r="G39" i="47"/>
  <c r="H39" i="47"/>
  <c r="I39" i="47"/>
  <c r="J39" i="47"/>
  <c r="K39" i="47"/>
  <c r="L39" i="47"/>
  <c r="M39" i="47"/>
  <c r="N39" i="47"/>
  <c r="O39" i="47"/>
  <c r="P39" i="47"/>
  <c r="Q39" i="47"/>
  <c r="R39" i="47"/>
  <c r="S39" i="47"/>
  <c r="T39" i="47"/>
  <c r="U39" i="47"/>
  <c r="V39" i="47"/>
  <c r="W39" i="47"/>
  <c r="X39" i="47"/>
  <c r="Y39" i="47"/>
  <c r="Z39" i="47"/>
  <c r="AA39" i="47"/>
  <c r="AB39" i="47"/>
  <c r="AC39" i="47"/>
  <c r="AD39" i="47"/>
  <c r="AE39" i="47"/>
  <c r="AF39" i="47"/>
  <c r="AG39" i="47"/>
  <c r="D43" i="47"/>
  <c r="E43" i="47"/>
  <c r="F43" i="47"/>
  <c r="G43" i="47"/>
  <c r="H43" i="47"/>
  <c r="I43" i="47"/>
  <c r="J43" i="47"/>
  <c r="K43" i="47"/>
  <c r="L43" i="47"/>
  <c r="M43" i="47"/>
  <c r="N43" i="47"/>
  <c r="O43" i="47"/>
  <c r="P43" i="47"/>
  <c r="Q43" i="47"/>
  <c r="R43" i="47"/>
  <c r="S43" i="47"/>
  <c r="T43" i="47"/>
  <c r="U43" i="47"/>
  <c r="V43" i="47"/>
  <c r="W43" i="47"/>
  <c r="X43" i="47"/>
  <c r="Y43" i="47"/>
  <c r="Z43" i="47"/>
  <c r="AA43" i="47"/>
  <c r="AB43" i="47"/>
  <c r="AC43" i="47"/>
  <c r="AD43" i="47"/>
  <c r="AE43" i="47"/>
  <c r="AF43" i="47"/>
  <c r="AG43" i="47"/>
  <c r="D44" i="47"/>
  <c r="E44" i="47"/>
  <c r="F44" i="47"/>
  <c r="G44" i="47"/>
  <c r="H44" i="47"/>
  <c r="I44" i="47"/>
  <c r="J44" i="47"/>
  <c r="K44" i="47"/>
  <c r="L44" i="47"/>
  <c r="M44" i="47"/>
  <c r="N44" i="47"/>
  <c r="O44" i="47"/>
  <c r="P44" i="47"/>
  <c r="Q44" i="47"/>
  <c r="R44" i="47"/>
  <c r="S44" i="47"/>
  <c r="T44" i="47"/>
  <c r="U44" i="47"/>
  <c r="V44" i="47"/>
  <c r="W44" i="47"/>
  <c r="X44" i="47"/>
  <c r="Y44" i="47"/>
  <c r="Z44" i="47"/>
  <c r="AA44" i="47"/>
  <c r="AB44" i="47"/>
  <c r="AC44" i="47"/>
  <c r="AD44" i="47"/>
  <c r="AE44" i="47"/>
  <c r="AF44" i="47"/>
  <c r="AG44" i="47"/>
  <c r="D45" i="47"/>
  <c r="E45" i="47"/>
  <c r="F45" i="47"/>
  <c r="G45" i="47"/>
  <c r="H45" i="47"/>
  <c r="I45" i="47"/>
  <c r="J45" i="47"/>
  <c r="K45" i="47"/>
  <c r="L45" i="47"/>
  <c r="M45" i="47"/>
  <c r="N45" i="47"/>
  <c r="O45" i="47"/>
  <c r="P45" i="47"/>
  <c r="Q45" i="47"/>
  <c r="R45" i="47"/>
  <c r="S45" i="47"/>
  <c r="T45" i="47"/>
  <c r="U45" i="47"/>
  <c r="V45" i="47"/>
  <c r="W45" i="47"/>
  <c r="X45" i="47"/>
  <c r="Y45" i="47"/>
  <c r="Z45" i="47"/>
  <c r="AA45" i="47"/>
  <c r="AB45" i="47"/>
  <c r="AC45" i="47"/>
  <c r="AD45" i="47"/>
  <c r="AE45" i="47"/>
  <c r="AF45" i="47"/>
  <c r="AG45" i="47"/>
  <c r="D48" i="47"/>
  <c r="E48" i="47"/>
  <c r="F48" i="47"/>
  <c r="G48" i="47"/>
  <c r="H48" i="47"/>
  <c r="I48" i="47"/>
  <c r="J48" i="47"/>
  <c r="K48" i="47"/>
  <c r="L48" i="47"/>
  <c r="M48" i="47"/>
  <c r="N48" i="47"/>
  <c r="O48" i="47"/>
  <c r="P48" i="47"/>
  <c r="Q48" i="47"/>
  <c r="R48" i="47"/>
  <c r="S48" i="47"/>
  <c r="T48" i="47"/>
  <c r="U48" i="47"/>
  <c r="V48" i="47"/>
  <c r="W48" i="47"/>
  <c r="X48" i="47"/>
  <c r="Y48" i="47"/>
  <c r="Z48" i="47"/>
  <c r="AA48" i="47"/>
  <c r="AB48" i="47"/>
  <c r="AC48" i="47"/>
  <c r="AD48" i="47"/>
  <c r="AE48" i="47"/>
  <c r="AF48" i="47"/>
  <c r="AG48" i="47"/>
  <c r="D49" i="47"/>
  <c r="E49" i="47"/>
  <c r="F49" i="47"/>
  <c r="G49" i="47"/>
  <c r="H49" i="47"/>
  <c r="I49" i="47"/>
  <c r="J49" i="47"/>
  <c r="K49" i="47"/>
  <c r="L49" i="47"/>
  <c r="M49" i="47"/>
  <c r="N49" i="47"/>
  <c r="O49" i="47"/>
  <c r="P49" i="47"/>
  <c r="Q49" i="47"/>
  <c r="R49" i="47"/>
  <c r="S49" i="47"/>
  <c r="T49" i="47"/>
  <c r="U49" i="47"/>
  <c r="V49" i="47"/>
  <c r="W49" i="47"/>
  <c r="X49" i="47"/>
  <c r="Y49" i="47"/>
  <c r="Z49" i="47"/>
  <c r="AA49" i="47"/>
  <c r="AB49" i="47"/>
  <c r="AC49" i="47"/>
  <c r="AD49" i="47"/>
  <c r="AE49" i="47"/>
  <c r="AF49" i="47"/>
  <c r="AG49" i="47"/>
  <c r="D50" i="47"/>
  <c r="E50" i="47"/>
  <c r="F50" i="47"/>
  <c r="G50" i="47"/>
  <c r="H50" i="47"/>
  <c r="I50" i="47"/>
  <c r="J50" i="47"/>
  <c r="K50" i="47"/>
  <c r="L50" i="47"/>
  <c r="M50" i="47"/>
  <c r="N50" i="47"/>
  <c r="O50" i="47"/>
  <c r="P50" i="47"/>
  <c r="Q50" i="47"/>
  <c r="R50" i="47"/>
  <c r="S50" i="47"/>
  <c r="T50" i="47"/>
  <c r="U50" i="47"/>
  <c r="V50" i="47"/>
  <c r="W50" i="47"/>
  <c r="X50" i="47"/>
  <c r="Y50" i="47"/>
  <c r="Z50" i="47"/>
  <c r="AA50" i="47"/>
  <c r="AB50" i="47"/>
  <c r="AC50" i="47"/>
  <c r="AD50" i="47"/>
  <c r="AE50" i="47"/>
  <c r="AF50" i="47"/>
  <c r="AG50" i="47"/>
  <c r="D51" i="47"/>
  <c r="E51" i="47"/>
  <c r="F51" i="47"/>
  <c r="G51" i="47"/>
  <c r="H51" i="47"/>
  <c r="I51" i="47"/>
  <c r="J51" i="47"/>
  <c r="K51" i="47"/>
  <c r="L51" i="47"/>
  <c r="M51" i="47"/>
  <c r="N51" i="47"/>
  <c r="O51" i="47"/>
  <c r="P51" i="47"/>
  <c r="Q51" i="47"/>
  <c r="R51" i="47"/>
  <c r="S51" i="47"/>
  <c r="T51" i="47"/>
  <c r="U51" i="47"/>
  <c r="V51" i="47"/>
  <c r="W51" i="47"/>
  <c r="X51" i="47"/>
  <c r="Y51" i="47"/>
  <c r="Z51" i="47"/>
  <c r="AA51" i="47"/>
  <c r="AB51" i="47"/>
  <c r="AC51" i="47"/>
  <c r="AD51" i="47"/>
  <c r="AE51" i="47"/>
  <c r="AF51" i="47"/>
  <c r="AG51" i="47"/>
  <c r="D52" i="47"/>
  <c r="E52" i="47"/>
  <c r="F52" i="47"/>
  <c r="G52" i="47"/>
  <c r="H52" i="47"/>
  <c r="I52" i="47"/>
  <c r="J52" i="47"/>
  <c r="K52" i="47"/>
  <c r="L52" i="47"/>
  <c r="M52" i="47"/>
  <c r="N52" i="47"/>
  <c r="O52" i="47"/>
  <c r="P52" i="47"/>
  <c r="Q52" i="47"/>
  <c r="R52" i="47"/>
  <c r="S52" i="47"/>
  <c r="T52" i="47"/>
  <c r="U52" i="47"/>
  <c r="V52" i="47"/>
  <c r="W52" i="47"/>
  <c r="X52" i="47"/>
  <c r="Y52" i="47"/>
  <c r="Z52" i="47"/>
  <c r="AA52" i="47"/>
  <c r="AB52" i="47"/>
  <c r="AC52" i="47"/>
  <c r="AD52" i="47"/>
  <c r="AE52" i="47"/>
  <c r="AF52" i="47"/>
  <c r="AG52" i="47"/>
  <c r="D53" i="47"/>
  <c r="E53" i="47"/>
  <c r="F53" i="47"/>
  <c r="G53" i="47"/>
  <c r="H53" i="47"/>
  <c r="I53" i="47"/>
  <c r="J53" i="47"/>
  <c r="K53" i="47"/>
  <c r="L53" i="47"/>
  <c r="M53" i="47"/>
  <c r="N53" i="47"/>
  <c r="O53" i="47"/>
  <c r="P53" i="47"/>
  <c r="Q53" i="47"/>
  <c r="R53" i="47"/>
  <c r="S53" i="47"/>
  <c r="T53" i="47"/>
  <c r="U53" i="47"/>
  <c r="V53" i="47"/>
  <c r="W53" i="47"/>
  <c r="X53" i="47"/>
  <c r="Y53" i="47"/>
  <c r="Z53" i="47"/>
  <c r="AA53" i="47"/>
  <c r="AB53" i="47"/>
  <c r="AC53" i="47"/>
  <c r="AD53" i="47"/>
  <c r="AE53" i="47"/>
  <c r="AF53" i="47"/>
  <c r="AG53" i="47"/>
  <c r="D54" i="47"/>
  <c r="E54" i="47"/>
  <c r="F54" i="47"/>
  <c r="G54" i="47"/>
  <c r="H54" i="47"/>
  <c r="I54" i="47"/>
  <c r="J54" i="47"/>
  <c r="K54" i="47"/>
  <c r="L54" i="47"/>
  <c r="M54" i="47"/>
  <c r="N54" i="47"/>
  <c r="O54" i="47"/>
  <c r="P54" i="47"/>
  <c r="Q54" i="47"/>
  <c r="R54" i="47"/>
  <c r="S54" i="47"/>
  <c r="T54" i="47"/>
  <c r="U54" i="47"/>
  <c r="V54" i="47"/>
  <c r="W54" i="47"/>
  <c r="X54" i="47"/>
  <c r="Y54" i="47"/>
  <c r="Z54" i="47"/>
  <c r="AA54" i="47"/>
  <c r="AB54" i="47"/>
  <c r="AC54" i="47"/>
  <c r="AD54" i="47"/>
  <c r="AE54" i="47"/>
  <c r="AF54" i="47"/>
  <c r="AG54" i="47"/>
  <c r="D55" i="47"/>
  <c r="E55" i="47"/>
  <c r="F55" i="47"/>
  <c r="G55" i="47"/>
  <c r="H55" i="47"/>
  <c r="I55" i="47"/>
  <c r="J55" i="47"/>
  <c r="K55" i="47"/>
  <c r="L55" i="47"/>
  <c r="M55" i="47"/>
  <c r="N55" i="47"/>
  <c r="O55" i="47"/>
  <c r="P55" i="47"/>
  <c r="Q55" i="47"/>
  <c r="R55" i="47"/>
  <c r="S55" i="47"/>
  <c r="T55" i="47"/>
  <c r="U55" i="47"/>
  <c r="V55" i="47"/>
  <c r="W55" i="47"/>
  <c r="X55" i="47"/>
  <c r="Y55" i="47"/>
  <c r="Z55" i="47"/>
  <c r="AA55" i="47"/>
  <c r="AB55" i="47"/>
  <c r="AC55" i="47"/>
  <c r="AD55" i="47"/>
  <c r="AE55" i="47"/>
  <c r="AF55" i="47"/>
  <c r="AG55" i="47"/>
  <c r="D56" i="47"/>
  <c r="E56" i="47"/>
  <c r="F56" i="47"/>
  <c r="G56" i="47"/>
  <c r="H56" i="47"/>
  <c r="I56" i="47"/>
  <c r="J56" i="47"/>
  <c r="K56" i="47"/>
  <c r="L56" i="47"/>
  <c r="M56" i="47"/>
  <c r="N56" i="47"/>
  <c r="O56" i="47"/>
  <c r="P56" i="47"/>
  <c r="Q56" i="47"/>
  <c r="R56" i="47"/>
  <c r="S56" i="47"/>
  <c r="T56" i="47"/>
  <c r="U56" i="47"/>
  <c r="V56" i="47"/>
  <c r="W56" i="47"/>
  <c r="X56" i="47"/>
  <c r="Y56" i="47"/>
  <c r="Z56" i="47"/>
  <c r="AA56" i="47"/>
  <c r="AB56" i="47"/>
  <c r="AC56" i="47"/>
  <c r="AD56" i="47"/>
  <c r="AE56" i="47"/>
  <c r="AF56" i="47"/>
  <c r="AG56" i="47"/>
  <c r="D57" i="47"/>
  <c r="E57" i="47"/>
  <c r="F57" i="47"/>
  <c r="G57" i="47"/>
  <c r="H57" i="47"/>
  <c r="I57" i="47"/>
  <c r="J57" i="47"/>
  <c r="K57" i="47"/>
  <c r="L57" i="47"/>
  <c r="M57" i="47"/>
  <c r="N57" i="47"/>
  <c r="O57" i="47"/>
  <c r="P57" i="47"/>
  <c r="Q57" i="47"/>
  <c r="R57" i="47"/>
  <c r="S57" i="47"/>
  <c r="T57" i="47"/>
  <c r="U57" i="47"/>
  <c r="V57" i="47"/>
  <c r="W57" i="47"/>
  <c r="X57" i="47"/>
  <c r="Y57" i="47"/>
  <c r="Z57" i="47"/>
  <c r="AA57" i="47"/>
  <c r="AB57" i="47"/>
  <c r="AC57" i="47"/>
  <c r="AD57" i="47"/>
  <c r="AE57" i="47"/>
  <c r="AF57" i="47"/>
  <c r="AG57" i="47"/>
  <c r="D58" i="47"/>
  <c r="E58" i="47"/>
  <c r="F58" i="47"/>
  <c r="G58" i="47"/>
  <c r="H58" i="47"/>
  <c r="I58" i="47"/>
  <c r="J58" i="47"/>
  <c r="K58" i="47"/>
  <c r="L58" i="47"/>
  <c r="M58" i="47"/>
  <c r="N58" i="47"/>
  <c r="O58" i="47"/>
  <c r="P58" i="47"/>
  <c r="Q58" i="47"/>
  <c r="R58" i="47"/>
  <c r="S58" i="47"/>
  <c r="T58" i="47"/>
  <c r="U58" i="47"/>
  <c r="V58" i="47"/>
  <c r="W58" i="47"/>
  <c r="X58" i="47"/>
  <c r="Y58" i="47"/>
  <c r="Z58" i="47"/>
  <c r="AA58" i="47"/>
  <c r="AB58" i="47"/>
  <c r="AC58" i="47"/>
  <c r="AD58" i="47"/>
  <c r="AE58" i="47"/>
  <c r="AF58" i="47"/>
  <c r="AG58" i="47"/>
  <c r="D59" i="47"/>
  <c r="E59" i="47"/>
  <c r="F59" i="47"/>
  <c r="G59" i="47"/>
  <c r="H59" i="47"/>
  <c r="I59" i="47"/>
  <c r="J59" i="47"/>
  <c r="K59" i="47"/>
  <c r="L59" i="47"/>
  <c r="M59" i="47"/>
  <c r="N59" i="47"/>
  <c r="O59" i="47"/>
  <c r="P59" i="47"/>
  <c r="Q59" i="47"/>
  <c r="R59" i="47"/>
  <c r="S59" i="47"/>
  <c r="T59" i="47"/>
  <c r="U59" i="47"/>
  <c r="V59" i="47"/>
  <c r="W59" i="47"/>
  <c r="X59" i="47"/>
  <c r="Y59" i="47"/>
  <c r="Z59" i="47"/>
  <c r="AA59" i="47"/>
  <c r="AB59" i="47"/>
  <c r="AC59" i="47"/>
  <c r="AD59" i="47"/>
  <c r="AE59" i="47"/>
  <c r="AF59" i="47"/>
  <c r="AG59" i="47"/>
  <c r="D60" i="47"/>
  <c r="E60" i="47"/>
  <c r="F60" i="47"/>
  <c r="G60" i="47"/>
  <c r="H60" i="47"/>
  <c r="I60" i="47"/>
  <c r="J60" i="47"/>
  <c r="K60" i="47"/>
  <c r="L60" i="47"/>
  <c r="M60" i="47"/>
  <c r="N60" i="47"/>
  <c r="O60" i="47"/>
  <c r="P60" i="47"/>
  <c r="Q60" i="47"/>
  <c r="R60" i="47"/>
  <c r="S60" i="47"/>
  <c r="T60" i="47"/>
  <c r="U60" i="47"/>
  <c r="V60" i="47"/>
  <c r="W60" i="47"/>
  <c r="X60" i="47"/>
  <c r="Y60" i="47"/>
  <c r="Z60" i="47"/>
  <c r="AA60" i="47"/>
  <c r="AB60" i="47"/>
  <c r="AC60" i="47"/>
  <c r="AD60" i="47"/>
  <c r="AE60" i="47"/>
  <c r="AF60" i="47"/>
  <c r="AG60" i="47"/>
  <c r="D61" i="47"/>
  <c r="E61" i="47"/>
  <c r="F61" i="47"/>
  <c r="G61" i="47"/>
  <c r="H61" i="47"/>
  <c r="I61" i="47"/>
  <c r="J61" i="47"/>
  <c r="K61" i="47"/>
  <c r="L61" i="47"/>
  <c r="M61" i="47"/>
  <c r="N61" i="47"/>
  <c r="O61" i="47"/>
  <c r="P61" i="47"/>
  <c r="Q61" i="47"/>
  <c r="R61" i="47"/>
  <c r="S61" i="47"/>
  <c r="T61" i="47"/>
  <c r="U61" i="47"/>
  <c r="V61" i="47"/>
  <c r="W61" i="47"/>
  <c r="X61" i="47"/>
  <c r="Y61" i="47"/>
  <c r="Z61" i="47"/>
  <c r="AA61" i="47"/>
  <c r="AB61" i="47"/>
  <c r="AC61" i="47"/>
  <c r="AD61" i="47"/>
  <c r="AE61" i="47"/>
  <c r="AF61" i="47"/>
  <c r="AG61" i="47"/>
  <c r="D62" i="47"/>
  <c r="E62" i="47"/>
  <c r="F62" i="47"/>
  <c r="G62" i="47"/>
  <c r="H62" i="47"/>
  <c r="I62" i="47"/>
  <c r="J62" i="47"/>
  <c r="K62" i="47"/>
  <c r="L62" i="47"/>
  <c r="M62" i="47"/>
  <c r="N62" i="47"/>
  <c r="O62" i="47"/>
  <c r="P62" i="47"/>
  <c r="Q62" i="47"/>
  <c r="R62" i="47"/>
  <c r="S62" i="47"/>
  <c r="T62" i="47"/>
  <c r="U62" i="47"/>
  <c r="V62" i="47"/>
  <c r="W62" i="47"/>
  <c r="X62" i="47"/>
  <c r="Y62" i="47"/>
  <c r="Z62" i="47"/>
  <c r="AA62" i="47"/>
  <c r="AB62" i="47"/>
  <c r="AC62" i="47"/>
  <c r="AD62" i="47"/>
  <c r="AE62" i="47"/>
  <c r="AF62" i="47"/>
  <c r="AG62" i="47"/>
  <c r="D64" i="47"/>
  <c r="E64" i="47"/>
  <c r="F64" i="47"/>
  <c r="G64" i="47"/>
  <c r="H64" i="47"/>
  <c r="I64" i="47"/>
  <c r="J64" i="47"/>
  <c r="K64" i="47"/>
  <c r="L64" i="47"/>
  <c r="M64" i="47"/>
  <c r="N64" i="47"/>
  <c r="O64" i="47"/>
  <c r="P64" i="47"/>
  <c r="Q64" i="47"/>
  <c r="R64" i="47"/>
  <c r="S64" i="47"/>
  <c r="T64" i="47"/>
  <c r="U64" i="47"/>
  <c r="V64" i="47"/>
  <c r="W64" i="47"/>
  <c r="X64" i="47"/>
  <c r="Y64" i="47"/>
  <c r="Z64" i="47"/>
  <c r="AA64" i="47"/>
  <c r="AB64" i="47"/>
  <c r="AC64" i="47"/>
  <c r="AD64" i="47"/>
  <c r="AE64" i="47"/>
  <c r="AF64" i="47"/>
  <c r="AG64" i="47"/>
  <c r="D65" i="47"/>
  <c r="E65" i="47"/>
  <c r="F65" i="47"/>
  <c r="G65" i="47"/>
  <c r="H65" i="47"/>
  <c r="I65" i="47"/>
  <c r="J65" i="47"/>
  <c r="K65" i="47"/>
  <c r="L65" i="47"/>
  <c r="M65" i="47"/>
  <c r="N65" i="47"/>
  <c r="O65" i="47"/>
  <c r="P65" i="47"/>
  <c r="Q65" i="47"/>
  <c r="R65" i="47"/>
  <c r="S65" i="47"/>
  <c r="T65" i="47"/>
  <c r="U65" i="47"/>
  <c r="V65" i="47"/>
  <c r="W65" i="47"/>
  <c r="X65" i="47"/>
  <c r="Y65" i="47"/>
  <c r="Z65" i="47"/>
  <c r="AA65" i="47"/>
  <c r="AB65" i="47"/>
  <c r="AC65" i="47"/>
  <c r="AD65" i="47"/>
  <c r="AE65" i="47"/>
  <c r="AF65" i="47"/>
  <c r="AG65" i="47"/>
  <c r="D67" i="47"/>
  <c r="E67" i="47"/>
  <c r="F67" i="47"/>
  <c r="G67" i="47"/>
  <c r="H67" i="47"/>
  <c r="I67" i="47"/>
  <c r="J67" i="47"/>
  <c r="K67" i="47"/>
  <c r="L67" i="47"/>
  <c r="M67" i="47"/>
  <c r="N67" i="47"/>
  <c r="O67" i="47"/>
  <c r="P67" i="47"/>
  <c r="Q67" i="47"/>
  <c r="R67" i="47"/>
  <c r="S67" i="47"/>
  <c r="T67" i="47"/>
  <c r="U67" i="47"/>
  <c r="V67" i="47"/>
  <c r="W67" i="47"/>
  <c r="X67" i="47"/>
  <c r="Y67" i="47"/>
  <c r="Z67" i="47"/>
  <c r="AA67" i="47"/>
  <c r="AB67" i="47"/>
  <c r="AC67" i="47"/>
  <c r="AD67" i="47"/>
  <c r="AE67" i="47"/>
  <c r="AF67" i="47"/>
  <c r="AG67" i="47"/>
  <c r="D70" i="47"/>
  <c r="E70" i="47"/>
  <c r="F70" i="47"/>
  <c r="G70" i="47"/>
  <c r="H70" i="47"/>
  <c r="I70" i="47"/>
  <c r="J70" i="47"/>
  <c r="K70" i="47"/>
  <c r="L70" i="47"/>
  <c r="M70" i="47"/>
  <c r="N70" i="47"/>
  <c r="O70" i="47"/>
  <c r="P70" i="47"/>
  <c r="Q70" i="47"/>
  <c r="R70" i="47"/>
  <c r="S70" i="47"/>
  <c r="T70" i="47"/>
  <c r="U70" i="47"/>
  <c r="V70" i="47"/>
  <c r="W70" i="47"/>
  <c r="X70" i="47"/>
  <c r="Y70" i="47"/>
  <c r="Z70" i="47"/>
  <c r="AA70" i="47"/>
  <c r="AB70" i="47"/>
  <c r="AC70" i="47"/>
  <c r="AD70" i="47"/>
  <c r="AE70" i="47"/>
  <c r="AF70" i="47"/>
  <c r="AG70" i="47"/>
  <c r="D71" i="47"/>
  <c r="E71" i="47"/>
  <c r="F71" i="47"/>
  <c r="G71" i="47"/>
  <c r="H71" i="47"/>
  <c r="I71" i="47"/>
  <c r="J71" i="47"/>
  <c r="K71" i="47"/>
  <c r="L71" i="47"/>
  <c r="M71" i="47"/>
  <c r="N71" i="47"/>
  <c r="O71" i="47"/>
  <c r="P71" i="47"/>
  <c r="Q71" i="47"/>
  <c r="R71" i="47"/>
  <c r="S71" i="47"/>
  <c r="T71" i="47"/>
  <c r="U71" i="47"/>
  <c r="V71" i="47"/>
  <c r="W71" i="47"/>
  <c r="X71" i="47"/>
  <c r="Y71" i="47"/>
  <c r="Z71" i="47"/>
  <c r="AA71" i="47"/>
  <c r="AB71" i="47"/>
  <c r="AC71" i="47"/>
  <c r="AD71" i="47"/>
  <c r="AE71" i="47"/>
  <c r="AF71" i="47"/>
  <c r="AG71" i="47"/>
  <c r="D72" i="47"/>
  <c r="E72" i="47"/>
  <c r="F72" i="47"/>
  <c r="G72" i="47"/>
  <c r="H72" i="47"/>
  <c r="I72" i="47"/>
  <c r="J72" i="47"/>
  <c r="K72" i="47"/>
  <c r="L72" i="47"/>
  <c r="M72" i="47"/>
  <c r="N72" i="47"/>
  <c r="O72" i="47"/>
  <c r="P72" i="47"/>
  <c r="Q72" i="47"/>
  <c r="R72" i="47"/>
  <c r="S72" i="47"/>
  <c r="T72" i="47"/>
  <c r="U72" i="47"/>
  <c r="V72" i="47"/>
  <c r="W72" i="47"/>
  <c r="X72" i="47"/>
  <c r="Y72" i="47"/>
  <c r="Z72" i="47"/>
  <c r="AA72" i="47"/>
  <c r="AB72" i="47"/>
  <c r="AC72" i="47"/>
  <c r="AD72" i="47"/>
  <c r="AE72" i="47"/>
  <c r="AF72" i="47"/>
  <c r="AG72" i="47"/>
  <c r="D73" i="47"/>
  <c r="E73" i="47"/>
  <c r="F73" i="47"/>
  <c r="G73" i="47"/>
  <c r="H73" i="47"/>
  <c r="I73" i="47"/>
  <c r="J73" i="47"/>
  <c r="K73" i="47"/>
  <c r="L73" i="47"/>
  <c r="M73" i="47"/>
  <c r="N73" i="47"/>
  <c r="O73" i="47"/>
  <c r="P73" i="47"/>
  <c r="Q73" i="47"/>
  <c r="R73" i="47"/>
  <c r="S73" i="47"/>
  <c r="T73" i="47"/>
  <c r="U73" i="47"/>
  <c r="V73" i="47"/>
  <c r="W73" i="47"/>
  <c r="X73" i="47"/>
  <c r="Y73" i="47"/>
  <c r="Z73" i="47"/>
  <c r="AA73" i="47"/>
  <c r="AB73" i="47"/>
  <c r="AC73" i="47"/>
  <c r="AD73" i="47"/>
  <c r="AE73" i="47"/>
  <c r="AF73" i="47"/>
  <c r="AG73" i="47"/>
  <c r="D74" i="47"/>
  <c r="E74" i="47"/>
  <c r="F74" i="47"/>
  <c r="G74" i="47"/>
  <c r="H74" i="47"/>
  <c r="I74" i="47"/>
  <c r="J74" i="47"/>
  <c r="K74" i="47"/>
  <c r="L74" i="47"/>
  <c r="M74" i="47"/>
  <c r="N74" i="47"/>
  <c r="O74" i="47"/>
  <c r="P74" i="47"/>
  <c r="Q74" i="47"/>
  <c r="R74" i="47"/>
  <c r="S74" i="47"/>
  <c r="T74" i="47"/>
  <c r="U74" i="47"/>
  <c r="V74" i="47"/>
  <c r="W74" i="47"/>
  <c r="X74" i="47"/>
  <c r="Y74" i="47"/>
  <c r="Z74" i="47"/>
  <c r="AA74" i="47"/>
  <c r="AB74" i="47"/>
  <c r="AC74" i="47"/>
  <c r="AD74" i="47"/>
  <c r="AE74" i="47"/>
  <c r="AF74" i="47"/>
  <c r="AG74" i="47"/>
  <c r="D75" i="47"/>
  <c r="E75" i="47"/>
  <c r="F75" i="47"/>
  <c r="G75" i="47"/>
  <c r="H75" i="47"/>
  <c r="I75" i="47"/>
  <c r="J75" i="47"/>
  <c r="K75" i="47"/>
  <c r="L75" i="47"/>
  <c r="M75" i="47"/>
  <c r="N75" i="47"/>
  <c r="O75" i="47"/>
  <c r="P75" i="47"/>
  <c r="Q75" i="47"/>
  <c r="R75" i="47"/>
  <c r="S75" i="47"/>
  <c r="T75" i="47"/>
  <c r="U75" i="47"/>
  <c r="V75" i="47"/>
  <c r="W75" i="47"/>
  <c r="X75" i="47"/>
  <c r="Y75" i="47"/>
  <c r="Z75" i="47"/>
  <c r="AA75" i="47"/>
  <c r="AB75" i="47"/>
  <c r="AC75" i="47"/>
  <c r="AD75" i="47"/>
  <c r="AE75" i="47"/>
  <c r="AF75" i="47"/>
  <c r="AG75" i="47"/>
  <c r="D76" i="47"/>
  <c r="E76" i="47"/>
  <c r="F76" i="47"/>
  <c r="G76" i="47"/>
  <c r="H76" i="47"/>
  <c r="I76" i="47"/>
  <c r="J76" i="47"/>
  <c r="K76" i="47"/>
  <c r="L76" i="47"/>
  <c r="M76" i="47"/>
  <c r="N76" i="47"/>
  <c r="O76" i="47"/>
  <c r="P76" i="47"/>
  <c r="Q76" i="47"/>
  <c r="R76" i="47"/>
  <c r="S76" i="47"/>
  <c r="T76" i="47"/>
  <c r="U76" i="47"/>
  <c r="V76" i="47"/>
  <c r="W76" i="47"/>
  <c r="X76" i="47"/>
  <c r="Y76" i="47"/>
  <c r="Z76" i="47"/>
  <c r="AA76" i="47"/>
  <c r="AB76" i="47"/>
  <c r="AC76" i="47"/>
  <c r="AD76" i="47"/>
  <c r="AE76" i="47"/>
  <c r="AF76" i="47"/>
  <c r="AG76" i="47"/>
  <c r="D77" i="47"/>
  <c r="E77" i="47"/>
  <c r="F77" i="47"/>
  <c r="G77" i="47"/>
  <c r="H77" i="47"/>
  <c r="I77" i="47"/>
  <c r="J77" i="47"/>
  <c r="K77" i="47"/>
  <c r="L77" i="47"/>
  <c r="M77" i="47"/>
  <c r="N77" i="47"/>
  <c r="O77" i="47"/>
  <c r="P77" i="47"/>
  <c r="Q77" i="47"/>
  <c r="R77" i="47"/>
  <c r="S77" i="47"/>
  <c r="T77" i="47"/>
  <c r="U77" i="47"/>
  <c r="V77" i="47"/>
  <c r="W77" i="47"/>
  <c r="X77" i="47"/>
  <c r="Y77" i="47"/>
  <c r="Z77" i="47"/>
  <c r="AA77" i="47"/>
  <c r="AB77" i="47"/>
  <c r="AC77" i="47"/>
  <c r="AD77" i="47"/>
  <c r="AE77" i="47"/>
  <c r="AF77" i="47"/>
  <c r="AG77" i="47"/>
  <c r="D78" i="47"/>
  <c r="E78" i="47"/>
  <c r="F78" i="47"/>
  <c r="G78" i="47"/>
  <c r="H78" i="47"/>
  <c r="I78" i="47"/>
  <c r="J78" i="47"/>
  <c r="K78" i="47"/>
  <c r="L78" i="47"/>
  <c r="M78" i="47"/>
  <c r="N78" i="47"/>
  <c r="O78" i="47"/>
  <c r="P78" i="47"/>
  <c r="Q78" i="47"/>
  <c r="R78" i="47"/>
  <c r="S78" i="47"/>
  <c r="T78" i="47"/>
  <c r="U78" i="47"/>
  <c r="V78" i="47"/>
  <c r="W78" i="47"/>
  <c r="X78" i="47"/>
  <c r="Y78" i="47"/>
  <c r="Z78" i="47"/>
  <c r="AA78" i="47"/>
  <c r="AB78" i="47"/>
  <c r="AC78" i="47"/>
  <c r="AD78" i="47"/>
  <c r="AE78" i="47"/>
  <c r="AF78" i="47"/>
  <c r="AG78" i="47"/>
  <c r="D79" i="47"/>
  <c r="E79" i="47"/>
  <c r="F79" i="47"/>
  <c r="G79" i="47"/>
  <c r="H79" i="47"/>
  <c r="I79" i="47"/>
  <c r="J79" i="47"/>
  <c r="K79" i="47"/>
  <c r="L79" i="47"/>
  <c r="M79" i="47"/>
  <c r="N79" i="47"/>
  <c r="O79" i="47"/>
  <c r="P79" i="47"/>
  <c r="Q79" i="47"/>
  <c r="R79" i="47"/>
  <c r="S79" i="47"/>
  <c r="T79" i="47"/>
  <c r="U79" i="47"/>
  <c r="V79" i="47"/>
  <c r="W79" i="47"/>
  <c r="X79" i="47"/>
  <c r="Y79" i="47"/>
  <c r="Z79" i="47"/>
  <c r="AA79" i="47"/>
  <c r="AB79" i="47"/>
  <c r="AC79" i="47"/>
  <c r="AD79" i="47"/>
  <c r="AE79" i="47"/>
  <c r="AF79" i="47"/>
  <c r="AG79" i="47"/>
  <c r="C71" i="47"/>
  <c r="C72" i="47"/>
  <c r="C73" i="47"/>
  <c r="C74" i="47"/>
  <c r="C75" i="47"/>
  <c r="C76" i="47"/>
  <c r="C77" i="47"/>
  <c r="C78" i="47"/>
  <c r="C79" i="47"/>
  <c r="C70" i="47"/>
  <c r="C67" i="47"/>
  <c r="C65" i="47"/>
  <c r="C64" i="47"/>
  <c r="C49" i="47"/>
  <c r="C50" i="47"/>
  <c r="C51" i="47"/>
  <c r="C52" i="47"/>
  <c r="C53" i="47"/>
  <c r="C54" i="47"/>
  <c r="C55" i="47"/>
  <c r="C56" i="47"/>
  <c r="C57" i="47"/>
  <c r="C58" i="47"/>
  <c r="C59" i="47"/>
  <c r="C60" i="47"/>
  <c r="C61" i="47"/>
  <c r="C62" i="47"/>
  <c r="C48" i="47"/>
  <c r="C44" i="47"/>
  <c r="C45" i="47"/>
  <c r="C43" i="47"/>
  <c r="C39" i="47"/>
  <c r="C38" i="47"/>
  <c r="C23" i="47"/>
  <c r="C24" i="47"/>
  <c r="C25" i="47"/>
  <c r="C26" i="47"/>
  <c r="C27" i="47"/>
  <c r="C28" i="47"/>
  <c r="C29" i="47"/>
  <c r="C30" i="47"/>
  <c r="C31" i="47"/>
  <c r="C32" i="47"/>
  <c r="C33" i="47"/>
  <c r="C34" i="47"/>
  <c r="C35" i="47"/>
  <c r="C36" i="47"/>
  <c r="C22" i="47"/>
  <c r="C18" i="47"/>
  <c r="C19" i="47"/>
  <c r="C17" i="47"/>
  <c r="D18" i="46" l="1"/>
  <c r="E18" i="46"/>
  <c r="F18" i="46"/>
  <c r="G18" i="46"/>
  <c r="H18" i="46"/>
  <c r="I18" i="46"/>
  <c r="J18" i="46"/>
  <c r="K18" i="46"/>
  <c r="L18" i="46"/>
  <c r="M18" i="46"/>
  <c r="N18" i="46"/>
  <c r="O18" i="46"/>
  <c r="P18" i="46"/>
  <c r="Q18" i="46"/>
  <c r="R18" i="46"/>
  <c r="S18" i="46"/>
  <c r="T18" i="46"/>
  <c r="U18" i="46"/>
  <c r="V18" i="46"/>
  <c r="W18" i="46"/>
  <c r="X18" i="46"/>
  <c r="Y18" i="46"/>
  <c r="Z18" i="46"/>
  <c r="AA18" i="46"/>
  <c r="AB18" i="46"/>
  <c r="AC18" i="46"/>
  <c r="AD18" i="46"/>
  <c r="AE18" i="46"/>
  <c r="AF18" i="46"/>
  <c r="AG18" i="46"/>
  <c r="D19" i="46"/>
  <c r="E19" i="46"/>
  <c r="F19" i="46"/>
  <c r="G19" i="46"/>
  <c r="H19" i="46"/>
  <c r="I19" i="46"/>
  <c r="J19" i="46"/>
  <c r="K19" i="46"/>
  <c r="L19" i="46"/>
  <c r="M19" i="46"/>
  <c r="N19" i="46"/>
  <c r="O19" i="46"/>
  <c r="P19" i="46"/>
  <c r="Q19" i="46"/>
  <c r="R19" i="46"/>
  <c r="S19" i="46"/>
  <c r="T19" i="46"/>
  <c r="U19" i="46"/>
  <c r="V19" i="46"/>
  <c r="W19" i="46"/>
  <c r="X19" i="46"/>
  <c r="Y19" i="46"/>
  <c r="Z19" i="46"/>
  <c r="AA19" i="46"/>
  <c r="AB19" i="46"/>
  <c r="AC19" i="46"/>
  <c r="AD19" i="46"/>
  <c r="AE19" i="46"/>
  <c r="AF19" i="46"/>
  <c r="AG19" i="46"/>
  <c r="D20" i="46"/>
  <c r="E20" i="46"/>
  <c r="F20" i="46"/>
  <c r="G20" i="46"/>
  <c r="H20" i="46"/>
  <c r="I20" i="46"/>
  <c r="J20" i="46"/>
  <c r="K20" i="46"/>
  <c r="L20" i="46"/>
  <c r="M20" i="46"/>
  <c r="N20" i="46"/>
  <c r="O20" i="46"/>
  <c r="P20" i="46"/>
  <c r="Q20" i="46"/>
  <c r="R20" i="46"/>
  <c r="S20" i="46"/>
  <c r="T20" i="46"/>
  <c r="U20" i="46"/>
  <c r="V20" i="46"/>
  <c r="W20" i="46"/>
  <c r="X20" i="46"/>
  <c r="Y20" i="46"/>
  <c r="Z20" i="46"/>
  <c r="AA20" i="46"/>
  <c r="AB20" i="46"/>
  <c r="AC20" i="46"/>
  <c r="AD20" i="46"/>
  <c r="AE20" i="46"/>
  <c r="AF20" i="46"/>
  <c r="AG20" i="46"/>
  <c r="D21" i="46"/>
  <c r="E21" i="46"/>
  <c r="F21" i="46"/>
  <c r="G21" i="46"/>
  <c r="H21" i="46"/>
  <c r="I21" i="46"/>
  <c r="J21" i="46"/>
  <c r="K21" i="46"/>
  <c r="L21" i="46"/>
  <c r="M21" i="46"/>
  <c r="N21" i="46"/>
  <c r="O21" i="46"/>
  <c r="P21" i="46"/>
  <c r="Q21" i="46"/>
  <c r="R21" i="46"/>
  <c r="S21" i="46"/>
  <c r="T21" i="46"/>
  <c r="U21" i="46"/>
  <c r="V21" i="46"/>
  <c r="W21" i="46"/>
  <c r="X21" i="46"/>
  <c r="Y21" i="46"/>
  <c r="Z21" i="46"/>
  <c r="AA21" i="46"/>
  <c r="AB21" i="46"/>
  <c r="AC21" i="46"/>
  <c r="AD21" i="46"/>
  <c r="AE21" i="46"/>
  <c r="AF21" i="46"/>
  <c r="AG21" i="46"/>
  <c r="D22" i="46"/>
  <c r="E22" i="46"/>
  <c r="F22" i="46"/>
  <c r="G22" i="46"/>
  <c r="H22" i="46"/>
  <c r="I22" i="46"/>
  <c r="J22" i="46"/>
  <c r="K22" i="46"/>
  <c r="L22" i="46"/>
  <c r="M22" i="46"/>
  <c r="N22" i="46"/>
  <c r="O22" i="46"/>
  <c r="P22" i="46"/>
  <c r="Q22" i="46"/>
  <c r="R22" i="46"/>
  <c r="S22" i="46"/>
  <c r="T22" i="46"/>
  <c r="U22" i="46"/>
  <c r="V22" i="46"/>
  <c r="W22" i="46"/>
  <c r="X22" i="46"/>
  <c r="Y22" i="46"/>
  <c r="Z22" i="46"/>
  <c r="AA22" i="46"/>
  <c r="AB22" i="46"/>
  <c r="AC22" i="46"/>
  <c r="AD22" i="46"/>
  <c r="AE22" i="46"/>
  <c r="AF22" i="46"/>
  <c r="AG22" i="46"/>
  <c r="D23" i="46"/>
  <c r="E23" i="46"/>
  <c r="F23" i="46"/>
  <c r="G23" i="46"/>
  <c r="H23" i="46"/>
  <c r="I23" i="46"/>
  <c r="J23" i="46"/>
  <c r="K23" i="46"/>
  <c r="L23" i="46"/>
  <c r="M23" i="46"/>
  <c r="N23" i="46"/>
  <c r="O23" i="46"/>
  <c r="P23" i="46"/>
  <c r="Q23" i="46"/>
  <c r="R23" i="46"/>
  <c r="S23" i="46"/>
  <c r="T23" i="46"/>
  <c r="U23" i="46"/>
  <c r="V23" i="46"/>
  <c r="W23" i="46"/>
  <c r="X23" i="46"/>
  <c r="Y23" i="46"/>
  <c r="Z23" i="46"/>
  <c r="AA23" i="46"/>
  <c r="AB23" i="46"/>
  <c r="AC23" i="46"/>
  <c r="AD23" i="46"/>
  <c r="AE23" i="46"/>
  <c r="AF23" i="46"/>
  <c r="AG23" i="46"/>
  <c r="D24" i="46"/>
  <c r="E24" i="46"/>
  <c r="F24" i="46"/>
  <c r="G24" i="46"/>
  <c r="H24" i="46"/>
  <c r="I24" i="46"/>
  <c r="J24" i="46"/>
  <c r="K24" i="46"/>
  <c r="L24" i="46"/>
  <c r="M24" i="46"/>
  <c r="N24" i="46"/>
  <c r="O24" i="46"/>
  <c r="P24" i="46"/>
  <c r="Q24" i="46"/>
  <c r="R24" i="46"/>
  <c r="S24" i="46"/>
  <c r="T24" i="46"/>
  <c r="U24" i="46"/>
  <c r="V24" i="46"/>
  <c r="W24" i="46"/>
  <c r="X24" i="46"/>
  <c r="Y24" i="46"/>
  <c r="Z24" i="46"/>
  <c r="AA24" i="46"/>
  <c r="AB24" i="46"/>
  <c r="AC24" i="46"/>
  <c r="AD24" i="46"/>
  <c r="AE24" i="46"/>
  <c r="AF24" i="46"/>
  <c r="AG24" i="46"/>
  <c r="D25" i="46"/>
  <c r="E25" i="46"/>
  <c r="F25" i="46"/>
  <c r="G25" i="46"/>
  <c r="H25" i="46"/>
  <c r="I25" i="46"/>
  <c r="J25" i="46"/>
  <c r="K25" i="46"/>
  <c r="L25" i="46"/>
  <c r="M25" i="46"/>
  <c r="N25" i="46"/>
  <c r="O25" i="46"/>
  <c r="P25" i="46"/>
  <c r="Q25" i="46"/>
  <c r="R25" i="46"/>
  <c r="S25" i="46"/>
  <c r="T25" i="46"/>
  <c r="U25" i="46"/>
  <c r="V25" i="46"/>
  <c r="W25" i="46"/>
  <c r="X25" i="46"/>
  <c r="Y25" i="46"/>
  <c r="Z25" i="46"/>
  <c r="AA25" i="46"/>
  <c r="AB25" i="46"/>
  <c r="AC25" i="46"/>
  <c r="AD25" i="46"/>
  <c r="AE25" i="46"/>
  <c r="AF25" i="46"/>
  <c r="AG25" i="46"/>
  <c r="D26" i="46"/>
  <c r="E26" i="46"/>
  <c r="F26" i="46"/>
  <c r="G26" i="46"/>
  <c r="H26" i="46"/>
  <c r="I26" i="46"/>
  <c r="J26" i="46"/>
  <c r="K26" i="46"/>
  <c r="L26" i="46"/>
  <c r="M26" i="46"/>
  <c r="N26" i="46"/>
  <c r="O26" i="46"/>
  <c r="P26" i="46"/>
  <c r="Q26" i="46"/>
  <c r="R26" i="46"/>
  <c r="S26" i="46"/>
  <c r="T26" i="46"/>
  <c r="U26" i="46"/>
  <c r="V26" i="46"/>
  <c r="W26" i="46"/>
  <c r="X26" i="46"/>
  <c r="Y26" i="46"/>
  <c r="Z26" i="46"/>
  <c r="AA26" i="46"/>
  <c r="AB26" i="46"/>
  <c r="AC26" i="46"/>
  <c r="AD26" i="46"/>
  <c r="AE26" i="46"/>
  <c r="AF26" i="46"/>
  <c r="AG26" i="46"/>
  <c r="D27" i="46"/>
  <c r="E27" i="46"/>
  <c r="F27" i="46"/>
  <c r="G27" i="46"/>
  <c r="H27" i="46"/>
  <c r="I27" i="46"/>
  <c r="J27" i="46"/>
  <c r="K27" i="46"/>
  <c r="L27" i="46"/>
  <c r="M27" i="46"/>
  <c r="N27" i="46"/>
  <c r="O27" i="46"/>
  <c r="P27" i="46"/>
  <c r="Q27" i="46"/>
  <c r="R27" i="46"/>
  <c r="S27" i="46"/>
  <c r="T27" i="46"/>
  <c r="U27" i="46"/>
  <c r="V27" i="46"/>
  <c r="W27" i="46"/>
  <c r="X27" i="46"/>
  <c r="Y27" i="46"/>
  <c r="Z27" i="46"/>
  <c r="AA27" i="46"/>
  <c r="AB27" i="46"/>
  <c r="AC27" i="46"/>
  <c r="AD27" i="46"/>
  <c r="AE27" i="46"/>
  <c r="AF27" i="46"/>
  <c r="AG27" i="46"/>
  <c r="D30" i="46"/>
  <c r="E30" i="46"/>
  <c r="F30" i="46"/>
  <c r="G30" i="46"/>
  <c r="H30" i="46"/>
  <c r="I30" i="46"/>
  <c r="J30" i="46"/>
  <c r="K30" i="46"/>
  <c r="L30" i="46"/>
  <c r="M30" i="46"/>
  <c r="N30" i="46"/>
  <c r="O30" i="46"/>
  <c r="P30" i="46"/>
  <c r="Q30" i="46"/>
  <c r="R30" i="46"/>
  <c r="S30" i="46"/>
  <c r="T30" i="46"/>
  <c r="U30" i="46"/>
  <c r="V30" i="46"/>
  <c r="W30" i="46"/>
  <c r="X30" i="46"/>
  <c r="Y30" i="46"/>
  <c r="Z30" i="46"/>
  <c r="AA30" i="46"/>
  <c r="AB30" i="46"/>
  <c r="AC30" i="46"/>
  <c r="AD30" i="46"/>
  <c r="AE30" i="46"/>
  <c r="AF30" i="46"/>
  <c r="AG30" i="46"/>
  <c r="D31" i="46"/>
  <c r="E31" i="46"/>
  <c r="F31" i="46"/>
  <c r="G31" i="46"/>
  <c r="H31" i="46"/>
  <c r="I31" i="46"/>
  <c r="J31" i="46"/>
  <c r="K31" i="46"/>
  <c r="L31" i="46"/>
  <c r="M31" i="46"/>
  <c r="N31" i="46"/>
  <c r="O31" i="46"/>
  <c r="P31" i="46"/>
  <c r="Q31" i="46"/>
  <c r="R31" i="46"/>
  <c r="S31" i="46"/>
  <c r="T31" i="46"/>
  <c r="U31" i="46"/>
  <c r="V31" i="46"/>
  <c r="W31" i="46"/>
  <c r="X31" i="46"/>
  <c r="Y31" i="46"/>
  <c r="Z31" i="46"/>
  <c r="AA31" i="46"/>
  <c r="AB31" i="46"/>
  <c r="AC31" i="46"/>
  <c r="AD31" i="46"/>
  <c r="AE31" i="46"/>
  <c r="AF31" i="46"/>
  <c r="AG31" i="46"/>
  <c r="D32" i="46"/>
  <c r="E32" i="46"/>
  <c r="F32" i="46"/>
  <c r="G32" i="46"/>
  <c r="H32" i="46"/>
  <c r="I32" i="46"/>
  <c r="J32" i="46"/>
  <c r="K32" i="46"/>
  <c r="L32" i="46"/>
  <c r="M32" i="46"/>
  <c r="N32" i="46"/>
  <c r="O32" i="46"/>
  <c r="P32" i="46"/>
  <c r="Q32" i="46"/>
  <c r="R32" i="46"/>
  <c r="S32" i="46"/>
  <c r="T32" i="46"/>
  <c r="U32" i="46"/>
  <c r="V32" i="46"/>
  <c r="W32" i="46"/>
  <c r="X32" i="46"/>
  <c r="Y32" i="46"/>
  <c r="Z32" i="46"/>
  <c r="AA32" i="46"/>
  <c r="AB32" i="46"/>
  <c r="AC32" i="46"/>
  <c r="AD32" i="46"/>
  <c r="AE32" i="46"/>
  <c r="AF32" i="46"/>
  <c r="AG32" i="46"/>
  <c r="D33" i="46"/>
  <c r="E33" i="46"/>
  <c r="F33" i="46"/>
  <c r="G33" i="46"/>
  <c r="H33" i="46"/>
  <c r="I33" i="46"/>
  <c r="J33" i="46"/>
  <c r="K33" i="46"/>
  <c r="L33" i="46"/>
  <c r="M33" i="46"/>
  <c r="N33" i="46"/>
  <c r="O33" i="46"/>
  <c r="P33" i="46"/>
  <c r="Q33" i="46"/>
  <c r="R33" i="46"/>
  <c r="S33" i="46"/>
  <c r="T33" i="46"/>
  <c r="U33" i="46"/>
  <c r="V33" i="46"/>
  <c r="W33" i="46"/>
  <c r="X33" i="46"/>
  <c r="Y33" i="46"/>
  <c r="Z33" i="46"/>
  <c r="AA33" i="46"/>
  <c r="AB33" i="46"/>
  <c r="AC33" i="46"/>
  <c r="AD33" i="46"/>
  <c r="AE33" i="46"/>
  <c r="AF33" i="46"/>
  <c r="AG33" i="46"/>
  <c r="D34" i="46"/>
  <c r="E34" i="46"/>
  <c r="F34" i="46"/>
  <c r="G34" i="46"/>
  <c r="H34" i="46"/>
  <c r="I34" i="46"/>
  <c r="J34" i="46"/>
  <c r="K34" i="46"/>
  <c r="L34" i="46"/>
  <c r="M34" i="46"/>
  <c r="N34" i="46"/>
  <c r="O34" i="46"/>
  <c r="P34" i="46"/>
  <c r="Q34" i="46"/>
  <c r="R34" i="46"/>
  <c r="S34" i="46"/>
  <c r="T34" i="46"/>
  <c r="U34" i="46"/>
  <c r="V34" i="46"/>
  <c r="W34" i="46"/>
  <c r="X34" i="46"/>
  <c r="Y34" i="46"/>
  <c r="Z34" i="46"/>
  <c r="AA34" i="46"/>
  <c r="AB34" i="46"/>
  <c r="AC34" i="46"/>
  <c r="AD34" i="46"/>
  <c r="AE34" i="46"/>
  <c r="AF34" i="46"/>
  <c r="AG34" i="46"/>
  <c r="D35" i="46"/>
  <c r="E35" i="46"/>
  <c r="F35" i="46"/>
  <c r="G35" i="46"/>
  <c r="H35" i="46"/>
  <c r="I35" i="46"/>
  <c r="J35" i="46"/>
  <c r="K35" i="46"/>
  <c r="L35" i="46"/>
  <c r="M35" i="46"/>
  <c r="N35" i="46"/>
  <c r="O35" i="46"/>
  <c r="P35" i="46"/>
  <c r="Q35" i="46"/>
  <c r="R35" i="46"/>
  <c r="S35" i="46"/>
  <c r="T35" i="46"/>
  <c r="U35" i="46"/>
  <c r="V35" i="46"/>
  <c r="W35" i="46"/>
  <c r="X35" i="46"/>
  <c r="Y35" i="46"/>
  <c r="Z35" i="46"/>
  <c r="AA35" i="46"/>
  <c r="AB35" i="46"/>
  <c r="AC35" i="46"/>
  <c r="AD35" i="46"/>
  <c r="AE35" i="46"/>
  <c r="AF35" i="46"/>
  <c r="AG35" i="46"/>
  <c r="D36" i="46"/>
  <c r="E36" i="46"/>
  <c r="F36" i="46"/>
  <c r="G36" i="46"/>
  <c r="H36" i="46"/>
  <c r="I36" i="46"/>
  <c r="J36" i="46"/>
  <c r="K36" i="46"/>
  <c r="L36" i="46"/>
  <c r="M36" i="46"/>
  <c r="N36" i="46"/>
  <c r="O36" i="46"/>
  <c r="P36" i="46"/>
  <c r="Q36" i="46"/>
  <c r="R36" i="46"/>
  <c r="S36" i="46"/>
  <c r="T36" i="46"/>
  <c r="U36" i="46"/>
  <c r="V36" i="46"/>
  <c r="W36" i="46"/>
  <c r="X36" i="46"/>
  <c r="Y36" i="46"/>
  <c r="Z36" i="46"/>
  <c r="AA36" i="46"/>
  <c r="AB36" i="46"/>
  <c r="AC36" i="46"/>
  <c r="AD36" i="46"/>
  <c r="AE36" i="46"/>
  <c r="AF36" i="46"/>
  <c r="AG36" i="46"/>
  <c r="D37" i="46"/>
  <c r="E37" i="46"/>
  <c r="F37" i="46"/>
  <c r="G37" i="46"/>
  <c r="H37" i="46"/>
  <c r="I37" i="46"/>
  <c r="J37" i="46"/>
  <c r="K37" i="46"/>
  <c r="L37" i="46"/>
  <c r="M37" i="46"/>
  <c r="N37" i="46"/>
  <c r="O37" i="46"/>
  <c r="P37" i="46"/>
  <c r="Q37" i="46"/>
  <c r="R37" i="46"/>
  <c r="S37" i="46"/>
  <c r="T37" i="46"/>
  <c r="U37" i="46"/>
  <c r="V37" i="46"/>
  <c r="W37" i="46"/>
  <c r="X37" i="46"/>
  <c r="Y37" i="46"/>
  <c r="Z37" i="46"/>
  <c r="AA37" i="46"/>
  <c r="AB37" i="46"/>
  <c r="AC37" i="46"/>
  <c r="AD37" i="46"/>
  <c r="AE37" i="46"/>
  <c r="AF37" i="46"/>
  <c r="AG37" i="46"/>
  <c r="D38" i="46"/>
  <c r="E38" i="46"/>
  <c r="F38" i="46"/>
  <c r="G38" i="46"/>
  <c r="H38" i="46"/>
  <c r="I38" i="46"/>
  <c r="J38" i="46"/>
  <c r="K38" i="46"/>
  <c r="L38" i="46"/>
  <c r="M38" i="46"/>
  <c r="N38" i="46"/>
  <c r="O38" i="46"/>
  <c r="P38" i="46"/>
  <c r="Q38" i="46"/>
  <c r="R38" i="46"/>
  <c r="S38" i="46"/>
  <c r="T38" i="46"/>
  <c r="U38" i="46"/>
  <c r="V38" i="46"/>
  <c r="W38" i="46"/>
  <c r="X38" i="46"/>
  <c r="Y38" i="46"/>
  <c r="Z38" i="46"/>
  <c r="AA38" i="46"/>
  <c r="AB38" i="46"/>
  <c r="AC38" i="46"/>
  <c r="AD38" i="46"/>
  <c r="AE38" i="46"/>
  <c r="AF38" i="46"/>
  <c r="AG38" i="46"/>
  <c r="D39" i="46"/>
  <c r="E39" i="46"/>
  <c r="F39" i="46"/>
  <c r="G39" i="46"/>
  <c r="H39" i="46"/>
  <c r="I39" i="46"/>
  <c r="J39" i="46"/>
  <c r="K39" i="46"/>
  <c r="L39" i="46"/>
  <c r="M39" i="46"/>
  <c r="N39" i="46"/>
  <c r="O39" i="46"/>
  <c r="P39" i="46"/>
  <c r="Q39" i="46"/>
  <c r="R39" i="46"/>
  <c r="S39" i="46"/>
  <c r="T39" i="46"/>
  <c r="U39" i="46"/>
  <c r="V39" i="46"/>
  <c r="W39" i="46"/>
  <c r="X39" i="46"/>
  <c r="Y39" i="46"/>
  <c r="Z39" i="46"/>
  <c r="AA39" i="46"/>
  <c r="AB39" i="46"/>
  <c r="AC39" i="46"/>
  <c r="AD39" i="46"/>
  <c r="AE39" i="46"/>
  <c r="AF39" i="46"/>
  <c r="AG39" i="46"/>
  <c r="D42" i="46"/>
  <c r="E42" i="46"/>
  <c r="F42" i="46"/>
  <c r="G42" i="46"/>
  <c r="H42" i="46"/>
  <c r="I42" i="46"/>
  <c r="J42" i="46"/>
  <c r="K42" i="46"/>
  <c r="L42" i="46"/>
  <c r="M42" i="46"/>
  <c r="N42" i="46"/>
  <c r="O42" i="46"/>
  <c r="P42" i="46"/>
  <c r="Q42" i="46"/>
  <c r="R42" i="46"/>
  <c r="S42" i="46"/>
  <c r="T42" i="46"/>
  <c r="U42" i="46"/>
  <c r="V42" i="46"/>
  <c r="W42" i="46"/>
  <c r="X42" i="46"/>
  <c r="Y42" i="46"/>
  <c r="Z42" i="46"/>
  <c r="AA42" i="46"/>
  <c r="AB42" i="46"/>
  <c r="AC42" i="46"/>
  <c r="AD42" i="46"/>
  <c r="AE42" i="46"/>
  <c r="AF42" i="46"/>
  <c r="AG42" i="46"/>
  <c r="D43" i="46"/>
  <c r="E43" i="46"/>
  <c r="F43" i="46"/>
  <c r="G43" i="46"/>
  <c r="H43" i="46"/>
  <c r="I43" i="46"/>
  <c r="J43" i="46"/>
  <c r="K43" i="46"/>
  <c r="L43" i="46"/>
  <c r="M43" i="46"/>
  <c r="N43" i="46"/>
  <c r="O43" i="46"/>
  <c r="P43" i="46"/>
  <c r="Q43" i="46"/>
  <c r="R43" i="46"/>
  <c r="S43" i="46"/>
  <c r="T43" i="46"/>
  <c r="U43" i="46"/>
  <c r="V43" i="46"/>
  <c r="W43" i="46"/>
  <c r="X43" i="46"/>
  <c r="Y43" i="46"/>
  <c r="Z43" i="46"/>
  <c r="AA43" i="46"/>
  <c r="AB43" i="46"/>
  <c r="AC43" i="46"/>
  <c r="AD43" i="46"/>
  <c r="AE43" i="46"/>
  <c r="AF43" i="46"/>
  <c r="AG43" i="46"/>
  <c r="D47" i="46"/>
  <c r="E47" i="46"/>
  <c r="F47" i="46"/>
  <c r="G47" i="46"/>
  <c r="H47" i="46"/>
  <c r="I47" i="46"/>
  <c r="J47" i="46"/>
  <c r="K47" i="46"/>
  <c r="L47" i="46"/>
  <c r="M47" i="46"/>
  <c r="N47" i="46"/>
  <c r="O47" i="46"/>
  <c r="P47" i="46"/>
  <c r="Q47" i="46"/>
  <c r="R47" i="46"/>
  <c r="S47" i="46"/>
  <c r="T47" i="46"/>
  <c r="U47" i="46"/>
  <c r="V47" i="46"/>
  <c r="W47" i="46"/>
  <c r="X47" i="46"/>
  <c r="Y47" i="46"/>
  <c r="Z47" i="46"/>
  <c r="AA47" i="46"/>
  <c r="AB47" i="46"/>
  <c r="AC47" i="46"/>
  <c r="AD47" i="46"/>
  <c r="AE47" i="46"/>
  <c r="AF47" i="46"/>
  <c r="AG47" i="46"/>
  <c r="D48" i="46"/>
  <c r="E48" i="46"/>
  <c r="F48" i="46"/>
  <c r="G48" i="46"/>
  <c r="H48" i="46"/>
  <c r="I48" i="46"/>
  <c r="J48" i="46"/>
  <c r="K48" i="46"/>
  <c r="L48" i="46"/>
  <c r="M48" i="46"/>
  <c r="N48" i="46"/>
  <c r="O48" i="46"/>
  <c r="P48" i="46"/>
  <c r="Q48" i="46"/>
  <c r="R48" i="46"/>
  <c r="S48" i="46"/>
  <c r="T48" i="46"/>
  <c r="U48" i="46"/>
  <c r="V48" i="46"/>
  <c r="W48" i="46"/>
  <c r="X48" i="46"/>
  <c r="Y48" i="46"/>
  <c r="Z48" i="46"/>
  <c r="AA48" i="46"/>
  <c r="AB48" i="46"/>
  <c r="AC48" i="46"/>
  <c r="AD48" i="46"/>
  <c r="AE48" i="46"/>
  <c r="AF48" i="46"/>
  <c r="AG48" i="46"/>
  <c r="D49" i="46"/>
  <c r="E49" i="46"/>
  <c r="F49" i="46"/>
  <c r="G49" i="46"/>
  <c r="H49" i="46"/>
  <c r="I49" i="46"/>
  <c r="J49" i="46"/>
  <c r="K49" i="46"/>
  <c r="L49" i="46"/>
  <c r="M49" i="46"/>
  <c r="N49" i="46"/>
  <c r="O49" i="46"/>
  <c r="P49" i="46"/>
  <c r="Q49" i="46"/>
  <c r="R49" i="46"/>
  <c r="S49" i="46"/>
  <c r="T49" i="46"/>
  <c r="U49" i="46"/>
  <c r="V49" i="46"/>
  <c r="W49" i="46"/>
  <c r="X49" i="46"/>
  <c r="Y49" i="46"/>
  <c r="Z49" i="46"/>
  <c r="AA49" i="46"/>
  <c r="AB49" i="46"/>
  <c r="AC49" i="46"/>
  <c r="AD49" i="46"/>
  <c r="AE49" i="46"/>
  <c r="AF49" i="46"/>
  <c r="AG49" i="46"/>
  <c r="D50" i="46"/>
  <c r="E50" i="46"/>
  <c r="F50" i="46"/>
  <c r="G50" i="46"/>
  <c r="H50" i="46"/>
  <c r="I50" i="46"/>
  <c r="J50" i="46"/>
  <c r="K50" i="46"/>
  <c r="L50" i="46"/>
  <c r="M50" i="46"/>
  <c r="N50" i="46"/>
  <c r="O50" i="46"/>
  <c r="P50" i="46"/>
  <c r="Q50" i="46"/>
  <c r="R50" i="46"/>
  <c r="S50" i="46"/>
  <c r="T50" i="46"/>
  <c r="U50" i="46"/>
  <c r="V50" i="46"/>
  <c r="W50" i="46"/>
  <c r="X50" i="46"/>
  <c r="Y50" i="46"/>
  <c r="Z50" i="46"/>
  <c r="AA50" i="46"/>
  <c r="AB50" i="46"/>
  <c r="AC50" i="46"/>
  <c r="AD50" i="46"/>
  <c r="AE50" i="46"/>
  <c r="AF50" i="46"/>
  <c r="AG50" i="46"/>
  <c r="D51" i="46"/>
  <c r="E51" i="46"/>
  <c r="F51" i="46"/>
  <c r="G51" i="46"/>
  <c r="H51" i="46"/>
  <c r="I51" i="46"/>
  <c r="J51" i="46"/>
  <c r="K51" i="46"/>
  <c r="L51" i="46"/>
  <c r="M51" i="46"/>
  <c r="N51" i="46"/>
  <c r="O51" i="46"/>
  <c r="P51" i="46"/>
  <c r="Q51" i="46"/>
  <c r="R51" i="46"/>
  <c r="S51" i="46"/>
  <c r="T51" i="46"/>
  <c r="U51" i="46"/>
  <c r="V51" i="46"/>
  <c r="W51" i="46"/>
  <c r="X51" i="46"/>
  <c r="Y51" i="46"/>
  <c r="Z51" i="46"/>
  <c r="AA51" i="46"/>
  <c r="AB51" i="46"/>
  <c r="AC51" i="46"/>
  <c r="AD51" i="46"/>
  <c r="AE51" i="46"/>
  <c r="AF51" i="46"/>
  <c r="AG51" i="46"/>
  <c r="D52" i="46"/>
  <c r="E52" i="46"/>
  <c r="F52" i="46"/>
  <c r="G52" i="46"/>
  <c r="H52" i="46"/>
  <c r="I52" i="46"/>
  <c r="J52" i="46"/>
  <c r="K52" i="46"/>
  <c r="L52" i="46"/>
  <c r="M52" i="46"/>
  <c r="N52" i="46"/>
  <c r="O52" i="46"/>
  <c r="P52" i="46"/>
  <c r="Q52" i="46"/>
  <c r="R52" i="46"/>
  <c r="S52" i="46"/>
  <c r="T52" i="46"/>
  <c r="U52" i="46"/>
  <c r="V52" i="46"/>
  <c r="W52" i="46"/>
  <c r="X52" i="46"/>
  <c r="Y52" i="46"/>
  <c r="Z52" i="46"/>
  <c r="AA52" i="46"/>
  <c r="AB52" i="46"/>
  <c r="AC52" i="46"/>
  <c r="AD52" i="46"/>
  <c r="AE52" i="46"/>
  <c r="AF52" i="46"/>
  <c r="AG52" i="46"/>
  <c r="D53" i="46"/>
  <c r="E53" i="46"/>
  <c r="F53" i="46"/>
  <c r="G53" i="46"/>
  <c r="H53" i="46"/>
  <c r="I53" i="46"/>
  <c r="J53" i="46"/>
  <c r="K53" i="46"/>
  <c r="L53" i="46"/>
  <c r="M53" i="46"/>
  <c r="N53" i="46"/>
  <c r="O53" i="46"/>
  <c r="P53" i="46"/>
  <c r="Q53" i="46"/>
  <c r="R53" i="46"/>
  <c r="S53" i="46"/>
  <c r="T53" i="46"/>
  <c r="U53" i="46"/>
  <c r="V53" i="46"/>
  <c r="W53" i="46"/>
  <c r="X53" i="46"/>
  <c r="Y53" i="46"/>
  <c r="Z53" i="46"/>
  <c r="AA53" i="46"/>
  <c r="AB53" i="46"/>
  <c r="AC53" i="46"/>
  <c r="AD53" i="46"/>
  <c r="AE53" i="46"/>
  <c r="AF53" i="46"/>
  <c r="AG53" i="46"/>
  <c r="D54" i="46"/>
  <c r="E54" i="46"/>
  <c r="F54" i="46"/>
  <c r="G54" i="46"/>
  <c r="H54" i="46"/>
  <c r="I54" i="46"/>
  <c r="J54" i="46"/>
  <c r="K54" i="46"/>
  <c r="L54" i="46"/>
  <c r="M54" i="46"/>
  <c r="N54" i="46"/>
  <c r="O54" i="46"/>
  <c r="P54" i="46"/>
  <c r="Q54" i="46"/>
  <c r="R54" i="46"/>
  <c r="S54" i="46"/>
  <c r="T54" i="46"/>
  <c r="U54" i="46"/>
  <c r="V54" i="46"/>
  <c r="W54" i="46"/>
  <c r="X54" i="46"/>
  <c r="Y54" i="46"/>
  <c r="Z54" i="46"/>
  <c r="AA54" i="46"/>
  <c r="AB54" i="46"/>
  <c r="AC54" i="46"/>
  <c r="AD54" i="46"/>
  <c r="AE54" i="46"/>
  <c r="AF54" i="46"/>
  <c r="AG54" i="46"/>
  <c r="D55" i="46"/>
  <c r="E55" i="46"/>
  <c r="F55" i="46"/>
  <c r="G55" i="46"/>
  <c r="H55" i="46"/>
  <c r="I55" i="46"/>
  <c r="J55" i="46"/>
  <c r="K55" i="46"/>
  <c r="L55" i="46"/>
  <c r="M55" i="46"/>
  <c r="N55" i="46"/>
  <c r="O55" i="46"/>
  <c r="P55" i="46"/>
  <c r="Q55" i="46"/>
  <c r="R55" i="46"/>
  <c r="S55" i="46"/>
  <c r="T55" i="46"/>
  <c r="U55" i="46"/>
  <c r="V55" i="46"/>
  <c r="W55" i="46"/>
  <c r="X55" i="46"/>
  <c r="Y55" i="46"/>
  <c r="Z55" i="46"/>
  <c r="AA55" i="46"/>
  <c r="AB55" i="46"/>
  <c r="AC55" i="46"/>
  <c r="AD55" i="46"/>
  <c r="AE55" i="46"/>
  <c r="AF55" i="46"/>
  <c r="AG55" i="46"/>
  <c r="D58" i="46"/>
  <c r="E58" i="46"/>
  <c r="F58" i="46"/>
  <c r="G58" i="46"/>
  <c r="H58" i="46"/>
  <c r="I58" i="46"/>
  <c r="J58" i="46"/>
  <c r="K58" i="46"/>
  <c r="L58" i="46"/>
  <c r="M58" i="46"/>
  <c r="N58" i="46"/>
  <c r="O58" i="46"/>
  <c r="P58" i="46"/>
  <c r="Q58" i="46"/>
  <c r="R58" i="46"/>
  <c r="S58" i="46"/>
  <c r="T58" i="46"/>
  <c r="U58" i="46"/>
  <c r="V58" i="46"/>
  <c r="W58" i="46"/>
  <c r="X58" i="46"/>
  <c r="Y58" i="46"/>
  <c r="Z58" i="46"/>
  <c r="AA58" i="46"/>
  <c r="AB58" i="46"/>
  <c r="AC58" i="46"/>
  <c r="AD58" i="46"/>
  <c r="AE58" i="46"/>
  <c r="AF58" i="46"/>
  <c r="AG58" i="46"/>
  <c r="D59" i="46"/>
  <c r="E59" i="46"/>
  <c r="F59" i="46"/>
  <c r="G59" i="46"/>
  <c r="H59" i="46"/>
  <c r="I59" i="46"/>
  <c r="J59" i="46"/>
  <c r="K59" i="46"/>
  <c r="L59" i="46"/>
  <c r="M59" i="46"/>
  <c r="N59" i="46"/>
  <c r="O59" i="46"/>
  <c r="P59" i="46"/>
  <c r="Q59" i="46"/>
  <c r="R59" i="46"/>
  <c r="S59" i="46"/>
  <c r="T59" i="46"/>
  <c r="U59" i="46"/>
  <c r="V59" i="46"/>
  <c r="W59" i="46"/>
  <c r="X59" i="46"/>
  <c r="Y59" i="46"/>
  <c r="Z59" i="46"/>
  <c r="AA59" i="46"/>
  <c r="AB59" i="46"/>
  <c r="AC59" i="46"/>
  <c r="AD59" i="46"/>
  <c r="AE59" i="46"/>
  <c r="AF59" i="46"/>
  <c r="AG59" i="46"/>
  <c r="D60" i="46"/>
  <c r="E60" i="46"/>
  <c r="F60" i="46"/>
  <c r="G60" i="46"/>
  <c r="H60" i="46"/>
  <c r="I60" i="46"/>
  <c r="J60" i="46"/>
  <c r="K60" i="46"/>
  <c r="L60" i="46"/>
  <c r="M60" i="46"/>
  <c r="N60" i="46"/>
  <c r="O60" i="46"/>
  <c r="P60" i="46"/>
  <c r="Q60" i="46"/>
  <c r="R60" i="46"/>
  <c r="S60" i="46"/>
  <c r="T60" i="46"/>
  <c r="U60" i="46"/>
  <c r="V60" i="46"/>
  <c r="W60" i="46"/>
  <c r="X60" i="46"/>
  <c r="Y60" i="46"/>
  <c r="Z60" i="46"/>
  <c r="AA60" i="46"/>
  <c r="AB60" i="46"/>
  <c r="AC60" i="46"/>
  <c r="AD60" i="46"/>
  <c r="AE60" i="46"/>
  <c r="AF60" i="46"/>
  <c r="AG60" i="46"/>
  <c r="D61" i="46"/>
  <c r="E61" i="46"/>
  <c r="F61" i="46"/>
  <c r="G61" i="46"/>
  <c r="H61" i="46"/>
  <c r="I61" i="46"/>
  <c r="J61" i="46"/>
  <c r="K61" i="46"/>
  <c r="L61" i="46"/>
  <c r="M61" i="46"/>
  <c r="N61" i="46"/>
  <c r="O61" i="46"/>
  <c r="P61" i="46"/>
  <c r="Q61" i="46"/>
  <c r="R61" i="46"/>
  <c r="S61" i="46"/>
  <c r="T61" i="46"/>
  <c r="U61" i="46"/>
  <c r="V61" i="46"/>
  <c r="W61" i="46"/>
  <c r="X61" i="46"/>
  <c r="Y61" i="46"/>
  <c r="Z61" i="46"/>
  <c r="AA61" i="46"/>
  <c r="AB61" i="46"/>
  <c r="AC61" i="46"/>
  <c r="AD61" i="46"/>
  <c r="AE61" i="46"/>
  <c r="AF61" i="46"/>
  <c r="AG61" i="46"/>
  <c r="D62" i="46"/>
  <c r="E62" i="46"/>
  <c r="F62" i="46"/>
  <c r="G62" i="46"/>
  <c r="H62" i="46"/>
  <c r="I62" i="46"/>
  <c r="J62" i="46"/>
  <c r="K62" i="46"/>
  <c r="L62" i="46"/>
  <c r="M62" i="46"/>
  <c r="N62" i="46"/>
  <c r="O62" i="46"/>
  <c r="P62" i="46"/>
  <c r="Q62" i="46"/>
  <c r="R62" i="46"/>
  <c r="S62" i="46"/>
  <c r="T62" i="46"/>
  <c r="U62" i="46"/>
  <c r="V62" i="46"/>
  <c r="W62" i="46"/>
  <c r="X62" i="46"/>
  <c r="Y62" i="46"/>
  <c r="Z62" i="46"/>
  <c r="AA62" i="46"/>
  <c r="AB62" i="46"/>
  <c r="AC62" i="46"/>
  <c r="AD62" i="46"/>
  <c r="AE62" i="46"/>
  <c r="AF62" i="46"/>
  <c r="AG62" i="46"/>
  <c r="D63" i="46"/>
  <c r="E63" i="46"/>
  <c r="F63" i="46"/>
  <c r="G63" i="46"/>
  <c r="H63" i="46"/>
  <c r="I63" i="46"/>
  <c r="J63" i="46"/>
  <c r="K63" i="46"/>
  <c r="L63" i="46"/>
  <c r="M63" i="46"/>
  <c r="N63" i="46"/>
  <c r="O63" i="46"/>
  <c r="P63" i="46"/>
  <c r="Q63" i="46"/>
  <c r="R63" i="46"/>
  <c r="S63" i="46"/>
  <c r="T63" i="46"/>
  <c r="U63" i="46"/>
  <c r="V63" i="46"/>
  <c r="W63" i="46"/>
  <c r="X63" i="46"/>
  <c r="Y63" i="46"/>
  <c r="Z63" i="46"/>
  <c r="AA63" i="46"/>
  <c r="AB63" i="46"/>
  <c r="AC63" i="46"/>
  <c r="AD63" i="46"/>
  <c r="AE63" i="46"/>
  <c r="AF63" i="46"/>
  <c r="AG63" i="46"/>
  <c r="D64" i="46"/>
  <c r="E64" i="46"/>
  <c r="F64" i="46"/>
  <c r="G64" i="46"/>
  <c r="H64" i="46"/>
  <c r="I64" i="46"/>
  <c r="J64" i="46"/>
  <c r="K64" i="46"/>
  <c r="L64" i="46"/>
  <c r="M64" i="46"/>
  <c r="N64" i="46"/>
  <c r="O64" i="46"/>
  <c r="P64" i="46"/>
  <c r="Q64" i="46"/>
  <c r="R64" i="46"/>
  <c r="S64" i="46"/>
  <c r="T64" i="46"/>
  <c r="U64" i="46"/>
  <c r="V64" i="46"/>
  <c r="W64" i="46"/>
  <c r="X64" i="46"/>
  <c r="Y64" i="46"/>
  <c r="Z64" i="46"/>
  <c r="AA64" i="46"/>
  <c r="AB64" i="46"/>
  <c r="AC64" i="46"/>
  <c r="AD64" i="46"/>
  <c r="AE64" i="46"/>
  <c r="AF64" i="46"/>
  <c r="AG64" i="46"/>
  <c r="D65" i="46"/>
  <c r="E65" i="46"/>
  <c r="F65" i="46"/>
  <c r="G65" i="46"/>
  <c r="H65" i="46"/>
  <c r="I65" i="46"/>
  <c r="J65" i="46"/>
  <c r="K65" i="46"/>
  <c r="L65" i="46"/>
  <c r="M65" i="46"/>
  <c r="N65" i="46"/>
  <c r="O65" i="46"/>
  <c r="P65" i="46"/>
  <c r="Q65" i="46"/>
  <c r="R65" i="46"/>
  <c r="S65" i="46"/>
  <c r="T65" i="46"/>
  <c r="U65" i="46"/>
  <c r="V65" i="46"/>
  <c r="W65" i="46"/>
  <c r="X65" i="46"/>
  <c r="Y65" i="46"/>
  <c r="Z65" i="46"/>
  <c r="AA65" i="46"/>
  <c r="AB65" i="46"/>
  <c r="AC65" i="46"/>
  <c r="AD65" i="46"/>
  <c r="AE65" i="46"/>
  <c r="AF65" i="46"/>
  <c r="AG65" i="46"/>
  <c r="D68" i="46"/>
  <c r="E68" i="46"/>
  <c r="F68" i="46"/>
  <c r="G68" i="46"/>
  <c r="H68" i="46"/>
  <c r="I68" i="46"/>
  <c r="J68" i="46"/>
  <c r="K68" i="46"/>
  <c r="L68" i="46"/>
  <c r="M68" i="46"/>
  <c r="N68" i="46"/>
  <c r="O68" i="46"/>
  <c r="P68" i="46"/>
  <c r="Q68" i="46"/>
  <c r="R68" i="46"/>
  <c r="S68" i="46"/>
  <c r="T68" i="46"/>
  <c r="U68" i="46"/>
  <c r="V68" i="46"/>
  <c r="W68" i="46"/>
  <c r="X68" i="46"/>
  <c r="Y68" i="46"/>
  <c r="Z68" i="46"/>
  <c r="AA68" i="46"/>
  <c r="AB68" i="46"/>
  <c r="AC68" i="46"/>
  <c r="AD68" i="46"/>
  <c r="AE68" i="46"/>
  <c r="AF68" i="46"/>
  <c r="AG68" i="46"/>
  <c r="D69" i="46"/>
  <c r="E69" i="46"/>
  <c r="F69" i="46"/>
  <c r="G69" i="46"/>
  <c r="H69" i="46"/>
  <c r="I69" i="46"/>
  <c r="J69" i="46"/>
  <c r="K69" i="46"/>
  <c r="L69" i="46"/>
  <c r="M69" i="46"/>
  <c r="N69" i="46"/>
  <c r="O69" i="46"/>
  <c r="P69" i="46"/>
  <c r="Q69" i="46"/>
  <c r="R69" i="46"/>
  <c r="S69" i="46"/>
  <c r="T69" i="46"/>
  <c r="U69" i="46"/>
  <c r="V69" i="46"/>
  <c r="W69" i="46"/>
  <c r="X69" i="46"/>
  <c r="Y69" i="46"/>
  <c r="Z69" i="46"/>
  <c r="AA69" i="46"/>
  <c r="AB69" i="46"/>
  <c r="AC69" i="46"/>
  <c r="AD69" i="46"/>
  <c r="AE69" i="46"/>
  <c r="AF69" i="46"/>
  <c r="AG69" i="46"/>
  <c r="D72" i="46"/>
  <c r="E72" i="46"/>
  <c r="F72" i="46"/>
  <c r="G72" i="46"/>
  <c r="H72" i="46"/>
  <c r="I72" i="46"/>
  <c r="J72" i="46"/>
  <c r="K72" i="46"/>
  <c r="L72" i="46"/>
  <c r="M72" i="46"/>
  <c r="N72" i="46"/>
  <c r="O72" i="46"/>
  <c r="P72" i="46"/>
  <c r="Q72" i="46"/>
  <c r="R72" i="46"/>
  <c r="S72" i="46"/>
  <c r="T72" i="46"/>
  <c r="U72" i="46"/>
  <c r="V72" i="46"/>
  <c r="W72" i="46"/>
  <c r="X72" i="46"/>
  <c r="Y72" i="46"/>
  <c r="Z72" i="46"/>
  <c r="AA72" i="46"/>
  <c r="AB72" i="46"/>
  <c r="AC72" i="46"/>
  <c r="AD72" i="46"/>
  <c r="AE72" i="46"/>
  <c r="AF72" i="46"/>
  <c r="AG72" i="46"/>
  <c r="D73" i="46"/>
  <c r="E73" i="46"/>
  <c r="F73" i="46"/>
  <c r="G73" i="46"/>
  <c r="H73" i="46"/>
  <c r="I73" i="46"/>
  <c r="J73" i="46"/>
  <c r="K73" i="46"/>
  <c r="L73" i="46"/>
  <c r="M73" i="46"/>
  <c r="N73" i="46"/>
  <c r="O73" i="46"/>
  <c r="P73" i="46"/>
  <c r="Q73" i="46"/>
  <c r="R73" i="46"/>
  <c r="S73" i="46"/>
  <c r="T73" i="46"/>
  <c r="U73" i="46"/>
  <c r="V73" i="46"/>
  <c r="W73" i="46"/>
  <c r="X73" i="46"/>
  <c r="Y73" i="46"/>
  <c r="Z73" i="46"/>
  <c r="AA73" i="46"/>
  <c r="AB73" i="46"/>
  <c r="AC73" i="46"/>
  <c r="AD73" i="46"/>
  <c r="AE73" i="46"/>
  <c r="AF73" i="46"/>
  <c r="AG73" i="46"/>
  <c r="D77" i="46"/>
  <c r="E77" i="46"/>
  <c r="F77" i="46"/>
  <c r="G77" i="46"/>
  <c r="H77" i="46"/>
  <c r="I77" i="46"/>
  <c r="J77" i="46"/>
  <c r="K77" i="46"/>
  <c r="L77" i="46"/>
  <c r="M77" i="46"/>
  <c r="N77" i="46"/>
  <c r="O77" i="46"/>
  <c r="P77" i="46"/>
  <c r="Q77" i="46"/>
  <c r="R77" i="46"/>
  <c r="S77" i="46"/>
  <c r="T77" i="46"/>
  <c r="U77" i="46"/>
  <c r="V77" i="46"/>
  <c r="W77" i="46"/>
  <c r="X77" i="46"/>
  <c r="Y77" i="46"/>
  <c r="Z77" i="46"/>
  <c r="AA77" i="46"/>
  <c r="AB77" i="46"/>
  <c r="AC77" i="46"/>
  <c r="AD77" i="46"/>
  <c r="AE77" i="46"/>
  <c r="AF77" i="46"/>
  <c r="AG77" i="46"/>
  <c r="D78" i="46"/>
  <c r="E78" i="46"/>
  <c r="F78" i="46"/>
  <c r="G78" i="46"/>
  <c r="H78" i="46"/>
  <c r="I78" i="46"/>
  <c r="J78" i="46"/>
  <c r="K78" i="46"/>
  <c r="L78" i="46"/>
  <c r="M78" i="46"/>
  <c r="N78" i="46"/>
  <c r="O78" i="46"/>
  <c r="P78" i="46"/>
  <c r="Q78" i="46"/>
  <c r="R78" i="46"/>
  <c r="S78" i="46"/>
  <c r="T78" i="46"/>
  <c r="U78" i="46"/>
  <c r="V78" i="46"/>
  <c r="W78" i="46"/>
  <c r="X78" i="46"/>
  <c r="Y78" i="46"/>
  <c r="Z78" i="46"/>
  <c r="AA78" i="46"/>
  <c r="AB78" i="46"/>
  <c r="AC78" i="46"/>
  <c r="AD78" i="46"/>
  <c r="AE78" i="46"/>
  <c r="AF78" i="46"/>
  <c r="AG78" i="46"/>
  <c r="D79" i="46"/>
  <c r="E79" i="46"/>
  <c r="F79" i="46"/>
  <c r="G79" i="46"/>
  <c r="H79" i="46"/>
  <c r="I79" i="46"/>
  <c r="J79" i="46"/>
  <c r="K79" i="46"/>
  <c r="L79" i="46"/>
  <c r="M79" i="46"/>
  <c r="N79" i="46"/>
  <c r="O79" i="46"/>
  <c r="P79" i="46"/>
  <c r="Q79" i="46"/>
  <c r="R79" i="46"/>
  <c r="S79" i="46"/>
  <c r="T79" i="46"/>
  <c r="U79" i="46"/>
  <c r="V79" i="46"/>
  <c r="W79" i="46"/>
  <c r="X79" i="46"/>
  <c r="Y79" i="46"/>
  <c r="Z79" i="46"/>
  <c r="AA79" i="46"/>
  <c r="AB79" i="46"/>
  <c r="AC79" i="46"/>
  <c r="AD79" i="46"/>
  <c r="AE79" i="46"/>
  <c r="AF79" i="46"/>
  <c r="AG79" i="46"/>
  <c r="D80" i="46"/>
  <c r="E80" i="46"/>
  <c r="F80" i="46"/>
  <c r="G80" i="46"/>
  <c r="H80" i="46"/>
  <c r="I80" i="46"/>
  <c r="J80" i="46"/>
  <c r="K80" i="46"/>
  <c r="L80" i="46"/>
  <c r="M80" i="46"/>
  <c r="N80" i="46"/>
  <c r="O80" i="46"/>
  <c r="P80" i="46"/>
  <c r="Q80" i="46"/>
  <c r="R80" i="46"/>
  <c r="S80" i="46"/>
  <c r="T80" i="46"/>
  <c r="U80" i="46"/>
  <c r="V80" i="46"/>
  <c r="W80" i="46"/>
  <c r="X80" i="46"/>
  <c r="Y80" i="46"/>
  <c r="Z80" i="46"/>
  <c r="AA80" i="46"/>
  <c r="AB80" i="46"/>
  <c r="AC80" i="46"/>
  <c r="AD80" i="46"/>
  <c r="AE80" i="46"/>
  <c r="AF80" i="46"/>
  <c r="AG80" i="46"/>
  <c r="D81" i="46"/>
  <c r="E81" i="46"/>
  <c r="F81" i="46"/>
  <c r="G81" i="46"/>
  <c r="H81" i="46"/>
  <c r="I81" i="46"/>
  <c r="J81" i="46"/>
  <c r="K81" i="46"/>
  <c r="L81" i="46"/>
  <c r="M81" i="46"/>
  <c r="N81" i="46"/>
  <c r="O81" i="46"/>
  <c r="P81" i="46"/>
  <c r="Q81" i="46"/>
  <c r="R81" i="46"/>
  <c r="S81" i="46"/>
  <c r="T81" i="46"/>
  <c r="U81" i="46"/>
  <c r="V81" i="46"/>
  <c r="W81" i="46"/>
  <c r="X81" i="46"/>
  <c r="Y81" i="46"/>
  <c r="Z81" i="46"/>
  <c r="AA81" i="46"/>
  <c r="AB81" i="46"/>
  <c r="AC81" i="46"/>
  <c r="AD81" i="46"/>
  <c r="AE81" i="46"/>
  <c r="AF81" i="46"/>
  <c r="AG81" i="46"/>
  <c r="D82" i="46"/>
  <c r="E82" i="46"/>
  <c r="F82" i="46"/>
  <c r="G82" i="46"/>
  <c r="H82" i="46"/>
  <c r="I82" i="46"/>
  <c r="J82" i="46"/>
  <c r="K82" i="46"/>
  <c r="L82" i="46"/>
  <c r="M82" i="46"/>
  <c r="N82" i="46"/>
  <c r="O82" i="46"/>
  <c r="P82" i="46"/>
  <c r="Q82" i="46"/>
  <c r="R82" i="46"/>
  <c r="S82" i="46"/>
  <c r="T82" i="46"/>
  <c r="U82" i="46"/>
  <c r="V82" i="46"/>
  <c r="W82" i="46"/>
  <c r="X82" i="46"/>
  <c r="Y82" i="46"/>
  <c r="Z82" i="46"/>
  <c r="AA82" i="46"/>
  <c r="AB82" i="46"/>
  <c r="AC82" i="46"/>
  <c r="AD82" i="46"/>
  <c r="AE82" i="46"/>
  <c r="AF82" i="46"/>
  <c r="AG82" i="46"/>
  <c r="D83" i="46"/>
  <c r="E83" i="46"/>
  <c r="F83" i="46"/>
  <c r="G83" i="46"/>
  <c r="H83" i="46"/>
  <c r="I83" i="46"/>
  <c r="J83" i="46"/>
  <c r="K83" i="46"/>
  <c r="L83" i="46"/>
  <c r="M83" i="46"/>
  <c r="N83" i="46"/>
  <c r="O83" i="46"/>
  <c r="P83" i="46"/>
  <c r="Q83" i="46"/>
  <c r="R83" i="46"/>
  <c r="S83" i="46"/>
  <c r="T83" i="46"/>
  <c r="U83" i="46"/>
  <c r="V83" i="46"/>
  <c r="W83" i="46"/>
  <c r="X83" i="46"/>
  <c r="Y83" i="46"/>
  <c r="Z83" i="46"/>
  <c r="AA83" i="46"/>
  <c r="AB83" i="46"/>
  <c r="AC83" i="46"/>
  <c r="AD83" i="46"/>
  <c r="AE83" i="46"/>
  <c r="AF83" i="46"/>
  <c r="AG83" i="46"/>
  <c r="D84" i="46"/>
  <c r="E84" i="46"/>
  <c r="F84" i="46"/>
  <c r="G84" i="46"/>
  <c r="H84" i="46"/>
  <c r="I84" i="46"/>
  <c r="J84" i="46"/>
  <c r="K84" i="46"/>
  <c r="L84" i="46"/>
  <c r="M84" i="46"/>
  <c r="N84" i="46"/>
  <c r="O84" i="46"/>
  <c r="P84" i="46"/>
  <c r="Q84" i="46"/>
  <c r="R84" i="46"/>
  <c r="S84" i="46"/>
  <c r="T84" i="46"/>
  <c r="U84" i="46"/>
  <c r="V84" i="46"/>
  <c r="W84" i="46"/>
  <c r="X84" i="46"/>
  <c r="Y84" i="46"/>
  <c r="Z84" i="46"/>
  <c r="AA84" i="46"/>
  <c r="AB84" i="46"/>
  <c r="AC84" i="46"/>
  <c r="AD84" i="46"/>
  <c r="AE84" i="46"/>
  <c r="AF84" i="46"/>
  <c r="AG84" i="46"/>
  <c r="D87" i="46"/>
  <c r="E87" i="46"/>
  <c r="F87" i="46"/>
  <c r="G87" i="46"/>
  <c r="H87" i="46"/>
  <c r="I87" i="46"/>
  <c r="J87" i="46"/>
  <c r="K87" i="46"/>
  <c r="L87" i="46"/>
  <c r="M87" i="46"/>
  <c r="N87" i="46"/>
  <c r="O87" i="46"/>
  <c r="P87" i="46"/>
  <c r="Q87" i="46"/>
  <c r="R87" i="46"/>
  <c r="S87" i="46"/>
  <c r="T87" i="46"/>
  <c r="U87" i="46"/>
  <c r="V87" i="46"/>
  <c r="W87" i="46"/>
  <c r="X87" i="46"/>
  <c r="Y87" i="46"/>
  <c r="Z87" i="46"/>
  <c r="AA87" i="46"/>
  <c r="AB87" i="46"/>
  <c r="AC87" i="46"/>
  <c r="AD87" i="46"/>
  <c r="AE87" i="46"/>
  <c r="AF87" i="46"/>
  <c r="AG87" i="46"/>
  <c r="D88" i="46"/>
  <c r="E88" i="46"/>
  <c r="F88" i="46"/>
  <c r="G88" i="46"/>
  <c r="H88" i="46"/>
  <c r="I88" i="46"/>
  <c r="J88" i="46"/>
  <c r="K88" i="46"/>
  <c r="L88" i="46"/>
  <c r="M88" i="46"/>
  <c r="N88" i="46"/>
  <c r="O88" i="46"/>
  <c r="P88" i="46"/>
  <c r="Q88" i="46"/>
  <c r="R88" i="46"/>
  <c r="S88" i="46"/>
  <c r="T88" i="46"/>
  <c r="U88" i="46"/>
  <c r="V88" i="46"/>
  <c r="W88" i="46"/>
  <c r="X88" i="46"/>
  <c r="Y88" i="46"/>
  <c r="Z88" i="46"/>
  <c r="AA88" i="46"/>
  <c r="AB88" i="46"/>
  <c r="AC88" i="46"/>
  <c r="AD88" i="46"/>
  <c r="AE88" i="46"/>
  <c r="AF88" i="46"/>
  <c r="AG88" i="46"/>
  <c r="D89" i="46"/>
  <c r="E89" i="46"/>
  <c r="F89" i="46"/>
  <c r="G89" i="46"/>
  <c r="H89" i="46"/>
  <c r="I89" i="46"/>
  <c r="J89" i="46"/>
  <c r="K89" i="46"/>
  <c r="L89" i="46"/>
  <c r="M89" i="46"/>
  <c r="N89" i="46"/>
  <c r="O89" i="46"/>
  <c r="P89" i="46"/>
  <c r="Q89" i="46"/>
  <c r="R89" i="46"/>
  <c r="S89" i="46"/>
  <c r="T89" i="46"/>
  <c r="U89" i="46"/>
  <c r="V89" i="46"/>
  <c r="W89" i="46"/>
  <c r="X89" i="46"/>
  <c r="Y89" i="46"/>
  <c r="Z89" i="46"/>
  <c r="AA89" i="46"/>
  <c r="AB89" i="46"/>
  <c r="AC89" i="46"/>
  <c r="AD89" i="46"/>
  <c r="AE89" i="46"/>
  <c r="AF89" i="46"/>
  <c r="AG89" i="46"/>
  <c r="D90" i="46"/>
  <c r="E90" i="46"/>
  <c r="F90" i="46"/>
  <c r="G90" i="46"/>
  <c r="H90" i="46"/>
  <c r="I90" i="46"/>
  <c r="J90" i="46"/>
  <c r="K90" i="46"/>
  <c r="L90" i="46"/>
  <c r="M90" i="46"/>
  <c r="N90" i="46"/>
  <c r="O90" i="46"/>
  <c r="P90" i="46"/>
  <c r="Q90" i="46"/>
  <c r="R90" i="46"/>
  <c r="S90" i="46"/>
  <c r="T90" i="46"/>
  <c r="U90" i="46"/>
  <c r="V90" i="46"/>
  <c r="W90" i="46"/>
  <c r="X90" i="46"/>
  <c r="Y90" i="46"/>
  <c r="Z90" i="46"/>
  <c r="AA90" i="46"/>
  <c r="AB90" i="46"/>
  <c r="AC90" i="46"/>
  <c r="AD90" i="46"/>
  <c r="AE90" i="46"/>
  <c r="AF90" i="46"/>
  <c r="AG90" i="46"/>
  <c r="D91" i="46"/>
  <c r="E91" i="46"/>
  <c r="F91" i="46"/>
  <c r="G91" i="46"/>
  <c r="H91" i="46"/>
  <c r="I91" i="46"/>
  <c r="J91" i="46"/>
  <c r="K91" i="46"/>
  <c r="L91" i="46"/>
  <c r="M91" i="46"/>
  <c r="N91" i="46"/>
  <c r="O91" i="46"/>
  <c r="P91" i="46"/>
  <c r="Q91" i="46"/>
  <c r="R91" i="46"/>
  <c r="S91" i="46"/>
  <c r="T91" i="46"/>
  <c r="U91" i="46"/>
  <c r="V91" i="46"/>
  <c r="W91" i="46"/>
  <c r="X91" i="46"/>
  <c r="Y91" i="46"/>
  <c r="Z91" i="46"/>
  <c r="AA91" i="46"/>
  <c r="AB91" i="46"/>
  <c r="AC91" i="46"/>
  <c r="AD91" i="46"/>
  <c r="AE91" i="46"/>
  <c r="AF91" i="46"/>
  <c r="AG91" i="46"/>
  <c r="D92" i="46"/>
  <c r="E92" i="46"/>
  <c r="F92" i="46"/>
  <c r="G92" i="46"/>
  <c r="H92" i="46"/>
  <c r="I92" i="46"/>
  <c r="J92" i="46"/>
  <c r="K92" i="46"/>
  <c r="L92" i="46"/>
  <c r="M92" i="46"/>
  <c r="N92" i="46"/>
  <c r="O92" i="46"/>
  <c r="P92" i="46"/>
  <c r="Q92" i="46"/>
  <c r="R92" i="46"/>
  <c r="S92" i="46"/>
  <c r="T92" i="46"/>
  <c r="U92" i="46"/>
  <c r="V92" i="46"/>
  <c r="W92" i="46"/>
  <c r="X92" i="46"/>
  <c r="Y92" i="46"/>
  <c r="Z92" i="46"/>
  <c r="AA92" i="46"/>
  <c r="AB92" i="46"/>
  <c r="AC92" i="46"/>
  <c r="AD92" i="46"/>
  <c r="AE92" i="46"/>
  <c r="AF92" i="46"/>
  <c r="AG92" i="46"/>
  <c r="D93" i="46"/>
  <c r="E93" i="46"/>
  <c r="F93" i="46"/>
  <c r="G93" i="46"/>
  <c r="H93" i="46"/>
  <c r="I93" i="46"/>
  <c r="J93" i="46"/>
  <c r="K93" i="46"/>
  <c r="L93" i="46"/>
  <c r="M93" i="46"/>
  <c r="N93" i="46"/>
  <c r="O93" i="46"/>
  <c r="P93" i="46"/>
  <c r="Q93" i="46"/>
  <c r="R93" i="46"/>
  <c r="S93" i="46"/>
  <c r="T93" i="46"/>
  <c r="U93" i="46"/>
  <c r="V93" i="46"/>
  <c r="W93" i="46"/>
  <c r="X93" i="46"/>
  <c r="Y93" i="46"/>
  <c r="Z93" i="46"/>
  <c r="AA93" i="46"/>
  <c r="AB93" i="46"/>
  <c r="AC93" i="46"/>
  <c r="AD93" i="46"/>
  <c r="AE93" i="46"/>
  <c r="AF93" i="46"/>
  <c r="AG93" i="46"/>
  <c r="D94" i="46"/>
  <c r="E94" i="46"/>
  <c r="F94" i="46"/>
  <c r="G94" i="46"/>
  <c r="H94" i="46"/>
  <c r="I94" i="46"/>
  <c r="J94" i="46"/>
  <c r="K94" i="46"/>
  <c r="L94" i="46"/>
  <c r="M94" i="46"/>
  <c r="N94" i="46"/>
  <c r="O94" i="46"/>
  <c r="P94" i="46"/>
  <c r="Q94" i="46"/>
  <c r="R94" i="46"/>
  <c r="S94" i="46"/>
  <c r="T94" i="46"/>
  <c r="U94" i="46"/>
  <c r="V94" i="46"/>
  <c r="W94" i="46"/>
  <c r="X94" i="46"/>
  <c r="Y94" i="46"/>
  <c r="Z94" i="46"/>
  <c r="AA94" i="46"/>
  <c r="AB94" i="46"/>
  <c r="AC94" i="46"/>
  <c r="AD94" i="46"/>
  <c r="AE94" i="46"/>
  <c r="AF94" i="46"/>
  <c r="AG94" i="46"/>
  <c r="D98" i="46"/>
  <c r="E98" i="46"/>
  <c r="F98" i="46"/>
  <c r="G98" i="46"/>
  <c r="H98" i="46"/>
  <c r="I98" i="46"/>
  <c r="J98" i="46"/>
  <c r="K98" i="46"/>
  <c r="L98" i="46"/>
  <c r="M98" i="46"/>
  <c r="N98" i="46"/>
  <c r="O98" i="46"/>
  <c r="P98" i="46"/>
  <c r="Q98" i="46"/>
  <c r="R98" i="46"/>
  <c r="S98" i="46"/>
  <c r="T98" i="46"/>
  <c r="U98" i="46"/>
  <c r="V98" i="46"/>
  <c r="W98" i="46"/>
  <c r="X98" i="46"/>
  <c r="Y98" i="46"/>
  <c r="Z98" i="46"/>
  <c r="AA98" i="46"/>
  <c r="AB98" i="46"/>
  <c r="AC98" i="46"/>
  <c r="AD98" i="46"/>
  <c r="AE98" i="46"/>
  <c r="AF98" i="46"/>
  <c r="AG98" i="46"/>
  <c r="D99" i="46"/>
  <c r="E99" i="46"/>
  <c r="F99" i="46"/>
  <c r="G99" i="46"/>
  <c r="H99" i="46"/>
  <c r="I99" i="46"/>
  <c r="J99" i="46"/>
  <c r="K99" i="46"/>
  <c r="L99" i="46"/>
  <c r="M99" i="46"/>
  <c r="N99" i="46"/>
  <c r="O99" i="46"/>
  <c r="P99" i="46"/>
  <c r="Q99" i="46"/>
  <c r="R99" i="46"/>
  <c r="S99" i="46"/>
  <c r="T99" i="46"/>
  <c r="U99" i="46"/>
  <c r="V99" i="46"/>
  <c r="W99" i="46"/>
  <c r="X99" i="46"/>
  <c r="Y99" i="46"/>
  <c r="Z99" i="46"/>
  <c r="AA99" i="46"/>
  <c r="AB99" i="46"/>
  <c r="AC99" i="46"/>
  <c r="AD99" i="46"/>
  <c r="AE99" i="46"/>
  <c r="AF99" i="46"/>
  <c r="AG99" i="46"/>
  <c r="D100" i="46"/>
  <c r="E100" i="46"/>
  <c r="F100" i="46"/>
  <c r="G100" i="46"/>
  <c r="H100" i="46"/>
  <c r="I100" i="46"/>
  <c r="J100" i="46"/>
  <c r="K100" i="46"/>
  <c r="L100" i="46"/>
  <c r="M100" i="46"/>
  <c r="N100" i="46"/>
  <c r="O100" i="46"/>
  <c r="P100" i="46"/>
  <c r="Q100" i="46"/>
  <c r="R100" i="46"/>
  <c r="S100" i="46"/>
  <c r="T100" i="46"/>
  <c r="U100" i="46"/>
  <c r="V100" i="46"/>
  <c r="W100" i="46"/>
  <c r="X100" i="46"/>
  <c r="Y100" i="46"/>
  <c r="Z100" i="46"/>
  <c r="AA100" i="46"/>
  <c r="AB100" i="46"/>
  <c r="AC100" i="46"/>
  <c r="AD100" i="46"/>
  <c r="AE100" i="46"/>
  <c r="AF100" i="46"/>
  <c r="AG100" i="46"/>
  <c r="D101" i="46"/>
  <c r="E101" i="46"/>
  <c r="F101" i="46"/>
  <c r="G101" i="46"/>
  <c r="H101" i="46"/>
  <c r="I101" i="46"/>
  <c r="J101" i="46"/>
  <c r="K101" i="46"/>
  <c r="L101" i="46"/>
  <c r="M101" i="46"/>
  <c r="N101" i="46"/>
  <c r="O101" i="46"/>
  <c r="P101" i="46"/>
  <c r="Q101" i="46"/>
  <c r="R101" i="46"/>
  <c r="S101" i="46"/>
  <c r="T101" i="46"/>
  <c r="U101" i="46"/>
  <c r="V101" i="46"/>
  <c r="W101" i="46"/>
  <c r="X101" i="46"/>
  <c r="Y101" i="46"/>
  <c r="Z101" i="46"/>
  <c r="AA101" i="46"/>
  <c r="AB101" i="46"/>
  <c r="AC101" i="46"/>
  <c r="AD101" i="46"/>
  <c r="AE101" i="46"/>
  <c r="AF101" i="46"/>
  <c r="AG101" i="46"/>
  <c r="D102" i="46"/>
  <c r="E102" i="46"/>
  <c r="F102" i="46"/>
  <c r="G102" i="46"/>
  <c r="H102" i="46"/>
  <c r="I102" i="46"/>
  <c r="J102" i="46"/>
  <c r="K102" i="46"/>
  <c r="L102" i="46"/>
  <c r="M102" i="46"/>
  <c r="N102" i="46"/>
  <c r="O102" i="46"/>
  <c r="P102" i="46"/>
  <c r="Q102" i="46"/>
  <c r="R102" i="46"/>
  <c r="S102" i="46"/>
  <c r="T102" i="46"/>
  <c r="U102" i="46"/>
  <c r="V102" i="46"/>
  <c r="W102" i="46"/>
  <c r="X102" i="46"/>
  <c r="Y102" i="46"/>
  <c r="Z102" i="46"/>
  <c r="AA102" i="46"/>
  <c r="AB102" i="46"/>
  <c r="AC102" i="46"/>
  <c r="AD102" i="46"/>
  <c r="AE102" i="46"/>
  <c r="AF102" i="46"/>
  <c r="AG102" i="46"/>
  <c r="D103" i="46"/>
  <c r="E103" i="46"/>
  <c r="F103" i="46"/>
  <c r="G103" i="46"/>
  <c r="H103" i="46"/>
  <c r="I103" i="46"/>
  <c r="J103" i="46"/>
  <c r="K103" i="46"/>
  <c r="L103" i="46"/>
  <c r="M103" i="46"/>
  <c r="N103" i="46"/>
  <c r="O103" i="46"/>
  <c r="P103" i="46"/>
  <c r="Q103" i="46"/>
  <c r="R103" i="46"/>
  <c r="S103" i="46"/>
  <c r="T103" i="46"/>
  <c r="U103" i="46"/>
  <c r="V103" i="46"/>
  <c r="W103" i="46"/>
  <c r="X103" i="46"/>
  <c r="Y103" i="46"/>
  <c r="Z103" i="46"/>
  <c r="AA103" i="46"/>
  <c r="AB103" i="46"/>
  <c r="AC103" i="46"/>
  <c r="AD103" i="46"/>
  <c r="AE103" i="46"/>
  <c r="AF103" i="46"/>
  <c r="AG103" i="46"/>
  <c r="D104" i="46"/>
  <c r="E104" i="46"/>
  <c r="F104" i="46"/>
  <c r="G104" i="46"/>
  <c r="H104" i="46"/>
  <c r="I104" i="46"/>
  <c r="J104" i="46"/>
  <c r="K104" i="46"/>
  <c r="L104" i="46"/>
  <c r="M104" i="46"/>
  <c r="N104" i="46"/>
  <c r="O104" i="46"/>
  <c r="P104" i="46"/>
  <c r="Q104" i="46"/>
  <c r="R104" i="46"/>
  <c r="S104" i="46"/>
  <c r="T104" i="46"/>
  <c r="U104" i="46"/>
  <c r="V104" i="46"/>
  <c r="W104" i="46"/>
  <c r="X104" i="46"/>
  <c r="Y104" i="46"/>
  <c r="Z104" i="46"/>
  <c r="AA104" i="46"/>
  <c r="AB104" i="46"/>
  <c r="AC104" i="46"/>
  <c r="AD104" i="46"/>
  <c r="AE104" i="46"/>
  <c r="AF104" i="46"/>
  <c r="AG104" i="46"/>
  <c r="D105" i="46"/>
  <c r="E105" i="46"/>
  <c r="F105" i="46"/>
  <c r="G105" i="46"/>
  <c r="H105" i="46"/>
  <c r="I105" i="46"/>
  <c r="J105" i="46"/>
  <c r="K105" i="46"/>
  <c r="L105" i="46"/>
  <c r="M105" i="46"/>
  <c r="N105" i="46"/>
  <c r="O105" i="46"/>
  <c r="P105" i="46"/>
  <c r="Q105" i="46"/>
  <c r="R105" i="46"/>
  <c r="S105" i="46"/>
  <c r="T105" i="46"/>
  <c r="U105" i="46"/>
  <c r="V105" i="46"/>
  <c r="W105" i="46"/>
  <c r="X105" i="46"/>
  <c r="Y105" i="46"/>
  <c r="Z105" i="46"/>
  <c r="AA105" i="46"/>
  <c r="AB105" i="46"/>
  <c r="AC105" i="46"/>
  <c r="AD105" i="46"/>
  <c r="AE105" i="46"/>
  <c r="AF105" i="46"/>
  <c r="AG105" i="46"/>
  <c r="D106" i="46"/>
  <c r="E106" i="46"/>
  <c r="F106" i="46"/>
  <c r="G106" i="46"/>
  <c r="H106" i="46"/>
  <c r="I106" i="46"/>
  <c r="J106" i="46"/>
  <c r="K106" i="46"/>
  <c r="L106" i="46"/>
  <c r="M106" i="46"/>
  <c r="N106" i="46"/>
  <c r="O106" i="46"/>
  <c r="P106" i="46"/>
  <c r="Q106" i="46"/>
  <c r="R106" i="46"/>
  <c r="S106" i="46"/>
  <c r="T106" i="46"/>
  <c r="U106" i="46"/>
  <c r="V106" i="46"/>
  <c r="W106" i="46"/>
  <c r="X106" i="46"/>
  <c r="Y106" i="46"/>
  <c r="Z106" i="46"/>
  <c r="AA106" i="46"/>
  <c r="AB106" i="46"/>
  <c r="AC106" i="46"/>
  <c r="AD106" i="46"/>
  <c r="AE106" i="46"/>
  <c r="AF106" i="46"/>
  <c r="AG106" i="46"/>
  <c r="D109" i="46"/>
  <c r="E109" i="46"/>
  <c r="F109" i="46"/>
  <c r="G109" i="46"/>
  <c r="H109" i="46"/>
  <c r="I109" i="46"/>
  <c r="J109" i="46"/>
  <c r="K109" i="46"/>
  <c r="L109" i="46"/>
  <c r="M109" i="46"/>
  <c r="N109" i="46"/>
  <c r="O109" i="46"/>
  <c r="P109" i="46"/>
  <c r="Q109" i="46"/>
  <c r="R109" i="46"/>
  <c r="S109" i="46"/>
  <c r="T109" i="46"/>
  <c r="U109" i="46"/>
  <c r="V109" i="46"/>
  <c r="W109" i="46"/>
  <c r="X109" i="46"/>
  <c r="Y109" i="46"/>
  <c r="Z109" i="46"/>
  <c r="AA109" i="46"/>
  <c r="AB109" i="46"/>
  <c r="AC109" i="46"/>
  <c r="AD109" i="46"/>
  <c r="AE109" i="46"/>
  <c r="AF109" i="46"/>
  <c r="AG109" i="46"/>
  <c r="D110" i="46"/>
  <c r="E110" i="46"/>
  <c r="F110" i="46"/>
  <c r="G110" i="46"/>
  <c r="H110" i="46"/>
  <c r="I110" i="46"/>
  <c r="J110" i="46"/>
  <c r="K110" i="46"/>
  <c r="L110" i="46"/>
  <c r="M110" i="46"/>
  <c r="N110" i="46"/>
  <c r="O110" i="46"/>
  <c r="P110" i="46"/>
  <c r="Q110" i="46"/>
  <c r="R110" i="46"/>
  <c r="S110" i="46"/>
  <c r="T110" i="46"/>
  <c r="U110" i="46"/>
  <c r="V110" i="46"/>
  <c r="W110" i="46"/>
  <c r="X110" i="46"/>
  <c r="Y110" i="46"/>
  <c r="Z110" i="46"/>
  <c r="AA110" i="46"/>
  <c r="AB110" i="46"/>
  <c r="AC110" i="46"/>
  <c r="AD110" i="46"/>
  <c r="AE110" i="46"/>
  <c r="AF110" i="46"/>
  <c r="AG110" i="46"/>
  <c r="D111" i="46"/>
  <c r="E111" i="46"/>
  <c r="F111" i="46"/>
  <c r="G111" i="46"/>
  <c r="H111" i="46"/>
  <c r="I111" i="46"/>
  <c r="J111" i="46"/>
  <c r="K111" i="46"/>
  <c r="L111" i="46"/>
  <c r="M111" i="46"/>
  <c r="N111" i="46"/>
  <c r="O111" i="46"/>
  <c r="P111" i="46"/>
  <c r="Q111" i="46"/>
  <c r="R111" i="46"/>
  <c r="S111" i="46"/>
  <c r="T111" i="46"/>
  <c r="U111" i="46"/>
  <c r="V111" i="46"/>
  <c r="W111" i="46"/>
  <c r="X111" i="46"/>
  <c r="Y111" i="46"/>
  <c r="Z111" i="46"/>
  <c r="AA111" i="46"/>
  <c r="AB111" i="46"/>
  <c r="AC111" i="46"/>
  <c r="AD111" i="46"/>
  <c r="AE111" i="46"/>
  <c r="AF111" i="46"/>
  <c r="AG111" i="46"/>
  <c r="D112" i="46"/>
  <c r="E112" i="46"/>
  <c r="F112" i="46"/>
  <c r="G112" i="46"/>
  <c r="H112" i="46"/>
  <c r="I112" i="46"/>
  <c r="J112" i="46"/>
  <c r="K112" i="46"/>
  <c r="L112" i="46"/>
  <c r="M112" i="46"/>
  <c r="N112" i="46"/>
  <c r="O112" i="46"/>
  <c r="P112" i="46"/>
  <c r="Q112" i="46"/>
  <c r="R112" i="46"/>
  <c r="S112" i="46"/>
  <c r="T112" i="46"/>
  <c r="U112" i="46"/>
  <c r="V112" i="46"/>
  <c r="W112" i="46"/>
  <c r="X112" i="46"/>
  <c r="Y112" i="46"/>
  <c r="Z112" i="46"/>
  <c r="AA112" i="46"/>
  <c r="AB112" i="46"/>
  <c r="AC112" i="46"/>
  <c r="AD112" i="46"/>
  <c r="AE112" i="46"/>
  <c r="AF112" i="46"/>
  <c r="AG112" i="46"/>
  <c r="D113" i="46"/>
  <c r="E113" i="46"/>
  <c r="F113" i="46"/>
  <c r="G113" i="46"/>
  <c r="H113" i="46"/>
  <c r="I113" i="46"/>
  <c r="J113" i="46"/>
  <c r="K113" i="46"/>
  <c r="L113" i="46"/>
  <c r="M113" i="46"/>
  <c r="N113" i="46"/>
  <c r="O113" i="46"/>
  <c r="P113" i="46"/>
  <c r="Q113" i="46"/>
  <c r="R113" i="46"/>
  <c r="S113" i="46"/>
  <c r="T113" i="46"/>
  <c r="U113" i="46"/>
  <c r="V113" i="46"/>
  <c r="W113" i="46"/>
  <c r="X113" i="46"/>
  <c r="Y113" i="46"/>
  <c r="Z113" i="46"/>
  <c r="AA113" i="46"/>
  <c r="AB113" i="46"/>
  <c r="AC113" i="46"/>
  <c r="AD113" i="46"/>
  <c r="AE113" i="46"/>
  <c r="AF113" i="46"/>
  <c r="AG113" i="46"/>
  <c r="D114" i="46"/>
  <c r="E114" i="46"/>
  <c r="F114" i="46"/>
  <c r="G114" i="46"/>
  <c r="H114" i="46"/>
  <c r="I114" i="46"/>
  <c r="J114" i="46"/>
  <c r="K114" i="46"/>
  <c r="L114" i="46"/>
  <c r="M114" i="46"/>
  <c r="N114" i="46"/>
  <c r="O114" i="46"/>
  <c r="P114" i="46"/>
  <c r="Q114" i="46"/>
  <c r="R114" i="46"/>
  <c r="S114" i="46"/>
  <c r="T114" i="46"/>
  <c r="U114" i="46"/>
  <c r="V114" i="46"/>
  <c r="W114" i="46"/>
  <c r="X114" i="46"/>
  <c r="Y114" i="46"/>
  <c r="Z114" i="46"/>
  <c r="AA114" i="46"/>
  <c r="AB114" i="46"/>
  <c r="AC114" i="46"/>
  <c r="AD114" i="46"/>
  <c r="AE114" i="46"/>
  <c r="AF114" i="46"/>
  <c r="AG114" i="46"/>
  <c r="D115" i="46"/>
  <c r="E115" i="46"/>
  <c r="F115" i="46"/>
  <c r="G115" i="46"/>
  <c r="H115" i="46"/>
  <c r="I115" i="46"/>
  <c r="J115" i="46"/>
  <c r="K115" i="46"/>
  <c r="L115" i="46"/>
  <c r="M115" i="46"/>
  <c r="N115" i="46"/>
  <c r="O115" i="46"/>
  <c r="P115" i="46"/>
  <c r="Q115" i="46"/>
  <c r="R115" i="46"/>
  <c r="S115" i="46"/>
  <c r="T115" i="46"/>
  <c r="U115" i="46"/>
  <c r="V115" i="46"/>
  <c r="W115" i="46"/>
  <c r="X115" i="46"/>
  <c r="Y115" i="46"/>
  <c r="Z115" i="46"/>
  <c r="AA115" i="46"/>
  <c r="AB115" i="46"/>
  <c r="AC115" i="46"/>
  <c r="AD115" i="46"/>
  <c r="AE115" i="46"/>
  <c r="AF115" i="46"/>
  <c r="AG115" i="46"/>
  <c r="D116" i="46"/>
  <c r="E116" i="46"/>
  <c r="F116" i="46"/>
  <c r="G116" i="46"/>
  <c r="H116" i="46"/>
  <c r="I116" i="46"/>
  <c r="J116" i="46"/>
  <c r="K116" i="46"/>
  <c r="L116" i="46"/>
  <c r="M116" i="46"/>
  <c r="N116" i="46"/>
  <c r="O116" i="46"/>
  <c r="P116" i="46"/>
  <c r="Q116" i="46"/>
  <c r="R116" i="46"/>
  <c r="S116" i="46"/>
  <c r="T116" i="46"/>
  <c r="U116" i="46"/>
  <c r="V116" i="46"/>
  <c r="W116" i="46"/>
  <c r="X116" i="46"/>
  <c r="Y116" i="46"/>
  <c r="Z116" i="46"/>
  <c r="AA116" i="46"/>
  <c r="AB116" i="46"/>
  <c r="AC116" i="46"/>
  <c r="AD116" i="46"/>
  <c r="AE116" i="46"/>
  <c r="AF116" i="46"/>
  <c r="AG116" i="46"/>
  <c r="D117" i="46"/>
  <c r="E117" i="46"/>
  <c r="F117" i="46"/>
  <c r="G117" i="46"/>
  <c r="H117" i="46"/>
  <c r="I117" i="46"/>
  <c r="J117" i="46"/>
  <c r="K117" i="46"/>
  <c r="L117" i="46"/>
  <c r="M117" i="46"/>
  <c r="N117" i="46"/>
  <c r="O117" i="46"/>
  <c r="P117" i="46"/>
  <c r="Q117" i="46"/>
  <c r="R117" i="46"/>
  <c r="S117" i="46"/>
  <c r="T117" i="46"/>
  <c r="U117" i="46"/>
  <c r="V117" i="46"/>
  <c r="W117" i="46"/>
  <c r="X117" i="46"/>
  <c r="Y117" i="46"/>
  <c r="Z117" i="46"/>
  <c r="AA117" i="46"/>
  <c r="AB117" i="46"/>
  <c r="AC117" i="46"/>
  <c r="AD117" i="46"/>
  <c r="AE117" i="46"/>
  <c r="AF117" i="46"/>
  <c r="AG117" i="46"/>
  <c r="D121" i="46"/>
  <c r="E121" i="46"/>
  <c r="F121" i="46"/>
  <c r="G121" i="46"/>
  <c r="H121" i="46"/>
  <c r="I121" i="46"/>
  <c r="J121" i="46"/>
  <c r="K121" i="46"/>
  <c r="L121" i="46"/>
  <c r="M121" i="46"/>
  <c r="N121" i="46"/>
  <c r="O121" i="46"/>
  <c r="P121" i="46"/>
  <c r="Q121" i="46"/>
  <c r="R121" i="46"/>
  <c r="S121" i="46"/>
  <c r="T121" i="46"/>
  <c r="U121" i="46"/>
  <c r="V121" i="46"/>
  <c r="W121" i="46"/>
  <c r="X121" i="46"/>
  <c r="Y121" i="46"/>
  <c r="Z121" i="46"/>
  <c r="AA121" i="46"/>
  <c r="AB121" i="46"/>
  <c r="AC121" i="46"/>
  <c r="AD121" i="46"/>
  <c r="AE121" i="46"/>
  <c r="AF121" i="46"/>
  <c r="AG121" i="46"/>
  <c r="D122" i="46"/>
  <c r="E122" i="46"/>
  <c r="F122" i="46"/>
  <c r="G122" i="46"/>
  <c r="H122" i="46"/>
  <c r="I122" i="46"/>
  <c r="J122" i="46"/>
  <c r="K122" i="46"/>
  <c r="L122" i="46"/>
  <c r="M122" i="46"/>
  <c r="N122" i="46"/>
  <c r="O122" i="46"/>
  <c r="P122" i="46"/>
  <c r="Q122" i="46"/>
  <c r="R122" i="46"/>
  <c r="S122" i="46"/>
  <c r="T122" i="46"/>
  <c r="U122" i="46"/>
  <c r="V122" i="46"/>
  <c r="W122" i="46"/>
  <c r="X122" i="46"/>
  <c r="Y122" i="46"/>
  <c r="Z122" i="46"/>
  <c r="AA122" i="46"/>
  <c r="AB122" i="46"/>
  <c r="AC122" i="46"/>
  <c r="AD122" i="46"/>
  <c r="AE122" i="46"/>
  <c r="AF122" i="46"/>
  <c r="AG122" i="46"/>
  <c r="D123" i="46"/>
  <c r="E123" i="46"/>
  <c r="F123" i="46"/>
  <c r="G123" i="46"/>
  <c r="H123" i="46"/>
  <c r="I123" i="46"/>
  <c r="J123" i="46"/>
  <c r="K123" i="46"/>
  <c r="L123" i="46"/>
  <c r="M123" i="46"/>
  <c r="N123" i="46"/>
  <c r="O123" i="46"/>
  <c r="P123" i="46"/>
  <c r="Q123" i="46"/>
  <c r="R123" i="46"/>
  <c r="S123" i="46"/>
  <c r="T123" i="46"/>
  <c r="U123" i="46"/>
  <c r="V123" i="46"/>
  <c r="W123" i="46"/>
  <c r="X123" i="46"/>
  <c r="Y123" i="46"/>
  <c r="Z123" i="46"/>
  <c r="AA123" i="46"/>
  <c r="AB123" i="46"/>
  <c r="AC123" i="46"/>
  <c r="AD123" i="46"/>
  <c r="AE123" i="46"/>
  <c r="AF123" i="46"/>
  <c r="AG123" i="46"/>
  <c r="D124" i="46"/>
  <c r="E124" i="46"/>
  <c r="F124" i="46"/>
  <c r="G124" i="46"/>
  <c r="H124" i="46"/>
  <c r="I124" i="46"/>
  <c r="J124" i="46"/>
  <c r="K124" i="46"/>
  <c r="L124" i="46"/>
  <c r="M124" i="46"/>
  <c r="N124" i="46"/>
  <c r="O124" i="46"/>
  <c r="P124" i="46"/>
  <c r="Q124" i="46"/>
  <c r="R124" i="46"/>
  <c r="S124" i="46"/>
  <c r="T124" i="46"/>
  <c r="U124" i="46"/>
  <c r="V124" i="46"/>
  <c r="W124" i="46"/>
  <c r="X124" i="46"/>
  <c r="Y124" i="46"/>
  <c r="Z124" i="46"/>
  <c r="AA124" i="46"/>
  <c r="AB124" i="46"/>
  <c r="AC124" i="46"/>
  <c r="AD124" i="46"/>
  <c r="AE124" i="46"/>
  <c r="AF124" i="46"/>
  <c r="AG124" i="46"/>
  <c r="D125" i="46"/>
  <c r="E125" i="46"/>
  <c r="F125" i="46"/>
  <c r="G125" i="46"/>
  <c r="H125" i="46"/>
  <c r="I125" i="46"/>
  <c r="J125" i="46"/>
  <c r="K125" i="46"/>
  <c r="L125" i="46"/>
  <c r="M125" i="46"/>
  <c r="N125" i="46"/>
  <c r="O125" i="46"/>
  <c r="P125" i="46"/>
  <c r="Q125" i="46"/>
  <c r="R125" i="46"/>
  <c r="S125" i="46"/>
  <c r="T125" i="46"/>
  <c r="U125" i="46"/>
  <c r="V125" i="46"/>
  <c r="W125" i="46"/>
  <c r="X125" i="46"/>
  <c r="Y125" i="46"/>
  <c r="Z125" i="46"/>
  <c r="AA125" i="46"/>
  <c r="AB125" i="46"/>
  <c r="AC125" i="46"/>
  <c r="AD125" i="46"/>
  <c r="AE125" i="46"/>
  <c r="AF125" i="46"/>
  <c r="AG125" i="46"/>
  <c r="D126" i="46"/>
  <c r="E126" i="46"/>
  <c r="F126" i="46"/>
  <c r="G126" i="46"/>
  <c r="H126" i="46"/>
  <c r="I126" i="46"/>
  <c r="J126" i="46"/>
  <c r="K126" i="46"/>
  <c r="L126" i="46"/>
  <c r="M126" i="46"/>
  <c r="N126" i="46"/>
  <c r="O126" i="46"/>
  <c r="P126" i="46"/>
  <c r="Q126" i="46"/>
  <c r="R126" i="46"/>
  <c r="S126" i="46"/>
  <c r="T126" i="46"/>
  <c r="U126" i="46"/>
  <c r="V126" i="46"/>
  <c r="W126" i="46"/>
  <c r="X126" i="46"/>
  <c r="Y126" i="46"/>
  <c r="Z126" i="46"/>
  <c r="AA126" i="46"/>
  <c r="AB126" i="46"/>
  <c r="AC126" i="46"/>
  <c r="AD126" i="46"/>
  <c r="AE126" i="46"/>
  <c r="AF126" i="46"/>
  <c r="AG126" i="46"/>
  <c r="D127" i="46"/>
  <c r="E127" i="46"/>
  <c r="F127" i="46"/>
  <c r="G127" i="46"/>
  <c r="H127" i="46"/>
  <c r="I127" i="46"/>
  <c r="J127" i="46"/>
  <c r="K127" i="46"/>
  <c r="L127" i="46"/>
  <c r="M127" i="46"/>
  <c r="N127" i="46"/>
  <c r="O127" i="46"/>
  <c r="P127" i="46"/>
  <c r="Q127" i="46"/>
  <c r="R127" i="46"/>
  <c r="S127" i="46"/>
  <c r="T127" i="46"/>
  <c r="U127" i="46"/>
  <c r="V127" i="46"/>
  <c r="W127" i="46"/>
  <c r="X127" i="46"/>
  <c r="Y127" i="46"/>
  <c r="Z127" i="46"/>
  <c r="AA127" i="46"/>
  <c r="AB127" i="46"/>
  <c r="AC127" i="46"/>
  <c r="AD127" i="46"/>
  <c r="AE127" i="46"/>
  <c r="AF127" i="46"/>
  <c r="AG127" i="46"/>
  <c r="D128" i="46"/>
  <c r="E128" i="46"/>
  <c r="F128" i="46"/>
  <c r="G128" i="46"/>
  <c r="H128" i="46"/>
  <c r="I128" i="46"/>
  <c r="J128" i="46"/>
  <c r="K128" i="46"/>
  <c r="L128" i="46"/>
  <c r="M128" i="46"/>
  <c r="N128" i="46"/>
  <c r="O128" i="46"/>
  <c r="P128" i="46"/>
  <c r="Q128" i="46"/>
  <c r="R128" i="46"/>
  <c r="S128" i="46"/>
  <c r="T128" i="46"/>
  <c r="U128" i="46"/>
  <c r="V128" i="46"/>
  <c r="W128" i="46"/>
  <c r="X128" i="46"/>
  <c r="Y128" i="46"/>
  <c r="Z128" i="46"/>
  <c r="AA128" i="46"/>
  <c r="AB128" i="46"/>
  <c r="AC128" i="46"/>
  <c r="AD128" i="46"/>
  <c r="AE128" i="46"/>
  <c r="AF128" i="46"/>
  <c r="AG128" i="46"/>
  <c r="D129" i="46"/>
  <c r="E129" i="46"/>
  <c r="F129" i="46"/>
  <c r="G129" i="46"/>
  <c r="H129" i="46"/>
  <c r="I129" i="46"/>
  <c r="J129" i="46"/>
  <c r="K129" i="46"/>
  <c r="L129" i="46"/>
  <c r="M129" i="46"/>
  <c r="N129" i="46"/>
  <c r="O129" i="46"/>
  <c r="P129" i="46"/>
  <c r="Q129" i="46"/>
  <c r="R129" i="46"/>
  <c r="S129" i="46"/>
  <c r="T129" i="46"/>
  <c r="U129" i="46"/>
  <c r="V129" i="46"/>
  <c r="W129" i="46"/>
  <c r="X129" i="46"/>
  <c r="Y129" i="46"/>
  <c r="Z129" i="46"/>
  <c r="AA129" i="46"/>
  <c r="AB129" i="46"/>
  <c r="AC129" i="46"/>
  <c r="AD129" i="46"/>
  <c r="AE129" i="46"/>
  <c r="AF129" i="46"/>
  <c r="AG129" i="46"/>
  <c r="D132" i="46"/>
  <c r="E132" i="46"/>
  <c r="F132" i="46"/>
  <c r="G132" i="46"/>
  <c r="H132" i="46"/>
  <c r="I132" i="46"/>
  <c r="J132" i="46"/>
  <c r="K132" i="46"/>
  <c r="L132" i="46"/>
  <c r="M132" i="46"/>
  <c r="N132" i="46"/>
  <c r="O132" i="46"/>
  <c r="P132" i="46"/>
  <c r="Q132" i="46"/>
  <c r="R132" i="46"/>
  <c r="S132" i="46"/>
  <c r="T132" i="46"/>
  <c r="U132" i="46"/>
  <c r="V132" i="46"/>
  <c r="W132" i="46"/>
  <c r="X132" i="46"/>
  <c r="Y132" i="46"/>
  <c r="Z132" i="46"/>
  <c r="AA132" i="46"/>
  <c r="AB132" i="46"/>
  <c r="AC132" i="46"/>
  <c r="AD132" i="46"/>
  <c r="AE132" i="46"/>
  <c r="AF132" i="46"/>
  <c r="AG132" i="46"/>
  <c r="D133" i="46"/>
  <c r="E133" i="46"/>
  <c r="F133" i="46"/>
  <c r="G133" i="46"/>
  <c r="H133" i="46"/>
  <c r="I133" i="46"/>
  <c r="J133" i="46"/>
  <c r="K133" i="46"/>
  <c r="L133" i="46"/>
  <c r="M133" i="46"/>
  <c r="N133" i="46"/>
  <c r="O133" i="46"/>
  <c r="P133" i="46"/>
  <c r="Q133" i="46"/>
  <c r="R133" i="46"/>
  <c r="S133" i="46"/>
  <c r="T133" i="46"/>
  <c r="U133" i="46"/>
  <c r="V133" i="46"/>
  <c r="W133" i="46"/>
  <c r="X133" i="46"/>
  <c r="Y133" i="46"/>
  <c r="Z133" i="46"/>
  <c r="AA133" i="46"/>
  <c r="AB133" i="46"/>
  <c r="AC133" i="46"/>
  <c r="AD133" i="46"/>
  <c r="AE133" i="46"/>
  <c r="AF133" i="46"/>
  <c r="AG133" i="46"/>
  <c r="D134" i="46"/>
  <c r="E134" i="46"/>
  <c r="F134" i="46"/>
  <c r="G134" i="46"/>
  <c r="H134" i="46"/>
  <c r="I134" i="46"/>
  <c r="J134" i="46"/>
  <c r="K134" i="46"/>
  <c r="L134" i="46"/>
  <c r="M134" i="46"/>
  <c r="N134" i="46"/>
  <c r="O134" i="46"/>
  <c r="P134" i="46"/>
  <c r="Q134" i="46"/>
  <c r="R134" i="46"/>
  <c r="S134" i="46"/>
  <c r="T134" i="46"/>
  <c r="U134" i="46"/>
  <c r="V134" i="46"/>
  <c r="W134" i="46"/>
  <c r="X134" i="46"/>
  <c r="Y134" i="46"/>
  <c r="Z134" i="46"/>
  <c r="AA134" i="46"/>
  <c r="AB134" i="46"/>
  <c r="AC134" i="46"/>
  <c r="AD134" i="46"/>
  <c r="AE134" i="46"/>
  <c r="AF134" i="46"/>
  <c r="AG134" i="46"/>
  <c r="D135" i="46"/>
  <c r="E135" i="46"/>
  <c r="F135" i="46"/>
  <c r="G135" i="46"/>
  <c r="H135" i="46"/>
  <c r="I135" i="46"/>
  <c r="J135" i="46"/>
  <c r="K135" i="46"/>
  <c r="L135" i="46"/>
  <c r="M135" i="46"/>
  <c r="N135" i="46"/>
  <c r="O135" i="46"/>
  <c r="P135" i="46"/>
  <c r="Q135" i="46"/>
  <c r="R135" i="46"/>
  <c r="S135" i="46"/>
  <c r="T135" i="46"/>
  <c r="U135" i="46"/>
  <c r="V135" i="46"/>
  <c r="W135" i="46"/>
  <c r="X135" i="46"/>
  <c r="Y135" i="46"/>
  <c r="Z135" i="46"/>
  <c r="AA135" i="46"/>
  <c r="AB135" i="46"/>
  <c r="AC135" i="46"/>
  <c r="AD135" i="46"/>
  <c r="AE135" i="46"/>
  <c r="AF135" i="46"/>
  <c r="AG135" i="46"/>
  <c r="D136" i="46"/>
  <c r="E136" i="46"/>
  <c r="F136" i="46"/>
  <c r="G136" i="46"/>
  <c r="H136" i="46"/>
  <c r="I136" i="46"/>
  <c r="J136" i="46"/>
  <c r="K136" i="46"/>
  <c r="L136" i="46"/>
  <c r="M136" i="46"/>
  <c r="N136" i="46"/>
  <c r="O136" i="46"/>
  <c r="P136" i="46"/>
  <c r="Q136" i="46"/>
  <c r="R136" i="46"/>
  <c r="S136" i="46"/>
  <c r="T136" i="46"/>
  <c r="U136" i="46"/>
  <c r="V136" i="46"/>
  <c r="W136" i="46"/>
  <c r="X136" i="46"/>
  <c r="Y136" i="46"/>
  <c r="Z136" i="46"/>
  <c r="AA136" i="46"/>
  <c r="AB136" i="46"/>
  <c r="AC136" i="46"/>
  <c r="AD136" i="46"/>
  <c r="AE136" i="46"/>
  <c r="AF136" i="46"/>
  <c r="AG136" i="46"/>
  <c r="D137" i="46"/>
  <c r="E137" i="46"/>
  <c r="F137" i="46"/>
  <c r="G137" i="46"/>
  <c r="H137" i="46"/>
  <c r="I137" i="46"/>
  <c r="J137" i="46"/>
  <c r="K137" i="46"/>
  <c r="L137" i="46"/>
  <c r="M137" i="46"/>
  <c r="N137" i="46"/>
  <c r="O137" i="46"/>
  <c r="P137" i="46"/>
  <c r="Q137" i="46"/>
  <c r="R137" i="46"/>
  <c r="S137" i="46"/>
  <c r="T137" i="46"/>
  <c r="U137" i="46"/>
  <c r="V137" i="46"/>
  <c r="W137" i="46"/>
  <c r="X137" i="46"/>
  <c r="Y137" i="46"/>
  <c r="Z137" i="46"/>
  <c r="AA137" i="46"/>
  <c r="AB137" i="46"/>
  <c r="AC137" i="46"/>
  <c r="AD137" i="46"/>
  <c r="AE137" i="46"/>
  <c r="AF137" i="46"/>
  <c r="AG137" i="46"/>
  <c r="D138" i="46"/>
  <c r="E138" i="46"/>
  <c r="F138" i="46"/>
  <c r="G138" i="46"/>
  <c r="H138" i="46"/>
  <c r="I138" i="46"/>
  <c r="J138" i="46"/>
  <c r="K138" i="46"/>
  <c r="L138" i="46"/>
  <c r="M138" i="46"/>
  <c r="N138" i="46"/>
  <c r="O138" i="46"/>
  <c r="P138" i="46"/>
  <c r="Q138" i="46"/>
  <c r="R138" i="46"/>
  <c r="S138" i="46"/>
  <c r="T138" i="46"/>
  <c r="U138" i="46"/>
  <c r="V138" i="46"/>
  <c r="W138" i="46"/>
  <c r="X138" i="46"/>
  <c r="Y138" i="46"/>
  <c r="Z138" i="46"/>
  <c r="AA138" i="46"/>
  <c r="AB138" i="46"/>
  <c r="AC138" i="46"/>
  <c r="AD138" i="46"/>
  <c r="AE138" i="46"/>
  <c r="AF138" i="46"/>
  <c r="AG138" i="46"/>
  <c r="D139" i="46"/>
  <c r="E139" i="46"/>
  <c r="F139" i="46"/>
  <c r="G139" i="46"/>
  <c r="H139" i="46"/>
  <c r="I139" i="46"/>
  <c r="J139" i="46"/>
  <c r="K139" i="46"/>
  <c r="L139" i="46"/>
  <c r="M139" i="46"/>
  <c r="N139" i="46"/>
  <c r="O139" i="46"/>
  <c r="P139" i="46"/>
  <c r="Q139" i="46"/>
  <c r="R139" i="46"/>
  <c r="S139" i="46"/>
  <c r="T139" i="46"/>
  <c r="U139" i="46"/>
  <c r="V139" i="46"/>
  <c r="W139" i="46"/>
  <c r="X139" i="46"/>
  <c r="Y139" i="46"/>
  <c r="Z139" i="46"/>
  <c r="AA139" i="46"/>
  <c r="AB139" i="46"/>
  <c r="AC139" i="46"/>
  <c r="AD139" i="46"/>
  <c r="AE139" i="46"/>
  <c r="AF139" i="46"/>
  <c r="AG139" i="46"/>
  <c r="D140" i="46"/>
  <c r="E140" i="46"/>
  <c r="F140" i="46"/>
  <c r="G140" i="46"/>
  <c r="H140" i="46"/>
  <c r="I140" i="46"/>
  <c r="J140" i="46"/>
  <c r="K140" i="46"/>
  <c r="L140" i="46"/>
  <c r="M140" i="46"/>
  <c r="N140" i="46"/>
  <c r="O140" i="46"/>
  <c r="P140" i="46"/>
  <c r="Q140" i="46"/>
  <c r="R140" i="46"/>
  <c r="S140" i="46"/>
  <c r="T140" i="46"/>
  <c r="U140" i="46"/>
  <c r="V140" i="46"/>
  <c r="W140" i="46"/>
  <c r="X140" i="46"/>
  <c r="Y140" i="46"/>
  <c r="Z140" i="46"/>
  <c r="AA140" i="46"/>
  <c r="AB140" i="46"/>
  <c r="AC140" i="46"/>
  <c r="AD140" i="46"/>
  <c r="AE140" i="46"/>
  <c r="AF140" i="46"/>
  <c r="AG140" i="46"/>
  <c r="D143" i="46"/>
  <c r="E143" i="46"/>
  <c r="F143" i="46"/>
  <c r="G143" i="46"/>
  <c r="H143" i="46"/>
  <c r="I143" i="46"/>
  <c r="J143" i="46"/>
  <c r="K143" i="46"/>
  <c r="L143" i="46"/>
  <c r="M143" i="46"/>
  <c r="N143" i="46"/>
  <c r="O143" i="46"/>
  <c r="P143" i="46"/>
  <c r="Q143" i="46"/>
  <c r="R143" i="46"/>
  <c r="S143" i="46"/>
  <c r="T143" i="46"/>
  <c r="U143" i="46"/>
  <c r="V143" i="46"/>
  <c r="W143" i="46"/>
  <c r="X143" i="46"/>
  <c r="Y143" i="46"/>
  <c r="Z143" i="46"/>
  <c r="AA143" i="46"/>
  <c r="AB143" i="46"/>
  <c r="AC143" i="46"/>
  <c r="AD143" i="46"/>
  <c r="AE143" i="46"/>
  <c r="AF143" i="46"/>
  <c r="AG143" i="46"/>
  <c r="D144" i="46"/>
  <c r="E144" i="46"/>
  <c r="F144" i="46"/>
  <c r="G144" i="46"/>
  <c r="H144" i="46"/>
  <c r="I144" i="46"/>
  <c r="J144" i="46"/>
  <c r="K144" i="46"/>
  <c r="L144" i="46"/>
  <c r="M144" i="46"/>
  <c r="N144" i="46"/>
  <c r="O144" i="46"/>
  <c r="P144" i="46"/>
  <c r="Q144" i="46"/>
  <c r="R144" i="46"/>
  <c r="S144" i="46"/>
  <c r="T144" i="46"/>
  <c r="U144" i="46"/>
  <c r="V144" i="46"/>
  <c r="W144" i="46"/>
  <c r="X144" i="46"/>
  <c r="Y144" i="46"/>
  <c r="Z144" i="46"/>
  <c r="AA144" i="46"/>
  <c r="AB144" i="46"/>
  <c r="AC144" i="46"/>
  <c r="AD144" i="46"/>
  <c r="AE144" i="46"/>
  <c r="AF144" i="46"/>
  <c r="AG144" i="46"/>
  <c r="C144" i="46"/>
  <c r="C143" i="46"/>
  <c r="C133" i="46"/>
  <c r="C134" i="46"/>
  <c r="C135" i="46"/>
  <c r="C136" i="46"/>
  <c r="C137" i="46"/>
  <c r="C138" i="46"/>
  <c r="C139" i="46"/>
  <c r="C140" i="46"/>
  <c r="C132" i="46"/>
  <c r="C122" i="46"/>
  <c r="C123" i="46"/>
  <c r="C124" i="46"/>
  <c r="C125" i="46"/>
  <c r="C126" i="46"/>
  <c r="C127" i="46"/>
  <c r="C128" i="46"/>
  <c r="C129" i="46"/>
  <c r="C121" i="46"/>
  <c r="C110" i="46"/>
  <c r="C111" i="46"/>
  <c r="C112" i="46"/>
  <c r="C113" i="46"/>
  <c r="C114" i="46"/>
  <c r="C115" i="46"/>
  <c r="C116" i="46"/>
  <c r="C117" i="46"/>
  <c r="C109" i="46"/>
  <c r="C99" i="46"/>
  <c r="C100" i="46"/>
  <c r="C101" i="46"/>
  <c r="C102" i="46"/>
  <c r="C103" i="46"/>
  <c r="C104" i="46"/>
  <c r="C105" i="46"/>
  <c r="C106" i="46"/>
  <c r="C98" i="46"/>
  <c r="C88" i="46"/>
  <c r="C89" i="46"/>
  <c r="C90" i="46"/>
  <c r="C91" i="46"/>
  <c r="C92" i="46"/>
  <c r="C93" i="46"/>
  <c r="C94" i="46"/>
  <c r="C87" i="46"/>
  <c r="C78" i="46"/>
  <c r="C79" i="46"/>
  <c r="C80" i="46"/>
  <c r="C81" i="46"/>
  <c r="C82" i="46"/>
  <c r="C83" i="46"/>
  <c r="C84" i="46"/>
  <c r="C77" i="46"/>
  <c r="C73" i="46"/>
  <c r="C72" i="46"/>
  <c r="C69" i="46"/>
  <c r="C68" i="46"/>
  <c r="C59" i="46"/>
  <c r="C60" i="46"/>
  <c r="C61" i="46"/>
  <c r="C62" i="46"/>
  <c r="C63" i="46"/>
  <c r="C64" i="46"/>
  <c r="C65" i="46"/>
  <c r="C58" i="46"/>
  <c r="C48" i="46"/>
  <c r="C49" i="46"/>
  <c r="C50" i="46"/>
  <c r="C51" i="46"/>
  <c r="C52" i="46"/>
  <c r="C53" i="46"/>
  <c r="C54" i="46"/>
  <c r="C55" i="46"/>
  <c r="C47" i="46"/>
  <c r="C43" i="46"/>
  <c r="C42" i="46"/>
  <c r="C31" i="46"/>
  <c r="C32" i="46"/>
  <c r="C33" i="46"/>
  <c r="C34" i="46"/>
  <c r="C35" i="46"/>
  <c r="C36" i="46"/>
  <c r="C37" i="46"/>
  <c r="C38" i="46"/>
  <c r="C39" i="46"/>
  <c r="C30" i="46"/>
  <c r="C19" i="46"/>
  <c r="C20" i="46"/>
  <c r="C21" i="46"/>
  <c r="C22" i="46"/>
  <c r="C23" i="46"/>
  <c r="C24" i="46"/>
  <c r="C25" i="46"/>
  <c r="C26" i="46"/>
  <c r="C27" i="46"/>
  <c r="C18" i="46"/>
  <c r="AG65" i="45"/>
  <c r="AG63" i="45"/>
  <c r="AG61" i="45"/>
  <c r="AG60" i="45"/>
  <c r="AG59" i="45"/>
  <c r="AG58" i="45"/>
  <c r="AG57" i="45"/>
  <c r="AG56" i="45"/>
  <c r="AG55" i="45"/>
  <c r="AG54" i="45"/>
  <c r="AG53" i="45"/>
  <c r="AG52" i="45"/>
  <c r="AG51" i="45"/>
  <c r="AG50" i="45"/>
  <c r="AG49" i="45"/>
  <c r="AG48" i="45"/>
  <c r="AG47" i="45"/>
  <c r="AG44" i="45"/>
  <c r="AG43" i="45"/>
  <c r="AG42" i="45"/>
  <c r="AG38" i="45"/>
  <c r="AG36" i="45"/>
  <c r="AG35" i="45"/>
  <c r="AG34" i="45"/>
  <c r="AG33" i="45"/>
  <c r="AG32" i="45"/>
  <c r="AG31" i="45"/>
  <c r="AG30" i="45"/>
  <c r="AG29" i="45"/>
  <c r="AG28" i="45"/>
  <c r="AG27" i="45"/>
  <c r="AG26" i="45"/>
  <c r="AG25" i="45"/>
  <c r="AG24" i="45"/>
  <c r="AG23" i="45"/>
  <c r="AG22" i="45"/>
  <c r="AG19" i="45"/>
  <c r="AG18" i="45"/>
  <c r="AG17" i="45"/>
  <c r="D17" i="45"/>
  <c r="E17" i="45"/>
  <c r="F17" i="45"/>
  <c r="G17" i="45"/>
  <c r="H17" i="45"/>
  <c r="I17" i="45"/>
  <c r="J17" i="45"/>
  <c r="K17" i="45"/>
  <c r="L17" i="45"/>
  <c r="M17" i="45"/>
  <c r="N17" i="45"/>
  <c r="O17" i="45"/>
  <c r="P17" i="45"/>
  <c r="Q17" i="45"/>
  <c r="R17" i="45"/>
  <c r="S17" i="45"/>
  <c r="T17" i="45"/>
  <c r="U17" i="45"/>
  <c r="V17" i="45"/>
  <c r="W17" i="45"/>
  <c r="X17" i="45"/>
  <c r="Y17" i="45"/>
  <c r="Z17" i="45"/>
  <c r="AA17" i="45"/>
  <c r="AB17" i="45"/>
  <c r="AC17" i="45"/>
  <c r="AD17" i="45"/>
  <c r="AE17" i="45"/>
  <c r="AF17" i="45"/>
  <c r="D18" i="45"/>
  <c r="E18" i="45"/>
  <c r="F18" i="45"/>
  <c r="G18" i="45"/>
  <c r="H18" i="45"/>
  <c r="I18" i="45"/>
  <c r="J18" i="45"/>
  <c r="K18" i="45"/>
  <c r="L18" i="45"/>
  <c r="M18" i="45"/>
  <c r="N18" i="45"/>
  <c r="O18" i="45"/>
  <c r="P18" i="45"/>
  <c r="Q18" i="45"/>
  <c r="R18" i="45"/>
  <c r="S18" i="45"/>
  <c r="T18" i="45"/>
  <c r="U18" i="45"/>
  <c r="V18" i="45"/>
  <c r="W18" i="45"/>
  <c r="X18" i="45"/>
  <c r="Y18" i="45"/>
  <c r="Z18" i="45"/>
  <c r="AA18" i="45"/>
  <c r="AB18" i="45"/>
  <c r="AC18" i="45"/>
  <c r="AD18" i="45"/>
  <c r="AE18" i="45"/>
  <c r="AF18" i="45"/>
  <c r="D19" i="45"/>
  <c r="E19" i="45"/>
  <c r="F19" i="45"/>
  <c r="G19" i="45"/>
  <c r="H19" i="45"/>
  <c r="I19" i="45"/>
  <c r="J19" i="45"/>
  <c r="K19" i="45"/>
  <c r="L19" i="45"/>
  <c r="M19" i="45"/>
  <c r="N19" i="45"/>
  <c r="O19" i="45"/>
  <c r="P19" i="45"/>
  <c r="Q19" i="45"/>
  <c r="R19" i="45"/>
  <c r="S19" i="45"/>
  <c r="T19" i="45"/>
  <c r="U19" i="45"/>
  <c r="V19" i="45"/>
  <c r="W19" i="45"/>
  <c r="X19" i="45"/>
  <c r="Y19" i="45"/>
  <c r="Z19" i="45"/>
  <c r="AA19" i="45"/>
  <c r="AB19" i="45"/>
  <c r="AC19" i="45"/>
  <c r="AD19" i="45"/>
  <c r="AE19" i="45"/>
  <c r="AF19" i="45"/>
  <c r="D22" i="45"/>
  <c r="E22" i="45"/>
  <c r="F22" i="45"/>
  <c r="G22" i="45"/>
  <c r="H22" i="45"/>
  <c r="I22" i="45"/>
  <c r="J22" i="45"/>
  <c r="K22" i="45"/>
  <c r="L22" i="45"/>
  <c r="M22" i="45"/>
  <c r="N22" i="45"/>
  <c r="O22" i="45"/>
  <c r="P22" i="45"/>
  <c r="Q22" i="45"/>
  <c r="R22" i="45"/>
  <c r="S22" i="45"/>
  <c r="T22" i="45"/>
  <c r="U22" i="45"/>
  <c r="V22" i="45"/>
  <c r="W22" i="45"/>
  <c r="X22" i="45"/>
  <c r="Y22" i="45"/>
  <c r="Z22" i="45"/>
  <c r="AA22" i="45"/>
  <c r="AB22" i="45"/>
  <c r="AC22" i="45"/>
  <c r="AD22" i="45"/>
  <c r="AE22" i="45"/>
  <c r="AF22" i="45"/>
  <c r="D23" i="45"/>
  <c r="E23" i="45"/>
  <c r="F23" i="45"/>
  <c r="G23" i="45"/>
  <c r="H23" i="45"/>
  <c r="I23" i="45"/>
  <c r="J23" i="45"/>
  <c r="K23" i="45"/>
  <c r="L23" i="45"/>
  <c r="M23" i="45"/>
  <c r="N23" i="45"/>
  <c r="O23" i="45"/>
  <c r="P23" i="45"/>
  <c r="Q23" i="45"/>
  <c r="R23" i="45"/>
  <c r="S23" i="45"/>
  <c r="T23" i="45"/>
  <c r="U23" i="45"/>
  <c r="V23" i="45"/>
  <c r="W23" i="45"/>
  <c r="X23" i="45"/>
  <c r="Y23" i="45"/>
  <c r="Z23" i="45"/>
  <c r="AA23" i="45"/>
  <c r="AB23" i="45"/>
  <c r="AC23" i="45"/>
  <c r="AD23" i="45"/>
  <c r="AE23" i="45"/>
  <c r="AF23" i="45"/>
  <c r="D24" i="45"/>
  <c r="E24" i="45"/>
  <c r="F24" i="45"/>
  <c r="G24" i="45"/>
  <c r="H24" i="45"/>
  <c r="I24" i="45"/>
  <c r="J24" i="45"/>
  <c r="K24" i="45"/>
  <c r="L24" i="45"/>
  <c r="M24" i="45"/>
  <c r="N24" i="45"/>
  <c r="O24" i="45"/>
  <c r="P24" i="45"/>
  <c r="Q24" i="45"/>
  <c r="R24" i="45"/>
  <c r="S24" i="45"/>
  <c r="T24" i="45"/>
  <c r="U24" i="45"/>
  <c r="V24" i="45"/>
  <c r="W24" i="45"/>
  <c r="X24" i="45"/>
  <c r="Y24" i="45"/>
  <c r="Z24" i="45"/>
  <c r="AA24" i="45"/>
  <c r="AB24" i="45"/>
  <c r="AC24" i="45"/>
  <c r="AD24" i="45"/>
  <c r="AE24" i="45"/>
  <c r="AF24" i="45"/>
  <c r="D25" i="45"/>
  <c r="E25" i="45"/>
  <c r="F25" i="45"/>
  <c r="G25" i="45"/>
  <c r="H25" i="45"/>
  <c r="I25" i="45"/>
  <c r="J25" i="45"/>
  <c r="K25" i="45"/>
  <c r="L25" i="45"/>
  <c r="M25" i="45"/>
  <c r="N25" i="45"/>
  <c r="O25" i="45"/>
  <c r="P25" i="45"/>
  <c r="Q25" i="45"/>
  <c r="R25" i="45"/>
  <c r="S25" i="45"/>
  <c r="T25" i="45"/>
  <c r="U25" i="45"/>
  <c r="V25" i="45"/>
  <c r="W25" i="45"/>
  <c r="X25" i="45"/>
  <c r="Y25" i="45"/>
  <c r="Z25" i="45"/>
  <c r="AA25" i="45"/>
  <c r="AB25" i="45"/>
  <c r="AC25" i="45"/>
  <c r="AD25" i="45"/>
  <c r="AE25" i="45"/>
  <c r="AF25" i="45"/>
  <c r="D26" i="45"/>
  <c r="E26" i="45"/>
  <c r="F26" i="45"/>
  <c r="G26" i="45"/>
  <c r="H26" i="45"/>
  <c r="I26" i="45"/>
  <c r="J26" i="45"/>
  <c r="K26" i="45"/>
  <c r="L26" i="45"/>
  <c r="M26" i="45"/>
  <c r="N26" i="45"/>
  <c r="O26" i="45"/>
  <c r="P26" i="45"/>
  <c r="Q26" i="45"/>
  <c r="R26" i="45"/>
  <c r="S26" i="45"/>
  <c r="T26" i="45"/>
  <c r="U26" i="45"/>
  <c r="V26" i="45"/>
  <c r="W26" i="45"/>
  <c r="X26" i="45"/>
  <c r="Y26" i="45"/>
  <c r="Z26" i="45"/>
  <c r="AA26" i="45"/>
  <c r="AB26" i="45"/>
  <c r="AC26" i="45"/>
  <c r="AD26" i="45"/>
  <c r="AE26" i="45"/>
  <c r="AF26" i="45"/>
  <c r="D27" i="45"/>
  <c r="E27" i="45"/>
  <c r="F27" i="45"/>
  <c r="G27" i="45"/>
  <c r="H27" i="45"/>
  <c r="I27" i="45"/>
  <c r="J27" i="45"/>
  <c r="K27" i="45"/>
  <c r="L27" i="45"/>
  <c r="M27" i="45"/>
  <c r="N27" i="45"/>
  <c r="O27" i="45"/>
  <c r="P27" i="45"/>
  <c r="Q27" i="45"/>
  <c r="R27" i="45"/>
  <c r="S27" i="45"/>
  <c r="T27" i="45"/>
  <c r="U27" i="45"/>
  <c r="V27" i="45"/>
  <c r="W27" i="45"/>
  <c r="X27" i="45"/>
  <c r="Y27" i="45"/>
  <c r="Z27" i="45"/>
  <c r="AA27" i="45"/>
  <c r="AB27" i="45"/>
  <c r="AC27" i="45"/>
  <c r="AD27" i="45"/>
  <c r="AE27" i="45"/>
  <c r="AF27" i="45"/>
  <c r="D28" i="45"/>
  <c r="E28" i="45"/>
  <c r="F28" i="45"/>
  <c r="G28" i="45"/>
  <c r="H28" i="45"/>
  <c r="I28" i="45"/>
  <c r="J28" i="45"/>
  <c r="K28" i="45"/>
  <c r="L28" i="45"/>
  <c r="M28" i="45"/>
  <c r="N28" i="45"/>
  <c r="O28" i="45"/>
  <c r="P28" i="45"/>
  <c r="Q28" i="45"/>
  <c r="R28" i="45"/>
  <c r="S28" i="45"/>
  <c r="T28" i="45"/>
  <c r="U28" i="45"/>
  <c r="V28" i="45"/>
  <c r="W28" i="45"/>
  <c r="X28" i="45"/>
  <c r="Y28" i="45"/>
  <c r="Z28" i="45"/>
  <c r="AA28" i="45"/>
  <c r="AB28" i="45"/>
  <c r="AC28" i="45"/>
  <c r="AD28" i="45"/>
  <c r="AE28" i="45"/>
  <c r="AF28" i="45"/>
  <c r="D29" i="45"/>
  <c r="E29" i="45"/>
  <c r="F29" i="45"/>
  <c r="G29" i="45"/>
  <c r="H29" i="45"/>
  <c r="I29" i="45"/>
  <c r="J29" i="45"/>
  <c r="K29" i="45"/>
  <c r="L29" i="45"/>
  <c r="M29" i="45"/>
  <c r="N29" i="45"/>
  <c r="O29" i="45"/>
  <c r="P29" i="45"/>
  <c r="Q29" i="45"/>
  <c r="R29" i="45"/>
  <c r="S29" i="45"/>
  <c r="T29" i="45"/>
  <c r="U29" i="45"/>
  <c r="V29" i="45"/>
  <c r="W29" i="45"/>
  <c r="X29" i="45"/>
  <c r="Y29" i="45"/>
  <c r="Z29" i="45"/>
  <c r="AA29" i="45"/>
  <c r="AB29" i="45"/>
  <c r="AC29" i="45"/>
  <c r="AD29" i="45"/>
  <c r="AE29" i="45"/>
  <c r="AF29" i="45"/>
  <c r="D30" i="45"/>
  <c r="E30" i="45"/>
  <c r="F30" i="45"/>
  <c r="G30" i="45"/>
  <c r="H30" i="45"/>
  <c r="I30" i="45"/>
  <c r="J30" i="45"/>
  <c r="K30" i="45"/>
  <c r="L30" i="45"/>
  <c r="M30" i="45"/>
  <c r="N30" i="45"/>
  <c r="O30" i="45"/>
  <c r="P30" i="45"/>
  <c r="Q30" i="45"/>
  <c r="R30" i="45"/>
  <c r="S30" i="45"/>
  <c r="T30" i="45"/>
  <c r="U30" i="45"/>
  <c r="V30" i="45"/>
  <c r="W30" i="45"/>
  <c r="X30" i="45"/>
  <c r="Y30" i="45"/>
  <c r="Z30" i="45"/>
  <c r="AA30" i="45"/>
  <c r="AB30" i="45"/>
  <c r="AC30" i="45"/>
  <c r="AD30" i="45"/>
  <c r="AE30" i="45"/>
  <c r="AF30" i="45"/>
  <c r="D31" i="45"/>
  <c r="E31" i="45"/>
  <c r="F31" i="45"/>
  <c r="G31" i="45"/>
  <c r="H31" i="45"/>
  <c r="I31" i="45"/>
  <c r="J31" i="45"/>
  <c r="K31" i="45"/>
  <c r="L31" i="45"/>
  <c r="M31" i="45"/>
  <c r="N31" i="45"/>
  <c r="O31" i="45"/>
  <c r="P31" i="45"/>
  <c r="Q31" i="45"/>
  <c r="R31" i="45"/>
  <c r="S31" i="45"/>
  <c r="T31" i="45"/>
  <c r="U31" i="45"/>
  <c r="V31" i="45"/>
  <c r="W31" i="45"/>
  <c r="X31" i="45"/>
  <c r="Y31" i="45"/>
  <c r="Z31" i="45"/>
  <c r="AA31" i="45"/>
  <c r="AB31" i="45"/>
  <c r="AC31" i="45"/>
  <c r="AD31" i="45"/>
  <c r="AE31" i="45"/>
  <c r="AF31" i="45"/>
  <c r="D32" i="45"/>
  <c r="E32" i="45"/>
  <c r="F32" i="45"/>
  <c r="G32" i="45"/>
  <c r="H32" i="45"/>
  <c r="I32" i="45"/>
  <c r="J32" i="45"/>
  <c r="K32" i="45"/>
  <c r="L32" i="45"/>
  <c r="M32" i="45"/>
  <c r="N32" i="45"/>
  <c r="O32" i="45"/>
  <c r="P32" i="45"/>
  <c r="Q32" i="45"/>
  <c r="R32" i="45"/>
  <c r="S32" i="45"/>
  <c r="T32" i="45"/>
  <c r="U32" i="45"/>
  <c r="V32" i="45"/>
  <c r="W32" i="45"/>
  <c r="X32" i="45"/>
  <c r="Y32" i="45"/>
  <c r="Z32" i="45"/>
  <c r="AA32" i="45"/>
  <c r="AB32" i="45"/>
  <c r="AC32" i="45"/>
  <c r="AD32" i="45"/>
  <c r="AE32" i="45"/>
  <c r="AF32" i="45"/>
  <c r="D33" i="45"/>
  <c r="E33" i="45"/>
  <c r="F33" i="45"/>
  <c r="G33" i="45"/>
  <c r="H33" i="45"/>
  <c r="I33" i="45"/>
  <c r="J33" i="45"/>
  <c r="K33" i="45"/>
  <c r="L33" i="45"/>
  <c r="M33" i="45"/>
  <c r="N33" i="45"/>
  <c r="O33" i="45"/>
  <c r="P33" i="45"/>
  <c r="Q33" i="45"/>
  <c r="R33" i="45"/>
  <c r="S33" i="45"/>
  <c r="T33" i="45"/>
  <c r="U33" i="45"/>
  <c r="V33" i="45"/>
  <c r="W33" i="45"/>
  <c r="X33" i="45"/>
  <c r="Y33" i="45"/>
  <c r="Z33" i="45"/>
  <c r="AA33" i="45"/>
  <c r="AB33" i="45"/>
  <c r="AC33" i="45"/>
  <c r="AD33" i="45"/>
  <c r="AE33" i="45"/>
  <c r="AF33" i="45"/>
  <c r="D34" i="45"/>
  <c r="E34" i="45"/>
  <c r="F34" i="45"/>
  <c r="G34" i="45"/>
  <c r="H34" i="45"/>
  <c r="I34" i="45"/>
  <c r="J34" i="45"/>
  <c r="K34" i="45"/>
  <c r="L34" i="45"/>
  <c r="M34" i="45"/>
  <c r="N34" i="45"/>
  <c r="O34" i="45"/>
  <c r="P34" i="45"/>
  <c r="Q34" i="45"/>
  <c r="R34" i="45"/>
  <c r="S34" i="45"/>
  <c r="T34" i="45"/>
  <c r="U34" i="45"/>
  <c r="V34" i="45"/>
  <c r="W34" i="45"/>
  <c r="X34" i="45"/>
  <c r="Y34" i="45"/>
  <c r="Z34" i="45"/>
  <c r="AA34" i="45"/>
  <c r="AB34" i="45"/>
  <c r="AC34" i="45"/>
  <c r="AD34" i="45"/>
  <c r="AE34" i="45"/>
  <c r="AF34" i="45"/>
  <c r="D35" i="45"/>
  <c r="E35" i="45"/>
  <c r="F35" i="45"/>
  <c r="G35" i="45"/>
  <c r="H35" i="45"/>
  <c r="I35" i="45"/>
  <c r="J35" i="45"/>
  <c r="K35" i="45"/>
  <c r="L35" i="45"/>
  <c r="M35" i="45"/>
  <c r="N35" i="45"/>
  <c r="O35" i="45"/>
  <c r="P35" i="45"/>
  <c r="Q35" i="45"/>
  <c r="R35" i="45"/>
  <c r="S35" i="45"/>
  <c r="T35" i="45"/>
  <c r="U35" i="45"/>
  <c r="V35" i="45"/>
  <c r="W35" i="45"/>
  <c r="X35" i="45"/>
  <c r="Y35" i="45"/>
  <c r="Z35" i="45"/>
  <c r="AA35" i="45"/>
  <c r="AB35" i="45"/>
  <c r="AC35" i="45"/>
  <c r="AD35" i="45"/>
  <c r="AE35" i="45"/>
  <c r="AF35" i="45"/>
  <c r="D36" i="45"/>
  <c r="E36" i="45"/>
  <c r="F36" i="45"/>
  <c r="G36" i="45"/>
  <c r="H36" i="45"/>
  <c r="I36" i="45"/>
  <c r="J36" i="45"/>
  <c r="K36" i="45"/>
  <c r="L36" i="45"/>
  <c r="M36" i="45"/>
  <c r="N36" i="45"/>
  <c r="O36" i="45"/>
  <c r="P36" i="45"/>
  <c r="Q36" i="45"/>
  <c r="R36" i="45"/>
  <c r="S36" i="45"/>
  <c r="T36" i="45"/>
  <c r="U36" i="45"/>
  <c r="V36" i="45"/>
  <c r="W36" i="45"/>
  <c r="X36" i="45"/>
  <c r="Y36" i="45"/>
  <c r="Z36" i="45"/>
  <c r="AA36" i="45"/>
  <c r="AB36" i="45"/>
  <c r="AC36" i="45"/>
  <c r="AD36" i="45"/>
  <c r="AE36" i="45"/>
  <c r="AF36" i="45"/>
  <c r="D38" i="45"/>
  <c r="E38" i="45"/>
  <c r="F38" i="45"/>
  <c r="G38" i="45"/>
  <c r="H38" i="45"/>
  <c r="I38" i="45"/>
  <c r="J38" i="45"/>
  <c r="K38" i="45"/>
  <c r="L38" i="45"/>
  <c r="M38" i="45"/>
  <c r="N38" i="45"/>
  <c r="O38" i="45"/>
  <c r="P38" i="45"/>
  <c r="Q38" i="45"/>
  <c r="R38" i="45"/>
  <c r="S38" i="45"/>
  <c r="T38" i="45"/>
  <c r="U38" i="45"/>
  <c r="V38" i="45"/>
  <c r="W38" i="45"/>
  <c r="X38" i="45"/>
  <c r="Y38" i="45"/>
  <c r="Z38" i="45"/>
  <c r="AA38" i="45"/>
  <c r="AB38" i="45"/>
  <c r="AC38" i="45"/>
  <c r="AD38" i="45"/>
  <c r="AE38" i="45"/>
  <c r="AF38" i="45"/>
  <c r="D42" i="45"/>
  <c r="E42" i="45"/>
  <c r="F42" i="45"/>
  <c r="G42" i="45"/>
  <c r="H42" i="45"/>
  <c r="I42" i="45"/>
  <c r="J42" i="45"/>
  <c r="K42" i="45"/>
  <c r="L42" i="45"/>
  <c r="M42" i="45"/>
  <c r="N42" i="45"/>
  <c r="O42" i="45"/>
  <c r="P42" i="45"/>
  <c r="Q42" i="45"/>
  <c r="R42" i="45"/>
  <c r="S42" i="45"/>
  <c r="T42" i="45"/>
  <c r="U42" i="45"/>
  <c r="V42" i="45"/>
  <c r="W42" i="45"/>
  <c r="X42" i="45"/>
  <c r="Y42" i="45"/>
  <c r="Z42" i="45"/>
  <c r="AA42" i="45"/>
  <c r="AB42" i="45"/>
  <c r="AC42" i="45"/>
  <c r="AD42" i="45"/>
  <c r="AE42" i="45"/>
  <c r="AF42" i="45"/>
  <c r="D43" i="45"/>
  <c r="E43" i="45"/>
  <c r="F43" i="45"/>
  <c r="G43" i="45"/>
  <c r="H43" i="45"/>
  <c r="I43" i="45"/>
  <c r="J43" i="45"/>
  <c r="K43" i="45"/>
  <c r="L43" i="45"/>
  <c r="M43" i="45"/>
  <c r="N43" i="45"/>
  <c r="O43" i="45"/>
  <c r="P43" i="45"/>
  <c r="Q43" i="45"/>
  <c r="R43" i="45"/>
  <c r="S43" i="45"/>
  <c r="T43" i="45"/>
  <c r="U43" i="45"/>
  <c r="V43" i="45"/>
  <c r="W43" i="45"/>
  <c r="X43" i="45"/>
  <c r="Y43" i="45"/>
  <c r="Z43" i="45"/>
  <c r="AA43" i="45"/>
  <c r="AB43" i="45"/>
  <c r="AC43" i="45"/>
  <c r="AD43" i="45"/>
  <c r="AE43" i="45"/>
  <c r="AF43" i="45"/>
  <c r="D44" i="45"/>
  <c r="E44" i="45"/>
  <c r="F44" i="45"/>
  <c r="G44" i="45"/>
  <c r="H44" i="45"/>
  <c r="I44" i="45"/>
  <c r="J44" i="45"/>
  <c r="K44" i="45"/>
  <c r="L44" i="45"/>
  <c r="M44" i="45"/>
  <c r="N44" i="45"/>
  <c r="O44" i="45"/>
  <c r="P44" i="45"/>
  <c r="Q44" i="45"/>
  <c r="R44" i="45"/>
  <c r="S44" i="45"/>
  <c r="T44" i="45"/>
  <c r="U44" i="45"/>
  <c r="V44" i="45"/>
  <c r="W44" i="45"/>
  <c r="X44" i="45"/>
  <c r="Y44" i="45"/>
  <c r="Z44" i="45"/>
  <c r="AA44" i="45"/>
  <c r="AB44" i="45"/>
  <c r="AC44" i="45"/>
  <c r="AD44" i="45"/>
  <c r="AE44" i="45"/>
  <c r="AF44" i="45"/>
  <c r="D47" i="45"/>
  <c r="E47" i="45"/>
  <c r="F47" i="45"/>
  <c r="G47" i="45"/>
  <c r="H47" i="45"/>
  <c r="I47" i="45"/>
  <c r="J47" i="45"/>
  <c r="K47" i="45"/>
  <c r="L47" i="45"/>
  <c r="M47" i="45"/>
  <c r="N47" i="45"/>
  <c r="O47" i="45"/>
  <c r="P47" i="45"/>
  <c r="Q47" i="45"/>
  <c r="R47" i="45"/>
  <c r="S47" i="45"/>
  <c r="T47" i="45"/>
  <c r="U47" i="45"/>
  <c r="V47" i="45"/>
  <c r="W47" i="45"/>
  <c r="X47" i="45"/>
  <c r="Y47" i="45"/>
  <c r="Z47" i="45"/>
  <c r="AA47" i="45"/>
  <c r="AB47" i="45"/>
  <c r="AC47" i="45"/>
  <c r="AD47" i="45"/>
  <c r="AE47" i="45"/>
  <c r="AF47" i="45"/>
  <c r="D48" i="45"/>
  <c r="E48" i="45"/>
  <c r="F48" i="45"/>
  <c r="G48" i="45"/>
  <c r="H48" i="45"/>
  <c r="I48" i="45"/>
  <c r="J48" i="45"/>
  <c r="K48" i="45"/>
  <c r="L48" i="45"/>
  <c r="M48" i="45"/>
  <c r="N48" i="45"/>
  <c r="O48" i="45"/>
  <c r="P48" i="45"/>
  <c r="Q48" i="45"/>
  <c r="R48" i="45"/>
  <c r="S48" i="45"/>
  <c r="T48" i="45"/>
  <c r="U48" i="45"/>
  <c r="V48" i="45"/>
  <c r="W48" i="45"/>
  <c r="X48" i="45"/>
  <c r="Y48" i="45"/>
  <c r="Z48" i="45"/>
  <c r="AA48" i="45"/>
  <c r="AB48" i="45"/>
  <c r="AC48" i="45"/>
  <c r="AD48" i="45"/>
  <c r="AE48" i="45"/>
  <c r="AF48" i="45"/>
  <c r="D49" i="45"/>
  <c r="E49" i="45"/>
  <c r="F49" i="45"/>
  <c r="G49" i="45"/>
  <c r="H49" i="45"/>
  <c r="I49" i="45"/>
  <c r="J49" i="45"/>
  <c r="K49" i="45"/>
  <c r="L49" i="45"/>
  <c r="M49" i="45"/>
  <c r="N49" i="45"/>
  <c r="O49" i="45"/>
  <c r="P49" i="45"/>
  <c r="Q49" i="45"/>
  <c r="R49" i="45"/>
  <c r="S49" i="45"/>
  <c r="T49" i="45"/>
  <c r="U49" i="45"/>
  <c r="V49" i="45"/>
  <c r="W49" i="45"/>
  <c r="X49" i="45"/>
  <c r="Y49" i="45"/>
  <c r="Z49" i="45"/>
  <c r="AA49" i="45"/>
  <c r="AB49" i="45"/>
  <c r="AC49" i="45"/>
  <c r="AD49" i="45"/>
  <c r="AE49" i="45"/>
  <c r="AF49" i="45"/>
  <c r="D50" i="45"/>
  <c r="E50" i="45"/>
  <c r="F50" i="45"/>
  <c r="G50" i="45"/>
  <c r="H50" i="45"/>
  <c r="I50" i="45"/>
  <c r="J50" i="45"/>
  <c r="K50" i="45"/>
  <c r="L50" i="45"/>
  <c r="M50" i="45"/>
  <c r="N50" i="45"/>
  <c r="O50" i="45"/>
  <c r="P50" i="45"/>
  <c r="Q50" i="45"/>
  <c r="R50" i="45"/>
  <c r="S50" i="45"/>
  <c r="T50" i="45"/>
  <c r="U50" i="45"/>
  <c r="V50" i="45"/>
  <c r="W50" i="45"/>
  <c r="X50" i="45"/>
  <c r="Y50" i="45"/>
  <c r="Z50" i="45"/>
  <c r="AA50" i="45"/>
  <c r="AB50" i="45"/>
  <c r="AC50" i="45"/>
  <c r="AD50" i="45"/>
  <c r="AE50" i="45"/>
  <c r="AF50" i="45"/>
  <c r="D51" i="45"/>
  <c r="E51" i="45"/>
  <c r="F51" i="45"/>
  <c r="G51" i="45"/>
  <c r="H51" i="45"/>
  <c r="I51" i="45"/>
  <c r="J51" i="45"/>
  <c r="K51" i="45"/>
  <c r="L51" i="45"/>
  <c r="M51" i="45"/>
  <c r="N51" i="45"/>
  <c r="O51" i="45"/>
  <c r="P51" i="45"/>
  <c r="Q51" i="45"/>
  <c r="R51" i="45"/>
  <c r="S51" i="45"/>
  <c r="T51" i="45"/>
  <c r="U51" i="45"/>
  <c r="V51" i="45"/>
  <c r="W51" i="45"/>
  <c r="X51" i="45"/>
  <c r="Y51" i="45"/>
  <c r="Z51" i="45"/>
  <c r="AA51" i="45"/>
  <c r="AB51" i="45"/>
  <c r="AC51" i="45"/>
  <c r="AD51" i="45"/>
  <c r="AE51" i="45"/>
  <c r="AF51" i="45"/>
  <c r="D52" i="45"/>
  <c r="E52" i="45"/>
  <c r="F52" i="45"/>
  <c r="G52" i="45"/>
  <c r="H52" i="45"/>
  <c r="I52" i="45"/>
  <c r="J52" i="45"/>
  <c r="K52" i="45"/>
  <c r="L52" i="45"/>
  <c r="M52" i="45"/>
  <c r="N52" i="45"/>
  <c r="O52" i="45"/>
  <c r="P52" i="45"/>
  <c r="Q52" i="45"/>
  <c r="R52" i="45"/>
  <c r="S52" i="45"/>
  <c r="T52" i="45"/>
  <c r="U52" i="45"/>
  <c r="V52" i="45"/>
  <c r="W52" i="45"/>
  <c r="X52" i="45"/>
  <c r="Y52" i="45"/>
  <c r="Z52" i="45"/>
  <c r="AA52" i="45"/>
  <c r="AB52" i="45"/>
  <c r="AC52" i="45"/>
  <c r="AD52" i="45"/>
  <c r="AE52" i="45"/>
  <c r="AF52" i="45"/>
  <c r="D53" i="45"/>
  <c r="E53" i="45"/>
  <c r="F53" i="45"/>
  <c r="G53" i="45"/>
  <c r="H53" i="45"/>
  <c r="I53" i="45"/>
  <c r="J53" i="45"/>
  <c r="K53" i="45"/>
  <c r="L53" i="45"/>
  <c r="M53" i="45"/>
  <c r="N53" i="45"/>
  <c r="O53" i="45"/>
  <c r="P53" i="45"/>
  <c r="Q53" i="45"/>
  <c r="R53" i="45"/>
  <c r="S53" i="45"/>
  <c r="T53" i="45"/>
  <c r="U53" i="45"/>
  <c r="V53" i="45"/>
  <c r="W53" i="45"/>
  <c r="X53" i="45"/>
  <c r="Y53" i="45"/>
  <c r="Z53" i="45"/>
  <c r="AA53" i="45"/>
  <c r="AB53" i="45"/>
  <c r="AC53" i="45"/>
  <c r="AD53" i="45"/>
  <c r="AE53" i="45"/>
  <c r="AF53" i="45"/>
  <c r="D54" i="45"/>
  <c r="E54" i="45"/>
  <c r="F54" i="45"/>
  <c r="G54" i="45"/>
  <c r="H54" i="45"/>
  <c r="I54" i="45"/>
  <c r="J54" i="45"/>
  <c r="K54" i="45"/>
  <c r="L54" i="45"/>
  <c r="M54" i="45"/>
  <c r="N54" i="45"/>
  <c r="O54" i="45"/>
  <c r="P54" i="45"/>
  <c r="Q54" i="45"/>
  <c r="R54" i="45"/>
  <c r="S54" i="45"/>
  <c r="T54" i="45"/>
  <c r="U54" i="45"/>
  <c r="V54" i="45"/>
  <c r="W54" i="45"/>
  <c r="X54" i="45"/>
  <c r="Y54" i="45"/>
  <c r="Z54" i="45"/>
  <c r="AA54" i="45"/>
  <c r="AB54" i="45"/>
  <c r="AC54" i="45"/>
  <c r="AD54" i="45"/>
  <c r="AE54" i="45"/>
  <c r="AF54" i="45"/>
  <c r="D55" i="45"/>
  <c r="E55" i="45"/>
  <c r="F55" i="45"/>
  <c r="G55" i="45"/>
  <c r="H55" i="45"/>
  <c r="I55" i="45"/>
  <c r="J55" i="45"/>
  <c r="K55" i="45"/>
  <c r="L55" i="45"/>
  <c r="M55" i="45"/>
  <c r="N55" i="45"/>
  <c r="O55" i="45"/>
  <c r="P55" i="45"/>
  <c r="Q55" i="45"/>
  <c r="R55" i="45"/>
  <c r="S55" i="45"/>
  <c r="T55" i="45"/>
  <c r="U55" i="45"/>
  <c r="V55" i="45"/>
  <c r="W55" i="45"/>
  <c r="X55" i="45"/>
  <c r="Y55" i="45"/>
  <c r="Z55" i="45"/>
  <c r="AA55" i="45"/>
  <c r="AB55" i="45"/>
  <c r="AC55" i="45"/>
  <c r="AD55" i="45"/>
  <c r="AE55" i="45"/>
  <c r="AF55" i="45"/>
  <c r="D56" i="45"/>
  <c r="E56" i="45"/>
  <c r="F56" i="45"/>
  <c r="G56" i="45"/>
  <c r="H56" i="45"/>
  <c r="I56" i="45"/>
  <c r="J56" i="45"/>
  <c r="K56" i="45"/>
  <c r="L56" i="45"/>
  <c r="M56" i="45"/>
  <c r="N56" i="45"/>
  <c r="O56" i="45"/>
  <c r="P56" i="45"/>
  <c r="Q56" i="45"/>
  <c r="R56" i="45"/>
  <c r="S56" i="45"/>
  <c r="T56" i="45"/>
  <c r="U56" i="45"/>
  <c r="V56" i="45"/>
  <c r="W56" i="45"/>
  <c r="X56" i="45"/>
  <c r="Y56" i="45"/>
  <c r="Z56" i="45"/>
  <c r="AA56" i="45"/>
  <c r="AB56" i="45"/>
  <c r="AC56" i="45"/>
  <c r="AD56" i="45"/>
  <c r="AE56" i="45"/>
  <c r="AF56" i="45"/>
  <c r="D57" i="45"/>
  <c r="E57" i="45"/>
  <c r="F57" i="45"/>
  <c r="G57" i="45"/>
  <c r="H57" i="45"/>
  <c r="I57" i="45"/>
  <c r="J57" i="45"/>
  <c r="K57" i="45"/>
  <c r="L57" i="45"/>
  <c r="M57" i="45"/>
  <c r="N57" i="45"/>
  <c r="O57" i="45"/>
  <c r="P57" i="45"/>
  <c r="Q57" i="45"/>
  <c r="R57" i="45"/>
  <c r="S57" i="45"/>
  <c r="T57" i="45"/>
  <c r="U57" i="45"/>
  <c r="V57" i="45"/>
  <c r="W57" i="45"/>
  <c r="X57" i="45"/>
  <c r="Y57" i="45"/>
  <c r="Z57" i="45"/>
  <c r="AA57" i="45"/>
  <c r="AB57" i="45"/>
  <c r="AC57" i="45"/>
  <c r="AD57" i="45"/>
  <c r="AE57" i="45"/>
  <c r="AF57" i="45"/>
  <c r="D58" i="45"/>
  <c r="E58" i="45"/>
  <c r="F58" i="45"/>
  <c r="G58" i="45"/>
  <c r="H58" i="45"/>
  <c r="I58" i="45"/>
  <c r="J58" i="45"/>
  <c r="K58" i="45"/>
  <c r="L58" i="45"/>
  <c r="M58" i="45"/>
  <c r="N58" i="45"/>
  <c r="O58" i="45"/>
  <c r="P58" i="45"/>
  <c r="Q58" i="45"/>
  <c r="R58" i="45"/>
  <c r="S58" i="45"/>
  <c r="T58" i="45"/>
  <c r="U58" i="45"/>
  <c r="V58" i="45"/>
  <c r="W58" i="45"/>
  <c r="X58" i="45"/>
  <c r="Y58" i="45"/>
  <c r="Z58" i="45"/>
  <c r="AA58" i="45"/>
  <c r="AB58" i="45"/>
  <c r="AC58" i="45"/>
  <c r="AD58" i="45"/>
  <c r="AE58" i="45"/>
  <c r="AF58" i="45"/>
  <c r="D59" i="45"/>
  <c r="E59" i="45"/>
  <c r="F59" i="45"/>
  <c r="G59" i="45"/>
  <c r="H59" i="45"/>
  <c r="I59" i="45"/>
  <c r="J59" i="45"/>
  <c r="K59" i="45"/>
  <c r="L59" i="45"/>
  <c r="M59" i="45"/>
  <c r="N59" i="45"/>
  <c r="O59" i="45"/>
  <c r="P59" i="45"/>
  <c r="Q59" i="45"/>
  <c r="R59" i="45"/>
  <c r="S59" i="45"/>
  <c r="T59" i="45"/>
  <c r="U59" i="45"/>
  <c r="V59" i="45"/>
  <c r="W59" i="45"/>
  <c r="X59" i="45"/>
  <c r="Y59" i="45"/>
  <c r="Z59" i="45"/>
  <c r="AA59" i="45"/>
  <c r="AB59" i="45"/>
  <c r="AC59" i="45"/>
  <c r="AD59" i="45"/>
  <c r="AE59" i="45"/>
  <c r="AF59" i="45"/>
  <c r="D60" i="45"/>
  <c r="E60" i="45"/>
  <c r="F60" i="45"/>
  <c r="G60" i="45"/>
  <c r="H60" i="45"/>
  <c r="I60" i="45"/>
  <c r="J60" i="45"/>
  <c r="K60" i="45"/>
  <c r="L60" i="45"/>
  <c r="M60" i="45"/>
  <c r="N60" i="45"/>
  <c r="O60" i="45"/>
  <c r="P60" i="45"/>
  <c r="Q60" i="45"/>
  <c r="R60" i="45"/>
  <c r="S60" i="45"/>
  <c r="T60" i="45"/>
  <c r="U60" i="45"/>
  <c r="V60" i="45"/>
  <c r="W60" i="45"/>
  <c r="X60" i="45"/>
  <c r="Y60" i="45"/>
  <c r="Z60" i="45"/>
  <c r="AA60" i="45"/>
  <c r="AB60" i="45"/>
  <c r="AC60" i="45"/>
  <c r="AD60" i="45"/>
  <c r="AE60" i="45"/>
  <c r="AF60" i="45"/>
  <c r="D61" i="45"/>
  <c r="E61" i="45"/>
  <c r="F61" i="45"/>
  <c r="G61" i="45"/>
  <c r="H61" i="45"/>
  <c r="I61" i="45"/>
  <c r="J61" i="45"/>
  <c r="K61" i="45"/>
  <c r="L61" i="45"/>
  <c r="M61" i="45"/>
  <c r="N61" i="45"/>
  <c r="O61" i="45"/>
  <c r="P61" i="45"/>
  <c r="Q61" i="45"/>
  <c r="R61" i="45"/>
  <c r="S61" i="45"/>
  <c r="T61" i="45"/>
  <c r="U61" i="45"/>
  <c r="V61" i="45"/>
  <c r="W61" i="45"/>
  <c r="X61" i="45"/>
  <c r="Y61" i="45"/>
  <c r="Z61" i="45"/>
  <c r="AA61" i="45"/>
  <c r="AB61" i="45"/>
  <c r="AC61" i="45"/>
  <c r="AD61" i="45"/>
  <c r="AE61" i="45"/>
  <c r="AF61" i="45"/>
  <c r="D63" i="45"/>
  <c r="E63" i="45"/>
  <c r="F63" i="45"/>
  <c r="G63" i="45"/>
  <c r="H63" i="45"/>
  <c r="I63" i="45"/>
  <c r="J63" i="45"/>
  <c r="K63" i="45"/>
  <c r="L63" i="45"/>
  <c r="M63" i="45"/>
  <c r="N63" i="45"/>
  <c r="O63" i="45"/>
  <c r="P63" i="45"/>
  <c r="Q63" i="45"/>
  <c r="R63" i="45"/>
  <c r="S63" i="45"/>
  <c r="T63" i="45"/>
  <c r="U63" i="45"/>
  <c r="V63" i="45"/>
  <c r="W63" i="45"/>
  <c r="X63" i="45"/>
  <c r="Y63" i="45"/>
  <c r="Z63" i="45"/>
  <c r="AA63" i="45"/>
  <c r="AB63" i="45"/>
  <c r="AC63" i="45"/>
  <c r="AD63" i="45"/>
  <c r="AE63" i="45"/>
  <c r="AF63" i="45"/>
  <c r="D65" i="45"/>
  <c r="E65" i="45"/>
  <c r="F65" i="45"/>
  <c r="G65" i="45"/>
  <c r="H65" i="45"/>
  <c r="I65" i="45"/>
  <c r="J65" i="45"/>
  <c r="K65" i="45"/>
  <c r="L65" i="45"/>
  <c r="M65" i="45"/>
  <c r="N65" i="45"/>
  <c r="O65" i="45"/>
  <c r="P65" i="45"/>
  <c r="Q65" i="45"/>
  <c r="R65" i="45"/>
  <c r="S65" i="45"/>
  <c r="T65" i="45"/>
  <c r="U65" i="45"/>
  <c r="V65" i="45"/>
  <c r="W65" i="45"/>
  <c r="X65" i="45"/>
  <c r="Y65" i="45"/>
  <c r="Z65" i="45"/>
  <c r="AA65" i="45"/>
  <c r="AB65" i="45"/>
  <c r="AC65" i="45"/>
  <c r="AD65" i="45"/>
  <c r="AE65" i="45"/>
  <c r="AF65" i="45"/>
  <c r="C65" i="45"/>
  <c r="C63" i="45"/>
  <c r="C48" i="45"/>
  <c r="C49" i="45"/>
  <c r="C50" i="45"/>
  <c r="C51" i="45"/>
  <c r="C52" i="45"/>
  <c r="C53" i="45"/>
  <c r="C54" i="45"/>
  <c r="C55" i="45"/>
  <c r="C56" i="45"/>
  <c r="C57" i="45"/>
  <c r="C58" i="45"/>
  <c r="C59" i="45"/>
  <c r="C60" i="45"/>
  <c r="C61" i="45"/>
  <c r="C47" i="45"/>
  <c r="C43" i="45"/>
  <c r="C44" i="45"/>
  <c r="C42" i="45"/>
  <c r="C38" i="45"/>
  <c r="C23" i="45"/>
  <c r="C24" i="45"/>
  <c r="C25" i="45"/>
  <c r="C26" i="45"/>
  <c r="C27" i="45"/>
  <c r="C28" i="45"/>
  <c r="C29" i="45"/>
  <c r="C30" i="45"/>
  <c r="C31" i="45"/>
  <c r="C32" i="45"/>
  <c r="C33" i="45"/>
  <c r="C34" i="45"/>
  <c r="C35" i="45"/>
  <c r="C36" i="45"/>
  <c r="C22" i="45"/>
  <c r="C18" i="45"/>
  <c r="C19" i="45"/>
  <c r="C17" i="45"/>
  <c r="D17" i="44"/>
  <c r="E17" i="44"/>
  <c r="F17" i="44"/>
  <c r="G17" i="44"/>
  <c r="H17" i="44"/>
  <c r="I17" i="44"/>
  <c r="J17" i="44"/>
  <c r="K17" i="44"/>
  <c r="L17" i="44"/>
  <c r="M17" i="44"/>
  <c r="N17" i="44"/>
  <c r="O17" i="44"/>
  <c r="P17" i="44"/>
  <c r="Q17" i="44"/>
  <c r="R17" i="44"/>
  <c r="S17" i="44"/>
  <c r="T17" i="44"/>
  <c r="U17" i="44"/>
  <c r="V17" i="44"/>
  <c r="W17" i="44"/>
  <c r="X17" i="44"/>
  <c r="Y17" i="44"/>
  <c r="Z17" i="44"/>
  <c r="AA17" i="44"/>
  <c r="AB17" i="44"/>
  <c r="AC17" i="44"/>
  <c r="AD17" i="44"/>
  <c r="AE17" i="44"/>
  <c r="AF17" i="44"/>
  <c r="AG17" i="44"/>
  <c r="D18" i="44"/>
  <c r="E18" i="44"/>
  <c r="F18" i="44"/>
  <c r="G18" i="44"/>
  <c r="H18" i="44"/>
  <c r="I18" i="44"/>
  <c r="J18" i="44"/>
  <c r="K18" i="44"/>
  <c r="L18" i="44"/>
  <c r="M18" i="44"/>
  <c r="N18" i="44"/>
  <c r="O18" i="44"/>
  <c r="P18" i="44"/>
  <c r="Q18" i="44"/>
  <c r="R18" i="44"/>
  <c r="S18" i="44"/>
  <c r="T18" i="44"/>
  <c r="U18" i="44"/>
  <c r="V18" i="44"/>
  <c r="W18" i="44"/>
  <c r="X18" i="44"/>
  <c r="Y18" i="44"/>
  <c r="Z18" i="44"/>
  <c r="AA18" i="44"/>
  <c r="AB18" i="44"/>
  <c r="AC18" i="44"/>
  <c r="AD18" i="44"/>
  <c r="AE18" i="44"/>
  <c r="AF18" i="44"/>
  <c r="AG18" i="44"/>
  <c r="D19" i="44"/>
  <c r="E19" i="44"/>
  <c r="F19" i="44"/>
  <c r="G19" i="44"/>
  <c r="H19" i="44"/>
  <c r="I19" i="44"/>
  <c r="J19" i="44"/>
  <c r="K19" i="44"/>
  <c r="L19" i="44"/>
  <c r="M19" i="44"/>
  <c r="N19" i="44"/>
  <c r="O19" i="44"/>
  <c r="P19" i="44"/>
  <c r="Q19" i="44"/>
  <c r="R19" i="44"/>
  <c r="S19" i="44"/>
  <c r="T19" i="44"/>
  <c r="U19" i="44"/>
  <c r="V19" i="44"/>
  <c r="W19" i="44"/>
  <c r="X19" i="44"/>
  <c r="Y19" i="44"/>
  <c r="Z19" i="44"/>
  <c r="AA19" i="44"/>
  <c r="AB19" i="44"/>
  <c r="AC19" i="44"/>
  <c r="AD19" i="44"/>
  <c r="AE19" i="44"/>
  <c r="AF19" i="44"/>
  <c r="AG19" i="44"/>
  <c r="D22" i="44"/>
  <c r="E22" i="44"/>
  <c r="F22" i="44"/>
  <c r="G22" i="44"/>
  <c r="H22" i="44"/>
  <c r="I22" i="44"/>
  <c r="J22" i="44"/>
  <c r="K22" i="44"/>
  <c r="L22" i="44"/>
  <c r="M22" i="44"/>
  <c r="N22" i="44"/>
  <c r="O22" i="44"/>
  <c r="P22" i="44"/>
  <c r="Q22" i="44"/>
  <c r="R22" i="44"/>
  <c r="S22" i="44"/>
  <c r="T22" i="44"/>
  <c r="U22" i="44"/>
  <c r="V22" i="44"/>
  <c r="W22" i="44"/>
  <c r="X22" i="44"/>
  <c r="Y22" i="44"/>
  <c r="Z22" i="44"/>
  <c r="AA22" i="44"/>
  <c r="AB22" i="44"/>
  <c r="AC22" i="44"/>
  <c r="AD22" i="44"/>
  <c r="AE22" i="44"/>
  <c r="AF22" i="44"/>
  <c r="AG22" i="44"/>
  <c r="D23" i="44"/>
  <c r="E23" i="44"/>
  <c r="F23" i="44"/>
  <c r="G23" i="44"/>
  <c r="H23" i="44"/>
  <c r="I23" i="44"/>
  <c r="J23" i="44"/>
  <c r="K23" i="44"/>
  <c r="L23" i="44"/>
  <c r="M23" i="44"/>
  <c r="N23" i="44"/>
  <c r="O23" i="44"/>
  <c r="P23" i="44"/>
  <c r="Q23" i="44"/>
  <c r="R23" i="44"/>
  <c r="S23" i="44"/>
  <c r="T23" i="44"/>
  <c r="U23" i="44"/>
  <c r="V23" i="44"/>
  <c r="W23" i="44"/>
  <c r="X23" i="44"/>
  <c r="Y23" i="44"/>
  <c r="Z23" i="44"/>
  <c r="AA23" i="44"/>
  <c r="AB23" i="44"/>
  <c r="AC23" i="44"/>
  <c r="AD23" i="44"/>
  <c r="AE23" i="44"/>
  <c r="AF23" i="44"/>
  <c r="AG23" i="44"/>
  <c r="D24" i="44"/>
  <c r="E24" i="44"/>
  <c r="F24" i="44"/>
  <c r="G24" i="44"/>
  <c r="H24" i="44"/>
  <c r="I24" i="44"/>
  <c r="J24" i="44"/>
  <c r="K24" i="44"/>
  <c r="L24" i="44"/>
  <c r="M24" i="44"/>
  <c r="N24" i="44"/>
  <c r="O24" i="44"/>
  <c r="P24" i="44"/>
  <c r="Q24" i="44"/>
  <c r="R24" i="44"/>
  <c r="S24" i="44"/>
  <c r="T24" i="44"/>
  <c r="U24" i="44"/>
  <c r="V24" i="44"/>
  <c r="W24" i="44"/>
  <c r="X24" i="44"/>
  <c r="Y24" i="44"/>
  <c r="Z24" i="44"/>
  <c r="AA24" i="44"/>
  <c r="AB24" i="44"/>
  <c r="AC24" i="44"/>
  <c r="AD24" i="44"/>
  <c r="AE24" i="44"/>
  <c r="AF24" i="44"/>
  <c r="AG24" i="44"/>
  <c r="D25" i="44"/>
  <c r="E25" i="44"/>
  <c r="F25" i="44"/>
  <c r="G25" i="44"/>
  <c r="H25" i="44"/>
  <c r="I25" i="44"/>
  <c r="J25" i="44"/>
  <c r="K25" i="44"/>
  <c r="L25" i="44"/>
  <c r="M25" i="44"/>
  <c r="N25" i="44"/>
  <c r="O25" i="44"/>
  <c r="P25" i="44"/>
  <c r="Q25" i="44"/>
  <c r="R25" i="44"/>
  <c r="S25" i="44"/>
  <c r="T25" i="44"/>
  <c r="U25" i="44"/>
  <c r="V25" i="44"/>
  <c r="W25" i="44"/>
  <c r="X25" i="44"/>
  <c r="Y25" i="44"/>
  <c r="Z25" i="44"/>
  <c r="AA25" i="44"/>
  <c r="AB25" i="44"/>
  <c r="AC25" i="44"/>
  <c r="AD25" i="44"/>
  <c r="AE25" i="44"/>
  <c r="AF25" i="44"/>
  <c r="AG25" i="44"/>
  <c r="D26" i="44"/>
  <c r="E26" i="44"/>
  <c r="F26" i="44"/>
  <c r="G26" i="44"/>
  <c r="H26" i="44"/>
  <c r="I26" i="44"/>
  <c r="J26" i="44"/>
  <c r="K26" i="44"/>
  <c r="L26" i="44"/>
  <c r="M26" i="44"/>
  <c r="N26" i="44"/>
  <c r="O26" i="44"/>
  <c r="P26" i="44"/>
  <c r="Q26" i="44"/>
  <c r="R26" i="44"/>
  <c r="S26" i="44"/>
  <c r="T26" i="44"/>
  <c r="U26" i="44"/>
  <c r="V26" i="44"/>
  <c r="W26" i="44"/>
  <c r="X26" i="44"/>
  <c r="Y26" i="44"/>
  <c r="Z26" i="44"/>
  <c r="AA26" i="44"/>
  <c r="AB26" i="44"/>
  <c r="AC26" i="44"/>
  <c r="AD26" i="44"/>
  <c r="AE26" i="44"/>
  <c r="AF26" i="44"/>
  <c r="AG26" i="44"/>
  <c r="D27" i="44"/>
  <c r="E27" i="44"/>
  <c r="F27" i="44"/>
  <c r="G27" i="44"/>
  <c r="H27" i="44"/>
  <c r="I27" i="44"/>
  <c r="J27" i="44"/>
  <c r="K27" i="44"/>
  <c r="L27" i="44"/>
  <c r="M27" i="44"/>
  <c r="N27" i="44"/>
  <c r="O27" i="44"/>
  <c r="P27" i="44"/>
  <c r="Q27" i="44"/>
  <c r="R27" i="44"/>
  <c r="S27" i="44"/>
  <c r="T27" i="44"/>
  <c r="U27" i="44"/>
  <c r="V27" i="44"/>
  <c r="W27" i="44"/>
  <c r="X27" i="44"/>
  <c r="Y27" i="44"/>
  <c r="Z27" i="44"/>
  <c r="AA27" i="44"/>
  <c r="AB27" i="44"/>
  <c r="AC27" i="44"/>
  <c r="AD27" i="44"/>
  <c r="AE27" i="44"/>
  <c r="AF27" i="44"/>
  <c r="AG27" i="44"/>
  <c r="D28" i="44"/>
  <c r="E28" i="44"/>
  <c r="F28" i="44"/>
  <c r="G28" i="44"/>
  <c r="H28" i="44"/>
  <c r="I28" i="44"/>
  <c r="J28" i="44"/>
  <c r="K28" i="44"/>
  <c r="L28" i="44"/>
  <c r="M28" i="44"/>
  <c r="N28" i="44"/>
  <c r="O28" i="44"/>
  <c r="P28" i="44"/>
  <c r="Q28" i="44"/>
  <c r="R28" i="44"/>
  <c r="S28" i="44"/>
  <c r="T28" i="44"/>
  <c r="U28" i="44"/>
  <c r="V28" i="44"/>
  <c r="W28" i="44"/>
  <c r="X28" i="44"/>
  <c r="Y28" i="44"/>
  <c r="Z28" i="44"/>
  <c r="AA28" i="44"/>
  <c r="AB28" i="44"/>
  <c r="AC28" i="44"/>
  <c r="AD28" i="44"/>
  <c r="AE28" i="44"/>
  <c r="AF28" i="44"/>
  <c r="AG28" i="44"/>
  <c r="D29" i="44"/>
  <c r="E29" i="44"/>
  <c r="F29" i="44"/>
  <c r="G29" i="44"/>
  <c r="H29" i="44"/>
  <c r="I29" i="44"/>
  <c r="J29" i="44"/>
  <c r="K29" i="44"/>
  <c r="L29" i="44"/>
  <c r="M29" i="44"/>
  <c r="N29" i="44"/>
  <c r="O29" i="44"/>
  <c r="P29" i="44"/>
  <c r="Q29" i="44"/>
  <c r="R29" i="44"/>
  <c r="S29" i="44"/>
  <c r="T29" i="44"/>
  <c r="U29" i="44"/>
  <c r="V29" i="44"/>
  <c r="W29" i="44"/>
  <c r="X29" i="44"/>
  <c r="Y29" i="44"/>
  <c r="Z29" i="44"/>
  <c r="AA29" i="44"/>
  <c r="AB29" i="44"/>
  <c r="AC29" i="44"/>
  <c r="AD29" i="44"/>
  <c r="AE29" i="44"/>
  <c r="AF29" i="44"/>
  <c r="AG29" i="44"/>
  <c r="D30" i="44"/>
  <c r="E30" i="44"/>
  <c r="F30" i="44"/>
  <c r="G30" i="44"/>
  <c r="H30" i="44"/>
  <c r="I30" i="44"/>
  <c r="J30" i="44"/>
  <c r="K30" i="44"/>
  <c r="L30" i="44"/>
  <c r="M30" i="44"/>
  <c r="N30" i="44"/>
  <c r="O30" i="44"/>
  <c r="P30" i="44"/>
  <c r="Q30" i="44"/>
  <c r="R30" i="44"/>
  <c r="S30" i="44"/>
  <c r="T30" i="44"/>
  <c r="U30" i="44"/>
  <c r="V30" i="44"/>
  <c r="W30" i="44"/>
  <c r="X30" i="44"/>
  <c r="Y30" i="44"/>
  <c r="Z30" i="44"/>
  <c r="AA30" i="44"/>
  <c r="AB30" i="44"/>
  <c r="AC30" i="44"/>
  <c r="AD30" i="44"/>
  <c r="AE30" i="44"/>
  <c r="AF30" i="44"/>
  <c r="AG30" i="44"/>
  <c r="D31" i="44"/>
  <c r="E31" i="44"/>
  <c r="F31" i="44"/>
  <c r="G31" i="44"/>
  <c r="H31" i="44"/>
  <c r="I31" i="44"/>
  <c r="J31" i="44"/>
  <c r="K31" i="44"/>
  <c r="L31" i="44"/>
  <c r="M31" i="44"/>
  <c r="N31" i="44"/>
  <c r="O31" i="44"/>
  <c r="P31" i="44"/>
  <c r="Q31" i="44"/>
  <c r="R31" i="44"/>
  <c r="S31" i="44"/>
  <c r="T31" i="44"/>
  <c r="U31" i="44"/>
  <c r="V31" i="44"/>
  <c r="W31" i="44"/>
  <c r="X31" i="44"/>
  <c r="Y31" i="44"/>
  <c r="Z31" i="44"/>
  <c r="AA31" i="44"/>
  <c r="AB31" i="44"/>
  <c r="AC31" i="44"/>
  <c r="AD31" i="44"/>
  <c r="AE31" i="44"/>
  <c r="AF31" i="44"/>
  <c r="AG31" i="44"/>
  <c r="D32" i="44"/>
  <c r="E32" i="44"/>
  <c r="F32" i="44"/>
  <c r="G32" i="44"/>
  <c r="H32" i="44"/>
  <c r="I32" i="44"/>
  <c r="J32" i="44"/>
  <c r="K32" i="44"/>
  <c r="L32" i="44"/>
  <c r="M32" i="44"/>
  <c r="N32" i="44"/>
  <c r="O32" i="44"/>
  <c r="P32" i="44"/>
  <c r="Q32" i="44"/>
  <c r="R32" i="44"/>
  <c r="S32" i="44"/>
  <c r="T32" i="44"/>
  <c r="U32" i="44"/>
  <c r="V32" i="44"/>
  <c r="W32" i="44"/>
  <c r="X32" i="44"/>
  <c r="Y32" i="44"/>
  <c r="Z32" i="44"/>
  <c r="AA32" i="44"/>
  <c r="AB32" i="44"/>
  <c r="AC32" i="44"/>
  <c r="AD32" i="44"/>
  <c r="AE32" i="44"/>
  <c r="AF32" i="44"/>
  <c r="AG32" i="44"/>
  <c r="D33" i="44"/>
  <c r="E33" i="44"/>
  <c r="F33" i="44"/>
  <c r="G33" i="44"/>
  <c r="H33" i="44"/>
  <c r="I33" i="44"/>
  <c r="J33" i="44"/>
  <c r="K33" i="44"/>
  <c r="L33" i="44"/>
  <c r="M33" i="44"/>
  <c r="N33" i="44"/>
  <c r="O33" i="44"/>
  <c r="P33" i="44"/>
  <c r="Q33" i="44"/>
  <c r="R33" i="44"/>
  <c r="S33" i="44"/>
  <c r="T33" i="44"/>
  <c r="U33" i="44"/>
  <c r="V33" i="44"/>
  <c r="W33" i="44"/>
  <c r="X33" i="44"/>
  <c r="Y33" i="44"/>
  <c r="Z33" i="44"/>
  <c r="AA33" i="44"/>
  <c r="AB33" i="44"/>
  <c r="AC33" i="44"/>
  <c r="AD33" i="44"/>
  <c r="AE33" i="44"/>
  <c r="AF33" i="44"/>
  <c r="AG33" i="44"/>
  <c r="D34" i="44"/>
  <c r="E34" i="44"/>
  <c r="F34" i="44"/>
  <c r="G34" i="44"/>
  <c r="H34" i="44"/>
  <c r="I34" i="44"/>
  <c r="J34" i="44"/>
  <c r="K34" i="44"/>
  <c r="L34" i="44"/>
  <c r="M34" i="44"/>
  <c r="N34" i="44"/>
  <c r="O34" i="44"/>
  <c r="P34" i="44"/>
  <c r="Q34" i="44"/>
  <c r="R34" i="44"/>
  <c r="S34" i="44"/>
  <c r="T34" i="44"/>
  <c r="U34" i="44"/>
  <c r="V34" i="44"/>
  <c r="W34" i="44"/>
  <c r="X34" i="44"/>
  <c r="Y34" i="44"/>
  <c r="Z34" i="44"/>
  <c r="AA34" i="44"/>
  <c r="AB34" i="44"/>
  <c r="AC34" i="44"/>
  <c r="AD34" i="44"/>
  <c r="AE34" i="44"/>
  <c r="AF34" i="44"/>
  <c r="AG34" i="44"/>
  <c r="D35" i="44"/>
  <c r="E35" i="44"/>
  <c r="F35" i="44"/>
  <c r="G35" i="44"/>
  <c r="H35" i="44"/>
  <c r="I35" i="44"/>
  <c r="J35" i="44"/>
  <c r="K35" i="44"/>
  <c r="L35" i="44"/>
  <c r="M35" i="44"/>
  <c r="N35" i="44"/>
  <c r="O35" i="44"/>
  <c r="P35" i="44"/>
  <c r="Q35" i="44"/>
  <c r="R35" i="44"/>
  <c r="S35" i="44"/>
  <c r="T35" i="44"/>
  <c r="U35" i="44"/>
  <c r="V35" i="44"/>
  <c r="W35" i="44"/>
  <c r="X35" i="44"/>
  <c r="Y35" i="44"/>
  <c r="Z35" i="44"/>
  <c r="AA35" i="44"/>
  <c r="AB35" i="44"/>
  <c r="AC35" i="44"/>
  <c r="AD35" i="44"/>
  <c r="AE35" i="44"/>
  <c r="AF35" i="44"/>
  <c r="AG35" i="44"/>
  <c r="D36" i="44"/>
  <c r="E36" i="44"/>
  <c r="F36" i="44"/>
  <c r="G36" i="44"/>
  <c r="H36" i="44"/>
  <c r="I36" i="44"/>
  <c r="J36" i="44"/>
  <c r="K36" i="44"/>
  <c r="L36" i="44"/>
  <c r="M36" i="44"/>
  <c r="N36" i="44"/>
  <c r="O36" i="44"/>
  <c r="P36" i="44"/>
  <c r="Q36" i="44"/>
  <c r="R36" i="44"/>
  <c r="S36" i="44"/>
  <c r="T36" i="44"/>
  <c r="U36" i="44"/>
  <c r="V36" i="44"/>
  <c r="W36" i="44"/>
  <c r="X36" i="44"/>
  <c r="Y36" i="44"/>
  <c r="Z36" i="44"/>
  <c r="AA36" i="44"/>
  <c r="AB36" i="44"/>
  <c r="AC36" i="44"/>
  <c r="AD36" i="44"/>
  <c r="AE36" i="44"/>
  <c r="AF36" i="44"/>
  <c r="AG36" i="44"/>
  <c r="D38" i="44"/>
  <c r="E38" i="44"/>
  <c r="F38" i="44"/>
  <c r="G38" i="44"/>
  <c r="H38" i="44"/>
  <c r="I38" i="44"/>
  <c r="J38" i="44"/>
  <c r="K38" i="44"/>
  <c r="L38" i="44"/>
  <c r="M38" i="44"/>
  <c r="N38" i="44"/>
  <c r="O38" i="44"/>
  <c r="P38" i="44"/>
  <c r="Q38" i="44"/>
  <c r="R38" i="44"/>
  <c r="S38" i="44"/>
  <c r="T38" i="44"/>
  <c r="U38" i="44"/>
  <c r="V38" i="44"/>
  <c r="W38" i="44"/>
  <c r="X38" i="44"/>
  <c r="Y38" i="44"/>
  <c r="Z38" i="44"/>
  <c r="AA38" i="44"/>
  <c r="AB38" i="44"/>
  <c r="AC38" i="44"/>
  <c r="AD38" i="44"/>
  <c r="AE38" i="44"/>
  <c r="AF38" i="44"/>
  <c r="AG38" i="44"/>
  <c r="D39" i="44"/>
  <c r="E39" i="44"/>
  <c r="F39" i="44"/>
  <c r="G39" i="44"/>
  <c r="H39" i="44"/>
  <c r="I39" i="44"/>
  <c r="J39" i="44"/>
  <c r="K39" i="44"/>
  <c r="L39" i="44"/>
  <c r="M39" i="44"/>
  <c r="N39" i="44"/>
  <c r="O39" i="44"/>
  <c r="P39" i="44"/>
  <c r="Q39" i="44"/>
  <c r="R39" i="44"/>
  <c r="S39" i="44"/>
  <c r="T39" i="44"/>
  <c r="U39" i="44"/>
  <c r="V39" i="44"/>
  <c r="W39" i="44"/>
  <c r="X39" i="44"/>
  <c r="Y39" i="44"/>
  <c r="Z39" i="44"/>
  <c r="AA39" i="44"/>
  <c r="AB39" i="44"/>
  <c r="AC39" i="44"/>
  <c r="AD39" i="44"/>
  <c r="AE39" i="44"/>
  <c r="AF39" i="44"/>
  <c r="AG39" i="44"/>
  <c r="D43" i="44"/>
  <c r="E43" i="44"/>
  <c r="F43" i="44"/>
  <c r="G43" i="44"/>
  <c r="H43" i="44"/>
  <c r="I43" i="44"/>
  <c r="J43" i="44"/>
  <c r="K43" i="44"/>
  <c r="L43" i="44"/>
  <c r="M43" i="44"/>
  <c r="N43" i="44"/>
  <c r="O43" i="44"/>
  <c r="P43" i="44"/>
  <c r="Q43" i="44"/>
  <c r="R43" i="44"/>
  <c r="S43" i="44"/>
  <c r="T43" i="44"/>
  <c r="U43" i="44"/>
  <c r="V43" i="44"/>
  <c r="W43" i="44"/>
  <c r="X43" i="44"/>
  <c r="Y43" i="44"/>
  <c r="Z43" i="44"/>
  <c r="AA43" i="44"/>
  <c r="AB43" i="44"/>
  <c r="AC43" i="44"/>
  <c r="AD43" i="44"/>
  <c r="AE43" i="44"/>
  <c r="AF43" i="44"/>
  <c r="AG43" i="44"/>
  <c r="D44" i="44"/>
  <c r="E44" i="44"/>
  <c r="F44" i="44"/>
  <c r="G44" i="44"/>
  <c r="H44" i="44"/>
  <c r="I44" i="44"/>
  <c r="J44" i="44"/>
  <c r="K44" i="44"/>
  <c r="L44" i="44"/>
  <c r="M44" i="44"/>
  <c r="N44" i="44"/>
  <c r="O44" i="44"/>
  <c r="P44" i="44"/>
  <c r="Q44" i="44"/>
  <c r="R44" i="44"/>
  <c r="S44" i="44"/>
  <c r="T44" i="44"/>
  <c r="U44" i="44"/>
  <c r="V44" i="44"/>
  <c r="W44" i="44"/>
  <c r="X44" i="44"/>
  <c r="Y44" i="44"/>
  <c r="Z44" i="44"/>
  <c r="AA44" i="44"/>
  <c r="AB44" i="44"/>
  <c r="AC44" i="44"/>
  <c r="AD44" i="44"/>
  <c r="AE44" i="44"/>
  <c r="AF44" i="44"/>
  <c r="AG44" i="44"/>
  <c r="D45" i="44"/>
  <c r="E45" i="44"/>
  <c r="F45" i="44"/>
  <c r="G45" i="44"/>
  <c r="H45" i="44"/>
  <c r="I45" i="44"/>
  <c r="J45" i="44"/>
  <c r="K45" i="44"/>
  <c r="L45" i="44"/>
  <c r="M45" i="44"/>
  <c r="N45" i="44"/>
  <c r="O45" i="44"/>
  <c r="P45" i="44"/>
  <c r="Q45" i="44"/>
  <c r="R45" i="44"/>
  <c r="S45" i="44"/>
  <c r="T45" i="44"/>
  <c r="U45" i="44"/>
  <c r="V45" i="44"/>
  <c r="W45" i="44"/>
  <c r="X45" i="44"/>
  <c r="Y45" i="44"/>
  <c r="Z45" i="44"/>
  <c r="AA45" i="44"/>
  <c r="AB45" i="44"/>
  <c r="AC45" i="44"/>
  <c r="AD45" i="44"/>
  <c r="AE45" i="44"/>
  <c r="AF45" i="44"/>
  <c r="AG45" i="44"/>
  <c r="D48" i="44"/>
  <c r="E48" i="44"/>
  <c r="F48" i="44"/>
  <c r="G48" i="44"/>
  <c r="H48" i="44"/>
  <c r="I48" i="44"/>
  <c r="J48" i="44"/>
  <c r="K48" i="44"/>
  <c r="L48" i="44"/>
  <c r="M48" i="44"/>
  <c r="N48" i="44"/>
  <c r="O48" i="44"/>
  <c r="P48" i="44"/>
  <c r="Q48" i="44"/>
  <c r="R48" i="44"/>
  <c r="S48" i="44"/>
  <c r="T48" i="44"/>
  <c r="U48" i="44"/>
  <c r="V48" i="44"/>
  <c r="W48" i="44"/>
  <c r="X48" i="44"/>
  <c r="Y48" i="44"/>
  <c r="Z48" i="44"/>
  <c r="AA48" i="44"/>
  <c r="AB48" i="44"/>
  <c r="AC48" i="44"/>
  <c r="AD48" i="44"/>
  <c r="AE48" i="44"/>
  <c r="AF48" i="44"/>
  <c r="AG48" i="44"/>
  <c r="D49" i="44"/>
  <c r="E49" i="44"/>
  <c r="F49" i="44"/>
  <c r="G49" i="44"/>
  <c r="H49" i="44"/>
  <c r="I49" i="44"/>
  <c r="J49" i="44"/>
  <c r="K49" i="44"/>
  <c r="L49" i="44"/>
  <c r="M49" i="44"/>
  <c r="N49" i="44"/>
  <c r="O49" i="44"/>
  <c r="P49" i="44"/>
  <c r="Q49" i="44"/>
  <c r="R49" i="44"/>
  <c r="S49" i="44"/>
  <c r="T49" i="44"/>
  <c r="U49" i="44"/>
  <c r="V49" i="44"/>
  <c r="W49" i="44"/>
  <c r="X49" i="44"/>
  <c r="Y49" i="44"/>
  <c r="Z49" i="44"/>
  <c r="AA49" i="44"/>
  <c r="AB49" i="44"/>
  <c r="AC49" i="44"/>
  <c r="AD49" i="44"/>
  <c r="AE49" i="44"/>
  <c r="AF49" i="44"/>
  <c r="AG49" i="44"/>
  <c r="D50" i="44"/>
  <c r="E50" i="44"/>
  <c r="F50" i="44"/>
  <c r="G50" i="44"/>
  <c r="H50" i="44"/>
  <c r="I50" i="44"/>
  <c r="J50" i="44"/>
  <c r="K50" i="44"/>
  <c r="L50" i="44"/>
  <c r="M50" i="44"/>
  <c r="N50" i="44"/>
  <c r="O50" i="44"/>
  <c r="P50" i="44"/>
  <c r="Q50" i="44"/>
  <c r="R50" i="44"/>
  <c r="S50" i="44"/>
  <c r="T50" i="44"/>
  <c r="U50" i="44"/>
  <c r="V50" i="44"/>
  <c r="W50" i="44"/>
  <c r="X50" i="44"/>
  <c r="Y50" i="44"/>
  <c r="Z50" i="44"/>
  <c r="AA50" i="44"/>
  <c r="AB50" i="44"/>
  <c r="AC50" i="44"/>
  <c r="AD50" i="44"/>
  <c r="AE50" i="44"/>
  <c r="AF50" i="44"/>
  <c r="AG50" i="44"/>
  <c r="D51" i="44"/>
  <c r="E51" i="44"/>
  <c r="F51" i="44"/>
  <c r="G51" i="44"/>
  <c r="H51" i="44"/>
  <c r="I51" i="44"/>
  <c r="J51" i="44"/>
  <c r="K51" i="44"/>
  <c r="L51" i="44"/>
  <c r="M51" i="44"/>
  <c r="N51" i="44"/>
  <c r="O51" i="44"/>
  <c r="P51" i="44"/>
  <c r="Q51" i="44"/>
  <c r="R51" i="44"/>
  <c r="S51" i="44"/>
  <c r="T51" i="44"/>
  <c r="U51" i="44"/>
  <c r="V51" i="44"/>
  <c r="W51" i="44"/>
  <c r="X51" i="44"/>
  <c r="Y51" i="44"/>
  <c r="Z51" i="44"/>
  <c r="AA51" i="44"/>
  <c r="AB51" i="44"/>
  <c r="AC51" i="44"/>
  <c r="AD51" i="44"/>
  <c r="AE51" i="44"/>
  <c r="AF51" i="44"/>
  <c r="AG51" i="44"/>
  <c r="D52" i="44"/>
  <c r="E52" i="44"/>
  <c r="F52" i="44"/>
  <c r="G52" i="44"/>
  <c r="H52" i="44"/>
  <c r="I52" i="44"/>
  <c r="J52" i="44"/>
  <c r="K52" i="44"/>
  <c r="L52" i="44"/>
  <c r="M52" i="44"/>
  <c r="N52" i="44"/>
  <c r="O52" i="44"/>
  <c r="P52" i="44"/>
  <c r="Q52" i="44"/>
  <c r="R52" i="44"/>
  <c r="S52" i="44"/>
  <c r="T52" i="44"/>
  <c r="U52" i="44"/>
  <c r="V52" i="44"/>
  <c r="W52" i="44"/>
  <c r="X52" i="44"/>
  <c r="Y52" i="44"/>
  <c r="Z52" i="44"/>
  <c r="AA52" i="44"/>
  <c r="AB52" i="44"/>
  <c r="AC52" i="44"/>
  <c r="AD52" i="44"/>
  <c r="AE52" i="44"/>
  <c r="AF52" i="44"/>
  <c r="AG52" i="44"/>
  <c r="D53" i="44"/>
  <c r="E53" i="44"/>
  <c r="F53" i="44"/>
  <c r="G53" i="44"/>
  <c r="H53" i="44"/>
  <c r="I53" i="44"/>
  <c r="J53" i="44"/>
  <c r="K53" i="44"/>
  <c r="L53" i="44"/>
  <c r="M53" i="44"/>
  <c r="N53" i="44"/>
  <c r="O53" i="44"/>
  <c r="P53" i="44"/>
  <c r="Q53" i="44"/>
  <c r="R53" i="44"/>
  <c r="S53" i="44"/>
  <c r="T53" i="44"/>
  <c r="U53" i="44"/>
  <c r="V53" i="44"/>
  <c r="W53" i="44"/>
  <c r="X53" i="44"/>
  <c r="Y53" i="44"/>
  <c r="Z53" i="44"/>
  <c r="AA53" i="44"/>
  <c r="AB53" i="44"/>
  <c r="AC53" i="44"/>
  <c r="AD53" i="44"/>
  <c r="AE53" i="44"/>
  <c r="AF53" i="44"/>
  <c r="AG53" i="44"/>
  <c r="D54" i="44"/>
  <c r="E54" i="44"/>
  <c r="F54" i="44"/>
  <c r="G54" i="44"/>
  <c r="H54" i="44"/>
  <c r="I54" i="44"/>
  <c r="J54" i="44"/>
  <c r="K54" i="44"/>
  <c r="L54" i="44"/>
  <c r="M54" i="44"/>
  <c r="N54" i="44"/>
  <c r="O54" i="44"/>
  <c r="P54" i="44"/>
  <c r="Q54" i="44"/>
  <c r="R54" i="44"/>
  <c r="S54" i="44"/>
  <c r="T54" i="44"/>
  <c r="U54" i="44"/>
  <c r="V54" i="44"/>
  <c r="W54" i="44"/>
  <c r="X54" i="44"/>
  <c r="Y54" i="44"/>
  <c r="Z54" i="44"/>
  <c r="AA54" i="44"/>
  <c r="AB54" i="44"/>
  <c r="AC54" i="44"/>
  <c r="AD54" i="44"/>
  <c r="AE54" i="44"/>
  <c r="AF54" i="44"/>
  <c r="AG54" i="44"/>
  <c r="D55" i="44"/>
  <c r="E55" i="44"/>
  <c r="F55" i="44"/>
  <c r="G55" i="44"/>
  <c r="H55" i="44"/>
  <c r="I55" i="44"/>
  <c r="J55" i="44"/>
  <c r="K55" i="44"/>
  <c r="L55" i="44"/>
  <c r="M55" i="44"/>
  <c r="N55" i="44"/>
  <c r="O55" i="44"/>
  <c r="P55" i="44"/>
  <c r="Q55" i="44"/>
  <c r="R55" i="44"/>
  <c r="S55" i="44"/>
  <c r="T55" i="44"/>
  <c r="U55" i="44"/>
  <c r="V55" i="44"/>
  <c r="W55" i="44"/>
  <c r="X55" i="44"/>
  <c r="Y55" i="44"/>
  <c r="Z55" i="44"/>
  <c r="AA55" i="44"/>
  <c r="AB55" i="44"/>
  <c r="AC55" i="44"/>
  <c r="AD55" i="44"/>
  <c r="AE55" i="44"/>
  <c r="AF55" i="44"/>
  <c r="AG55" i="44"/>
  <c r="D56" i="44"/>
  <c r="E56" i="44"/>
  <c r="F56" i="44"/>
  <c r="G56" i="44"/>
  <c r="H56" i="44"/>
  <c r="I56" i="44"/>
  <c r="J56" i="44"/>
  <c r="K56" i="44"/>
  <c r="L56" i="44"/>
  <c r="M56" i="44"/>
  <c r="N56" i="44"/>
  <c r="O56" i="44"/>
  <c r="P56" i="44"/>
  <c r="Q56" i="44"/>
  <c r="R56" i="44"/>
  <c r="S56" i="44"/>
  <c r="T56" i="44"/>
  <c r="U56" i="44"/>
  <c r="V56" i="44"/>
  <c r="W56" i="44"/>
  <c r="X56" i="44"/>
  <c r="Y56" i="44"/>
  <c r="Z56" i="44"/>
  <c r="AA56" i="44"/>
  <c r="AB56" i="44"/>
  <c r="AC56" i="44"/>
  <c r="AD56" i="44"/>
  <c r="AE56" i="44"/>
  <c r="AF56" i="44"/>
  <c r="AG56" i="44"/>
  <c r="D57" i="44"/>
  <c r="E57" i="44"/>
  <c r="F57" i="44"/>
  <c r="G57" i="44"/>
  <c r="H57" i="44"/>
  <c r="I57" i="44"/>
  <c r="J57" i="44"/>
  <c r="K57" i="44"/>
  <c r="L57" i="44"/>
  <c r="M57" i="44"/>
  <c r="N57" i="44"/>
  <c r="O57" i="44"/>
  <c r="P57" i="44"/>
  <c r="Q57" i="44"/>
  <c r="R57" i="44"/>
  <c r="S57" i="44"/>
  <c r="T57" i="44"/>
  <c r="U57" i="44"/>
  <c r="V57" i="44"/>
  <c r="W57" i="44"/>
  <c r="X57" i="44"/>
  <c r="Y57" i="44"/>
  <c r="Z57" i="44"/>
  <c r="AA57" i="44"/>
  <c r="AB57" i="44"/>
  <c r="AC57" i="44"/>
  <c r="AD57" i="44"/>
  <c r="AE57" i="44"/>
  <c r="AF57" i="44"/>
  <c r="AG57" i="44"/>
  <c r="D58" i="44"/>
  <c r="E58" i="44"/>
  <c r="F58" i="44"/>
  <c r="G58" i="44"/>
  <c r="H58" i="44"/>
  <c r="I58" i="44"/>
  <c r="J58" i="44"/>
  <c r="K58" i="44"/>
  <c r="L58" i="44"/>
  <c r="M58" i="44"/>
  <c r="N58" i="44"/>
  <c r="O58" i="44"/>
  <c r="P58" i="44"/>
  <c r="Q58" i="44"/>
  <c r="R58" i="44"/>
  <c r="S58" i="44"/>
  <c r="T58" i="44"/>
  <c r="U58" i="44"/>
  <c r="V58" i="44"/>
  <c r="W58" i="44"/>
  <c r="X58" i="44"/>
  <c r="Y58" i="44"/>
  <c r="Z58" i="44"/>
  <c r="AA58" i="44"/>
  <c r="AB58" i="44"/>
  <c r="AC58" i="44"/>
  <c r="AD58" i="44"/>
  <c r="AE58" i="44"/>
  <c r="AF58" i="44"/>
  <c r="AG58" i="44"/>
  <c r="D59" i="44"/>
  <c r="E59" i="44"/>
  <c r="F59" i="44"/>
  <c r="G59" i="44"/>
  <c r="H59" i="44"/>
  <c r="I59" i="44"/>
  <c r="J59" i="44"/>
  <c r="K59" i="44"/>
  <c r="L59" i="44"/>
  <c r="M59" i="44"/>
  <c r="N59" i="44"/>
  <c r="O59" i="44"/>
  <c r="P59" i="44"/>
  <c r="Q59" i="44"/>
  <c r="R59" i="44"/>
  <c r="S59" i="44"/>
  <c r="T59" i="44"/>
  <c r="U59" i="44"/>
  <c r="V59" i="44"/>
  <c r="W59" i="44"/>
  <c r="X59" i="44"/>
  <c r="Y59" i="44"/>
  <c r="Z59" i="44"/>
  <c r="AA59" i="44"/>
  <c r="AB59" i="44"/>
  <c r="AC59" i="44"/>
  <c r="AD59" i="44"/>
  <c r="AE59" i="44"/>
  <c r="AF59" i="44"/>
  <c r="AG59" i="44"/>
  <c r="D60" i="44"/>
  <c r="E60" i="44"/>
  <c r="F60" i="44"/>
  <c r="G60" i="44"/>
  <c r="H60" i="44"/>
  <c r="I60" i="44"/>
  <c r="J60" i="44"/>
  <c r="K60" i="44"/>
  <c r="L60" i="44"/>
  <c r="M60" i="44"/>
  <c r="N60" i="44"/>
  <c r="O60" i="44"/>
  <c r="P60" i="44"/>
  <c r="Q60" i="44"/>
  <c r="R60" i="44"/>
  <c r="S60" i="44"/>
  <c r="T60" i="44"/>
  <c r="U60" i="44"/>
  <c r="V60" i="44"/>
  <c r="W60" i="44"/>
  <c r="X60" i="44"/>
  <c r="Y60" i="44"/>
  <c r="Z60" i="44"/>
  <c r="AA60" i="44"/>
  <c r="AB60" i="44"/>
  <c r="AC60" i="44"/>
  <c r="AD60" i="44"/>
  <c r="AE60" i="44"/>
  <c r="AF60" i="44"/>
  <c r="AG60" i="44"/>
  <c r="D61" i="44"/>
  <c r="E61" i="44"/>
  <c r="F61" i="44"/>
  <c r="G61" i="44"/>
  <c r="H61" i="44"/>
  <c r="I61" i="44"/>
  <c r="J61" i="44"/>
  <c r="K61" i="44"/>
  <c r="L61" i="44"/>
  <c r="M61" i="44"/>
  <c r="N61" i="44"/>
  <c r="O61" i="44"/>
  <c r="P61" i="44"/>
  <c r="Q61" i="44"/>
  <c r="R61" i="44"/>
  <c r="S61" i="44"/>
  <c r="T61" i="44"/>
  <c r="U61" i="44"/>
  <c r="V61" i="44"/>
  <c r="W61" i="44"/>
  <c r="X61" i="44"/>
  <c r="Y61" i="44"/>
  <c r="Z61" i="44"/>
  <c r="AA61" i="44"/>
  <c r="AB61" i="44"/>
  <c r="AC61" i="44"/>
  <c r="AD61" i="44"/>
  <c r="AE61" i="44"/>
  <c r="AF61" i="44"/>
  <c r="AG61" i="44"/>
  <c r="D62" i="44"/>
  <c r="E62" i="44"/>
  <c r="F62" i="44"/>
  <c r="G62" i="44"/>
  <c r="H62" i="44"/>
  <c r="I62" i="44"/>
  <c r="J62" i="44"/>
  <c r="K62" i="44"/>
  <c r="L62" i="44"/>
  <c r="M62" i="44"/>
  <c r="N62" i="44"/>
  <c r="O62" i="44"/>
  <c r="P62" i="44"/>
  <c r="Q62" i="44"/>
  <c r="R62" i="44"/>
  <c r="S62" i="44"/>
  <c r="T62" i="44"/>
  <c r="U62" i="44"/>
  <c r="V62" i="44"/>
  <c r="W62" i="44"/>
  <c r="X62" i="44"/>
  <c r="Y62" i="44"/>
  <c r="Z62" i="44"/>
  <c r="AA62" i="44"/>
  <c r="AB62" i="44"/>
  <c r="AC62" i="44"/>
  <c r="AD62" i="44"/>
  <c r="AE62" i="44"/>
  <c r="AF62" i="44"/>
  <c r="AG62" i="44"/>
  <c r="D64" i="44"/>
  <c r="E64" i="44"/>
  <c r="F64" i="44"/>
  <c r="G64" i="44"/>
  <c r="H64" i="44"/>
  <c r="I64" i="44"/>
  <c r="J64" i="44"/>
  <c r="K64" i="44"/>
  <c r="L64" i="44"/>
  <c r="M64" i="44"/>
  <c r="N64" i="44"/>
  <c r="O64" i="44"/>
  <c r="P64" i="44"/>
  <c r="Q64" i="44"/>
  <c r="R64" i="44"/>
  <c r="S64" i="44"/>
  <c r="T64" i="44"/>
  <c r="U64" i="44"/>
  <c r="V64" i="44"/>
  <c r="W64" i="44"/>
  <c r="X64" i="44"/>
  <c r="Y64" i="44"/>
  <c r="Z64" i="44"/>
  <c r="AA64" i="44"/>
  <c r="AB64" i="44"/>
  <c r="AC64" i="44"/>
  <c r="AD64" i="44"/>
  <c r="AE64" i="44"/>
  <c r="AF64" i="44"/>
  <c r="AG64" i="44"/>
  <c r="D65" i="44"/>
  <c r="E65" i="44"/>
  <c r="F65" i="44"/>
  <c r="G65" i="44"/>
  <c r="H65" i="44"/>
  <c r="I65" i="44"/>
  <c r="J65" i="44"/>
  <c r="K65" i="44"/>
  <c r="L65" i="44"/>
  <c r="M65" i="44"/>
  <c r="N65" i="44"/>
  <c r="O65" i="44"/>
  <c r="P65" i="44"/>
  <c r="Q65" i="44"/>
  <c r="R65" i="44"/>
  <c r="S65" i="44"/>
  <c r="T65" i="44"/>
  <c r="U65" i="44"/>
  <c r="V65" i="44"/>
  <c r="W65" i="44"/>
  <c r="X65" i="44"/>
  <c r="Y65" i="44"/>
  <c r="Z65" i="44"/>
  <c r="AA65" i="44"/>
  <c r="AB65" i="44"/>
  <c r="AC65" i="44"/>
  <c r="AD65" i="44"/>
  <c r="AE65" i="44"/>
  <c r="AF65" i="44"/>
  <c r="AG65" i="44"/>
  <c r="D67" i="44"/>
  <c r="E67" i="44"/>
  <c r="F67" i="44"/>
  <c r="G67" i="44"/>
  <c r="H67" i="44"/>
  <c r="I67" i="44"/>
  <c r="J67" i="44"/>
  <c r="K67" i="44"/>
  <c r="L67" i="44"/>
  <c r="M67" i="44"/>
  <c r="N67" i="44"/>
  <c r="O67" i="44"/>
  <c r="P67" i="44"/>
  <c r="Q67" i="44"/>
  <c r="R67" i="44"/>
  <c r="S67" i="44"/>
  <c r="T67" i="44"/>
  <c r="U67" i="44"/>
  <c r="V67" i="44"/>
  <c r="W67" i="44"/>
  <c r="X67" i="44"/>
  <c r="Y67" i="44"/>
  <c r="Z67" i="44"/>
  <c r="AA67" i="44"/>
  <c r="AB67" i="44"/>
  <c r="AC67" i="44"/>
  <c r="AD67" i="44"/>
  <c r="AE67" i="44"/>
  <c r="AF67" i="44"/>
  <c r="AG67" i="44"/>
  <c r="D68" i="44"/>
  <c r="E68" i="44"/>
  <c r="F68" i="44"/>
  <c r="G68" i="44"/>
  <c r="H68" i="44"/>
  <c r="I68" i="44"/>
  <c r="J68" i="44"/>
  <c r="K68" i="44"/>
  <c r="L68" i="44"/>
  <c r="M68" i="44"/>
  <c r="N68" i="44"/>
  <c r="O68" i="44"/>
  <c r="P68" i="44"/>
  <c r="Q68" i="44"/>
  <c r="R68" i="44"/>
  <c r="S68" i="44"/>
  <c r="T68" i="44"/>
  <c r="U68" i="44"/>
  <c r="V68" i="44"/>
  <c r="W68" i="44"/>
  <c r="X68" i="44"/>
  <c r="Y68" i="44"/>
  <c r="Z68" i="44"/>
  <c r="AA68" i="44"/>
  <c r="AB68" i="44"/>
  <c r="AC68" i="44"/>
  <c r="AD68" i="44"/>
  <c r="AE68" i="44"/>
  <c r="AF68" i="44"/>
  <c r="AG68" i="44"/>
  <c r="D69" i="44"/>
  <c r="E69" i="44"/>
  <c r="F69" i="44"/>
  <c r="G69" i="44"/>
  <c r="H69" i="44"/>
  <c r="I69" i="44"/>
  <c r="J69" i="44"/>
  <c r="K69" i="44"/>
  <c r="L69" i="44"/>
  <c r="M69" i="44"/>
  <c r="N69" i="44"/>
  <c r="O69" i="44"/>
  <c r="P69" i="44"/>
  <c r="Q69" i="44"/>
  <c r="R69" i="44"/>
  <c r="S69" i="44"/>
  <c r="T69" i="44"/>
  <c r="U69" i="44"/>
  <c r="V69" i="44"/>
  <c r="W69" i="44"/>
  <c r="X69" i="44"/>
  <c r="Y69" i="44"/>
  <c r="Z69" i="44"/>
  <c r="AA69" i="44"/>
  <c r="AB69" i="44"/>
  <c r="AC69" i="44"/>
  <c r="AD69" i="44"/>
  <c r="AE69" i="44"/>
  <c r="AF69" i="44"/>
  <c r="AG69" i="44"/>
  <c r="D70" i="44"/>
  <c r="E70" i="44"/>
  <c r="F70" i="44"/>
  <c r="G70" i="44"/>
  <c r="H70" i="44"/>
  <c r="I70" i="44"/>
  <c r="J70" i="44"/>
  <c r="K70" i="44"/>
  <c r="L70" i="44"/>
  <c r="M70" i="44"/>
  <c r="N70" i="44"/>
  <c r="O70" i="44"/>
  <c r="P70" i="44"/>
  <c r="Q70" i="44"/>
  <c r="R70" i="44"/>
  <c r="S70" i="44"/>
  <c r="T70" i="44"/>
  <c r="U70" i="44"/>
  <c r="V70" i="44"/>
  <c r="W70" i="44"/>
  <c r="X70" i="44"/>
  <c r="Y70" i="44"/>
  <c r="Z70" i="44"/>
  <c r="AA70" i="44"/>
  <c r="AB70" i="44"/>
  <c r="AC70" i="44"/>
  <c r="AD70" i="44"/>
  <c r="AE70" i="44"/>
  <c r="AF70" i="44"/>
  <c r="AG70" i="44"/>
  <c r="D72" i="44"/>
  <c r="E72" i="44"/>
  <c r="F72" i="44"/>
  <c r="G72" i="44"/>
  <c r="H72" i="44"/>
  <c r="I72" i="44"/>
  <c r="J72" i="44"/>
  <c r="K72" i="44"/>
  <c r="L72" i="44"/>
  <c r="M72" i="44"/>
  <c r="N72" i="44"/>
  <c r="O72" i="44"/>
  <c r="P72" i="44"/>
  <c r="Q72" i="44"/>
  <c r="R72" i="44"/>
  <c r="S72" i="44"/>
  <c r="T72" i="44"/>
  <c r="U72" i="44"/>
  <c r="V72" i="44"/>
  <c r="W72" i="44"/>
  <c r="X72" i="44"/>
  <c r="Y72" i="44"/>
  <c r="Z72" i="44"/>
  <c r="AA72" i="44"/>
  <c r="AB72" i="44"/>
  <c r="AC72" i="44"/>
  <c r="AD72" i="44"/>
  <c r="AE72" i="44"/>
  <c r="AF72" i="44"/>
  <c r="AG72" i="44"/>
  <c r="D73" i="44"/>
  <c r="E73" i="44"/>
  <c r="F73" i="44"/>
  <c r="G73" i="44"/>
  <c r="H73" i="44"/>
  <c r="I73" i="44"/>
  <c r="J73" i="44"/>
  <c r="K73" i="44"/>
  <c r="L73" i="44"/>
  <c r="M73" i="44"/>
  <c r="N73" i="44"/>
  <c r="O73" i="44"/>
  <c r="P73" i="44"/>
  <c r="Q73" i="44"/>
  <c r="R73" i="44"/>
  <c r="S73" i="44"/>
  <c r="T73" i="44"/>
  <c r="U73" i="44"/>
  <c r="V73" i="44"/>
  <c r="W73" i="44"/>
  <c r="X73" i="44"/>
  <c r="Y73" i="44"/>
  <c r="Z73" i="44"/>
  <c r="AA73" i="44"/>
  <c r="AB73" i="44"/>
  <c r="AC73" i="44"/>
  <c r="AD73" i="44"/>
  <c r="AE73" i="44"/>
  <c r="AF73" i="44"/>
  <c r="AG73" i="44"/>
  <c r="D74" i="44"/>
  <c r="E74" i="44"/>
  <c r="F74" i="44"/>
  <c r="G74" i="44"/>
  <c r="H74" i="44"/>
  <c r="I74" i="44"/>
  <c r="J74" i="44"/>
  <c r="K74" i="44"/>
  <c r="L74" i="44"/>
  <c r="M74" i="44"/>
  <c r="N74" i="44"/>
  <c r="O74" i="44"/>
  <c r="P74" i="44"/>
  <c r="Q74" i="44"/>
  <c r="R74" i="44"/>
  <c r="S74" i="44"/>
  <c r="T74" i="44"/>
  <c r="U74" i="44"/>
  <c r="V74" i="44"/>
  <c r="W74" i="44"/>
  <c r="X74" i="44"/>
  <c r="Y74" i="44"/>
  <c r="Z74" i="44"/>
  <c r="AA74" i="44"/>
  <c r="AB74" i="44"/>
  <c r="AC74" i="44"/>
  <c r="AD74" i="44"/>
  <c r="AE74" i="44"/>
  <c r="AF74" i="44"/>
  <c r="AG74" i="44"/>
  <c r="D75" i="44"/>
  <c r="E75" i="44"/>
  <c r="F75" i="44"/>
  <c r="G75" i="44"/>
  <c r="H75" i="44"/>
  <c r="I75" i="44"/>
  <c r="J75" i="44"/>
  <c r="K75" i="44"/>
  <c r="L75" i="44"/>
  <c r="M75" i="44"/>
  <c r="N75" i="44"/>
  <c r="O75" i="44"/>
  <c r="P75" i="44"/>
  <c r="Q75" i="44"/>
  <c r="R75" i="44"/>
  <c r="S75" i="44"/>
  <c r="T75" i="44"/>
  <c r="U75" i="44"/>
  <c r="V75" i="44"/>
  <c r="W75" i="44"/>
  <c r="X75" i="44"/>
  <c r="Y75" i="44"/>
  <c r="Z75" i="44"/>
  <c r="AA75" i="44"/>
  <c r="AB75" i="44"/>
  <c r="AC75" i="44"/>
  <c r="AD75" i="44"/>
  <c r="AE75" i="44"/>
  <c r="AF75" i="44"/>
  <c r="AG75" i="44"/>
  <c r="D76" i="44"/>
  <c r="E76" i="44"/>
  <c r="F76" i="44"/>
  <c r="G76" i="44"/>
  <c r="H76" i="44"/>
  <c r="I76" i="44"/>
  <c r="J76" i="44"/>
  <c r="K76" i="44"/>
  <c r="L76" i="44"/>
  <c r="M76" i="44"/>
  <c r="N76" i="44"/>
  <c r="O76" i="44"/>
  <c r="P76" i="44"/>
  <c r="Q76" i="44"/>
  <c r="R76" i="44"/>
  <c r="S76" i="44"/>
  <c r="T76" i="44"/>
  <c r="U76" i="44"/>
  <c r="V76" i="44"/>
  <c r="W76" i="44"/>
  <c r="X76" i="44"/>
  <c r="Y76" i="44"/>
  <c r="Z76" i="44"/>
  <c r="AA76" i="44"/>
  <c r="AB76" i="44"/>
  <c r="AC76" i="44"/>
  <c r="AD76" i="44"/>
  <c r="AE76" i="44"/>
  <c r="AF76" i="44"/>
  <c r="AG76" i="44"/>
  <c r="D77" i="44"/>
  <c r="E77" i="44"/>
  <c r="F77" i="44"/>
  <c r="G77" i="44"/>
  <c r="H77" i="44"/>
  <c r="I77" i="44"/>
  <c r="J77" i="44"/>
  <c r="K77" i="44"/>
  <c r="L77" i="44"/>
  <c r="M77" i="44"/>
  <c r="N77" i="44"/>
  <c r="O77" i="44"/>
  <c r="P77" i="44"/>
  <c r="Q77" i="44"/>
  <c r="R77" i="44"/>
  <c r="S77" i="44"/>
  <c r="T77" i="44"/>
  <c r="U77" i="44"/>
  <c r="V77" i="44"/>
  <c r="W77" i="44"/>
  <c r="X77" i="44"/>
  <c r="Y77" i="44"/>
  <c r="Z77" i="44"/>
  <c r="AA77" i="44"/>
  <c r="AB77" i="44"/>
  <c r="AC77" i="44"/>
  <c r="AD77" i="44"/>
  <c r="AE77" i="44"/>
  <c r="AF77" i="44"/>
  <c r="AG77" i="44"/>
  <c r="D78" i="44"/>
  <c r="E78" i="44"/>
  <c r="F78" i="44"/>
  <c r="G78" i="44"/>
  <c r="H78" i="44"/>
  <c r="I78" i="44"/>
  <c r="J78" i="44"/>
  <c r="K78" i="44"/>
  <c r="L78" i="44"/>
  <c r="M78" i="44"/>
  <c r="N78" i="44"/>
  <c r="O78" i="44"/>
  <c r="P78" i="44"/>
  <c r="Q78" i="44"/>
  <c r="R78" i="44"/>
  <c r="S78" i="44"/>
  <c r="T78" i="44"/>
  <c r="U78" i="44"/>
  <c r="V78" i="44"/>
  <c r="W78" i="44"/>
  <c r="X78" i="44"/>
  <c r="Y78" i="44"/>
  <c r="Z78" i="44"/>
  <c r="AA78" i="44"/>
  <c r="AB78" i="44"/>
  <c r="AC78" i="44"/>
  <c r="AD78" i="44"/>
  <c r="AE78" i="44"/>
  <c r="AF78" i="44"/>
  <c r="AG78" i="44"/>
  <c r="D79" i="44"/>
  <c r="E79" i="44"/>
  <c r="F79" i="44"/>
  <c r="G79" i="44"/>
  <c r="H79" i="44"/>
  <c r="I79" i="44"/>
  <c r="J79" i="44"/>
  <c r="K79" i="44"/>
  <c r="L79" i="44"/>
  <c r="M79" i="44"/>
  <c r="N79" i="44"/>
  <c r="O79" i="44"/>
  <c r="P79" i="44"/>
  <c r="Q79" i="44"/>
  <c r="R79" i="44"/>
  <c r="S79" i="44"/>
  <c r="T79" i="44"/>
  <c r="U79" i="44"/>
  <c r="V79" i="44"/>
  <c r="W79" i="44"/>
  <c r="X79" i="44"/>
  <c r="Y79" i="44"/>
  <c r="Z79" i="44"/>
  <c r="AA79" i="44"/>
  <c r="AB79" i="44"/>
  <c r="AC79" i="44"/>
  <c r="AD79" i="44"/>
  <c r="AE79" i="44"/>
  <c r="AF79" i="44"/>
  <c r="AG79" i="44"/>
  <c r="D80" i="44"/>
  <c r="E80" i="44"/>
  <c r="F80" i="44"/>
  <c r="G80" i="44"/>
  <c r="H80" i="44"/>
  <c r="I80" i="44"/>
  <c r="J80" i="44"/>
  <c r="K80" i="44"/>
  <c r="L80" i="44"/>
  <c r="M80" i="44"/>
  <c r="N80" i="44"/>
  <c r="O80" i="44"/>
  <c r="P80" i="44"/>
  <c r="Q80" i="44"/>
  <c r="R80" i="44"/>
  <c r="S80" i="44"/>
  <c r="T80" i="44"/>
  <c r="U80" i="44"/>
  <c r="V80" i="44"/>
  <c r="W80" i="44"/>
  <c r="X80" i="44"/>
  <c r="Y80" i="44"/>
  <c r="Z80" i="44"/>
  <c r="AA80" i="44"/>
  <c r="AB80" i="44"/>
  <c r="AC80" i="44"/>
  <c r="AD80" i="44"/>
  <c r="AE80" i="44"/>
  <c r="AF80" i="44"/>
  <c r="AG80" i="44"/>
  <c r="D82" i="44"/>
  <c r="E82" i="44"/>
  <c r="F82" i="44"/>
  <c r="G82" i="44"/>
  <c r="H82" i="44"/>
  <c r="I82" i="44"/>
  <c r="J82" i="44"/>
  <c r="K82" i="44"/>
  <c r="L82" i="44"/>
  <c r="M82" i="44"/>
  <c r="N82" i="44"/>
  <c r="O82" i="44"/>
  <c r="P82" i="44"/>
  <c r="Q82" i="44"/>
  <c r="R82" i="44"/>
  <c r="S82" i="44"/>
  <c r="T82" i="44"/>
  <c r="U82" i="44"/>
  <c r="V82" i="44"/>
  <c r="W82" i="44"/>
  <c r="X82" i="44"/>
  <c r="Y82" i="44"/>
  <c r="Z82" i="44"/>
  <c r="AA82" i="44"/>
  <c r="AB82" i="44"/>
  <c r="AC82" i="44"/>
  <c r="AD82" i="44"/>
  <c r="AE82" i="44"/>
  <c r="AF82" i="44"/>
  <c r="AG82" i="44"/>
  <c r="D83" i="44"/>
  <c r="E83" i="44"/>
  <c r="F83" i="44"/>
  <c r="G83" i="44"/>
  <c r="H83" i="44"/>
  <c r="I83" i="44"/>
  <c r="J83" i="44"/>
  <c r="K83" i="44"/>
  <c r="L83" i="44"/>
  <c r="M83" i="44"/>
  <c r="N83" i="44"/>
  <c r="O83" i="44"/>
  <c r="P83" i="44"/>
  <c r="Q83" i="44"/>
  <c r="R83" i="44"/>
  <c r="S83" i="44"/>
  <c r="T83" i="44"/>
  <c r="U83" i="44"/>
  <c r="V83" i="44"/>
  <c r="W83" i="44"/>
  <c r="X83" i="44"/>
  <c r="Y83" i="44"/>
  <c r="Z83" i="44"/>
  <c r="AA83" i="44"/>
  <c r="AB83" i="44"/>
  <c r="AC83" i="44"/>
  <c r="AD83" i="44"/>
  <c r="AE83" i="44"/>
  <c r="AF83" i="44"/>
  <c r="AG83" i="44"/>
  <c r="D85" i="44"/>
  <c r="E85" i="44"/>
  <c r="F85" i="44"/>
  <c r="G85" i="44"/>
  <c r="H85" i="44"/>
  <c r="I85" i="44"/>
  <c r="J85" i="44"/>
  <c r="K85" i="44"/>
  <c r="L85" i="44"/>
  <c r="M85" i="44"/>
  <c r="N85" i="44"/>
  <c r="O85" i="44"/>
  <c r="P85" i="44"/>
  <c r="Q85" i="44"/>
  <c r="R85" i="44"/>
  <c r="S85" i="44"/>
  <c r="T85" i="44"/>
  <c r="U85" i="44"/>
  <c r="V85" i="44"/>
  <c r="W85" i="44"/>
  <c r="X85" i="44"/>
  <c r="Y85" i="44"/>
  <c r="Z85" i="44"/>
  <c r="AA85" i="44"/>
  <c r="AB85" i="44"/>
  <c r="AC85" i="44"/>
  <c r="AD85" i="44"/>
  <c r="AE85" i="44"/>
  <c r="AF85" i="44"/>
  <c r="AG85" i="44"/>
  <c r="C85" i="44"/>
  <c r="C83" i="44"/>
  <c r="C82" i="44"/>
  <c r="C73" i="44"/>
  <c r="C74" i="44"/>
  <c r="C75" i="44"/>
  <c r="C76" i="44"/>
  <c r="C77" i="44"/>
  <c r="C78" i="44"/>
  <c r="C79" i="44"/>
  <c r="C80" i="44"/>
  <c r="C72" i="44"/>
  <c r="C68" i="44"/>
  <c r="C69" i="44"/>
  <c r="C70" i="44"/>
  <c r="C67" i="44"/>
  <c r="C65" i="44"/>
  <c r="C64" i="44"/>
  <c r="C49" i="44"/>
  <c r="C50" i="44"/>
  <c r="C51" i="44"/>
  <c r="C52" i="44"/>
  <c r="C53" i="44"/>
  <c r="C54" i="44"/>
  <c r="C55" i="44"/>
  <c r="C56" i="44"/>
  <c r="C57" i="44"/>
  <c r="C58" i="44"/>
  <c r="C59" i="44"/>
  <c r="C60" i="44"/>
  <c r="C61" i="44"/>
  <c r="C62" i="44"/>
  <c r="C48" i="44"/>
  <c r="C44" i="44"/>
  <c r="C45" i="44"/>
  <c r="C43" i="44"/>
  <c r="C39" i="44"/>
  <c r="C38" i="44"/>
  <c r="C23" i="44"/>
  <c r="C24" i="44"/>
  <c r="C25" i="44"/>
  <c r="C26" i="44"/>
  <c r="C27" i="44"/>
  <c r="C28" i="44"/>
  <c r="C29" i="44"/>
  <c r="C30" i="44"/>
  <c r="C31" i="44"/>
  <c r="C32" i="44"/>
  <c r="C33" i="44"/>
  <c r="C34" i="44"/>
  <c r="C35" i="44"/>
  <c r="C36" i="44"/>
  <c r="C22" i="44"/>
  <c r="C18" i="44"/>
  <c r="C19" i="44"/>
  <c r="C17" i="44"/>
  <c r="P5" i="33" l="1"/>
  <c r="P4" i="33"/>
  <c r="P3" i="33"/>
  <c r="N7" i="33"/>
  <c r="N8" i="33"/>
  <c r="B50" i="31"/>
  <c r="B49" i="31"/>
  <c r="B44" i="31"/>
  <c r="B45" i="31"/>
  <c r="B46" i="31"/>
  <c r="B43" i="31"/>
  <c r="G18" i="31" l="1"/>
  <c r="H18" i="31"/>
  <c r="I18" i="31"/>
  <c r="C3" i="31"/>
  <c r="D3" i="31"/>
  <c r="C4" i="31"/>
  <c r="D4" i="31"/>
  <c r="C5" i="31"/>
  <c r="D5" i="31"/>
  <c r="C6" i="31"/>
  <c r="D6" i="31"/>
  <c r="C7" i="31"/>
  <c r="D7" i="31"/>
  <c r="C8" i="31"/>
  <c r="D8" i="31"/>
  <c r="C9" i="31"/>
  <c r="D9" i="31"/>
  <c r="C10" i="31"/>
  <c r="D10" i="31"/>
  <c r="C11" i="31"/>
  <c r="D11" i="31"/>
  <c r="C12" i="31"/>
  <c r="D12" i="31"/>
  <c r="C13" i="31"/>
  <c r="D13" i="31"/>
  <c r="C14" i="31"/>
  <c r="D14" i="31"/>
  <c r="C15" i="31"/>
  <c r="D15" i="31"/>
  <c r="C16" i="31"/>
  <c r="D16" i="31"/>
  <c r="C17" i="31"/>
  <c r="D17" i="31"/>
  <c r="K3" i="31"/>
  <c r="L3" i="31"/>
  <c r="M3" i="31"/>
  <c r="N3" i="31"/>
  <c r="O3" i="31"/>
  <c r="P3" i="31"/>
  <c r="Q3" i="31"/>
  <c r="R3" i="31"/>
  <c r="S3" i="31"/>
  <c r="T3" i="31"/>
  <c r="U3" i="31"/>
  <c r="V3" i="31"/>
  <c r="W3" i="31"/>
  <c r="X3" i="31"/>
  <c r="Y3" i="31"/>
  <c r="Z3" i="31"/>
  <c r="AA3" i="31"/>
  <c r="AB3" i="31"/>
  <c r="AC3" i="31"/>
  <c r="AD3" i="31"/>
  <c r="AE3" i="31"/>
  <c r="AF3" i="31"/>
  <c r="K4" i="31"/>
  <c r="L4" i="31"/>
  <c r="M4" i="31"/>
  <c r="N4" i="31"/>
  <c r="O4" i="31"/>
  <c r="P4" i="31"/>
  <c r="Q4" i="31"/>
  <c r="R4" i="31"/>
  <c r="S4" i="31"/>
  <c r="T4" i="31"/>
  <c r="U4" i="31"/>
  <c r="V4" i="31"/>
  <c r="W4" i="31"/>
  <c r="X4" i="31"/>
  <c r="Y4" i="31"/>
  <c r="Z4" i="31"/>
  <c r="AA4" i="31"/>
  <c r="AB4" i="31"/>
  <c r="AC4" i="31"/>
  <c r="AD4" i="31"/>
  <c r="AE4" i="31"/>
  <c r="AF4" i="31"/>
  <c r="K5" i="31"/>
  <c r="L5" i="31"/>
  <c r="M5" i="31"/>
  <c r="N5" i="31"/>
  <c r="O5" i="31"/>
  <c r="P5" i="31"/>
  <c r="Q5" i="31"/>
  <c r="R5" i="31"/>
  <c r="S5" i="31"/>
  <c r="T5" i="31"/>
  <c r="U5" i="31"/>
  <c r="V5" i="31"/>
  <c r="W5" i="31"/>
  <c r="X5" i="31"/>
  <c r="Y5" i="31"/>
  <c r="Z5" i="31"/>
  <c r="AA5" i="31"/>
  <c r="AB5" i="31"/>
  <c r="AC5" i="31"/>
  <c r="AD5" i="31"/>
  <c r="AE5" i="31"/>
  <c r="AF5" i="31"/>
  <c r="K6" i="31"/>
  <c r="L6" i="31"/>
  <c r="M6" i="31"/>
  <c r="N6" i="31"/>
  <c r="O6" i="31"/>
  <c r="P6" i="31"/>
  <c r="Q6" i="31"/>
  <c r="R6" i="31"/>
  <c r="S6" i="31"/>
  <c r="T6" i="31"/>
  <c r="U6" i="31"/>
  <c r="V6" i="31"/>
  <c r="W6" i="31"/>
  <c r="X6" i="31"/>
  <c r="Y6" i="31"/>
  <c r="Z6" i="31"/>
  <c r="AA6" i="31"/>
  <c r="AB6" i="31"/>
  <c r="AC6" i="31"/>
  <c r="AD6" i="31"/>
  <c r="AE6" i="31"/>
  <c r="AF6" i="31"/>
  <c r="K7" i="31"/>
  <c r="L7" i="31"/>
  <c r="M7" i="31"/>
  <c r="N7" i="31"/>
  <c r="O7" i="31"/>
  <c r="P7" i="31"/>
  <c r="Q7" i="31"/>
  <c r="R7" i="31"/>
  <c r="S7" i="31"/>
  <c r="T7" i="31"/>
  <c r="U7" i="31"/>
  <c r="V7" i="31"/>
  <c r="W7" i="31"/>
  <c r="X7" i="31"/>
  <c r="Y7" i="31"/>
  <c r="Z7" i="31"/>
  <c r="AA7" i="31"/>
  <c r="AB7" i="31"/>
  <c r="AC7" i="31"/>
  <c r="AD7" i="31"/>
  <c r="AE7" i="31"/>
  <c r="AF7" i="31"/>
  <c r="K8" i="31"/>
  <c r="L8" i="31"/>
  <c r="M8" i="31"/>
  <c r="N8" i="31"/>
  <c r="O8" i="31"/>
  <c r="P8" i="31"/>
  <c r="Q8" i="31"/>
  <c r="R8" i="31"/>
  <c r="S8" i="31"/>
  <c r="T8" i="31"/>
  <c r="U8" i="31"/>
  <c r="V8" i="31"/>
  <c r="W8" i="31"/>
  <c r="X8" i="31"/>
  <c r="Y8" i="31"/>
  <c r="Z8" i="31"/>
  <c r="AA8" i="31"/>
  <c r="AB8" i="31"/>
  <c r="AC8" i="31"/>
  <c r="AD8" i="31"/>
  <c r="AE8" i="31"/>
  <c r="AF8" i="31"/>
  <c r="K9" i="31"/>
  <c r="L9" i="31"/>
  <c r="M9" i="31"/>
  <c r="N9" i="31"/>
  <c r="O9" i="31"/>
  <c r="P9" i="31"/>
  <c r="Q9" i="31"/>
  <c r="R9" i="31"/>
  <c r="S9" i="31"/>
  <c r="T9" i="31"/>
  <c r="U9" i="31"/>
  <c r="V9" i="31"/>
  <c r="W9" i="31"/>
  <c r="X9" i="31"/>
  <c r="Y9" i="31"/>
  <c r="Z9" i="31"/>
  <c r="AA9" i="31"/>
  <c r="AB9" i="31"/>
  <c r="AC9" i="31"/>
  <c r="AD9" i="31"/>
  <c r="AE9" i="31"/>
  <c r="AF9" i="31"/>
  <c r="K10" i="31"/>
  <c r="L10" i="31"/>
  <c r="M10" i="31"/>
  <c r="N10" i="31"/>
  <c r="O10" i="31"/>
  <c r="P10" i="31"/>
  <c r="Q10" i="31"/>
  <c r="R10" i="31"/>
  <c r="S10" i="31"/>
  <c r="T10" i="31"/>
  <c r="U10" i="31"/>
  <c r="V10" i="31"/>
  <c r="W10" i="31"/>
  <c r="X10" i="31"/>
  <c r="Y10" i="31"/>
  <c r="Z10" i="31"/>
  <c r="AA10" i="31"/>
  <c r="AB10" i="31"/>
  <c r="AC10" i="31"/>
  <c r="AD10" i="31"/>
  <c r="AE10" i="31"/>
  <c r="AF10" i="31"/>
  <c r="K11" i="31"/>
  <c r="L11" i="31"/>
  <c r="M11" i="31"/>
  <c r="N11" i="31"/>
  <c r="O11" i="31"/>
  <c r="P11" i="31"/>
  <c r="Q11" i="31"/>
  <c r="R11" i="31"/>
  <c r="S11" i="31"/>
  <c r="T11" i="31"/>
  <c r="U11" i="31"/>
  <c r="V11" i="31"/>
  <c r="W11" i="31"/>
  <c r="X11" i="31"/>
  <c r="Y11" i="31"/>
  <c r="Z11" i="31"/>
  <c r="AA11" i="31"/>
  <c r="AB11" i="31"/>
  <c r="AC11" i="31"/>
  <c r="AD11" i="31"/>
  <c r="AE11" i="31"/>
  <c r="AF11" i="31"/>
  <c r="K12" i="31"/>
  <c r="L12" i="31"/>
  <c r="M12" i="31"/>
  <c r="N12" i="31"/>
  <c r="O12" i="31"/>
  <c r="P12" i="31"/>
  <c r="Q12" i="31"/>
  <c r="R12" i="31"/>
  <c r="S12" i="31"/>
  <c r="T12" i="31"/>
  <c r="U12" i="31"/>
  <c r="V12" i="31"/>
  <c r="W12" i="31"/>
  <c r="X12" i="31"/>
  <c r="Y12" i="31"/>
  <c r="Z12" i="31"/>
  <c r="AA12" i="31"/>
  <c r="AB12" i="31"/>
  <c r="AC12" i="31"/>
  <c r="AD12" i="31"/>
  <c r="AE12" i="31"/>
  <c r="AF12" i="31"/>
  <c r="K13" i="31"/>
  <c r="L13" i="31"/>
  <c r="M13" i="31"/>
  <c r="N13" i="31"/>
  <c r="O13" i="31"/>
  <c r="P13" i="31"/>
  <c r="Q13" i="31"/>
  <c r="R13" i="31"/>
  <c r="S13" i="31"/>
  <c r="T13" i="31"/>
  <c r="U13" i="31"/>
  <c r="V13" i="31"/>
  <c r="W13" i="31"/>
  <c r="X13" i="31"/>
  <c r="Y13" i="31"/>
  <c r="Z13" i="31"/>
  <c r="AA13" i="31"/>
  <c r="AB13" i="31"/>
  <c r="AC13" i="31"/>
  <c r="AD13" i="31"/>
  <c r="AE13" i="31"/>
  <c r="AF13" i="31"/>
  <c r="K14" i="31"/>
  <c r="L14" i="31"/>
  <c r="M14" i="31"/>
  <c r="N14" i="31"/>
  <c r="O14" i="31"/>
  <c r="P14" i="31"/>
  <c r="Q14" i="31"/>
  <c r="R14" i="31"/>
  <c r="S14" i="31"/>
  <c r="T14" i="31"/>
  <c r="U14" i="31"/>
  <c r="V14" i="31"/>
  <c r="W14" i="31"/>
  <c r="X14" i="31"/>
  <c r="Y14" i="31"/>
  <c r="Z14" i="31"/>
  <c r="AA14" i="31"/>
  <c r="AB14" i="31"/>
  <c r="AC14" i="31"/>
  <c r="AD14" i="31"/>
  <c r="AE14" i="31"/>
  <c r="AF14" i="31"/>
  <c r="K15" i="31"/>
  <c r="L15" i="31"/>
  <c r="M15" i="31"/>
  <c r="N15" i="31"/>
  <c r="O15" i="31"/>
  <c r="P15" i="31"/>
  <c r="Q15" i="31"/>
  <c r="R15" i="31"/>
  <c r="S15" i="31"/>
  <c r="T15" i="31"/>
  <c r="U15" i="31"/>
  <c r="V15" i="31"/>
  <c r="W15" i="31"/>
  <c r="X15" i="31"/>
  <c r="Y15" i="31"/>
  <c r="Z15" i="31"/>
  <c r="AA15" i="31"/>
  <c r="AB15" i="31"/>
  <c r="AC15" i="31"/>
  <c r="AD15" i="31"/>
  <c r="AE15" i="31"/>
  <c r="AF15" i="31"/>
  <c r="K16" i="31"/>
  <c r="L16" i="31"/>
  <c r="M16" i="31"/>
  <c r="N16" i="31"/>
  <c r="O16" i="31"/>
  <c r="P16" i="31"/>
  <c r="Q16" i="31"/>
  <c r="R16" i="31"/>
  <c r="S16" i="31"/>
  <c r="T16" i="31"/>
  <c r="U16" i="31"/>
  <c r="V16" i="31"/>
  <c r="W16" i="31"/>
  <c r="X16" i="31"/>
  <c r="Y16" i="31"/>
  <c r="Z16" i="31"/>
  <c r="AA16" i="31"/>
  <c r="AB16" i="31"/>
  <c r="AC16" i="31"/>
  <c r="AD16" i="31"/>
  <c r="AE16" i="31"/>
  <c r="AF16" i="31"/>
  <c r="K17" i="31"/>
  <c r="L17" i="31"/>
  <c r="M17" i="31"/>
  <c r="N17" i="31"/>
  <c r="O17" i="31"/>
  <c r="P17" i="31"/>
  <c r="Q17" i="31"/>
  <c r="R17" i="31"/>
  <c r="S17" i="31"/>
  <c r="T17" i="31"/>
  <c r="U17" i="31"/>
  <c r="V17" i="31"/>
  <c r="W17" i="31"/>
  <c r="X17" i="31"/>
  <c r="Y17" i="31"/>
  <c r="Z17" i="31"/>
  <c r="AA17" i="31"/>
  <c r="AB17" i="31"/>
  <c r="AC17" i="31"/>
  <c r="AD17" i="31"/>
  <c r="AE17" i="31"/>
  <c r="AF17" i="31"/>
  <c r="K18" i="31"/>
  <c r="L18" i="31"/>
  <c r="M18" i="31"/>
  <c r="N18" i="31"/>
  <c r="O18" i="31"/>
  <c r="P18" i="31"/>
  <c r="Q18" i="31"/>
  <c r="R18" i="31"/>
  <c r="S18" i="31"/>
  <c r="T18" i="31"/>
  <c r="U18" i="31"/>
  <c r="V18" i="31"/>
  <c r="W18" i="31"/>
  <c r="X18" i="31"/>
  <c r="Y18" i="31"/>
  <c r="Z18" i="31"/>
  <c r="AA18" i="31"/>
  <c r="AB18" i="31"/>
  <c r="AC18" i="31"/>
  <c r="AD18" i="31"/>
  <c r="AE18" i="31"/>
  <c r="AF18" i="31"/>
  <c r="J18" i="31"/>
  <c r="F3" i="31"/>
  <c r="G3" i="31"/>
  <c r="H3" i="31"/>
  <c r="I3" i="31"/>
  <c r="J3" i="31"/>
  <c r="F4" i="31"/>
  <c r="G4" i="31"/>
  <c r="H4" i="31"/>
  <c r="I4" i="31"/>
  <c r="J4" i="31"/>
  <c r="F5" i="31"/>
  <c r="G5" i="31"/>
  <c r="H5" i="31"/>
  <c r="I5" i="31"/>
  <c r="J5" i="31"/>
  <c r="F6" i="31"/>
  <c r="G6" i="31"/>
  <c r="H6" i="31"/>
  <c r="I6" i="31"/>
  <c r="J6" i="31"/>
  <c r="F7" i="31"/>
  <c r="G7" i="31"/>
  <c r="H7" i="31"/>
  <c r="I7" i="31"/>
  <c r="J7" i="31"/>
  <c r="F8" i="31"/>
  <c r="G8" i="31"/>
  <c r="H8" i="31"/>
  <c r="I8" i="31"/>
  <c r="J8" i="31"/>
  <c r="F9" i="31"/>
  <c r="G9" i="31"/>
  <c r="H9" i="31"/>
  <c r="I9" i="31"/>
  <c r="J9" i="31"/>
  <c r="F10" i="31"/>
  <c r="G10" i="31"/>
  <c r="H10" i="31"/>
  <c r="I10" i="31"/>
  <c r="J10" i="31"/>
  <c r="F11" i="31"/>
  <c r="G11" i="31"/>
  <c r="H11" i="31"/>
  <c r="I11" i="31"/>
  <c r="J11" i="31"/>
  <c r="F12" i="31"/>
  <c r="G12" i="31"/>
  <c r="H12" i="31"/>
  <c r="I12" i="31"/>
  <c r="J12" i="31"/>
  <c r="F13" i="31"/>
  <c r="G13" i="31"/>
  <c r="H13" i="31"/>
  <c r="I13" i="31"/>
  <c r="J13" i="31"/>
  <c r="F14" i="31"/>
  <c r="G14" i="31"/>
  <c r="H14" i="31"/>
  <c r="I14" i="31"/>
  <c r="J14" i="31"/>
  <c r="F15" i="31"/>
  <c r="G15" i="31"/>
  <c r="H15" i="31"/>
  <c r="I15" i="31"/>
  <c r="J15" i="31"/>
  <c r="F16" i="31"/>
  <c r="G16" i="31"/>
  <c r="H16" i="31"/>
  <c r="I16" i="31"/>
  <c r="J16" i="31"/>
  <c r="F17" i="31"/>
  <c r="G17" i="31"/>
  <c r="H17" i="31"/>
  <c r="I17" i="31"/>
  <c r="J17" i="31"/>
  <c r="E4" i="31"/>
  <c r="E5" i="31"/>
  <c r="E6" i="31"/>
  <c r="E7" i="31"/>
  <c r="E8" i="31"/>
  <c r="E9" i="31"/>
  <c r="E10" i="31"/>
  <c r="E11" i="31"/>
  <c r="E12" i="31"/>
  <c r="E13" i="31"/>
  <c r="E14" i="31"/>
  <c r="E15" i="31"/>
  <c r="E16" i="31"/>
  <c r="E17" i="31"/>
  <c r="E3" i="31"/>
  <c r="B3" i="31"/>
  <c r="B7" i="31"/>
  <c r="B8" i="31"/>
  <c r="B9" i="31"/>
  <c r="B10" i="31"/>
  <c r="B11" i="31"/>
  <c r="B12" i="31"/>
  <c r="B13" i="31"/>
  <c r="B14" i="31"/>
  <c r="B15" i="31"/>
  <c r="B16" i="31"/>
  <c r="B6" i="31"/>
  <c r="B4" i="31"/>
  <c r="D7" i="2"/>
  <c r="E7" i="2"/>
  <c r="F7" i="2"/>
  <c r="G7" i="2"/>
  <c r="H7" i="2"/>
  <c r="I7" i="2"/>
  <c r="J7" i="2"/>
  <c r="K7" i="2"/>
  <c r="L7" i="2"/>
  <c r="M7" i="2"/>
  <c r="N7" i="2"/>
  <c r="O7" i="2"/>
  <c r="P7" i="2"/>
  <c r="Q7" i="2"/>
  <c r="R7" i="2"/>
  <c r="S7" i="2"/>
  <c r="T7" i="2"/>
  <c r="U7" i="2"/>
  <c r="V7" i="2"/>
  <c r="W7" i="2"/>
  <c r="X7" i="2"/>
  <c r="Y7" i="2"/>
  <c r="Z7" i="2"/>
  <c r="AA7" i="2"/>
  <c r="AB7" i="2"/>
  <c r="AC7" i="2"/>
  <c r="AD7" i="2"/>
  <c r="AE7" i="2"/>
  <c r="AF7" i="2"/>
  <c r="C7" i="2"/>
  <c r="B7" i="2"/>
  <c r="Z28" i="50"/>
  <c r="C25" i="50"/>
  <c r="C27" i="50"/>
  <c r="Z16" i="50"/>
  <c r="C16" i="50"/>
  <c r="C18" i="50"/>
  <c r="H8" i="50"/>
  <c r="H9" i="50" s="1"/>
  <c r="J8" i="50"/>
  <c r="J9" i="50" s="1"/>
  <c r="P8" i="50"/>
  <c r="P9" i="50" s="1"/>
  <c r="R8" i="50"/>
  <c r="R9" i="50" s="1"/>
  <c r="X8" i="50"/>
  <c r="X9" i="50" s="1"/>
  <c r="Z8" i="50"/>
  <c r="Z9" i="50" s="1"/>
  <c r="AF8" i="50"/>
  <c r="AF9" i="50" s="1"/>
  <c r="D4" i="50"/>
  <c r="D5" i="50" s="1"/>
  <c r="C4" i="50"/>
  <c r="C5" i="50" s="1"/>
  <c r="J4" i="50"/>
  <c r="J5" i="50" s="1"/>
  <c r="L4" i="50"/>
  <c r="L5" i="50" s="1"/>
  <c r="R4" i="50"/>
  <c r="R5" i="50" s="1"/>
  <c r="T4" i="50"/>
  <c r="T5" i="50" s="1"/>
  <c r="Z4" i="50"/>
  <c r="Z5" i="50" s="1"/>
  <c r="AB4" i="50"/>
  <c r="AB5" i="50" s="1"/>
  <c r="I11" i="50"/>
  <c r="W7" i="50"/>
  <c r="U7" i="50"/>
  <c r="E7" i="50"/>
  <c r="AG3" i="50"/>
  <c r="AF3" i="50"/>
  <c r="AF7" i="50" s="1"/>
  <c r="AE3" i="50"/>
  <c r="AD3" i="50"/>
  <c r="AD4" i="50" s="1"/>
  <c r="AD5" i="50" s="1"/>
  <c r="AC3" i="50"/>
  <c r="AC4" i="50" s="1"/>
  <c r="AC5" i="50" s="1"/>
  <c r="AB3" i="50"/>
  <c r="AB8" i="50" s="1"/>
  <c r="AB9" i="50" s="1"/>
  <c r="AA3" i="50"/>
  <c r="AA8" i="50" s="1"/>
  <c r="AA9" i="50" s="1"/>
  <c r="Z3" i="50"/>
  <c r="Z11" i="50" s="1"/>
  <c r="Z18" i="50" s="1"/>
  <c r="Y3" i="50"/>
  <c r="X3" i="50"/>
  <c r="X4" i="50" s="1"/>
  <c r="X5" i="50" s="1"/>
  <c r="W3" i="50"/>
  <c r="W11" i="50" s="1"/>
  <c r="V3" i="50"/>
  <c r="V4" i="50" s="1"/>
  <c r="V5" i="50" s="1"/>
  <c r="U3" i="50"/>
  <c r="U4" i="50" s="1"/>
  <c r="U5" i="50" s="1"/>
  <c r="T3" i="50"/>
  <c r="T8" i="50" s="1"/>
  <c r="T9" i="50" s="1"/>
  <c r="S3" i="50"/>
  <c r="S8" i="50" s="1"/>
  <c r="S9" i="50" s="1"/>
  <c r="R3" i="50"/>
  <c r="R11" i="50" s="1"/>
  <c r="R28" i="50" s="1"/>
  <c r="Q3" i="50"/>
  <c r="P3" i="50"/>
  <c r="P7" i="50" s="1"/>
  <c r="O3" i="50"/>
  <c r="N3" i="50"/>
  <c r="N4" i="50" s="1"/>
  <c r="N5" i="50" s="1"/>
  <c r="M3" i="50"/>
  <c r="M4" i="50" s="1"/>
  <c r="M5" i="50" s="1"/>
  <c r="L3" i="50"/>
  <c r="L8" i="50" s="1"/>
  <c r="L9" i="50" s="1"/>
  <c r="K3" i="50"/>
  <c r="K8" i="50" s="1"/>
  <c r="K9" i="50" s="1"/>
  <c r="J3" i="50"/>
  <c r="J11" i="50" s="1"/>
  <c r="J22" i="50" s="1"/>
  <c r="I3" i="50"/>
  <c r="H3" i="50"/>
  <c r="H4" i="50" s="1"/>
  <c r="H5" i="50" s="1"/>
  <c r="G3" i="50"/>
  <c r="G11" i="50" s="1"/>
  <c r="F3" i="50"/>
  <c r="F4" i="50" s="1"/>
  <c r="F5" i="50" s="1"/>
  <c r="E3" i="50"/>
  <c r="E4" i="50" s="1"/>
  <c r="E5" i="50" s="1"/>
  <c r="D3" i="50"/>
  <c r="D8" i="50" s="1"/>
  <c r="D9" i="50" s="1"/>
  <c r="C3" i="50"/>
  <c r="C28" i="50" s="1"/>
  <c r="J45" i="50" l="1"/>
  <c r="G21" i="50"/>
  <c r="G36" i="50" s="1"/>
  <c r="G54" i="50" s="1"/>
  <c r="G26" i="50"/>
  <c r="G14" i="50"/>
  <c r="G23" i="50"/>
  <c r="G19" i="50"/>
  <c r="G28" i="50"/>
  <c r="G16" i="50"/>
  <c r="G25" i="50"/>
  <c r="G13" i="50"/>
  <c r="G22" i="50"/>
  <c r="G18" i="50"/>
  <c r="G24" i="50"/>
  <c r="G68" i="50" s="1"/>
  <c r="G12" i="50"/>
  <c r="G29" i="50"/>
  <c r="F50" i="31" s="1"/>
  <c r="G17" i="50"/>
  <c r="G27" i="50"/>
  <c r="G15" i="50"/>
  <c r="G40" i="50" s="1"/>
  <c r="W21" i="50"/>
  <c r="W36" i="50" s="1"/>
  <c r="W54" i="50" s="1"/>
  <c r="W26" i="50"/>
  <c r="W14" i="50"/>
  <c r="W23" i="50"/>
  <c r="W19" i="50"/>
  <c r="W28" i="50"/>
  <c r="W16" i="50"/>
  <c r="W25" i="50"/>
  <c r="W13" i="50"/>
  <c r="W22" i="50"/>
  <c r="W18" i="50"/>
  <c r="W24" i="50"/>
  <c r="W12" i="50"/>
  <c r="W15" i="50"/>
  <c r="W40" i="50" s="1"/>
  <c r="W29" i="50"/>
  <c r="W17" i="50"/>
  <c r="W27" i="50"/>
  <c r="G4" i="50"/>
  <c r="G5" i="50" s="1"/>
  <c r="G8" i="50"/>
  <c r="G9" i="50" s="1"/>
  <c r="G67" i="50" s="1"/>
  <c r="O7" i="50"/>
  <c r="O4" i="50"/>
  <c r="O5" i="50" s="1"/>
  <c r="O11" i="50"/>
  <c r="O8" i="50"/>
  <c r="O9" i="50" s="1"/>
  <c r="W4" i="50"/>
  <c r="W5" i="50" s="1"/>
  <c r="W8" i="50"/>
  <c r="W9" i="50" s="1"/>
  <c r="AE7" i="50"/>
  <c r="AE4" i="50"/>
  <c r="AE5" i="50" s="1"/>
  <c r="AE11" i="50"/>
  <c r="AE8" i="50"/>
  <c r="AE9" i="50" s="1"/>
  <c r="I21" i="50"/>
  <c r="I36" i="50" s="1"/>
  <c r="I54" i="50" s="1"/>
  <c r="I24" i="50"/>
  <c r="I12" i="50"/>
  <c r="I29" i="50"/>
  <c r="I17" i="50"/>
  <c r="I26" i="50"/>
  <c r="I14" i="50"/>
  <c r="I23" i="50"/>
  <c r="I19" i="50"/>
  <c r="I28" i="50"/>
  <c r="I16" i="50"/>
  <c r="I22" i="50"/>
  <c r="I18" i="50"/>
  <c r="I4" i="50"/>
  <c r="I5" i="50" s="1"/>
  <c r="I49" i="50" s="1"/>
  <c r="I8" i="50"/>
  <c r="I9" i="50" s="1"/>
  <c r="Q11" i="50"/>
  <c r="Q4" i="50"/>
  <c r="Q5" i="50" s="1"/>
  <c r="Q8" i="50"/>
  <c r="Q9" i="50" s="1"/>
  <c r="Y4" i="50"/>
  <c r="Y5" i="50" s="1"/>
  <c r="Y8" i="50"/>
  <c r="Y9" i="50" s="1"/>
  <c r="AG11" i="50"/>
  <c r="AG4" i="50"/>
  <c r="AG5" i="50" s="1"/>
  <c r="AG8" i="50"/>
  <c r="AG9" i="50" s="1"/>
  <c r="Y11" i="50"/>
  <c r="R16" i="50"/>
  <c r="I13" i="50"/>
  <c r="I25" i="50"/>
  <c r="J21" i="50"/>
  <c r="J36" i="50" s="1"/>
  <c r="J54" i="50" s="1"/>
  <c r="J27" i="50"/>
  <c r="J71" i="50" s="1"/>
  <c r="J15" i="50"/>
  <c r="J40" i="50" s="1"/>
  <c r="J24" i="50"/>
  <c r="J68" i="50" s="1"/>
  <c r="J12" i="50"/>
  <c r="J29" i="50"/>
  <c r="J17" i="50"/>
  <c r="J26" i="50"/>
  <c r="J49" i="50" s="1"/>
  <c r="J14" i="50"/>
  <c r="J23" i="50"/>
  <c r="J46" i="50" s="1"/>
  <c r="J19" i="50"/>
  <c r="J25" i="50"/>
  <c r="J69" i="50" s="1"/>
  <c r="J13" i="50"/>
  <c r="R21" i="50"/>
  <c r="R36" i="50" s="1"/>
  <c r="R54" i="50" s="1"/>
  <c r="R27" i="50"/>
  <c r="R71" i="50" s="1"/>
  <c r="R15" i="50"/>
  <c r="R40" i="50" s="1"/>
  <c r="R24" i="50"/>
  <c r="R68" i="50" s="1"/>
  <c r="R12" i="50"/>
  <c r="R29" i="50"/>
  <c r="Q50" i="31" s="1"/>
  <c r="R17" i="50"/>
  <c r="R26" i="50"/>
  <c r="R70" i="50" s="1"/>
  <c r="R14" i="50"/>
  <c r="R23" i="50"/>
  <c r="R19" i="50"/>
  <c r="R44" i="50" s="1"/>
  <c r="R25" i="50"/>
  <c r="R69" i="50" s="1"/>
  <c r="R13" i="50"/>
  <c r="Z21" i="50"/>
  <c r="Z36" i="50" s="1"/>
  <c r="Z54" i="50" s="1"/>
  <c r="Z27" i="50"/>
  <c r="Z71" i="50" s="1"/>
  <c r="Z15" i="50"/>
  <c r="Z24" i="50"/>
  <c r="Z47" i="50" s="1"/>
  <c r="Z12" i="50"/>
  <c r="Z29" i="50"/>
  <c r="Y50" i="31" s="1"/>
  <c r="Z17" i="50"/>
  <c r="Z26" i="50"/>
  <c r="Z49" i="50" s="1"/>
  <c r="Z14" i="50"/>
  <c r="Z92" i="50" s="1"/>
  <c r="Z23" i="50"/>
  <c r="Z67" i="50" s="1"/>
  <c r="Z19" i="50"/>
  <c r="Z44" i="50" s="1"/>
  <c r="Z25" i="50"/>
  <c r="Z69" i="50" s="1"/>
  <c r="Z13" i="50"/>
  <c r="R18" i="50"/>
  <c r="R43" i="50" s="1"/>
  <c r="I15" i="50"/>
  <c r="I27" i="50"/>
  <c r="Z22" i="50"/>
  <c r="Z45" i="50" s="1"/>
  <c r="G7" i="50"/>
  <c r="J16" i="50"/>
  <c r="J28" i="50"/>
  <c r="I49" i="31" s="1"/>
  <c r="J18" i="50"/>
  <c r="R22" i="50"/>
  <c r="R66" i="50" s="1"/>
  <c r="F7" i="50"/>
  <c r="V7" i="50"/>
  <c r="H11" i="50"/>
  <c r="X11" i="50"/>
  <c r="AA4" i="50"/>
  <c r="AA5" i="50" s="1"/>
  <c r="S4" i="50"/>
  <c r="S5" i="50" s="1"/>
  <c r="K4" i="50"/>
  <c r="K5" i="50" s="1"/>
  <c r="C8" i="50"/>
  <c r="C9" i="50" s="1"/>
  <c r="C17" i="50"/>
  <c r="C26" i="50"/>
  <c r="H7" i="50"/>
  <c r="X7" i="50"/>
  <c r="C15" i="50"/>
  <c r="C24" i="50"/>
  <c r="M7" i="50"/>
  <c r="AC7" i="50"/>
  <c r="AF4" i="50"/>
  <c r="AF5" i="50" s="1"/>
  <c r="P4" i="50"/>
  <c r="P5" i="50" s="1"/>
  <c r="AD8" i="50"/>
  <c r="AD9" i="50" s="1"/>
  <c r="V8" i="50"/>
  <c r="V9" i="50" s="1"/>
  <c r="N8" i="50"/>
  <c r="N9" i="50" s="1"/>
  <c r="F8" i="50"/>
  <c r="F9" i="50" s="1"/>
  <c r="C14" i="50"/>
  <c r="C94" i="50" s="1"/>
  <c r="C12" i="50"/>
  <c r="C23" i="50"/>
  <c r="N7" i="50"/>
  <c r="AD7" i="50"/>
  <c r="P11" i="50"/>
  <c r="AF11" i="50"/>
  <c r="AC8" i="50"/>
  <c r="AC9" i="50" s="1"/>
  <c r="U8" i="50"/>
  <c r="U9" i="50" s="1"/>
  <c r="M8" i="50"/>
  <c r="M9" i="50" s="1"/>
  <c r="E8" i="50"/>
  <c r="E9" i="50" s="1"/>
  <c r="C22" i="50"/>
  <c r="C13" i="50"/>
  <c r="C29" i="50"/>
  <c r="C19" i="50"/>
  <c r="Z72" i="50"/>
  <c r="Z51" i="50"/>
  <c r="K77" i="50"/>
  <c r="K109" i="50"/>
  <c r="K89" i="50"/>
  <c r="M109" i="50"/>
  <c r="M77" i="50"/>
  <c r="M89" i="50"/>
  <c r="R72" i="50"/>
  <c r="R51" i="50"/>
  <c r="N109" i="50"/>
  <c r="N77" i="50"/>
  <c r="N89" i="50"/>
  <c r="AD109" i="50"/>
  <c r="AD77" i="50"/>
  <c r="AD89" i="50"/>
  <c r="O109" i="50"/>
  <c r="O89" i="50"/>
  <c r="O77" i="50"/>
  <c r="W109" i="50"/>
  <c r="W89" i="50"/>
  <c r="W77" i="50"/>
  <c r="AE109" i="50"/>
  <c r="AE89" i="50"/>
  <c r="AE77" i="50"/>
  <c r="I7" i="50"/>
  <c r="Q7" i="50"/>
  <c r="Y7" i="50"/>
  <c r="AG7" i="50"/>
  <c r="C11" i="50"/>
  <c r="C21" i="50" s="1"/>
  <c r="C36" i="50" s="1"/>
  <c r="C54" i="50" s="1"/>
  <c r="K11" i="50"/>
  <c r="S11" i="50"/>
  <c r="AA11" i="50"/>
  <c r="X109" i="50"/>
  <c r="X89" i="50"/>
  <c r="X77" i="50"/>
  <c r="J7" i="50"/>
  <c r="R7" i="50"/>
  <c r="Z7" i="50"/>
  <c r="D11" i="50"/>
  <c r="L11" i="50"/>
  <c r="T11" i="50"/>
  <c r="AB11" i="50"/>
  <c r="S77" i="50"/>
  <c r="S89" i="50"/>
  <c r="S109" i="50"/>
  <c r="D77" i="50"/>
  <c r="D89" i="50"/>
  <c r="D109" i="50"/>
  <c r="L77" i="50"/>
  <c r="L89" i="50"/>
  <c r="L109" i="50"/>
  <c r="T77" i="50"/>
  <c r="T89" i="50"/>
  <c r="T109" i="50"/>
  <c r="AB77" i="50"/>
  <c r="AB89" i="50"/>
  <c r="AB109" i="50"/>
  <c r="E109" i="50"/>
  <c r="E89" i="50"/>
  <c r="E77" i="50"/>
  <c r="U109" i="50"/>
  <c r="U89" i="50"/>
  <c r="U77" i="50"/>
  <c r="F109" i="50"/>
  <c r="F77" i="50"/>
  <c r="F89" i="50"/>
  <c r="G109" i="50"/>
  <c r="G89" i="50"/>
  <c r="G77" i="50"/>
  <c r="H109" i="50"/>
  <c r="H89" i="50"/>
  <c r="H77" i="50"/>
  <c r="P109" i="50"/>
  <c r="P89" i="50"/>
  <c r="P77" i="50"/>
  <c r="AF109" i="50"/>
  <c r="AF89" i="50"/>
  <c r="AF77" i="50"/>
  <c r="I89" i="50"/>
  <c r="I77" i="50"/>
  <c r="I109" i="50"/>
  <c r="Q89" i="50"/>
  <c r="Q77" i="50"/>
  <c r="Q109" i="50"/>
  <c r="Y89" i="50"/>
  <c r="Y77" i="50"/>
  <c r="Y109" i="50"/>
  <c r="AG89" i="50"/>
  <c r="AG77" i="50"/>
  <c r="AG109" i="50"/>
  <c r="C7" i="50"/>
  <c r="K7" i="50"/>
  <c r="S7" i="50"/>
  <c r="AA7" i="50"/>
  <c r="E11" i="50"/>
  <c r="M11" i="50"/>
  <c r="U11" i="50"/>
  <c r="AC11" i="50"/>
  <c r="C77" i="50"/>
  <c r="C89" i="50"/>
  <c r="C109" i="50"/>
  <c r="AA77" i="50"/>
  <c r="AA109" i="50"/>
  <c r="AA89" i="50"/>
  <c r="AC109" i="50"/>
  <c r="AC77" i="50"/>
  <c r="AC89" i="50"/>
  <c r="V109" i="50"/>
  <c r="V77" i="50"/>
  <c r="V89" i="50"/>
  <c r="J89" i="50"/>
  <c r="J77" i="50"/>
  <c r="J109" i="50"/>
  <c r="R89" i="50"/>
  <c r="R77" i="50"/>
  <c r="R109" i="50"/>
  <c r="Z89" i="50"/>
  <c r="Z77" i="50"/>
  <c r="Z109" i="50"/>
  <c r="D7" i="50"/>
  <c r="L7" i="50"/>
  <c r="T7" i="50"/>
  <c r="AB7" i="50"/>
  <c r="F11" i="50"/>
  <c r="N11" i="50"/>
  <c r="V11" i="50"/>
  <c r="AD11" i="50"/>
  <c r="Z43" i="50"/>
  <c r="J66" i="50"/>
  <c r="J48" i="50"/>
  <c r="W68" i="50"/>
  <c r="W101" i="50" l="1"/>
  <c r="J99" i="50"/>
  <c r="J50" i="50"/>
  <c r="Z70" i="50"/>
  <c r="J67" i="50"/>
  <c r="Z46" i="50"/>
  <c r="Z50" i="50"/>
  <c r="J47" i="50"/>
  <c r="Z66" i="50"/>
  <c r="W48" i="50"/>
  <c r="R112" i="50"/>
  <c r="G113" i="50"/>
  <c r="R45" i="50"/>
  <c r="J101" i="50"/>
  <c r="J70" i="50"/>
  <c r="H45" i="31"/>
  <c r="R116" i="50"/>
  <c r="Z68" i="50"/>
  <c r="Z101" i="50"/>
  <c r="I44" i="31"/>
  <c r="Z99" i="50"/>
  <c r="J72" i="50"/>
  <c r="Y43" i="31"/>
  <c r="V50" i="31"/>
  <c r="G99" i="50"/>
  <c r="R81" i="50"/>
  <c r="Z48" i="50"/>
  <c r="R92" i="50"/>
  <c r="Q43" i="31"/>
  <c r="H50" i="31"/>
  <c r="V43" i="31"/>
  <c r="J51" i="50"/>
  <c r="F45" i="31"/>
  <c r="Z39" i="50"/>
  <c r="Y44" i="31"/>
  <c r="I45" i="31"/>
  <c r="V44" i="31"/>
  <c r="W117" i="50"/>
  <c r="G49" i="50"/>
  <c r="F44" i="31"/>
  <c r="R47" i="50"/>
  <c r="Q45" i="31"/>
  <c r="H46" i="31"/>
  <c r="F43" i="31"/>
  <c r="W71" i="50"/>
  <c r="J84" i="50"/>
  <c r="Z112" i="50"/>
  <c r="R101" i="50"/>
  <c r="I116" i="50"/>
  <c r="H43" i="31"/>
  <c r="H49" i="31"/>
  <c r="V46" i="31"/>
  <c r="R48" i="50"/>
  <c r="R39" i="50"/>
  <c r="Q44" i="31"/>
  <c r="I50" i="31"/>
  <c r="Q46" i="31"/>
  <c r="V45" i="31"/>
  <c r="V49" i="31"/>
  <c r="F46" i="31"/>
  <c r="Y49" i="31"/>
  <c r="J39" i="50"/>
  <c r="J80" i="50"/>
  <c r="I46" i="31"/>
  <c r="Z84" i="50"/>
  <c r="Y45" i="31"/>
  <c r="I43" i="31"/>
  <c r="F49" i="31"/>
  <c r="Y46" i="31"/>
  <c r="I71" i="50"/>
  <c r="H44" i="31"/>
  <c r="Q49" i="31"/>
  <c r="W46" i="50"/>
  <c r="W47" i="50"/>
  <c r="W45" i="50"/>
  <c r="G55" i="50"/>
  <c r="G46" i="50"/>
  <c r="G101" i="50"/>
  <c r="W66" i="50"/>
  <c r="I48" i="50"/>
  <c r="W49" i="50"/>
  <c r="I40" i="50"/>
  <c r="I92" i="50"/>
  <c r="W69" i="50"/>
  <c r="I45" i="50"/>
  <c r="W37" i="50"/>
  <c r="G45" i="50"/>
  <c r="I50" i="50"/>
  <c r="W50" i="50"/>
  <c r="I43" i="50"/>
  <c r="I69" i="50"/>
  <c r="I67" i="50"/>
  <c r="I70" i="50"/>
  <c r="I101" i="50"/>
  <c r="I66" i="50"/>
  <c r="I68" i="50"/>
  <c r="G71" i="50"/>
  <c r="W67" i="50"/>
  <c r="W55" i="50"/>
  <c r="W44" i="50"/>
  <c r="G52" i="50"/>
  <c r="I51" i="50"/>
  <c r="W41" i="50"/>
  <c r="G48" i="50"/>
  <c r="E21" i="50"/>
  <c r="E36" i="50" s="1"/>
  <c r="E54" i="50" s="1"/>
  <c r="E28" i="50"/>
  <c r="E72" i="50" s="1"/>
  <c r="E16" i="50"/>
  <c r="E25" i="50"/>
  <c r="E69" i="50" s="1"/>
  <c r="E13" i="50"/>
  <c r="E38" i="50" s="1"/>
  <c r="E22" i="50"/>
  <c r="E66" i="50" s="1"/>
  <c r="E18" i="50"/>
  <c r="E27" i="50"/>
  <c r="E71" i="50" s="1"/>
  <c r="E15" i="50"/>
  <c r="E24" i="50"/>
  <c r="E12" i="50"/>
  <c r="E26" i="50"/>
  <c r="E70" i="50" s="1"/>
  <c r="E14" i="50"/>
  <c r="E92" i="50" s="1"/>
  <c r="E29" i="50"/>
  <c r="E17" i="50"/>
  <c r="E23" i="50"/>
  <c r="E67" i="50" s="1"/>
  <c r="E19" i="50"/>
  <c r="E44" i="50" s="1"/>
  <c r="T21" i="50"/>
  <c r="T36" i="50" s="1"/>
  <c r="T54" i="50" s="1"/>
  <c r="T25" i="50"/>
  <c r="T13" i="50"/>
  <c r="T22" i="50"/>
  <c r="T66" i="50" s="1"/>
  <c r="T18" i="50"/>
  <c r="T27" i="50"/>
  <c r="T15" i="50"/>
  <c r="T24" i="50"/>
  <c r="T12" i="50"/>
  <c r="T37" i="50" s="1"/>
  <c r="T29" i="50"/>
  <c r="T73" i="50" s="1"/>
  <c r="T17" i="50"/>
  <c r="T23" i="50"/>
  <c r="T67" i="50" s="1"/>
  <c r="T19" i="50"/>
  <c r="T26" i="50"/>
  <c r="T14" i="50"/>
  <c r="T28" i="50"/>
  <c r="T16" i="50"/>
  <c r="T41" i="50" s="1"/>
  <c r="Z80" i="50"/>
  <c r="I84" i="50"/>
  <c r="I81" i="50"/>
  <c r="L21" i="50"/>
  <c r="L36" i="50" s="1"/>
  <c r="L54" i="50" s="1"/>
  <c r="L25" i="50"/>
  <c r="L13" i="50"/>
  <c r="L22" i="50"/>
  <c r="L18" i="50"/>
  <c r="L43" i="50" s="1"/>
  <c r="L27" i="50"/>
  <c r="L15" i="50"/>
  <c r="L24" i="50"/>
  <c r="L12" i="50"/>
  <c r="L29" i="50"/>
  <c r="L17" i="50"/>
  <c r="L23" i="50"/>
  <c r="L19" i="50"/>
  <c r="L28" i="50"/>
  <c r="L72" i="50" s="1"/>
  <c r="L16" i="50"/>
  <c r="L26" i="50"/>
  <c r="L14" i="50"/>
  <c r="O21" i="50"/>
  <c r="O36" i="50" s="1"/>
  <c r="O54" i="50" s="1"/>
  <c r="O26" i="50"/>
  <c r="O14" i="50"/>
  <c r="O39" i="50" s="1"/>
  <c r="O23" i="50"/>
  <c r="O19" i="50"/>
  <c r="O28" i="50"/>
  <c r="O51" i="50" s="1"/>
  <c r="O16" i="50"/>
  <c r="O41" i="50" s="1"/>
  <c r="O25" i="50"/>
  <c r="O13" i="50"/>
  <c r="O22" i="50"/>
  <c r="O18" i="50"/>
  <c r="O43" i="50" s="1"/>
  <c r="O24" i="50"/>
  <c r="O68" i="50" s="1"/>
  <c r="O12" i="50"/>
  <c r="O55" i="50" s="1"/>
  <c r="O29" i="50"/>
  <c r="N50" i="31" s="1"/>
  <c r="O17" i="50"/>
  <c r="O56" i="50" s="1"/>
  <c r="O27" i="50"/>
  <c r="O15" i="50"/>
  <c r="D21" i="50"/>
  <c r="D36" i="50" s="1"/>
  <c r="D54" i="50" s="1"/>
  <c r="D29" i="50"/>
  <c r="D73" i="50" s="1"/>
  <c r="D17" i="50"/>
  <c r="D42" i="50" s="1"/>
  <c r="D22" i="50"/>
  <c r="D66" i="50" s="1"/>
  <c r="D18" i="50"/>
  <c r="D23" i="50"/>
  <c r="D67" i="50" s="1"/>
  <c r="D12" i="50"/>
  <c r="D37" i="50" s="1"/>
  <c r="D19" i="50"/>
  <c r="D44" i="50" s="1"/>
  <c r="D24" i="50"/>
  <c r="D68" i="50" s="1"/>
  <c r="D25" i="50"/>
  <c r="D13" i="50"/>
  <c r="D38" i="50" s="1"/>
  <c r="D27" i="50"/>
  <c r="D71" i="50" s="1"/>
  <c r="D15" i="50"/>
  <c r="D28" i="50"/>
  <c r="D72" i="50" s="1"/>
  <c r="D14" i="50"/>
  <c r="D39" i="50" s="1"/>
  <c r="D26" i="50"/>
  <c r="D70" i="50" s="1"/>
  <c r="D16" i="50"/>
  <c r="D41" i="50" s="1"/>
  <c r="I99" i="50"/>
  <c r="R80" i="50"/>
  <c r="G81" i="50"/>
  <c r="I80" i="50"/>
  <c r="I112" i="50"/>
  <c r="G73" i="50"/>
  <c r="AA21" i="50"/>
  <c r="AA36" i="50" s="1"/>
  <c r="AA54" i="50" s="1"/>
  <c r="AA22" i="50"/>
  <c r="AA18" i="50"/>
  <c r="AA27" i="50"/>
  <c r="AA50" i="50" s="1"/>
  <c r="AA15" i="50"/>
  <c r="AA24" i="50"/>
  <c r="AA47" i="50" s="1"/>
  <c r="AA12" i="50"/>
  <c r="AA55" i="50" s="1"/>
  <c r="AA29" i="50"/>
  <c r="AA17" i="50"/>
  <c r="AA42" i="50" s="1"/>
  <c r="AA26" i="50"/>
  <c r="AA49" i="50" s="1"/>
  <c r="AA14" i="50"/>
  <c r="AA28" i="50"/>
  <c r="AA72" i="50" s="1"/>
  <c r="AA16" i="50"/>
  <c r="AA25" i="50"/>
  <c r="AA13" i="50"/>
  <c r="AA38" i="50" s="1"/>
  <c r="AA23" i="50"/>
  <c r="AA19" i="50"/>
  <c r="P21" i="50"/>
  <c r="P36" i="50" s="1"/>
  <c r="P54" i="50" s="1"/>
  <c r="P29" i="50"/>
  <c r="P73" i="50" s="1"/>
  <c r="P17" i="50"/>
  <c r="P56" i="50" s="1"/>
  <c r="P26" i="50"/>
  <c r="P14" i="50"/>
  <c r="P23" i="50"/>
  <c r="P67" i="50" s="1"/>
  <c r="P19" i="50"/>
  <c r="P44" i="50" s="1"/>
  <c r="P28" i="50"/>
  <c r="P16" i="50"/>
  <c r="P25" i="50"/>
  <c r="P69" i="50" s="1"/>
  <c r="P13" i="50"/>
  <c r="P27" i="50"/>
  <c r="P50" i="50" s="1"/>
  <c r="P15" i="50"/>
  <c r="P18" i="50"/>
  <c r="P43" i="50" s="1"/>
  <c r="P22" i="50"/>
  <c r="P45" i="50" s="1"/>
  <c r="P24" i="50"/>
  <c r="P47" i="50" s="1"/>
  <c r="P12" i="50"/>
  <c r="P55" i="50" s="1"/>
  <c r="X21" i="50"/>
  <c r="X36" i="50" s="1"/>
  <c r="X54" i="50" s="1"/>
  <c r="X29" i="50"/>
  <c r="X73" i="50" s="1"/>
  <c r="X17" i="50"/>
  <c r="X26" i="50"/>
  <c r="X14" i="50"/>
  <c r="X39" i="50" s="1"/>
  <c r="X23" i="50"/>
  <c r="X19" i="50"/>
  <c r="X44" i="50" s="1"/>
  <c r="X28" i="50"/>
  <c r="X16" i="50"/>
  <c r="X25" i="50"/>
  <c r="X69" i="50" s="1"/>
  <c r="X13" i="50"/>
  <c r="X27" i="50"/>
  <c r="X15" i="50"/>
  <c r="X24" i="50"/>
  <c r="X12" i="50"/>
  <c r="X37" i="50" s="1"/>
  <c r="X22" i="50"/>
  <c r="X18" i="50"/>
  <c r="I39" i="50"/>
  <c r="AE21" i="50"/>
  <c r="AE36" i="50" s="1"/>
  <c r="AE54" i="50" s="1"/>
  <c r="AE26" i="50"/>
  <c r="AE49" i="50" s="1"/>
  <c r="AE14" i="50"/>
  <c r="AE39" i="50" s="1"/>
  <c r="AE23" i="50"/>
  <c r="AE19" i="50"/>
  <c r="AE28" i="50"/>
  <c r="AE72" i="50" s="1"/>
  <c r="AE16" i="50"/>
  <c r="AE25" i="50"/>
  <c r="AE69" i="50" s="1"/>
  <c r="AE13" i="50"/>
  <c r="AE22" i="50"/>
  <c r="AE18" i="50"/>
  <c r="AE43" i="50" s="1"/>
  <c r="AE24" i="50"/>
  <c r="AE68" i="50" s="1"/>
  <c r="AE12" i="50"/>
  <c r="AE37" i="50" s="1"/>
  <c r="AE15" i="50"/>
  <c r="AE29" i="50"/>
  <c r="AE17" i="50"/>
  <c r="AE56" i="50" s="1"/>
  <c r="AE27" i="50"/>
  <c r="W99" i="50"/>
  <c r="R49" i="50"/>
  <c r="R84" i="50"/>
  <c r="R50" i="50"/>
  <c r="I113" i="50"/>
  <c r="I47" i="50"/>
  <c r="R46" i="50"/>
  <c r="S21" i="50"/>
  <c r="S36" i="50" s="1"/>
  <c r="S54" i="50" s="1"/>
  <c r="S22" i="50"/>
  <c r="S18" i="50"/>
  <c r="S27" i="50"/>
  <c r="S15" i="50"/>
  <c r="S24" i="50"/>
  <c r="S12" i="50"/>
  <c r="S55" i="50" s="1"/>
  <c r="S29" i="50"/>
  <c r="S17" i="50"/>
  <c r="S26" i="50"/>
  <c r="S14" i="50"/>
  <c r="S39" i="50" s="1"/>
  <c r="S28" i="50"/>
  <c r="S16" i="50"/>
  <c r="S19" i="50"/>
  <c r="S23" i="50"/>
  <c r="S25" i="50"/>
  <c r="S13" i="50"/>
  <c r="Z40" i="50"/>
  <c r="H21" i="50"/>
  <c r="H36" i="50" s="1"/>
  <c r="H54" i="50" s="1"/>
  <c r="H29" i="50"/>
  <c r="H17" i="50"/>
  <c r="H56" i="50" s="1"/>
  <c r="H22" i="50"/>
  <c r="H26" i="50"/>
  <c r="H14" i="50"/>
  <c r="H23" i="50"/>
  <c r="H19" i="50"/>
  <c r="H44" i="50" s="1"/>
  <c r="H28" i="50"/>
  <c r="H72" i="50" s="1"/>
  <c r="H16" i="50"/>
  <c r="H25" i="50"/>
  <c r="H13" i="50"/>
  <c r="H38" i="50" s="1"/>
  <c r="H27" i="50"/>
  <c r="H15" i="50"/>
  <c r="H24" i="50"/>
  <c r="H12" i="50"/>
  <c r="H37" i="50" s="1"/>
  <c r="H18" i="50"/>
  <c r="H43" i="50" s="1"/>
  <c r="I46" i="50"/>
  <c r="G47" i="50"/>
  <c r="F21" i="50"/>
  <c r="F36" i="50" s="1"/>
  <c r="F54" i="50" s="1"/>
  <c r="F23" i="50"/>
  <c r="F67" i="50" s="1"/>
  <c r="F19" i="50"/>
  <c r="F44" i="50" s="1"/>
  <c r="F28" i="50"/>
  <c r="F72" i="50" s="1"/>
  <c r="F16" i="50"/>
  <c r="F25" i="50"/>
  <c r="F13" i="50"/>
  <c r="F22" i="50"/>
  <c r="F66" i="50" s="1"/>
  <c r="F18" i="50"/>
  <c r="F27" i="50"/>
  <c r="F71" i="50" s="1"/>
  <c r="F15" i="50"/>
  <c r="F29" i="50"/>
  <c r="E50" i="31" s="1"/>
  <c r="F17" i="50"/>
  <c r="F56" i="50" s="1"/>
  <c r="F26" i="50"/>
  <c r="F70" i="50" s="1"/>
  <c r="F14" i="50"/>
  <c r="F24" i="50"/>
  <c r="F68" i="50" s="1"/>
  <c r="F12" i="50"/>
  <c r="F37" i="50" s="1"/>
  <c r="Y21" i="50"/>
  <c r="Y36" i="50" s="1"/>
  <c r="Y54" i="50" s="1"/>
  <c r="Y24" i="50"/>
  <c r="Y12" i="50"/>
  <c r="Y29" i="50"/>
  <c r="Y73" i="50" s="1"/>
  <c r="Y17" i="50"/>
  <c r="Y42" i="50" s="1"/>
  <c r="Y26" i="50"/>
  <c r="Y14" i="50"/>
  <c r="Y23" i="50"/>
  <c r="Y19" i="50"/>
  <c r="Y28" i="50"/>
  <c r="Y16" i="50"/>
  <c r="Y22" i="50"/>
  <c r="Y18" i="50"/>
  <c r="Y43" i="50" s="1"/>
  <c r="Y13" i="50"/>
  <c r="Y25" i="50"/>
  <c r="Y27" i="50"/>
  <c r="Y15" i="50"/>
  <c r="Q21" i="50"/>
  <c r="Q36" i="50" s="1"/>
  <c r="Q54" i="50" s="1"/>
  <c r="Q24" i="50"/>
  <c r="Q12" i="50"/>
  <c r="Q55" i="50" s="1"/>
  <c r="Q29" i="50"/>
  <c r="Q17" i="50"/>
  <c r="Q56" i="50" s="1"/>
  <c r="Q26" i="50"/>
  <c r="Q14" i="50"/>
  <c r="Q23" i="50"/>
  <c r="Q19" i="50"/>
  <c r="Q44" i="50" s="1"/>
  <c r="Q28" i="50"/>
  <c r="Q16" i="50"/>
  <c r="Q41" i="50" s="1"/>
  <c r="Q22" i="50"/>
  <c r="Q66" i="50" s="1"/>
  <c r="Q18" i="50"/>
  <c r="Q13" i="50"/>
  <c r="Q38" i="50" s="1"/>
  <c r="Q27" i="50"/>
  <c r="Q15" i="50"/>
  <c r="Q25" i="50"/>
  <c r="J43" i="50"/>
  <c r="AD21" i="50"/>
  <c r="AD36" i="50" s="1"/>
  <c r="AD54" i="50" s="1"/>
  <c r="AD23" i="50"/>
  <c r="AD67" i="50" s="1"/>
  <c r="AD19" i="50"/>
  <c r="AD44" i="50" s="1"/>
  <c r="AD28" i="50"/>
  <c r="AD72" i="50" s="1"/>
  <c r="AD16" i="50"/>
  <c r="AD25" i="50"/>
  <c r="AD69" i="50" s="1"/>
  <c r="AD13" i="50"/>
  <c r="AD22" i="50"/>
  <c r="AD18" i="50"/>
  <c r="AD43" i="50" s="1"/>
  <c r="AD27" i="50"/>
  <c r="AD50" i="50" s="1"/>
  <c r="AD15" i="50"/>
  <c r="AD29" i="50"/>
  <c r="AC50" i="31" s="1"/>
  <c r="AD17" i="50"/>
  <c r="AD42" i="50" s="1"/>
  <c r="AD26" i="50"/>
  <c r="AD49" i="50" s="1"/>
  <c r="AD14" i="50"/>
  <c r="AD24" i="50"/>
  <c r="AD12" i="50"/>
  <c r="AC21" i="50"/>
  <c r="AC36" i="50" s="1"/>
  <c r="AC54" i="50" s="1"/>
  <c r="AC28" i="50"/>
  <c r="AC16" i="50"/>
  <c r="AC25" i="50"/>
  <c r="AC13" i="50"/>
  <c r="AC22" i="50"/>
  <c r="AC66" i="50" s="1"/>
  <c r="AC18" i="50"/>
  <c r="AC27" i="50"/>
  <c r="AC50" i="50" s="1"/>
  <c r="AC15" i="50"/>
  <c r="AC24" i="50"/>
  <c r="AC47" i="50" s="1"/>
  <c r="AC12" i="50"/>
  <c r="AC26" i="50"/>
  <c r="AC14" i="50"/>
  <c r="AC39" i="50" s="1"/>
  <c r="AC29" i="50"/>
  <c r="AC17" i="50"/>
  <c r="AC23" i="50"/>
  <c r="AC67" i="50" s="1"/>
  <c r="AC19" i="50"/>
  <c r="AC44" i="50" s="1"/>
  <c r="R67" i="50"/>
  <c r="K21" i="50"/>
  <c r="K36" i="50" s="1"/>
  <c r="K54" i="50" s="1"/>
  <c r="K22" i="50"/>
  <c r="K18" i="50"/>
  <c r="K27" i="50"/>
  <c r="K15" i="50"/>
  <c r="K24" i="50"/>
  <c r="K12" i="50"/>
  <c r="K55" i="50" s="1"/>
  <c r="K29" i="50"/>
  <c r="K17" i="50"/>
  <c r="K56" i="50" s="1"/>
  <c r="K26" i="50"/>
  <c r="K14" i="50"/>
  <c r="K80" i="50" s="1"/>
  <c r="K28" i="50"/>
  <c r="K72" i="50" s="1"/>
  <c r="K16" i="50"/>
  <c r="K19" i="50"/>
  <c r="K25" i="50"/>
  <c r="K13" i="50"/>
  <c r="K23" i="50"/>
  <c r="Z81" i="50"/>
  <c r="AG21" i="50"/>
  <c r="AG36" i="50" s="1"/>
  <c r="AG54" i="50" s="1"/>
  <c r="AG24" i="50"/>
  <c r="AG12" i="50"/>
  <c r="AG29" i="50"/>
  <c r="AG17" i="50"/>
  <c r="AG56" i="50" s="1"/>
  <c r="AG26" i="50"/>
  <c r="AG14" i="50"/>
  <c r="AG23" i="50"/>
  <c r="AG19" i="50"/>
  <c r="AG44" i="50" s="1"/>
  <c r="AG28" i="50"/>
  <c r="AG16" i="50"/>
  <c r="AG22" i="50"/>
  <c r="AG66" i="50" s="1"/>
  <c r="AG18" i="50"/>
  <c r="AG43" i="50" s="1"/>
  <c r="AG27" i="50"/>
  <c r="AG15" i="50"/>
  <c r="AG25" i="50"/>
  <c r="AG13" i="50"/>
  <c r="AF21" i="50"/>
  <c r="AF36" i="50" s="1"/>
  <c r="AF54" i="50" s="1"/>
  <c r="AF29" i="50"/>
  <c r="AF73" i="50" s="1"/>
  <c r="AF17" i="50"/>
  <c r="AF56" i="50" s="1"/>
  <c r="AF26" i="50"/>
  <c r="AF49" i="50" s="1"/>
  <c r="AF14" i="50"/>
  <c r="AF23" i="50"/>
  <c r="AF19" i="50"/>
  <c r="AF28" i="50"/>
  <c r="AF72" i="50" s="1"/>
  <c r="AF16" i="50"/>
  <c r="AF25" i="50"/>
  <c r="AF69" i="50" s="1"/>
  <c r="AF13" i="50"/>
  <c r="AF27" i="50"/>
  <c r="AF50" i="50" s="1"/>
  <c r="AF15" i="50"/>
  <c r="AF24" i="50"/>
  <c r="AF47" i="50" s="1"/>
  <c r="AF12" i="50"/>
  <c r="AF37" i="50" s="1"/>
  <c r="AF22" i="50"/>
  <c r="AF45" i="50" s="1"/>
  <c r="AF18" i="50"/>
  <c r="G50" i="50"/>
  <c r="J92" i="50"/>
  <c r="V21" i="50"/>
  <c r="V36" i="50" s="1"/>
  <c r="V54" i="50" s="1"/>
  <c r="V23" i="50"/>
  <c r="V19" i="50"/>
  <c r="V28" i="50"/>
  <c r="V72" i="50" s="1"/>
  <c r="V16" i="50"/>
  <c r="V25" i="50"/>
  <c r="V13" i="50"/>
  <c r="V22" i="50"/>
  <c r="V18" i="50"/>
  <c r="V43" i="50" s="1"/>
  <c r="V27" i="50"/>
  <c r="V15" i="50"/>
  <c r="V29" i="50"/>
  <c r="V52" i="50" s="1"/>
  <c r="V17" i="50"/>
  <c r="V56" i="50" s="1"/>
  <c r="V24" i="50"/>
  <c r="V12" i="50"/>
  <c r="V26" i="50"/>
  <c r="V14" i="50"/>
  <c r="U21" i="50"/>
  <c r="U36" i="50" s="1"/>
  <c r="U54" i="50" s="1"/>
  <c r="U28" i="50"/>
  <c r="U72" i="50" s="1"/>
  <c r="U16" i="50"/>
  <c r="U25" i="50"/>
  <c r="U48" i="50" s="1"/>
  <c r="U13" i="50"/>
  <c r="U22" i="50"/>
  <c r="U66" i="50" s="1"/>
  <c r="U18" i="50"/>
  <c r="U27" i="50"/>
  <c r="U71" i="50" s="1"/>
  <c r="U15" i="50"/>
  <c r="U24" i="50"/>
  <c r="U68" i="50" s="1"/>
  <c r="U12" i="50"/>
  <c r="U26" i="50"/>
  <c r="U70" i="50" s="1"/>
  <c r="U14" i="50"/>
  <c r="U23" i="50"/>
  <c r="U67" i="50" s="1"/>
  <c r="U19" i="50"/>
  <c r="U44" i="50" s="1"/>
  <c r="U29" i="50"/>
  <c r="U73" i="50" s="1"/>
  <c r="U17" i="50"/>
  <c r="R99" i="50"/>
  <c r="I72" i="50"/>
  <c r="W81" i="50"/>
  <c r="N21" i="50"/>
  <c r="N36" i="50" s="1"/>
  <c r="N54" i="50" s="1"/>
  <c r="N23" i="50"/>
  <c r="N19" i="50"/>
  <c r="N44" i="50" s="1"/>
  <c r="N28" i="50"/>
  <c r="N72" i="50" s="1"/>
  <c r="N16" i="50"/>
  <c r="N25" i="50"/>
  <c r="N13" i="50"/>
  <c r="N38" i="50" s="1"/>
  <c r="N22" i="50"/>
  <c r="N45" i="50" s="1"/>
  <c r="N18" i="50"/>
  <c r="N27" i="50"/>
  <c r="N71" i="50" s="1"/>
  <c r="N15" i="50"/>
  <c r="N40" i="50" s="1"/>
  <c r="N29" i="50"/>
  <c r="M50" i="31" s="1"/>
  <c r="N17" i="50"/>
  <c r="N12" i="50"/>
  <c r="N24" i="50"/>
  <c r="N68" i="50" s="1"/>
  <c r="N26" i="50"/>
  <c r="N14" i="50"/>
  <c r="N39" i="50" s="1"/>
  <c r="M21" i="50"/>
  <c r="M36" i="50" s="1"/>
  <c r="M54" i="50" s="1"/>
  <c r="M28" i="50"/>
  <c r="M51" i="50" s="1"/>
  <c r="M16" i="50"/>
  <c r="M80" i="50" s="1"/>
  <c r="M25" i="50"/>
  <c r="M13" i="50"/>
  <c r="M22" i="50"/>
  <c r="M45" i="50" s="1"/>
  <c r="M18" i="50"/>
  <c r="M43" i="50" s="1"/>
  <c r="M27" i="50"/>
  <c r="M71" i="50" s="1"/>
  <c r="M15" i="50"/>
  <c r="M40" i="50" s="1"/>
  <c r="M24" i="50"/>
  <c r="M12" i="50"/>
  <c r="M55" i="50" s="1"/>
  <c r="M26" i="50"/>
  <c r="M14" i="50"/>
  <c r="M19" i="50"/>
  <c r="M44" i="50" s="1"/>
  <c r="M29" i="50"/>
  <c r="M17" i="50"/>
  <c r="M42" i="50" s="1"/>
  <c r="M23" i="50"/>
  <c r="M67" i="50" s="1"/>
  <c r="AB21" i="50"/>
  <c r="AB36" i="50" s="1"/>
  <c r="AB54" i="50" s="1"/>
  <c r="AB25" i="50"/>
  <c r="AB13" i="50"/>
  <c r="AB38" i="50" s="1"/>
  <c r="AB22" i="50"/>
  <c r="AB18" i="50"/>
  <c r="AB43" i="50" s="1"/>
  <c r="AB27" i="50"/>
  <c r="AB50" i="50" s="1"/>
  <c r="AB15" i="50"/>
  <c r="AB24" i="50"/>
  <c r="AB47" i="50" s="1"/>
  <c r="AB12" i="50"/>
  <c r="AB37" i="50" s="1"/>
  <c r="AB29" i="50"/>
  <c r="AB73" i="50" s="1"/>
  <c r="AB17" i="50"/>
  <c r="AB56" i="50" s="1"/>
  <c r="AB23" i="50"/>
  <c r="AB67" i="50" s="1"/>
  <c r="AB19" i="50"/>
  <c r="AB44" i="50" s="1"/>
  <c r="AB26" i="50"/>
  <c r="AB49" i="50" s="1"/>
  <c r="AB14" i="50"/>
  <c r="AB39" i="50" s="1"/>
  <c r="AB28" i="50"/>
  <c r="AB16" i="50"/>
  <c r="M41" i="50"/>
  <c r="U43" i="50"/>
  <c r="C99" i="50"/>
  <c r="C46" i="50"/>
  <c r="C67" i="50"/>
  <c r="Z116" i="50"/>
  <c r="E94" i="50"/>
  <c r="E41" i="50"/>
  <c r="W113" i="50"/>
  <c r="L41" i="50"/>
  <c r="Z73" i="50"/>
  <c r="Z52" i="50"/>
  <c r="J73" i="50"/>
  <c r="J52" i="50"/>
  <c r="C70" i="50"/>
  <c r="C49" i="50"/>
  <c r="W94" i="50"/>
  <c r="N43" i="50"/>
  <c r="R55" i="50"/>
  <c r="R110" i="50"/>
  <c r="R37" i="50"/>
  <c r="C117" i="50"/>
  <c r="C44" i="50"/>
  <c r="I82" i="50"/>
  <c r="I94" i="50"/>
  <c r="I41" i="50"/>
  <c r="M39" i="50"/>
  <c r="W72" i="50"/>
  <c r="W51" i="50"/>
  <c r="Z113" i="50"/>
  <c r="C41" i="50"/>
  <c r="C116" i="50"/>
  <c r="C84" i="50"/>
  <c r="C43" i="50"/>
  <c r="E43" i="50"/>
  <c r="I110" i="50"/>
  <c r="I55" i="50"/>
  <c r="I37" i="50"/>
  <c r="C72" i="50"/>
  <c r="C51" i="50"/>
  <c r="F42" i="50"/>
  <c r="AC56" i="50"/>
  <c r="AC42" i="50"/>
  <c r="R117" i="50"/>
  <c r="G84" i="50"/>
  <c r="G116" i="50"/>
  <c r="G43" i="50"/>
  <c r="T42" i="50"/>
  <c r="T56" i="50"/>
  <c r="E55" i="50"/>
  <c r="E37" i="50"/>
  <c r="AA52" i="50"/>
  <c r="Y56" i="50"/>
  <c r="I111" i="50"/>
  <c r="I38" i="50"/>
  <c r="W82" i="50"/>
  <c r="W110" i="50"/>
  <c r="W52" i="50"/>
  <c r="W73" i="50"/>
  <c r="J55" i="50"/>
  <c r="J110" i="50"/>
  <c r="J37" i="50"/>
  <c r="R113" i="50"/>
  <c r="S42" i="50"/>
  <c r="S56" i="50"/>
  <c r="Z115" i="50"/>
  <c r="Z56" i="50"/>
  <c r="Z42" i="50"/>
  <c r="D55" i="50"/>
  <c r="U45" i="50"/>
  <c r="D43" i="50"/>
  <c r="C68" i="50"/>
  <c r="C47" i="50"/>
  <c r="X56" i="50"/>
  <c r="X42" i="50"/>
  <c r="AF38" i="50"/>
  <c r="C92" i="50"/>
  <c r="C112" i="50"/>
  <c r="C80" i="50"/>
  <c r="C39" i="50"/>
  <c r="AA40" i="50"/>
  <c r="AE38" i="50"/>
  <c r="W70" i="50"/>
  <c r="M56" i="50"/>
  <c r="C82" i="50"/>
  <c r="X38" i="50"/>
  <c r="W115" i="50"/>
  <c r="W56" i="50"/>
  <c r="W62" i="50" s="1"/>
  <c r="W42" i="50"/>
  <c r="W111" i="50"/>
  <c r="W38" i="50"/>
  <c r="AC71" i="50"/>
  <c r="O37" i="50"/>
  <c r="AA41" i="50"/>
  <c r="Y55" i="50"/>
  <c r="Y37" i="50"/>
  <c r="G41" i="50"/>
  <c r="I117" i="50"/>
  <c r="I44" i="50"/>
  <c r="W92" i="50"/>
  <c r="W112" i="50"/>
  <c r="W80" i="50"/>
  <c r="W39" i="50"/>
  <c r="J112" i="50"/>
  <c r="C115" i="50"/>
  <c r="C56" i="50"/>
  <c r="C42" i="50"/>
  <c r="J117" i="50"/>
  <c r="J44" i="50"/>
  <c r="J115" i="50"/>
  <c r="J56" i="50"/>
  <c r="J42" i="50"/>
  <c r="R111" i="50"/>
  <c r="R38" i="50"/>
  <c r="R73" i="50"/>
  <c r="R52" i="50"/>
  <c r="G94" i="50"/>
  <c r="S37" i="50"/>
  <c r="Z94" i="50"/>
  <c r="Y3" i="2" s="1"/>
  <c r="Z82" i="50"/>
  <c r="Z41" i="50"/>
  <c r="P38" i="50"/>
  <c r="G37" i="50"/>
  <c r="AD45" i="50"/>
  <c r="K40" i="50"/>
  <c r="G70" i="50"/>
  <c r="T38" i="50"/>
  <c r="C66" i="50"/>
  <c r="C45" i="50"/>
  <c r="J111" i="50"/>
  <c r="J38" i="50"/>
  <c r="J81" i="50"/>
  <c r="G82" i="50"/>
  <c r="C69" i="50"/>
  <c r="C101" i="50"/>
  <c r="C48" i="50"/>
  <c r="S41" i="50"/>
  <c r="G92" i="50"/>
  <c r="G112" i="50"/>
  <c r="G80" i="50"/>
  <c r="G39" i="50"/>
  <c r="G72" i="50"/>
  <c r="G51" i="50"/>
  <c r="AA67" i="50"/>
  <c r="G69" i="50"/>
  <c r="G66" i="50"/>
  <c r="R82" i="50"/>
  <c r="R94" i="50"/>
  <c r="R41" i="50"/>
  <c r="V38" i="50"/>
  <c r="AD66" i="50"/>
  <c r="G117" i="50"/>
  <c r="G44" i="50"/>
  <c r="G56" i="50"/>
  <c r="G64" i="50" s="1"/>
  <c r="G115" i="50"/>
  <c r="G42" i="50"/>
  <c r="C113" i="50"/>
  <c r="C81" i="50"/>
  <c r="C40" i="50"/>
  <c r="G111" i="50"/>
  <c r="G38" i="50"/>
  <c r="W84" i="50"/>
  <c r="W116" i="50"/>
  <c r="W43" i="50"/>
  <c r="Z55" i="50"/>
  <c r="Z110" i="50"/>
  <c r="Z37" i="50"/>
  <c r="D56" i="50"/>
  <c r="K44" i="50"/>
  <c r="S38" i="50"/>
  <c r="R115" i="50"/>
  <c r="R42" i="50"/>
  <c r="R56" i="50"/>
  <c r="Z111" i="50"/>
  <c r="Z38" i="50"/>
  <c r="I56" i="50"/>
  <c r="I115" i="50"/>
  <c r="I42" i="50"/>
  <c r="E49" i="50"/>
  <c r="C111" i="50"/>
  <c r="C38" i="50"/>
  <c r="I52" i="50"/>
  <c r="I73" i="50"/>
  <c r="C50" i="50"/>
  <c r="C71" i="50"/>
  <c r="J116" i="50"/>
  <c r="N52" i="50"/>
  <c r="AC55" i="50"/>
  <c r="AC37" i="50"/>
  <c r="AB41" i="50"/>
  <c r="AC43" i="50"/>
  <c r="J113" i="50"/>
  <c r="D45" i="50"/>
  <c r="C73" i="50"/>
  <c r="C52" i="50"/>
  <c r="K82" i="50"/>
  <c r="K41" i="50"/>
  <c r="C110" i="50"/>
  <c r="C55" i="50"/>
  <c r="C62" i="50" s="1"/>
  <c r="C37" i="50"/>
  <c r="U38" i="50"/>
  <c r="U51" i="50"/>
  <c r="U46" i="50"/>
  <c r="AE44" i="50"/>
  <c r="J94" i="50"/>
  <c r="J82" i="50"/>
  <c r="J41" i="50"/>
  <c r="G110" i="50"/>
  <c r="Y41" i="50"/>
  <c r="AG55" i="50"/>
  <c r="AG37" i="50"/>
  <c r="Z117" i="50"/>
  <c r="V81" i="50" l="1"/>
  <c r="AE51" i="50"/>
  <c r="AB92" i="50"/>
  <c r="T99" i="50"/>
  <c r="N50" i="50"/>
  <c r="D50" i="50"/>
  <c r="AF68" i="50"/>
  <c r="E51" i="50"/>
  <c r="P71" i="50"/>
  <c r="T52" i="50"/>
  <c r="F51" i="50"/>
  <c r="O72" i="50"/>
  <c r="E48" i="50"/>
  <c r="F52" i="50"/>
  <c r="M46" i="50"/>
  <c r="AA68" i="50"/>
  <c r="AD52" i="50"/>
  <c r="AE70" i="50"/>
  <c r="F73" i="50"/>
  <c r="L51" i="50"/>
  <c r="I65" i="50"/>
  <c r="T45" i="50"/>
  <c r="AA37" i="50"/>
  <c r="D51" i="50"/>
  <c r="P80" i="50"/>
  <c r="K37" i="50"/>
  <c r="AB52" i="50"/>
  <c r="AD71" i="50"/>
  <c r="F49" i="50"/>
  <c r="E39" i="50"/>
  <c r="H92" i="50"/>
  <c r="V94" i="50"/>
  <c r="AG111" i="50"/>
  <c r="T46" i="50"/>
  <c r="D46" i="50"/>
  <c r="U50" i="50"/>
  <c r="AF71" i="50"/>
  <c r="H51" i="50"/>
  <c r="U52" i="50"/>
  <c r="Y52" i="50"/>
  <c r="M72" i="50"/>
  <c r="AG42" i="50"/>
  <c r="P39" i="50"/>
  <c r="X92" i="50"/>
  <c r="AF70" i="50"/>
  <c r="R49" i="31"/>
  <c r="P84" i="50"/>
  <c r="N73" i="50"/>
  <c r="N51" i="50"/>
  <c r="AB80" i="50"/>
  <c r="M37" i="50"/>
  <c r="L117" i="50"/>
  <c r="K84" i="50"/>
  <c r="AC111" i="50"/>
  <c r="K94" i="50"/>
  <c r="AC60" i="50"/>
  <c r="V113" i="50"/>
  <c r="T111" i="50"/>
  <c r="AF42" i="50"/>
  <c r="AD70" i="50"/>
  <c r="M50" i="50"/>
  <c r="Q84" i="50"/>
  <c r="X117" i="50"/>
  <c r="X80" i="50"/>
  <c r="AA80" i="50"/>
  <c r="D99" i="50"/>
  <c r="S49" i="31"/>
  <c r="AG110" i="50"/>
  <c r="X52" i="50"/>
  <c r="F50" i="50"/>
  <c r="P42" i="50"/>
  <c r="K81" i="50"/>
  <c r="AA71" i="50"/>
  <c r="U99" i="50"/>
  <c r="K43" i="50"/>
  <c r="M84" i="50"/>
  <c r="V111" i="50"/>
  <c r="V117" i="50"/>
  <c r="AG115" i="50"/>
  <c r="AC117" i="50"/>
  <c r="AC94" i="50"/>
  <c r="Y82" i="50"/>
  <c r="S92" i="50"/>
  <c r="S80" i="50"/>
  <c r="L113" i="50"/>
  <c r="T80" i="50"/>
  <c r="AG116" i="50"/>
  <c r="AF66" i="50"/>
  <c r="L44" i="50"/>
  <c r="U49" i="50"/>
  <c r="AB68" i="50"/>
  <c r="M99" i="50"/>
  <c r="J43" i="31"/>
  <c r="J50" i="31"/>
  <c r="AB82" i="50"/>
  <c r="F99" i="50"/>
  <c r="K39" i="50"/>
  <c r="V42" i="50"/>
  <c r="T55" i="50"/>
  <c r="O47" i="50"/>
  <c r="AE112" i="50"/>
  <c r="AG38" i="50"/>
  <c r="P115" i="50"/>
  <c r="AC38" i="50"/>
  <c r="AE42" i="50"/>
  <c r="K92" i="50"/>
  <c r="AA51" i="50"/>
  <c r="V41" i="50"/>
  <c r="F46" i="50"/>
  <c r="AC81" i="50"/>
  <c r="AC112" i="50"/>
  <c r="AB94" i="50"/>
  <c r="AC110" i="50"/>
  <c r="AD73" i="50"/>
  <c r="R59" i="50"/>
  <c r="S82" i="50"/>
  <c r="F47" i="50"/>
  <c r="U47" i="50"/>
  <c r="AC115" i="50"/>
  <c r="V115" i="50"/>
  <c r="AA43" i="31"/>
  <c r="AE45" i="31"/>
  <c r="AB49" i="31"/>
  <c r="E44" i="31"/>
  <c r="G50" i="31"/>
  <c r="K50" i="31"/>
  <c r="AD51" i="50"/>
  <c r="AC80" i="50"/>
  <c r="S94" i="50"/>
  <c r="K113" i="50"/>
  <c r="V84" i="50"/>
  <c r="S40" i="50"/>
  <c r="E101" i="50"/>
  <c r="V82" i="50"/>
  <c r="AG82" i="50"/>
  <c r="Y116" i="50"/>
  <c r="V44" i="50"/>
  <c r="H42" i="50"/>
  <c r="L38" i="50"/>
  <c r="P49" i="31"/>
  <c r="S81" i="50"/>
  <c r="AG117" i="50"/>
  <c r="AA70" i="50"/>
  <c r="Y94" i="50"/>
  <c r="AC116" i="50"/>
  <c r="AC82" i="50"/>
  <c r="K42" i="50"/>
  <c r="AB55" i="50"/>
  <c r="AB62" i="50" s="1"/>
  <c r="E99" i="50"/>
  <c r="D3" i="2" s="1"/>
  <c r="P37" i="50"/>
  <c r="Q37" i="50"/>
  <c r="AC92" i="50"/>
  <c r="AC84" i="50"/>
  <c r="Y84" i="50"/>
  <c r="V116" i="50"/>
  <c r="AC41" i="50"/>
  <c r="D47" i="50"/>
  <c r="V40" i="50"/>
  <c r="AG84" i="50"/>
  <c r="E46" i="50"/>
  <c r="F45" i="50"/>
  <c r="Z49" i="31"/>
  <c r="S112" i="50"/>
  <c r="AD50" i="31"/>
  <c r="AE80" i="50"/>
  <c r="E80" i="50"/>
  <c r="O92" i="50"/>
  <c r="X43" i="31"/>
  <c r="AF50" i="31"/>
  <c r="X50" i="31"/>
  <c r="E111" i="50"/>
  <c r="D52" i="50"/>
  <c r="L45" i="31"/>
  <c r="R43" i="31"/>
  <c r="K46" i="31"/>
  <c r="X116" i="50"/>
  <c r="AA84" i="50"/>
  <c r="S111" i="50"/>
  <c r="U46" i="31"/>
  <c r="AF43" i="31"/>
  <c r="AB44" i="31"/>
  <c r="W50" i="31"/>
  <c r="Q80" i="50"/>
  <c r="F55" i="50"/>
  <c r="F65" i="50" s="1"/>
  <c r="AA81" i="50"/>
  <c r="AE92" i="50"/>
  <c r="T49" i="31"/>
  <c r="AD45" i="31"/>
  <c r="L115" i="50"/>
  <c r="AE84" i="50"/>
  <c r="D101" i="50"/>
  <c r="X94" i="50"/>
  <c r="S113" i="50"/>
  <c r="S44" i="50"/>
  <c r="N117" i="50"/>
  <c r="M46" i="31"/>
  <c r="T45" i="31"/>
  <c r="AE44" i="31"/>
  <c r="AC45" i="31"/>
  <c r="E43" i="31"/>
  <c r="G46" i="31"/>
  <c r="AE117" i="50"/>
  <c r="AA117" i="50"/>
  <c r="N45" i="31"/>
  <c r="O115" i="50"/>
  <c r="E110" i="50"/>
  <c r="E84" i="50"/>
  <c r="T51" i="50"/>
  <c r="AD56" i="50"/>
  <c r="AE82" i="50"/>
  <c r="X41" i="50"/>
  <c r="S117" i="50"/>
  <c r="S115" i="50"/>
  <c r="E40" i="50"/>
  <c r="M110" i="50"/>
  <c r="T72" i="50"/>
  <c r="AA82" i="50"/>
  <c r="X82" i="50"/>
  <c r="M66" i="50"/>
  <c r="E81" i="50"/>
  <c r="P46" i="31"/>
  <c r="AD44" i="31"/>
  <c r="Z43" i="31"/>
  <c r="C49" i="31"/>
  <c r="D44" i="31"/>
  <c r="N47" i="50"/>
  <c r="E115" i="50"/>
  <c r="AD110" i="50"/>
  <c r="O45" i="31"/>
  <c r="C45" i="31"/>
  <c r="AA39" i="50"/>
  <c r="AA43" i="50"/>
  <c r="AA92" i="50"/>
  <c r="X84" i="50"/>
  <c r="S110" i="50"/>
  <c r="X81" i="50"/>
  <c r="AD112" i="50"/>
  <c r="F117" i="50"/>
  <c r="E82" i="50"/>
  <c r="X43" i="50"/>
  <c r="P45" i="31"/>
  <c r="K110" i="50"/>
  <c r="N56" i="50"/>
  <c r="D49" i="50"/>
  <c r="AA110" i="50"/>
  <c r="X115" i="50"/>
  <c r="AA56" i="50"/>
  <c r="AA61" i="50" s="1"/>
  <c r="E112" i="50"/>
  <c r="N84" i="50"/>
  <c r="H84" i="50"/>
  <c r="AB115" i="50"/>
  <c r="M43" i="31"/>
  <c r="U110" i="50"/>
  <c r="U94" i="50"/>
  <c r="T46" i="31"/>
  <c r="V73" i="50"/>
  <c r="U50" i="31"/>
  <c r="V51" i="50"/>
  <c r="U49" i="31"/>
  <c r="AF115" i="50"/>
  <c r="AF117" i="50"/>
  <c r="AD94" i="50"/>
  <c r="AC46" i="31"/>
  <c r="Q94" i="50"/>
  <c r="P44" i="31"/>
  <c r="G43" i="31"/>
  <c r="AD46" i="31"/>
  <c r="W46" i="31"/>
  <c r="P52" i="50"/>
  <c r="O50" i="31"/>
  <c r="Z44" i="31"/>
  <c r="C50" i="31"/>
  <c r="N44" i="31"/>
  <c r="D45" i="31"/>
  <c r="O38" i="50"/>
  <c r="N115" i="50"/>
  <c r="Y110" i="50"/>
  <c r="X111" i="50"/>
  <c r="H80" i="50"/>
  <c r="AA115" i="50"/>
  <c r="M81" i="50"/>
  <c r="L44" i="31"/>
  <c r="M38" i="50"/>
  <c r="L43" i="31"/>
  <c r="N112" i="50"/>
  <c r="U45" i="31"/>
  <c r="AF45" i="31"/>
  <c r="AF44" i="31"/>
  <c r="AB46" i="31"/>
  <c r="AC49" i="31"/>
  <c r="P43" i="31"/>
  <c r="X44" i="31"/>
  <c r="R46" i="31"/>
  <c r="R45" i="31"/>
  <c r="AD49" i="31"/>
  <c r="W49" i="31"/>
  <c r="O46" i="31"/>
  <c r="C46" i="31"/>
  <c r="L111" i="50"/>
  <c r="K43" i="31"/>
  <c r="T110" i="50"/>
  <c r="S44" i="31"/>
  <c r="S45" i="31"/>
  <c r="P51" i="50"/>
  <c r="O49" i="31"/>
  <c r="AE116" i="50"/>
  <c r="AE110" i="50"/>
  <c r="AB111" i="50"/>
  <c r="AC68" i="50"/>
  <c r="AC51" i="50"/>
  <c r="Y38" i="50"/>
  <c r="AE115" i="50"/>
  <c r="P72" i="50"/>
  <c r="S51" i="50"/>
  <c r="E113" i="50"/>
  <c r="K52" i="50"/>
  <c r="E116" i="50"/>
  <c r="AB84" i="50"/>
  <c r="M82" i="50"/>
  <c r="AA50" i="31"/>
  <c r="L46" i="31"/>
  <c r="M49" i="31"/>
  <c r="T50" i="31"/>
  <c r="U44" i="31"/>
  <c r="AB45" i="31"/>
  <c r="P50" i="31"/>
  <c r="G49" i="31"/>
  <c r="R44" i="31"/>
  <c r="AA73" i="50"/>
  <c r="Z50" i="31"/>
  <c r="D94" i="50"/>
  <c r="C44" i="31"/>
  <c r="L94" i="50"/>
  <c r="K44" i="31"/>
  <c r="L110" i="50"/>
  <c r="T117" i="50"/>
  <c r="T116" i="50"/>
  <c r="E73" i="50"/>
  <c r="D50" i="31"/>
  <c r="AF39" i="50"/>
  <c r="K115" i="50"/>
  <c r="Y113" i="50"/>
  <c r="U117" i="50"/>
  <c r="D112" i="50"/>
  <c r="AC72" i="50"/>
  <c r="N81" i="50"/>
  <c r="X113" i="50"/>
  <c r="E117" i="50"/>
  <c r="Y111" i="50"/>
  <c r="F38" i="50"/>
  <c r="Q42" i="50"/>
  <c r="N110" i="50"/>
  <c r="S72" i="50"/>
  <c r="K73" i="50"/>
  <c r="P68" i="50"/>
  <c r="AA46" i="31"/>
  <c r="L49" i="31"/>
  <c r="M45" i="31"/>
  <c r="AE43" i="31"/>
  <c r="E46" i="31"/>
  <c r="X40" i="50"/>
  <c r="W45" i="31"/>
  <c r="W44" i="31"/>
  <c r="O65" i="50"/>
  <c r="O82" i="50"/>
  <c r="N46" i="31"/>
  <c r="D43" i="31"/>
  <c r="X110" i="50"/>
  <c r="L52" i="50"/>
  <c r="X55" i="50"/>
  <c r="X59" i="50" s="1"/>
  <c r="AA44" i="50"/>
  <c r="N113" i="50"/>
  <c r="K38" i="50"/>
  <c r="F94" i="50"/>
  <c r="H52" i="50"/>
  <c r="F111" i="50"/>
  <c r="AE111" i="50"/>
  <c r="F39" i="50"/>
  <c r="Y115" i="50"/>
  <c r="K116" i="50"/>
  <c r="N80" i="50"/>
  <c r="AB72" i="50"/>
  <c r="AA49" i="31"/>
  <c r="U43" i="31"/>
  <c r="AF52" i="50"/>
  <c r="AE50" i="31"/>
  <c r="AF46" i="31"/>
  <c r="J46" i="31"/>
  <c r="J45" i="31"/>
  <c r="X46" i="31"/>
  <c r="E49" i="31"/>
  <c r="P82" i="50"/>
  <c r="O44" i="31"/>
  <c r="D116" i="50"/>
  <c r="N49" i="31"/>
  <c r="L40" i="50"/>
  <c r="K45" i="31"/>
  <c r="S43" i="31"/>
  <c r="O116" i="50"/>
  <c r="N43" i="31"/>
  <c r="L73" i="50"/>
  <c r="K117" i="50"/>
  <c r="AE55" i="50"/>
  <c r="AB117" i="50"/>
  <c r="O80" i="50"/>
  <c r="K111" i="50"/>
  <c r="H73" i="50"/>
  <c r="AB112" i="50"/>
  <c r="AA111" i="50"/>
  <c r="F80" i="50"/>
  <c r="N92" i="50"/>
  <c r="AF82" i="50"/>
  <c r="Y112" i="50"/>
  <c r="AB42" i="50"/>
  <c r="X112" i="50"/>
  <c r="AA44" i="31"/>
  <c r="AA45" i="31"/>
  <c r="M44" i="31"/>
  <c r="U84" i="50"/>
  <c r="T44" i="31"/>
  <c r="U115" i="50"/>
  <c r="T43" i="31"/>
  <c r="AF94" i="50"/>
  <c r="AE46" i="31"/>
  <c r="AF49" i="31"/>
  <c r="K51" i="50"/>
  <c r="J49" i="31"/>
  <c r="AC73" i="50"/>
  <c r="AB50" i="31"/>
  <c r="AD80" i="50"/>
  <c r="AC44" i="31"/>
  <c r="AD116" i="50"/>
  <c r="AC43" i="31"/>
  <c r="X49" i="31"/>
  <c r="F113" i="50"/>
  <c r="E45" i="31"/>
  <c r="H113" i="50"/>
  <c r="G45" i="31"/>
  <c r="H39" i="50"/>
  <c r="G44" i="31"/>
  <c r="S73" i="50"/>
  <c r="R50" i="31"/>
  <c r="AD43" i="31"/>
  <c r="W43" i="31"/>
  <c r="Z46" i="31"/>
  <c r="Z45" i="31"/>
  <c r="K49" i="31"/>
  <c r="S50" i="31"/>
  <c r="D46" i="31"/>
  <c r="AA116" i="50"/>
  <c r="AB110" i="50"/>
  <c r="AA112" i="50"/>
  <c r="U40" i="50"/>
  <c r="AD84" i="50"/>
  <c r="N42" i="50"/>
  <c r="H41" i="50"/>
  <c r="AA113" i="50"/>
  <c r="AD40" i="50"/>
  <c r="F92" i="50"/>
  <c r="K112" i="50"/>
  <c r="M73" i="50"/>
  <c r="L50" i="31"/>
  <c r="AF51" i="50"/>
  <c r="AE49" i="31"/>
  <c r="J44" i="31"/>
  <c r="AB43" i="31"/>
  <c r="X45" i="31"/>
  <c r="O43" i="31"/>
  <c r="C43" i="31"/>
  <c r="S46" i="31"/>
  <c r="D49" i="31"/>
  <c r="J62" i="50"/>
  <c r="Y64" i="50"/>
  <c r="P62" i="50"/>
  <c r="S59" i="50"/>
  <c r="AB64" i="50"/>
  <c r="P61" i="50"/>
  <c r="Q3" i="2"/>
  <c r="H3" i="2"/>
  <c r="Z65" i="50"/>
  <c r="V3" i="2"/>
  <c r="V69" i="50"/>
  <c r="V101" i="50"/>
  <c r="K50" i="50"/>
  <c r="K71" i="50"/>
  <c r="Y51" i="50"/>
  <c r="Y72" i="50"/>
  <c r="H55" i="50"/>
  <c r="H64" i="50" s="1"/>
  <c r="H110" i="50"/>
  <c r="S49" i="50"/>
  <c r="S70" i="50"/>
  <c r="S66" i="50"/>
  <c r="S45" i="50"/>
  <c r="AE99" i="50"/>
  <c r="AE67" i="50"/>
  <c r="AE46" i="50"/>
  <c r="X68" i="50"/>
  <c r="X47" i="50"/>
  <c r="X46" i="50"/>
  <c r="X99" i="50"/>
  <c r="X67" i="50"/>
  <c r="AA99" i="50"/>
  <c r="AA46" i="50"/>
  <c r="O113" i="50"/>
  <c r="O40" i="50"/>
  <c r="O81" i="50"/>
  <c r="T81" i="50"/>
  <c r="T40" i="50"/>
  <c r="T113" i="50"/>
  <c r="U111" i="50"/>
  <c r="D115" i="50"/>
  <c r="F3" i="2"/>
  <c r="O111" i="50"/>
  <c r="D92" i="50"/>
  <c r="O112" i="50"/>
  <c r="AD115" i="50"/>
  <c r="AD92" i="50"/>
  <c r="V48" i="50"/>
  <c r="H115" i="50"/>
  <c r="H40" i="50"/>
  <c r="M61" i="50"/>
  <c r="B3" i="2"/>
  <c r="AF111" i="50"/>
  <c r="D110" i="50"/>
  <c r="F112" i="50"/>
  <c r="D117" i="50"/>
  <c r="H112" i="50"/>
  <c r="U39" i="50"/>
  <c r="AC45" i="50"/>
  <c r="M112" i="50"/>
  <c r="M116" i="50"/>
  <c r="P117" i="50"/>
  <c r="P60" i="50"/>
  <c r="H116" i="50"/>
  <c r="P116" i="50"/>
  <c r="M94" i="50"/>
  <c r="U69" i="50"/>
  <c r="U101" i="50"/>
  <c r="AD101" i="50"/>
  <c r="AD48" i="50"/>
  <c r="Q40" i="50"/>
  <c r="Q113" i="50"/>
  <c r="Q81" i="50"/>
  <c r="Q46" i="50"/>
  <c r="Q67" i="50"/>
  <c r="Q99" i="50"/>
  <c r="Y40" i="50"/>
  <c r="Y81" i="50"/>
  <c r="Y44" i="50"/>
  <c r="Y117" i="50"/>
  <c r="H47" i="50"/>
  <c r="H68" i="50"/>
  <c r="H46" i="50"/>
  <c r="H99" i="50"/>
  <c r="H67" i="50"/>
  <c r="P99" i="50"/>
  <c r="P46" i="50"/>
  <c r="O71" i="50"/>
  <c r="O50" i="50"/>
  <c r="O48" i="50"/>
  <c r="O101" i="50"/>
  <c r="O69" i="50"/>
  <c r="Q45" i="50"/>
  <c r="L48" i="50"/>
  <c r="L101" i="50"/>
  <c r="L69" i="50"/>
  <c r="T70" i="50"/>
  <c r="T49" i="50"/>
  <c r="T71" i="50"/>
  <c r="T50" i="50"/>
  <c r="E56" i="50"/>
  <c r="E60" i="50" s="1"/>
  <c r="E42" i="50"/>
  <c r="AF116" i="50"/>
  <c r="AF43" i="50"/>
  <c r="AF84" i="50"/>
  <c r="U80" i="50"/>
  <c r="K70" i="50"/>
  <c r="K49" i="50"/>
  <c r="S101" i="50"/>
  <c r="S69" i="50"/>
  <c r="S48" i="50"/>
  <c r="X70" i="50"/>
  <c r="X49" i="50"/>
  <c r="AA48" i="50"/>
  <c r="AA101" i="50"/>
  <c r="D40" i="50"/>
  <c r="D81" i="50"/>
  <c r="D113" i="50"/>
  <c r="AG64" i="50"/>
  <c r="U41" i="50"/>
  <c r="D111" i="50"/>
  <c r="T82" i="50"/>
  <c r="H82" i="50"/>
  <c r="T44" i="50"/>
  <c r="AC52" i="50"/>
  <c r="U81" i="50"/>
  <c r="D80" i="50"/>
  <c r="E45" i="50"/>
  <c r="P110" i="50"/>
  <c r="M52" i="50"/>
  <c r="S52" i="50"/>
  <c r="D84" i="50"/>
  <c r="AD81" i="50"/>
  <c r="H81" i="50"/>
  <c r="N111" i="50"/>
  <c r="U112" i="50"/>
  <c r="F115" i="50"/>
  <c r="M92" i="50"/>
  <c r="AB51" i="50"/>
  <c r="Q111" i="50"/>
  <c r="P112" i="50"/>
  <c r="AB116" i="50"/>
  <c r="Q82" i="50"/>
  <c r="P64" i="50"/>
  <c r="M49" i="50"/>
  <c r="M70" i="50"/>
  <c r="M69" i="50"/>
  <c r="M101" i="50"/>
  <c r="M48" i="50"/>
  <c r="N41" i="50"/>
  <c r="N82" i="50"/>
  <c r="N94" i="50"/>
  <c r="AF67" i="50"/>
  <c r="AF99" i="50"/>
  <c r="AF46" i="50"/>
  <c r="AG40" i="50"/>
  <c r="AG113" i="50"/>
  <c r="AG81" i="50"/>
  <c r="AG39" i="50"/>
  <c r="AG112" i="50"/>
  <c r="AG80" i="50"/>
  <c r="AG92" i="50"/>
  <c r="K99" i="50"/>
  <c r="K46" i="50"/>
  <c r="K67" i="50"/>
  <c r="Q70" i="50"/>
  <c r="Q49" i="50"/>
  <c r="Y101" i="50"/>
  <c r="Y69" i="50"/>
  <c r="Y48" i="50"/>
  <c r="Y92" i="50"/>
  <c r="Y80" i="50"/>
  <c r="Y39" i="50"/>
  <c r="H50" i="50"/>
  <c r="H71" i="50"/>
  <c r="H49" i="50"/>
  <c r="H70" i="50"/>
  <c r="S46" i="50"/>
  <c r="S67" i="50"/>
  <c r="S99" i="50"/>
  <c r="AE71" i="50"/>
  <c r="AE50" i="50"/>
  <c r="P70" i="50"/>
  <c r="P49" i="50"/>
  <c r="AA94" i="50"/>
  <c r="O73" i="50"/>
  <c r="O52" i="50"/>
  <c r="L70" i="50"/>
  <c r="L49" i="50"/>
  <c r="L68" i="50"/>
  <c r="L47" i="50"/>
  <c r="AG72" i="50"/>
  <c r="AG51" i="50"/>
  <c r="AD117" i="50"/>
  <c r="P65" i="50"/>
  <c r="N48" i="50"/>
  <c r="N101" i="50"/>
  <c r="N69" i="50"/>
  <c r="Y99" i="50"/>
  <c r="Y67" i="50"/>
  <c r="U82" i="50"/>
  <c r="T94" i="50"/>
  <c r="K65" i="50"/>
  <c r="F40" i="50"/>
  <c r="U113" i="50"/>
  <c r="L81" i="50"/>
  <c r="AD41" i="50"/>
  <c r="AD113" i="50"/>
  <c r="Q92" i="50"/>
  <c r="L42" i="50"/>
  <c r="L37" i="50"/>
  <c r="D82" i="50"/>
  <c r="T60" i="50"/>
  <c r="U92" i="50"/>
  <c r="AB71" i="50"/>
  <c r="L39" i="50"/>
  <c r="P92" i="50"/>
  <c r="T43" i="50"/>
  <c r="U37" i="50"/>
  <c r="Y46" i="50"/>
  <c r="AB69" i="50"/>
  <c r="AB101" i="50"/>
  <c r="AB48" i="50"/>
  <c r="U56" i="50"/>
  <c r="U42" i="50"/>
  <c r="V50" i="50"/>
  <c r="V71" i="50"/>
  <c r="V99" i="50"/>
  <c r="V67" i="50"/>
  <c r="V46" i="50"/>
  <c r="AF113" i="50"/>
  <c r="AF81" i="50"/>
  <c r="AF40" i="50"/>
  <c r="AG71" i="50"/>
  <c r="AG50" i="50"/>
  <c r="AG70" i="50"/>
  <c r="AG49" i="50"/>
  <c r="Q116" i="50"/>
  <c r="Q43" i="50"/>
  <c r="Y49" i="50"/>
  <c r="Y70" i="50"/>
  <c r="AE47" i="50"/>
  <c r="H66" i="50"/>
  <c r="H45" i="50"/>
  <c r="S68" i="50"/>
  <c r="S47" i="50"/>
  <c r="AE48" i="50"/>
  <c r="AE101" i="50"/>
  <c r="X101" i="50"/>
  <c r="X48" i="50"/>
  <c r="O117" i="50"/>
  <c r="O44" i="50"/>
  <c r="N49" i="50"/>
  <c r="N70" i="50"/>
  <c r="M115" i="50"/>
  <c r="AG46" i="50"/>
  <c r="AG99" i="50"/>
  <c r="AG67" i="50"/>
  <c r="AC69" i="50"/>
  <c r="AC48" i="50"/>
  <c r="AC101" i="50"/>
  <c r="Q39" i="50"/>
  <c r="Q112" i="50"/>
  <c r="AE66" i="50"/>
  <c r="AE45" i="50"/>
  <c r="O84" i="50"/>
  <c r="AF80" i="50"/>
  <c r="H111" i="50"/>
  <c r="E52" i="50"/>
  <c r="F81" i="50"/>
  <c r="O110" i="50"/>
  <c r="P59" i="50"/>
  <c r="AD82" i="50"/>
  <c r="AD38" i="50"/>
  <c r="L84" i="50"/>
  <c r="Q115" i="50"/>
  <c r="L56" i="50"/>
  <c r="L55" i="50"/>
  <c r="M117" i="50"/>
  <c r="T92" i="50"/>
  <c r="L92" i="50"/>
  <c r="T84" i="50"/>
  <c r="U55" i="50"/>
  <c r="M47" i="50"/>
  <c r="M68" i="50"/>
  <c r="V92" i="50"/>
  <c r="V80" i="50"/>
  <c r="V39" i="50"/>
  <c r="V112" i="50"/>
  <c r="K69" i="50"/>
  <c r="K101" i="50"/>
  <c r="K48" i="50"/>
  <c r="AC40" i="50"/>
  <c r="AC113" i="50"/>
  <c r="AD99" i="50"/>
  <c r="AD46" i="50"/>
  <c r="Q52" i="50"/>
  <c r="Q73" i="50"/>
  <c r="F101" i="50"/>
  <c r="F48" i="50"/>
  <c r="F69" i="50"/>
  <c r="H69" i="50"/>
  <c r="H48" i="50"/>
  <c r="H101" i="50"/>
  <c r="AE73" i="50"/>
  <c r="AE52" i="50"/>
  <c r="AE41" i="50"/>
  <c r="AE94" i="50"/>
  <c r="P101" i="50"/>
  <c r="P48" i="50"/>
  <c r="D48" i="50"/>
  <c r="D69" i="50"/>
  <c r="O46" i="50"/>
  <c r="O99" i="50"/>
  <c r="O67" i="50"/>
  <c r="L71" i="50"/>
  <c r="L50" i="50"/>
  <c r="T101" i="50"/>
  <c r="T48" i="50"/>
  <c r="T69" i="50"/>
  <c r="V47" i="50"/>
  <c r="V68" i="50"/>
  <c r="AG47" i="50"/>
  <c r="AG68" i="50"/>
  <c r="Q69" i="50"/>
  <c r="Q48" i="50"/>
  <c r="Q101" i="50"/>
  <c r="AB46" i="50"/>
  <c r="AB99" i="50"/>
  <c r="N55" i="50"/>
  <c r="N64" i="50" s="1"/>
  <c r="N37" i="50"/>
  <c r="AF55" i="50"/>
  <c r="AF59" i="50" s="1"/>
  <c r="AF110" i="50"/>
  <c r="K45" i="50"/>
  <c r="K66" i="50"/>
  <c r="Q71" i="50"/>
  <c r="Q50" i="50"/>
  <c r="F116" i="50"/>
  <c r="F43" i="50"/>
  <c r="X50" i="50"/>
  <c r="X71" i="50"/>
  <c r="P81" i="50"/>
  <c r="P40" i="50"/>
  <c r="AF112" i="50"/>
  <c r="AB70" i="50"/>
  <c r="H117" i="50"/>
  <c r="O42" i="50"/>
  <c r="O94" i="50"/>
  <c r="P111" i="50"/>
  <c r="AD39" i="50"/>
  <c r="M111" i="50"/>
  <c r="AD111" i="50"/>
  <c r="L116" i="50"/>
  <c r="E50" i="50"/>
  <c r="AF44" i="50"/>
  <c r="T115" i="50"/>
  <c r="T39" i="50"/>
  <c r="Q110" i="50"/>
  <c r="M113" i="50"/>
  <c r="L80" i="50"/>
  <c r="L82" i="50"/>
  <c r="P66" i="50"/>
  <c r="U116" i="50"/>
  <c r="N99" i="50"/>
  <c r="N46" i="50"/>
  <c r="N67" i="50"/>
  <c r="V70" i="50"/>
  <c r="V49" i="50"/>
  <c r="V66" i="50"/>
  <c r="V45" i="50"/>
  <c r="I3" i="2"/>
  <c r="AG73" i="50"/>
  <c r="AG52" i="50"/>
  <c r="K47" i="50"/>
  <c r="K68" i="50"/>
  <c r="AC99" i="50"/>
  <c r="AC46" i="50"/>
  <c r="AD55" i="50"/>
  <c r="AD37" i="50"/>
  <c r="Y45" i="50"/>
  <c r="Y66" i="50"/>
  <c r="F82" i="50"/>
  <c r="F41" i="50"/>
  <c r="AG45" i="50"/>
  <c r="H94" i="50"/>
  <c r="S71" i="50"/>
  <c r="S50" i="50"/>
  <c r="AE113" i="50"/>
  <c r="AE81" i="50"/>
  <c r="AE40" i="50"/>
  <c r="X66" i="50"/>
  <c r="X45" i="50"/>
  <c r="X72" i="50"/>
  <c r="X51" i="50"/>
  <c r="P94" i="50"/>
  <c r="P41" i="50"/>
  <c r="AA45" i="50"/>
  <c r="AA66" i="50"/>
  <c r="E47" i="50"/>
  <c r="E68" i="50"/>
  <c r="Y47" i="50"/>
  <c r="Y68" i="50"/>
  <c r="N66" i="50"/>
  <c r="P113" i="50"/>
  <c r="AB45" i="50"/>
  <c r="AB66" i="50"/>
  <c r="AG101" i="50"/>
  <c r="AG48" i="50"/>
  <c r="AG69" i="50"/>
  <c r="AC49" i="50"/>
  <c r="AC70" i="50"/>
  <c r="Y50" i="50"/>
  <c r="Y71" i="50"/>
  <c r="F84" i="50"/>
  <c r="AF92" i="50"/>
  <c r="AF41" i="50"/>
  <c r="AA69" i="50"/>
  <c r="F110" i="50"/>
  <c r="T112" i="50"/>
  <c r="Q117" i="50"/>
  <c r="N116" i="50"/>
  <c r="L112" i="50"/>
  <c r="M59" i="50"/>
  <c r="AB40" i="50"/>
  <c r="AB113" i="50"/>
  <c r="AB81" i="50"/>
  <c r="V55" i="50"/>
  <c r="V60" i="50" s="1"/>
  <c r="V110" i="50"/>
  <c r="V37" i="50"/>
  <c r="AF101" i="50"/>
  <c r="AF48" i="50"/>
  <c r="AG41" i="50"/>
  <c r="AG94" i="50"/>
  <c r="AD68" i="50"/>
  <c r="AD47" i="50"/>
  <c r="Q51" i="50"/>
  <c r="Q72" i="50"/>
  <c r="Q47" i="50"/>
  <c r="Q68" i="50"/>
  <c r="S84" i="50"/>
  <c r="S43" i="50"/>
  <c r="S116" i="50"/>
  <c r="O66" i="50"/>
  <c r="O45" i="50"/>
  <c r="O49" i="50"/>
  <c r="O70" i="50"/>
  <c r="L99" i="50"/>
  <c r="L67" i="50"/>
  <c r="L46" i="50"/>
  <c r="L66" i="50"/>
  <c r="L45" i="50"/>
  <c r="T68" i="50"/>
  <c r="T47" i="50"/>
  <c r="AE64" i="50"/>
  <c r="AC64" i="50"/>
  <c r="O64" i="50"/>
  <c r="M62" i="50"/>
  <c r="S62" i="50"/>
  <c r="I59" i="50"/>
  <c r="T61" i="50"/>
  <c r="D64" i="50"/>
  <c r="G59" i="50"/>
  <c r="AE65" i="50"/>
  <c r="G65" i="50"/>
  <c r="T64" i="50"/>
  <c r="W59" i="50"/>
  <c r="S64" i="50"/>
  <c r="S61" i="50"/>
  <c r="W60" i="50"/>
  <c r="T65" i="50"/>
  <c r="W64" i="50"/>
  <c r="Q59" i="50"/>
  <c r="AC61" i="50"/>
  <c r="AC62" i="50"/>
  <c r="T62" i="50"/>
  <c r="T59" i="50"/>
  <c r="O60" i="50"/>
  <c r="I62" i="50"/>
  <c r="D65" i="50"/>
  <c r="D60" i="50"/>
  <c r="D59" i="50"/>
  <c r="AG61" i="50"/>
  <c r="R61" i="50"/>
  <c r="R60" i="50"/>
  <c r="R64" i="50"/>
  <c r="R65" i="50"/>
  <c r="Y62" i="50"/>
  <c r="K62" i="50"/>
  <c r="C59" i="50"/>
  <c r="G62" i="50"/>
  <c r="G61" i="50"/>
  <c r="R62" i="50"/>
  <c r="K61" i="50"/>
  <c r="K59" i="50"/>
  <c r="AC59" i="50"/>
  <c r="C60" i="50"/>
  <c r="C64" i="50"/>
  <c r="K64" i="50"/>
  <c r="E62" i="50"/>
  <c r="J61" i="50"/>
  <c r="J64" i="50"/>
  <c r="J60" i="50"/>
  <c r="G60" i="50"/>
  <c r="J59" i="50"/>
  <c r="X62" i="50"/>
  <c r="AG65" i="50"/>
  <c r="K60" i="50"/>
  <c r="D61" i="50"/>
  <c r="Y60" i="50"/>
  <c r="Y65" i="50"/>
  <c r="Y61" i="50"/>
  <c r="AE60" i="50"/>
  <c r="D62" i="50"/>
  <c r="Q62" i="50"/>
  <c r="AE61" i="50"/>
  <c r="J65" i="50"/>
  <c r="Y59" i="50"/>
  <c r="AE59" i="50"/>
  <c r="S65" i="50"/>
  <c r="AG62" i="50"/>
  <c r="AG60" i="50"/>
  <c r="O61" i="50"/>
  <c r="Z62" i="50"/>
  <c r="Q60" i="50"/>
  <c r="Q61" i="50"/>
  <c r="Q64" i="50"/>
  <c r="Q65" i="50"/>
  <c r="AG59" i="50"/>
  <c r="Z59" i="50"/>
  <c r="X61" i="50"/>
  <c r="X65" i="50"/>
  <c r="C61" i="50"/>
  <c r="M60" i="50"/>
  <c r="C65" i="50"/>
  <c r="O62" i="50"/>
  <c r="Z61" i="50"/>
  <c r="X64" i="50"/>
  <c r="O59" i="50"/>
  <c r="AC65" i="50"/>
  <c r="W61" i="50"/>
  <c r="W65" i="50"/>
  <c r="S60" i="50"/>
  <c r="X60" i="50"/>
  <c r="Z64" i="50"/>
  <c r="Z60" i="50"/>
  <c r="M65" i="50"/>
  <c r="I60" i="50"/>
  <c r="I64" i="50"/>
  <c r="M64" i="50"/>
  <c r="I61" i="50"/>
  <c r="AE62" i="50"/>
  <c r="F60" i="50" l="1"/>
  <c r="F61" i="50"/>
  <c r="F64" i="50"/>
  <c r="F62" i="50"/>
  <c r="AB60" i="50"/>
  <c r="AB65" i="50"/>
  <c r="AB59" i="50"/>
  <c r="AB61" i="50"/>
  <c r="E64" i="50"/>
  <c r="F59" i="50"/>
  <c r="AA64" i="50"/>
  <c r="AA62" i="50"/>
  <c r="R3" i="2"/>
  <c r="AA3" i="2"/>
  <c r="W3" i="2"/>
  <c r="C3" i="2"/>
  <c r="AA65" i="50"/>
  <c r="AA60" i="50"/>
  <c r="AA59" i="50"/>
  <c r="AD61" i="50"/>
  <c r="E3" i="2"/>
  <c r="L64" i="50"/>
  <c r="N60" i="50"/>
  <c r="AB3" i="2"/>
  <c r="N61" i="50"/>
  <c r="V62" i="50"/>
  <c r="V64" i="50"/>
  <c r="V65" i="50"/>
  <c r="N65" i="50"/>
  <c r="N59" i="50"/>
  <c r="N62" i="50"/>
  <c r="AF62" i="50"/>
  <c r="U60" i="50"/>
  <c r="N3" i="2"/>
  <c r="AD64" i="50"/>
  <c r="Z3" i="2"/>
  <c r="AF60" i="50"/>
  <c r="U3" i="2"/>
  <c r="L59" i="50"/>
  <c r="T3" i="2"/>
  <c r="H61" i="50"/>
  <c r="AD60" i="50"/>
  <c r="V59" i="50"/>
  <c r="U64" i="50"/>
  <c r="U65" i="50"/>
  <c r="AD59" i="50"/>
  <c r="H65" i="50"/>
  <c r="H62" i="50"/>
  <c r="J3" i="2"/>
  <c r="H60" i="50"/>
  <c r="AD65" i="50"/>
  <c r="AD62" i="50"/>
  <c r="V61" i="50"/>
  <c r="U61" i="50"/>
  <c r="G3" i="2"/>
  <c r="AD3" i="2"/>
  <c r="M3" i="2"/>
  <c r="AE3" i="2"/>
  <c r="X3" i="2"/>
  <c r="S3" i="2"/>
  <c r="O3" i="2"/>
  <c r="L62" i="50"/>
  <c r="L61" i="50"/>
  <c r="L60" i="50"/>
  <c r="P3" i="2"/>
  <c r="AF3" i="2"/>
  <c r="L3" i="2"/>
  <c r="AC3" i="2"/>
  <c r="H59" i="50"/>
  <c r="AF61" i="50"/>
  <c r="U62" i="50"/>
  <c r="E61" i="50"/>
  <c r="E65" i="50"/>
  <c r="E59" i="50"/>
  <c r="L65" i="50"/>
  <c r="U59" i="50"/>
  <c r="AF65" i="50"/>
  <c r="K3" i="2"/>
  <c r="AF64" i="50"/>
  <c r="C3" i="43"/>
  <c r="B254" i="30"/>
  <c r="B6" i="2" s="1"/>
  <c r="B253" i="30"/>
  <c r="D141" i="30"/>
  <c r="E141" i="30"/>
  <c r="F141" i="30"/>
  <c r="G141" i="30"/>
  <c r="H141" i="30"/>
  <c r="I141" i="30"/>
  <c r="J141" i="30"/>
  <c r="K141" i="30"/>
  <c r="L141" i="30"/>
  <c r="M141" i="30"/>
  <c r="N141" i="30"/>
  <c r="O141" i="30"/>
  <c r="P141" i="30"/>
  <c r="Q141" i="30"/>
  <c r="R141" i="30"/>
  <c r="S141" i="30"/>
  <c r="T141" i="30"/>
  <c r="U141" i="30"/>
  <c r="V141" i="30"/>
  <c r="W141" i="30"/>
  <c r="X141" i="30"/>
  <c r="Y141" i="30"/>
  <c r="Z141" i="30"/>
  <c r="AA141" i="30"/>
  <c r="AB141" i="30"/>
  <c r="AC141" i="30"/>
  <c r="AD141" i="30"/>
  <c r="AE141" i="30"/>
  <c r="AF141" i="30"/>
  <c r="D142" i="30"/>
  <c r="E142" i="30"/>
  <c r="F142" i="30"/>
  <c r="G142" i="30"/>
  <c r="H142" i="30"/>
  <c r="I142" i="30"/>
  <c r="J142" i="30"/>
  <c r="K142" i="30"/>
  <c r="L142" i="30"/>
  <c r="M142" i="30"/>
  <c r="N142" i="30"/>
  <c r="O142" i="30"/>
  <c r="P142" i="30"/>
  <c r="Q142" i="30"/>
  <c r="R142" i="30"/>
  <c r="S142" i="30"/>
  <c r="T142" i="30"/>
  <c r="U142" i="30"/>
  <c r="V142" i="30"/>
  <c r="W142" i="30"/>
  <c r="X142" i="30"/>
  <c r="Y142" i="30"/>
  <c r="Z142" i="30"/>
  <c r="AA142" i="30"/>
  <c r="AB142" i="30"/>
  <c r="AC142" i="30"/>
  <c r="AD142" i="30"/>
  <c r="AE142" i="30"/>
  <c r="AF142" i="30"/>
  <c r="D143" i="30"/>
  <c r="E143" i="30"/>
  <c r="F143" i="30"/>
  <c r="G143" i="30"/>
  <c r="H143" i="30"/>
  <c r="I143" i="30"/>
  <c r="J143" i="30"/>
  <c r="K143" i="30"/>
  <c r="L143" i="30"/>
  <c r="M143" i="30"/>
  <c r="N143" i="30"/>
  <c r="O143" i="30"/>
  <c r="P143" i="30"/>
  <c r="Q143" i="30"/>
  <c r="R143" i="30"/>
  <c r="S143" i="30"/>
  <c r="T143" i="30"/>
  <c r="U143" i="30"/>
  <c r="V143" i="30"/>
  <c r="W143" i="30"/>
  <c r="X143" i="30"/>
  <c r="Y143" i="30"/>
  <c r="Z143" i="30"/>
  <c r="AA143" i="30"/>
  <c r="AB143" i="30"/>
  <c r="AC143" i="30"/>
  <c r="AD143" i="30"/>
  <c r="AE143" i="30"/>
  <c r="AF143" i="30"/>
  <c r="D144" i="30"/>
  <c r="E144" i="30"/>
  <c r="F144" i="30"/>
  <c r="G144" i="30"/>
  <c r="H144" i="30"/>
  <c r="I144" i="30"/>
  <c r="J144" i="30"/>
  <c r="K144" i="30"/>
  <c r="L144" i="30"/>
  <c r="M144" i="30"/>
  <c r="N144" i="30"/>
  <c r="O144" i="30"/>
  <c r="P144" i="30"/>
  <c r="Q144" i="30"/>
  <c r="R144" i="30"/>
  <c r="S144" i="30"/>
  <c r="T144" i="30"/>
  <c r="U144" i="30"/>
  <c r="V144" i="30"/>
  <c r="W144" i="30"/>
  <c r="X144" i="30"/>
  <c r="Y144" i="30"/>
  <c r="Z144" i="30"/>
  <c r="AA144" i="30"/>
  <c r="AB144" i="30"/>
  <c r="AC144" i="30"/>
  <c r="AD144" i="30"/>
  <c r="AE144" i="30"/>
  <c r="AF144" i="30"/>
  <c r="D145" i="30"/>
  <c r="E145" i="30"/>
  <c r="F145" i="30"/>
  <c r="G145" i="30"/>
  <c r="H145" i="30"/>
  <c r="I145" i="30"/>
  <c r="J145" i="30"/>
  <c r="K145" i="30"/>
  <c r="L145" i="30"/>
  <c r="M145" i="30"/>
  <c r="N145" i="30"/>
  <c r="O145" i="30"/>
  <c r="P145" i="30"/>
  <c r="Q145" i="30"/>
  <c r="R145" i="30"/>
  <c r="S145" i="30"/>
  <c r="T145" i="30"/>
  <c r="U145" i="30"/>
  <c r="V145" i="30"/>
  <c r="W145" i="30"/>
  <c r="X145" i="30"/>
  <c r="Y145" i="30"/>
  <c r="Z145" i="30"/>
  <c r="AA145" i="30"/>
  <c r="AB145" i="30"/>
  <c r="AC145" i="30"/>
  <c r="AD145" i="30"/>
  <c r="AE145" i="30"/>
  <c r="AF145" i="30"/>
  <c r="D146" i="30"/>
  <c r="E146" i="30"/>
  <c r="F146" i="30"/>
  <c r="G146" i="30"/>
  <c r="H146" i="30"/>
  <c r="I146" i="30"/>
  <c r="J146" i="30"/>
  <c r="K146" i="30"/>
  <c r="L146" i="30"/>
  <c r="M146" i="30"/>
  <c r="N146" i="30"/>
  <c r="O146" i="30"/>
  <c r="P146" i="30"/>
  <c r="Q146" i="30"/>
  <c r="R146" i="30"/>
  <c r="S146" i="30"/>
  <c r="T146" i="30"/>
  <c r="U146" i="30"/>
  <c r="V146" i="30"/>
  <c r="W146" i="30"/>
  <c r="X146" i="30"/>
  <c r="Y146" i="30"/>
  <c r="Z146" i="30"/>
  <c r="AA146" i="30"/>
  <c r="AB146" i="30"/>
  <c r="AC146" i="30"/>
  <c r="AD146" i="30"/>
  <c r="AE146" i="30"/>
  <c r="AF146" i="30"/>
  <c r="D147" i="30"/>
  <c r="E147" i="30"/>
  <c r="F147" i="30"/>
  <c r="G147" i="30"/>
  <c r="H147" i="30"/>
  <c r="I147" i="30"/>
  <c r="J147" i="30"/>
  <c r="K147" i="30"/>
  <c r="L147" i="30"/>
  <c r="M147" i="30"/>
  <c r="N147" i="30"/>
  <c r="O147" i="30"/>
  <c r="P147" i="30"/>
  <c r="Q147" i="30"/>
  <c r="R147" i="30"/>
  <c r="S147" i="30"/>
  <c r="T147" i="30"/>
  <c r="U147" i="30"/>
  <c r="V147" i="30"/>
  <c r="W147" i="30"/>
  <c r="X147" i="30"/>
  <c r="Y147" i="30"/>
  <c r="Z147" i="30"/>
  <c r="AA147" i="30"/>
  <c r="AB147" i="30"/>
  <c r="AC147" i="30"/>
  <c r="AD147" i="30"/>
  <c r="AE147" i="30"/>
  <c r="AF147" i="30"/>
  <c r="D148" i="30"/>
  <c r="E148" i="30"/>
  <c r="F148" i="30"/>
  <c r="G148" i="30"/>
  <c r="H148" i="30"/>
  <c r="I148" i="30"/>
  <c r="J148" i="30"/>
  <c r="K148" i="30"/>
  <c r="L148" i="30"/>
  <c r="M148" i="30"/>
  <c r="N148" i="30"/>
  <c r="O148" i="30"/>
  <c r="P148" i="30"/>
  <c r="Q148" i="30"/>
  <c r="R148" i="30"/>
  <c r="S148" i="30"/>
  <c r="T148" i="30"/>
  <c r="U148" i="30"/>
  <c r="V148" i="30"/>
  <c r="W148" i="30"/>
  <c r="X148" i="30"/>
  <c r="Y148" i="30"/>
  <c r="Z148" i="30"/>
  <c r="AA148" i="30"/>
  <c r="AB148" i="30"/>
  <c r="AC148" i="30"/>
  <c r="AD148" i="30"/>
  <c r="AE148" i="30"/>
  <c r="AF148" i="30"/>
  <c r="D149" i="30"/>
  <c r="E149" i="30"/>
  <c r="F149" i="30"/>
  <c r="G149" i="30"/>
  <c r="H149" i="30"/>
  <c r="I149" i="30"/>
  <c r="J149" i="30"/>
  <c r="K149" i="30"/>
  <c r="L149" i="30"/>
  <c r="M149" i="30"/>
  <c r="N149" i="30"/>
  <c r="O149" i="30"/>
  <c r="P149" i="30"/>
  <c r="Q149" i="30"/>
  <c r="R149" i="30"/>
  <c r="S149" i="30"/>
  <c r="T149" i="30"/>
  <c r="U149" i="30"/>
  <c r="V149" i="30"/>
  <c r="W149" i="30"/>
  <c r="X149" i="30"/>
  <c r="Y149" i="30"/>
  <c r="Z149" i="30"/>
  <c r="AA149" i="30"/>
  <c r="AB149" i="30"/>
  <c r="AC149" i="30"/>
  <c r="AD149" i="30"/>
  <c r="AE149" i="30"/>
  <c r="AF149" i="30"/>
  <c r="D150" i="30"/>
  <c r="E150" i="30"/>
  <c r="F150" i="30"/>
  <c r="G150" i="30"/>
  <c r="H150" i="30"/>
  <c r="I150" i="30"/>
  <c r="J150" i="30"/>
  <c r="K150" i="30"/>
  <c r="L150" i="30"/>
  <c r="M150" i="30"/>
  <c r="N150" i="30"/>
  <c r="O150" i="30"/>
  <c r="P150" i="30"/>
  <c r="Q150" i="30"/>
  <c r="R150" i="30"/>
  <c r="S150" i="30"/>
  <c r="T150" i="30"/>
  <c r="U150" i="30"/>
  <c r="V150" i="30"/>
  <c r="W150" i="30"/>
  <c r="X150" i="30"/>
  <c r="Y150" i="30"/>
  <c r="Z150" i="30"/>
  <c r="AA150" i="30"/>
  <c r="AB150" i="30"/>
  <c r="AC150" i="30"/>
  <c r="AD150" i="30"/>
  <c r="AE150" i="30"/>
  <c r="AF150" i="30"/>
  <c r="D151" i="30"/>
  <c r="E151" i="30"/>
  <c r="F151" i="30"/>
  <c r="G151" i="30"/>
  <c r="H151" i="30"/>
  <c r="I151" i="30"/>
  <c r="J151" i="30"/>
  <c r="K151" i="30"/>
  <c r="L151" i="30"/>
  <c r="M151" i="30"/>
  <c r="N151" i="30"/>
  <c r="O151" i="30"/>
  <c r="P151" i="30"/>
  <c r="Q151" i="30"/>
  <c r="R151" i="30"/>
  <c r="S151" i="30"/>
  <c r="T151" i="30"/>
  <c r="U151" i="30"/>
  <c r="V151" i="30"/>
  <c r="W151" i="30"/>
  <c r="X151" i="30"/>
  <c r="Y151" i="30"/>
  <c r="Z151" i="30"/>
  <c r="AA151" i="30"/>
  <c r="AB151" i="30"/>
  <c r="AC151" i="30"/>
  <c r="AD151" i="30"/>
  <c r="AE151" i="30"/>
  <c r="AF151" i="30"/>
  <c r="D152" i="30"/>
  <c r="E152" i="30"/>
  <c r="F152" i="30"/>
  <c r="G152" i="30"/>
  <c r="H152" i="30"/>
  <c r="I152" i="30"/>
  <c r="J152" i="30"/>
  <c r="K152" i="30"/>
  <c r="L152" i="30"/>
  <c r="M152" i="30"/>
  <c r="N152" i="30"/>
  <c r="O152" i="30"/>
  <c r="P152" i="30"/>
  <c r="Q152" i="30"/>
  <c r="R152" i="30"/>
  <c r="S152" i="30"/>
  <c r="T152" i="30"/>
  <c r="U152" i="30"/>
  <c r="V152" i="30"/>
  <c r="W152" i="30"/>
  <c r="X152" i="30"/>
  <c r="Y152" i="30"/>
  <c r="Z152" i="30"/>
  <c r="AA152" i="30"/>
  <c r="AB152" i="30"/>
  <c r="AC152" i="30"/>
  <c r="AD152" i="30"/>
  <c r="AE152" i="30"/>
  <c r="AF152" i="30"/>
  <c r="D153" i="30"/>
  <c r="E153" i="30"/>
  <c r="F153" i="30"/>
  <c r="G153" i="30"/>
  <c r="H153" i="30"/>
  <c r="I153" i="30"/>
  <c r="J153" i="30"/>
  <c r="K153" i="30"/>
  <c r="L153" i="30"/>
  <c r="M153" i="30"/>
  <c r="N153" i="30"/>
  <c r="O153" i="30"/>
  <c r="P153" i="30"/>
  <c r="Q153" i="30"/>
  <c r="R153" i="30"/>
  <c r="S153" i="30"/>
  <c r="T153" i="30"/>
  <c r="U153" i="30"/>
  <c r="V153" i="30"/>
  <c r="W153" i="30"/>
  <c r="X153" i="30"/>
  <c r="Y153" i="30"/>
  <c r="Z153" i="30"/>
  <c r="AA153" i="30"/>
  <c r="AB153" i="30"/>
  <c r="AC153" i="30"/>
  <c r="AD153" i="30"/>
  <c r="AE153" i="30"/>
  <c r="AF153" i="30"/>
  <c r="D154" i="30"/>
  <c r="E154" i="30"/>
  <c r="F154" i="30"/>
  <c r="G154" i="30"/>
  <c r="H154" i="30"/>
  <c r="I154" i="30"/>
  <c r="J154" i="30"/>
  <c r="K154" i="30"/>
  <c r="L154" i="30"/>
  <c r="M154" i="30"/>
  <c r="N154" i="30"/>
  <c r="O154" i="30"/>
  <c r="P154" i="30"/>
  <c r="Q154" i="30"/>
  <c r="R154" i="30"/>
  <c r="S154" i="30"/>
  <c r="T154" i="30"/>
  <c r="U154" i="30"/>
  <c r="V154" i="30"/>
  <c r="W154" i="30"/>
  <c r="X154" i="30"/>
  <c r="Y154" i="30"/>
  <c r="Z154" i="30"/>
  <c r="AA154" i="30"/>
  <c r="AB154" i="30"/>
  <c r="AC154" i="30"/>
  <c r="AD154" i="30"/>
  <c r="AE154" i="30"/>
  <c r="AF154" i="30"/>
  <c r="D155" i="30"/>
  <c r="E155" i="30"/>
  <c r="F155" i="30"/>
  <c r="G155" i="30"/>
  <c r="H155" i="30"/>
  <c r="I155" i="30"/>
  <c r="J155" i="30"/>
  <c r="K155" i="30"/>
  <c r="L155" i="30"/>
  <c r="M155" i="30"/>
  <c r="N155" i="30"/>
  <c r="O155" i="30"/>
  <c r="P155" i="30"/>
  <c r="Q155" i="30"/>
  <c r="R155" i="30"/>
  <c r="S155" i="30"/>
  <c r="T155" i="30"/>
  <c r="U155" i="30"/>
  <c r="V155" i="30"/>
  <c r="W155" i="30"/>
  <c r="X155" i="30"/>
  <c r="Y155" i="30"/>
  <c r="Z155" i="30"/>
  <c r="AA155" i="30"/>
  <c r="AB155" i="30"/>
  <c r="AC155" i="30"/>
  <c r="AD155" i="30"/>
  <c r="AE155" i="30"/>
  <c r="AF155" i="30"/>
  <c r="D156" i="30"/>
  <c r="E156" i="30"/>
  <c r="F156" i="30"/>
  <c r="G156" i="30"/>
  <c r="H156" i="30"/>
  <c r="I156" i="30"/>
  <c r="J156" i="30"/>
  <c r="K156" i="30"/>
  <c r="L156" i="30"/>
  <c r="M156" i="30"/>
  <c r="N156" i="30"/>
  <c r="O156" i="30"/>
  <c r="P156" i="30"/>
  <c r="Q156" i="30"/>
  <c r="R156" i="30"/>
  <c r="S156" i="30"/>
  <c r="T156" i="30"/>
  <c r="U156" i="30"/>
  <c r="V156" i="30"/>
  <c r="W156" i="30"/>
  <c r="X156" i="30"/>
  <c r="Y156" i="30"/>
  <c r="Z156" i="30"/>
  <c r="AA156" i="30"/>
  <c r="AB156" i="30"/>
  <c r="AC156" i="30"/>
  <c r="AD156" i="30"/>
  <c r="AE156" i="30"/>
  <c r="AF156" i="30"/>
  <c r="C142" i="30"/>
  <c r="C143" i="30"/>
  <c r="C144" i="30"/>
  <c r="C145" i="30"/>
  <c r="C146" i="30"/>
  <c r="C147" i="30"/>
  <c r="C148" i="30"/>
  <c r="C149" i="30"/>
  <c r="C150" i="30"/>
  <c r="C151" i="30"/>
  <c r="C152" i="30"/>
  <c r="C153" i="30"/>
  <c r="C154" i="30"/>
  <c r="C155" i="30"/>
  <c r="C156" i="30"/>
  <c r="C141" i="30"/>
  <c r="C138" i="30"/>
  <c r="B142" i="30"/>
  <c r="B143" i="30"/>
  <c r="B144" i="30"/>
  <c r="B145" i="30"/>
  <c r="B146" i="30"/>
  <c r="B147" i="30"/>
  <c r="B148" i="30"/>
  <c r="B149" i="30"/>
  <c r="B150" i="30"/>
  <c r="B151" i="30"/>
  <c r="B152" i="30"/>
  <c r="B153" i="30"/>
  <c r="B154" i="30"/>
  <c r="B155" i="30"/>
  <c r="B156" i="30"/>
  <c r="B141" i="30"/>
  <c r="B123" i="30"/>
  <c r="D123" i="30"/>
  <c r="E123" i="30"/>
  <c r="F123" i="30"/>
  <c r="G123" i="30"/>
  <c r="H123" i="30"/>
  <c r="I123" i="30"/>
  <c r="J123" i="30"/>
  <c r="K123" i="30"/>
  <c r="L123" i="30"/>
  <c r="M123" i="30"/>
  <c r="N123" i="30"/>
  <c r="O123" i="30"/>
  <c r="P123" i="30"/>
  <c r="Q123" i="30"/>
  <c r="R123" i="30"/>
  <c r="S123" i="30"/>
  <c r="T123" i="30"/>
  <c r="U123" i="30"/>
  <c r="V123" i="30"/>
  <c r="W123" i="30"/>
  <c r="X123" i="30"/>
  <c r="Y123" i="30"/>
  <c r="Z123" i="30"/>
  <c r="AA123" i="30"/>
  <c r="AB123" i="30"/>
  <c r="AC123" i="30"/>
  <c r="AD123" i="30"/>
  <c r="AE123" i="30"/>
  <c r="AF123" i="30"/>
  <c r="D124" i="30"/>
  <c r="E124" i="30"/>
  <c r="F124" i="30"/>
  <c r="G124" i="30"/>
  <c r="H124" i="30"/>
  <c r="I124" i="30"/>
  <c r="J124" i="30"/>
  <c r="K124" i="30"/>
  <c r="L124" i="30"/>
  <c r="M124" i="30"/>
  <c r="N124" i="30"/>
  <c r="O124" i="30"/>
  <c r="P124" i="30"/>
  <c r="Q124" i="30"/>
  <c r="R124" i="30"/>
  <c r="S124" i="30"/>
  <c r="T124" i="30"/>
  <c r="U124" i="30"/>
  <c r="V124" i="30"/>
  <c r="W124" i="30"/>
  <c r="X124" i="30"/>
  <c r="Y124" i="30"/>
  <c r="Z124" i="30"/>
  <c r="AA124" i="30"/>
  <c r="AB124" i="30"/>
  <c r="AC124" i="30"/>
  <c r="AD124" i="30"/>
  <c r="AE124" i="30"/>
  <c r="AF124" i="30"/>
  <c r="D125" i="30"/>
  <c r="E125" i="30"/>
  <c r="F125" i="30"/>
  <c r="G125" i="30"/>
  <c r="H125" i="30"/>
  <c r="I125" i="30"/>
  <c r="J125" i="30"/>
  <c r="K125" i="30"/>
  <c r="L125" i="30"/>
  <c r="M125" i="30"/>
  <c r="N125" i="30"/>
  <c r="O125" i="30"/>
  <c r="P125" i="30"/>
  <c r="Q125" i="30"/>
  <c r="R125" i="30"/>
  <c r="S125" i="30"/>
  <c r="T125" i="30"/>
  <c r="U125" i="30"/>
  <c r="V125" i="30"/>
  <c r="W125" i="30"/>
  <c r="X125" i="30"/>
  <c r="Y125" i="30"/>
  <c r="Z125" i="30"/>
  <c r="AA125" i="30"/>
  <c r="AB125" i="30"/>
  <c r="AC125" i="30"/>
  <c r="AD125" i="30"/>
  <c r="AE125" i="30"/>
  <c r="AF125" i="30"/>
  <c r="D126" i="30"/>
  <c r="E126" i="30"/>
  <c r="F126" i="30"/>
  <c r="G126" i="30"/>
  <c r="H126" i="30"/>
  <c r="I126" i="30"/>
  <c r="J126" i="30"/>
  <c r="K126" i="30"/>
  <c r="L126" i="30"/>
  <c r="M126" i="30"/>
  <c r="N126" i="30"/>
  <c r="O126" i="30"/>
  <c r="P126" i="30"/>
  <c r="Q126" i="30"/>
  <c r="R126" i="30"/>
  <c r="S126" i="30"/>
  <c r="T126" i="30"/>
  <c r="U126" i="30"/>
  <c r="V126" i="30"/>
  <c r="W126" i="30"/>
  <c r="X126" i="30"/>
  <c r="Y126" i="30"/>
  <c r="Z126" i="30"/>
  <c r="AA126" i="30"/>
  <c r="AB126" i="30"/>
  <c r="AC126" i="30"/>
  <c r="AD126" i="30"/>
  <c r="AE126" i="30"/>
  <c r="AF126" i="30"/>
  <c r="D127" i="30"/>
  <c r="E127" i="30"/>
  <c r="F127" i="30"/>
  <c r="G127" i="30"/>
  <c r="H127" i="30"/>
  <c r="I127" i="30"/>
  <c r="J127" i="30"/>
  <c r="K127" i="30"/>
  <c r="L127" i="30"/>
  <c r="M127" i="30"/>
  <c r="N127" i="30"/>
  <c r="O127" i="30"/>
  <c r="P127" i="30"/>
  <c r="Q127" i="30"/>
  <c r="R127" i="30"/>
  <c r="S127" i="30"/>
  <c r="T127" i="30"/>
  <c r="U127" i="30"/>
  <c r="V127" i="30"/>
  <c r="W127" i="30"/>
  <c r="X127" i="30"/>
  <c r="Y127" i="30"/>
  <c r="Z127" i="30"/>
  <c r="AA127" i="30"/>
  <c r="AB127" i="30"/>
  <c r="AC127" i="30"/>
  <c r="AD127" i="30"/>
  <c r="AE127" i="30"/>
  <c r="AF127" i="30"/>
  <c r="D128" i="30"/>
  <c r="E128" i="30"/>
  <c r="F128" i="30"/>
  <c r="G128" i="30"/>
  <c r="H128" i="30"/>
  <c r="I128" i="30"/>
  <c r="J128" i="30"/>
  <c r="K128" i="30"/>
  <c r="L128" i="30"/>
  <c r="M128" i="30"/>
  <c r="N128" i="30"/>
  <c r="O128" i="30"/>
  <c r="P128" i="30"/>
  <c r="Q128" i="30"/>
  <c r="R128" i="30"/>
  <c r="S128" i="30"/>
  <c r="T128" i="30"/>
  <c r="U128" i="30"/>
  <c r="V128" i="30"/>
  <c r="W128" i="30"/>
  <c r="X128" i="30"/>
  <c r="Y128" i="30"/>
  <c r="Z128" i="30"/>
  <c r="AA128" i="30"/>
  <c r="AB128" i="30"/>
  <c r="AC128" i="30"/>
  <c r="AD128" i="30"/>
  <c r="AE128" i="30"/>
  <c r="AF128" i="30"/>
  <c r="D129" i="30"/>
  <c r="E129" i="30"/>
  <c r="F129" i="30"/>
  <c r="G129" i="30"/>
  <c r="H129" i="30"/>
  <c r="I129" i="30"/>
  <c r="J129" i="30"/>
  <c r="K129" i="30"/>
  <c r="L129" i="30"/>
  <c r="M129" i="30"/>
  <c r="N129" i="30"/>
  <c r="O129" i="30"/>
  <c r="P129" i="30"/>
  <c r="Q129" i="30"/>
  <c r="R129" i="30"/>
  <c r="S129" i="30"/>
  <c r="T129" i="30"/>
  <c r="U129" i="30"/>
  <c r="V129" i="30"/>
  <c r="W129" i="30"/>
  <c r="X129" i="30"/>
  <c r="Y129" i="30"/>
  <c r="Z129" i="30"/>
  <c r="AA129" i="30"/>
  <c r="AB129" i="30"/>
  <c r="AC129" i="30"/>
  <c r="AD129" i="30"/>
  <c r="AE129" i="30"/>
  <c r="AF129" i="30"/>
  <c r="D130" i="30"/>
  <c r="E130" i="30"/>
  <c r="F130" i="30"/>
  <c r="G130" i="30"/>
  <c r="H130" i="30"/>
  <c r="I130" i="30"/>
  <c r="J130" i="30"/>
  <c r="K130" i="30"/>
  <c r="L130" i="30"/>
  <c r="M130" i="30"/>
  <c r="N130" i="30"/>
  <c r="O130" i="30"/>
  <c r="P130" i="30"/>
  <c r="Q130" i="30"/>
  <c r="R130" i="30"/>
  <c r="S130" i="30"/>
  <c r="T130" i="30"/>
  <c r="U130" i="30"/>
  <c r="V130" i="30"/>
  <c r="W130" i="30"/>
  <c r="X130" i="30"/>
  <c r="Y130" i="30"/>
  <c r="Z130" i="30"/>
  <c r="AA130" i="30"/>
  <c r="AB130" i="30"/>
  <c r="AC130" i="30"/>
  <c r="AD130" i="30"/>
  <c r="AE130" i="30"/>
  <c r="AF130" i="30"/>
  <c r="D131" i="30"/>
  <c r="E131" i="30"/>
  <c r="F131" i="30"/>
  <c r="G131" i="30"/>
  <c r="H131" i="30"/>
  <c r="I131" i="30"/>
  <c r="J131" i="30"/>
  <c r="K131" i="30"/>
  <c r="L131" i="30"/>
  <c r="M131" i="30"/>
  <c r="N131" i="30"/>
  <c r="O131" i="30"/>
  <c r="P131" i="30"/>
  <c r="Q131" i="30"/>
  <c r="R131" i="30"/>
  <c r="S131" i="30"/>
  <c r="T131" i="30"/>
  <c r="U131" i="30"/>
  <c r="V131" i="30"/>
  <c r="W131" i="30"/>
  <c r="X131" i="30"/>
  <c r="Y131" i="30"/>
  <c r="Z131" i="30"/>
  <c r="AA131" i="30"/>
  <c r="AB131" i="30"/>
  <c r="AC131" i="30"/>
  <c r="AD131" i="30"/>
  <c r="AE131" i="30"/>
  <c r="AF131" i="30"/>
  <c r="D132" i="30"/>
  <c r="E132" i="30"/>
  <c r="F132" i="30"/>
  <c r="G132" i="30"/>
  <c r="H132" i="30"/>
  <c r="I132" i="30"/>
  <c r="J132" i="30"/>
  <c r="K132" i="30"/>
  <c r="L132" i="30"/>
  <c r="M132" i="30"/>
  <c r="N132" i="30"/>
  <c r="O132" i="30"/>
  <c r="P132" i="30"/>
  <c r="Q132" i="30"/>
  <c r="R132" i="30"/>
  <c r="S132" i="30"/>
  <c r="T132" i="30"/>
  <c r="U132" i="30"/>
  <c r="V132" i="30"/>
  <c r="W132" i="30"/>
  <c r="X132" i="30"/>
  <c r="Y132" i="30"/>
  <c r="Z132" i="30"/>
  <c r="AA132" i="30"/>
  <c r="AB132" i="30"/>
  <c r="AC132" i="30"/>
  <c r="AD132" i="30"/>
  <c r="AE132" i="30"/>
  <c r="AF132" i="30"/>
  <c r="D133" i="30"/>
  <c r="E133" i="30"/>
  <c r="F133" i="30"/>
  <c r="G133" i="30"/>
  <c r="H133" i="30"/>
  <c r="I133" i="30"/>
  <c r="J133" i="30"/>
  <c r="K133" i="30"/>
  <c r="L133" i="30"/>
  <c r="M133" i="30"/>
  <c r="N133" i="30"/>
  <c r="O133" i="30"/>
  <c r="P133" i="30"/>
  <c r="Q133" i="30"/>
  <c r="R133" i="30"/>
  <c r="S133" i="30"/>
  <c r="T133" i="30"/>
  <c r="U133" i="30"/>
  <c r="V133" i="30"/>
  <c r="W133" i="30"/>
  <c r="X133" i="30"/>
  <c r="Y133" i="30"/>
  <c r="Z133" i="30"/>
  <c r="AA133" i="30"/>
  <c r="AB133" i="30"/>
  <c r="AC133" i="30"/>
  <c r="AD133" i="30"/>
  <c r="AE133" i="30"/>
  <c r="AF133" i="30"/>
  <c r="D134" i="30"/>
  <c r="E134" i="30"/>
  <c r="F134" i="30"/>
  <c r="G134" i="30"/>
  <c r="H134" i="30"/>
  <c r="I134" i="30"/>
  <c r="J134" i="30"/>
  <c r="K134" i="30"/>
  <c r="L134" i="30"/>
  <c r="M134" i="30"/>
  <c r="N134" i="30"/>
  <c r="O134" i="30"/>
  <c r="P134" i="30"/>
  <c r="Q134" i="30"/>
  <c r="R134" i="30"/>
  <c r="S134" i="30"/>
  <c r="T134" i="30"/>
  <c r="U134" i="30"/>
  <c r="V134" i="30"/>
  <c r="W134" i="30"/>
  <c r="X134" i="30"/>
  <c r="Y134" i="30"/>
  <c r="Z134" i="30"/>
  <c r="AA134" i="30"/>
  <c r="AB134" i="30"/>
  <c r="AC134" i="30"/>
  <c r="AD134" i="30"/>
  <c r="AE134" i="30"/>
  <c r="AF134" i="30"/>
  <c r="D135" i="30"/>
  <c r="E135" i="30"/>
  <c r="F135" i="30"/>
  <c r="G135" i="30"/>
  <c r="H135" i="30"/>
  <c r="I135" i="30"/>
  <c r="J135" i="30"/>
  <c r="K135" i="30"/>
  <c r="L135" i="30"/>
  <c r="M135" i="30"/>
  <c r="N135" i="30"/>
  <c r="O135" i="30"/>
  <c r="P135" i="30"/>
  <c r="Q135" i="30"/>
  <c r="R135" i="30"/>
  <c r="S135" i="30"/>
  <c r="T135" i="30"/>
  <c r="U135" i="30"/>
  <c r="V135" i="30"/>
  <c r="W135" i="30"/>
  <c r="X135" i="30"/>
  <c r="Y135" i="30"/>
  <c r="Z135" i="30"/>
  <c r="AA135" i="30"/>
  <c r="AB135" i="30"/>
  <c r="AC135" i="30"/>
  <c r="AD135" i="30"/>
  <c r="AE135" i="30"/>
  <c r="AF135" i="30"/>
  <c r="D136" i="30"/>
  <c r="E136" i="30"/>
  <c r="F136" i="30"/>
  <c r="G136" i="30"/>
  <c r="H136" i="30"/>
  <c r="I136" i="30"/>
  <c r="J136" i="30"/>
  <c r="K136" i="30"/>
  <c r="L136" i="30"/>
  <c r="M136" i="30"/>
  <c r="N136" i="30"/>
  <c r="O136" i="30"/>
  <c r="P136" i="30"/>
  <c r="Q136" i="30"/>
  <c r="R136" i="30"/>
  <c r="S136" i="30"/>
  <c r="T136" i="30"/>
  <c r="U136" i="30"/>
  <c r="V136" i="30"/>
  <c r="W136" i="30"/>
  <c r="X136" i="30"/>
  <c r="Y136" i="30"/>
  <c r="Z136" i="30"/>
  <c r="AA136" i="30"/>
  <c r="AB136" i="30"/>
  <c r="AC136" i="30"/>
  <c r="AD136" i="30"/>
  <c r="AE136" i="30"/>
  <c r="AF136" i="30"/>
  <c r="D137" i="30"/>
  <c r="E137" i="30"/>
  <c r="F137" i="30"/>
  <c r="G137" i="30"/>
  <c r="H137" i="30"/>
  <c r="I137" i="30"/>
  <c r="J137" i="30"/>
  <c r="K137" i="30"/>
  <c r="L137" i="30"/>
  <c r="M137" i="30"/>
  <c r="N137" i="30"/>
  <c r="O137" i="30"/>
  <c r="P137" i="30"/>
  <c r="Q137" i="30"/>
  <c r="R137" i="30"/>
  <c r="S137" i="30"/>
  <c r="T137" i="30"/>
  <c r="U137" i="30"/>
  <c r="V137" i="30"/>
  <c r="W137" i="30"/>
  <c r="X137" i="30"/>
  <c r="Y137" i="30"/>
  <c r="Z137" i="30"/>
  <c r="AA137" i="30"/>
  <c r="AB137" i="30"/>
  <c r="AC137" i="30"/>
  <c r="AD137" i="30"/>
  <c r="AE137" i="30"/>
  <c r="AF137" i="30"/>
  <c r="D138" i="30"/>
  <c r="E138" i="30"/>
  <c r="F138" i="30"/>
  <c r="G138" i="30"/>
  <c r="H138" i="30"/>
  <c r="I138" i="30"/>
  <c r="J138" i="30"/>
  <c r="K138" i="30"/>
  <c r="L138" i="30"/>
  <c r="M138" i="30"/>
  <c r="N138" i="30"/>
  <c r="O138" i="30"/>
  <c r="P138" i="30"/>
  <c r="Q138" i="30"/>
  <c r="R138" i="30"/>
  <c r="S138" i="30"/>
  <c r="T138" i="30"/>
  <c r="U138" i="30"/>
  <c r="V138" i="30"/>
  <c r="W138" i="30"/>
  <c r="X138" i="30"/>
  <c r="Y138" i="30"/>
  <c r="Z138" i="30"/>
  <c r="AA138" i="30"/>
  <c r="AB138" i="30"/>
  <c r="AC138" i="30"/>
  <c r="AD138" i="30"/>
  <c r="AE138" i="30"/>
  <c r="AF138" i="30"/>
  <c r="C124" i="30"/>
  <c r="C125" i="30"/>
  <c r="C126" i="30"/>
  <c r="C127" i="30"/>
  <c r="C128" i="30"/>
  <c r="C129" i="30"/>
  <c r="C130" i="30"/>
  <c r="C131" i="30"/>
  <c r="C132" i="30"/>
  <c r="C133" i="30"/>
  <c r="C134" i="30"/>
  <c r="C135" i="30"/>
  <c r="C136" i="30"/>
  <c r="C137" i="30"/>
  <c r="C123" i="30"/>
  <c r="C105" i="30"/>
  <c r="B130" i="30"/>
  <c r="B131" i="30"/>
  <c r="B132" i="30"/>
  <c r="B133" i="30"/>
  <c r="B134" i="30"/>
  <c r="B135" i="30"/>
  <c r="B136" i="30"/>
  <c r="B137" i="30"/>
  <c r="B138" i="30"/>
  <c r="B129" i="30"/>
  <c r="B128" i="30"/>
  <c r="B125" i="30"/>
  <c r="B126" i="30"/>
  <c r="B127" i="30"/>
  <c r="B124" i="30"/>
  <c r="B105" i="30"/>
  <c r="D105" i="30"/>
  <c r="E105" i="30"/>
  <c r="F105" i="30"/>
  <c r="G105" i="30"/>
  <c r="H105" i="30"/>
  <c r="I105" i="30"/>
  <c r="J105" i="30"/>
  <c r="K105" i="30"/>
  <c r="L105" i="30"/>
  <c r="M105" i="30"/>
  <c r="N105" i="30"/>
  <c r="O105" i="30"/>
  <c r="P105" i="30"/>
  <c r="Q105" i="30"/>
  <c r="R105" i="30"/>
  <c r="S105" i="30"/>
  <c r="T105" i="30"/>
  <c r="U105" i="30"/>
  <c r="V105" i="30"/>
  <c r="W105" i="30"/>
  <c r="X105" i="30"/>
  <c r="Y105" i="30"/>
  <c r="Z105" i="30"/>
  <c r="AA105" i="30"/>
  <c r="AB105" i="30"/>
  <c r="AC105" i="30"/>
  <c r="AD105" i="30"/>
  <c r="AE105" i="30"/>
  <c r="AF105" i="30"/>
  <c r="D106" i="30"/>
  <c r="E106" i="30"/>
  <c r="F106" i="30"/>
  <c r="G106" i="30"/>
  <c r="H106" i="30"/>
  <c r="I106" i="30"/>
  <c r="J106" i="30"/>
  <c r="K106" i="30"/>
  <c r="L106" i="30"/>
  <c r="M106" i="30"/>
  <c r="N106" i="30"/>
  <c r="O106" i="30"/>
  <c r="P106" i="30"/>
  <c r="Q106" i="30"/>
  <c r="R106" i="30"/>
  <c r="S106" i="30"/>
  <c r="T106" i="30"/>
  <c r="U106" i="30"/>
  <c r="V106" i="30"/>
  <c r="W106" i="30"/>
  <c r="X106" i="30"/>
  <c r="Y106" i="30"/>
  <c r="Z106" i="30"/>
  <c r="AA106" i="30"/>
  <c r="AB106" i="30"/>
  <c r="AC106" i="30"/>
  <c r="AD106" i="30"/>
  <c r="AE106" i="30"/>
  <c r="AF106" i="30"/>
  <c r="D107" i="30"/>
  <c r="E107" i="30"/>
  <c r="F107" i="30"/>
  <c r="G107" i="30"/>
  <c r="H107" i="30"/>
  <c r="I107" i="30"/>
  <c r="J107" i="30"/>
  <c r="K107" i="30"/>
  <c r="L107" i="30"/>
  <c r="M107" i="30"/>
  <c r="N107" i="30"/>
  <c r="O107" i="30"/>
  <c r="P107" i="30"/>
  <c r="Q107" i="30"/>
  <c r="R107" i="30"/>
  <c r="S107" i="30"/>
  <c r="T107" i="30"/>
  <c r="U107" i="30"/>
  <c r="V107" i="30"/>
  <c r="W107" i="30"/>
  <c r="X107" i="30"/>
  <c r="Y107" i="30"/>
  <c r="Z107" i="30"/>
  <c r="AA107" i="30"/>
  <c r="AB107" i="30"/>
  <c r="AC107" i="30"/>
  <c r="AD107" i="30"/>
  <c r="AE107" i="30"/>
  <c r="AF107" i="30"/>
  <c r="D108" i="30"/>
  <c r="E108" i="30"/>
  <c r="F108" i="30"/>
  <c r="G108" i="30"/>
  <c r="H108" i="30"/>
  <c r="I108" i="30"/>
  <c r="J108" i="30"/>
  <c r="K108" i="30"/>
  <c r="L108" i="30"/>
  <c r="M108" i="30"/>
  <c r="N108" i="30"/>
  <c r="O108" i="30"/>
  <c r="P108" i="30"/>
  <c r="Q108" i="30"/>
  <c r="R108" i="30"/>
  <c r="S108" i="30"/>
  <c r="T108" i="30"/>
  <c r="U108" i="30"/>
  <c r="V108" i="30"/>
  <c r="W108" i="30"/>
  <c r="X108" i="30"/>
  <c r="Y108" i="30"/>
  <c r="Z108" i="30"/>
  <c r="AA108" i="30"/>
  <c r="AB108" i="30"/>
  <c r="AC108" i="30"/>
  <c r="AD108" i="30"/>
  <c r="AE108" i="30"/>
  <c r="AF108" i="30"/>
  <c r="D109" i="30"/>
  <c r="E109" i="30"/>
  <c r="F109" i="30"/>
  <c r="G109" i="30"/>
  <c r="H109" i="30"/>
  <c r="I109" i="30"/>
  <c r="J109" i="30"/>
  <c r="K109" i="30"/>
  <c r="L109" i="30"/>
  <c r="M109" i="30"/>
  <c r="N109" i="30"/>
  <c r="O109" i="30"/>
  <c r="P109" i="30"/>
  <c r="Q109" i="30"/>
  <c r="R109" i="30"/>
  <c r="S109" i="30"/>
  <c r="T109" i="30"/>
  <c r="U109" i="30"/>
  <c r="V109" i="30"/>
  <c r="W109" i="30"/>
  <c r="X109" i="30"/>
  <c r="Y109" i="30"/>
  <c r="Z109" i="30"/>
  <c r="AA109" i="30"/>
  <c r="AB109" i="30"/>
  <c r="AC109" i="30"/>
  <c r="AD109" i="30"/>
  <c r="AE109" i="30"/>
  <c r="AF109" i="30"/>
  <c r="D110" i="30"/>
  <c r="E110" i="30"/>
  <c r="F110" i="30"/>
  <c r="G110" i="30"/>
  <c r="H110" i="30"/>
  <c r="I110" i="30"/>
  <c r="J110" i="30"/>
  <c r="K110" i="30"/>
  <c r="L110" i="30"/>
  <c r="M110" i="30"/>
  <c r="N110" i="30"/>
  <c r="O110" i="30"/>
  <c r="P110" i="30"/>
  <c r="Q110" i="30"/>
  <c r="R110" i="30"/>
  <c r="S110" i="30"/>
  <c r="T110" i="30"/>
  <c r="U110" i="30"/>
  <c r="V110" i="30"/>
  <c r="W110" i="30"/>
  <c r="X110" i="30"/>
  <c r="Y110" i="30"/>
  <c r="Z110" i="30"/>
  <c r="AA110" i="30"/>
  <c r="AB110" i="30"/>
  <c r="AC110" i="30"/>
  <c r="AD110" i="30"/>
  <c r="AE110" i="30"/>
  <c r="AF110" i="30"/>
  <c r="D111" i="30"/>
  <c r="E111" i="30"/>
  <c r="F111" i="30"/>
  <c r="G111" i="30"/>
  <c r="H111" i="30"/>
  <c r="I111" i="30"/>
  <c r="J111" i="30"/>
  <c r="K111" i="30"/>
  <c r="L111" i="30"/>
  <c r="M111" i="30"/>
  <c r="N111" i="30"/>
  <c r="O111" i="30"/>
  <c r="P111" i="30"/>
  <c r="Q111" i="30"/>
  <c r="R111" i="30"/>
  <c r="S111" i="30"/>
  <c r="T111" i="30"/>
  <c r="U111" i="30"/>
  <c r="V111" i="30"/>
  <c r="W111" i="30"/>
  <c r="X111" i="30"/>
  <c r="Y111" i="30"/>
  <c r="Z111" i="30"/>
  <c r="AA111" i="30"/>
  <c r="AB111" i="30"/>
  <c r="AC111" i="30"/>
  <c r="AD111" i="30"/>
  <c r="AE111" i="30"/>
  <c r="AF111" i="30"/>
  <c r="D112" i="30"/>
  <c r="E112" i="30"/>
  <c r="F112" i="30"/>
  <c r="G112" i="30"/>
  <c r="H112" i="30"/>
  <c r="I112" i="30"/>
  <c r="J112" i="30"/>
  <c r="K112" i="30"/>
  <c r="L112" i="30"/>
  <c r="M112" i="30"/>
  <c r="N112" i="30"/>
  <c r="O112" i="30"/>
  <c r="P112" i="30"/>
  <c r="Q112" i="30"/>
  <c r="R112" i="30"/>
  <c r="S112" i="30"/>
  <c r="T112" i="30"/>
  <c r="U112" i="30"/>
  <c r="V112" i="30"/>
  <c r="W112" i="30"/>
  <c r="X112" i="30"/>
  <c r="Y112" i="30"/>
  <c r="Z112" i="30"/>
  <c r="AA112" i="30"/>
  <c r="AB112" i="30"/>
  <c r="AC112" i="30"/>
  <c r="AD112" i="30"/>
  <c r="AE112" i="30"/>
  <c r="AF112" i="30"/>
  <c r="D113" i="30"/>
  <c r="E113" i="30"/>
  <c r="F113" i="30"/>
  <c r="G113" i="30"/>
  <c r="H113" i="30"/>
  <c r="I113" i="30"/>
  <c r="J113" i="30"/>
  <c r="K113" i="30"/>
  <c r="L113" i="30"/>
  <c r="M113" i="30"/>
  <c r="N113" i="30"/>
  <c r="O113" i="30"/>
  <c r="P113" i="30"/>
  <c r="Q113" i="30"/>
  <c r="R113" i="30"/>
  <c r="S113" i="30"/>
  <c r="T113" i="30"/>
  <c r="U113" i="30"/>
  <c r="V113" i="30"/>
  <c r="W113" i="30"/>
  <c r="X113" i="30"/>
  <c r="Y113" i="30"/>
  <c r="Z113" i="30"/>
  <c r="AA113" i="30"/>
  <c r="AB113" i="30"/>
  <c r="AC113" i="30"/>
  <c r="AD113" i="30"/>
  <c r="AE113" i="30"/>
  <c r="AF113" i="30"/>
  <c r="D114" i="30"/>
  <c r="E114" i="30"/>
  <c r="F114" i="30"/>
  <c r="G114" i="30"/>
  <c r="H114" i="30"/>
  <c r="I114" i="30"/>
  <c r="J114" i="30"/>
  <c r="K114" i="30"/>
  <c r="L114" i="30"/>
  <c r="M114" i="30"/>
  <c r="N114" i="30"/>
  <c r="O114" i="30"/>
  <c r="P114" i="30"/>
  <c r="Q114" i="30"/>
  <c r="R114" i="30"/>
  <c r="S114" i="30"/>
  <c r="T114" i="30"/>
  <c r="U114" i="30"/>
  <c r="V114" i="30"/>
  <c r="W114" i="30"/>
  <c r="X114" i="30"/>
  <c r="Y114" i="30"/>
  <c r="Z114" i="30"/>
  <c r="AA114" i="30"/>
  <c r="AB114" i="30"/>
  <c r="AC114" i="30"/>
  <c r="AD114" i="30"/>
  <c r="AE114" i="30"/>
  <c r="AF114" i="30"/>
  <c r="D115" i="30"/>
  <c r="E115" i="30"/>
  <c r="F115" i="30"/>
  <c r="G115" i="30"/>
  <c r="H115" i="30"/>
  <c r="I115" i="30"/>
  <c r="J115" i="30"/>
  <c r="K115" i="30"/>
  <c r="L115" i="30"/>
  <c r="M115" i="30"/>
  <c r="N115" i="30"/>
  <c r="O115" i="30"/>
  <c r="P115" i="30"/>
  <c r="Q115" i="30"/>
  <c r="R115" i="30"/>
  <c r="S115" i="30"/>
  <c r="T115" i="30"/>
  <c r="U115" i="30"/>
  <c r="V115" i="30"/>
  <c r="W115" i="30"/>
  <c r="X115" i="30"/>
  <c r="Y115" i="30"/>
  <c r="Z115" i="30"/>
  <c r="AA115" i="30"/>
  <c r="AB115" i="30"/>
  <c r="AC115" i="30"/>
  <c r="AD115" i="30"/>
  <c r="AE115" i="30"/>
  <c r="AF115" i="30"/>
  <c r="D116" i="30"/>
  <c r="E116" i="30"/>
  <c r="F116" i="30"/>
  <c r="G116" i="30"/>
  <c r="H116" i="30"/>
  <c r="I116" i="30"/>
  <c r="J116" i="30"/>
  <c r="K116" i="30"/>
  <c r="L116" i="30"/>
  <c r="M116" i="30"/>
  <c r="N116" i="30"/>
  <c r="O116" i="30"/>
  <c r="P116" i="30"/>
  <c r="Q116" i="30"/>
  <c r="R116" i="30"/>
  <c r="S116" i="30"/>
  <c r="T116" i="30"/>
  <c r="U116" i="30"/>
  <c r="V116" i="30"/>
  <c r="W116" i="30"/>
  <c r="X116" i="30"/>
  <c r="Y116" i="30"/>
  <c r="Z116" i="30"/>
  <c r="AA116" i="30"/>
  <c r="AB116" i="30"/>
  <c r="AC116" i="30"/>
  <c r="AD116" i="30"/>
  <c r="AE116" i="30"/>
  <c r="AF116" i="30"/>
  <c r="D117" i="30"/>
  <c r="E117" i="30"/>
  <c r="F117" i="30"/>
  <c r="G117" i="30"/>
  <c r="H117" i="30"/>
  <c r="I117" i="30"/>
  <c r="J117" i="30"/>
  <c r="K117" i="30"/>
  <c r="L117" i="30"/>
  <c r="M117" i="30"/>
  <c r="N117" i="30"/>
  <c r="O117" i="30"/>
  <c r="P117" i="30"/>
  <c r="Q117" i="30"/>
  <c r="R117" i="30"/>
  <c r="S117" i="30"/>
  <c r="T117" i="30"/>
  <c r="U117" i="30"/>
  <c r="V117" i="30"/>
  <c r="W117" i="30"/>
  <c r="X117" i="30"/>
  <c r="Y117" i="30"/>
  <c r="Z117" i="30"/>
  <c r="AA117" i="30"/>
  <c r="AB117" i="30"/>
  <c r="AC117" i="30"/>
  <c r="AD117" i="30"/>
  <c r="AE117" i="30"/>
  <c r="AF117" i="30"/>
  <c r="D118" i="30"/>
  <c r="E118" i="30"/>
  <c r="F118" i="30"/>
  <c r="G118" i="30"/>
  <c r="H118" i="30"/>
  <c r="I118" i="30"/>
  <c r="J118" i="30"/>
  <c r="K118" i="30"/>
  <c r="L118" i="30"/>
  <c r="M118" i="30"/>
  <c r="N118" i="30"/>
  <c r="O118" i="30"/>
  <c r="P118" i="30"/>
  <c r="Q118" i="30"/>
  <c r="R118" i="30"/>
  <c r="S118" i="30"/>
  <c r="T118" i="30"/>
  <c r="U118" i="30"/>
  <c r="V118" i="30"/>
  <c r="W118" i="30"/>
  <c r="X118" i="30"/>
  <c r="Y118" i="30"/>
  <c r="Z118" i="30"/>
  <c r="AA118" i="30"/>
  <c r="AB118" i="30"/>
  <c r="AC118" i="30"/>
  <c r="AD118" i="30"/>
  <c r="AE118" i="30"/>
  <c r="AF118" i="30"/>
  <c r="D119" i="30"/>
  <c r="E119" i="30"/>
  <c r="F119" i="30"/>
  <c r="G119" i="30"/>
  <c r="H119" i="30"/>
  <c r="I119" i="30"/>
  <c r="J119" i="30"/>
  <c r="K119" i="30"/>
  <c r="L119" i="30"/>
  <c r="M119" i="30"/>
  <c r="N119" i="30"/>
  <c r="O119" i="30"/>
  <c r="P119" i="30"/>
  <c r="Q119" i="30"/>
  <c r="R119" i="30"/>
  <c r="S119" i="30"/>
  <c r="T119" i="30"/>
  <c r="U119" i="30"/>
  <c r="V119" i="30"/>
  <c r="W119" i="30"/>
  <c r="X119" i="30"/>
  <c r="Y119" i="30"/>
  <c r="Z119" i="30"/>
  <c r="AA119" i="30"/>
  <c r="AB119" i="30"/>
  <c r="AC119" i="30"/>
  <c r="AD119" i="30"/>
  <c r="AE119" i="30"/>
  <c r="AF119" i="30"/>
  <c r="D120" i="30"/>
  <c r="E120" i="30"/>
  <c r="F120" i="30"/>
  <c r="G120" i="30"/>
  <c r="H120" i="30"/>
  <c r="I120" i="30"/>
  <c r="J120" i="30"/>
  <c r="K120" i="30"/>
  <c r="L120" i="30"/>
  <c r="M120" i="30"/>
  <c r="N120" i="30"/>
  <c r="O120" i="30"/>
  <c r="P120" i="30"/>
  <c r="Q120" i="30"/>
  <c r="R120" i="30"/>
  <c r="S120" i="30"/>
  <c r="T120" i="30"/>
  <c r="U120" i="30"/>
  <c r="V120" i="30"/>
  <c r="W120" i="30"/>
  <c r="X120" i="30"/>
  <c r="Y120" i="30"/>
  <c r="Z120" i="30"/>
  <c r="AA120" i="30"/>
  <c r="AB120" i="30"/>
  <c r="AC120" i="30"/>
  <c r="AD120" i="30"/>
  <c r="AE120" i="30"/>
  <c r="AF120" i="30"/>
  <c r="C106" i="30"/>
  <c r="C107" i="30"/>
  <c r="C108" i="30"/>
  <c r="C109" i="30"/>
  <c r="C110" i="30"/>
  <c r="C111" i="30"/>
  <c r="C112" i="30"/>
  <c r="C113" i="30"/>
  <c r="C114" i="30"/>
  <c r="C115" i="30"/>
  <c r="C116" i="30"/>
  <c r="C117" i="30"/>
  <c r="C118" i="30"/>
  <c r="C119" i="30"/>
  <c r="C120" i="30"/>
  <c r="C87" i="30"/>
  <c r="B106" i="30"/>
  <c r="B107" i="30"/>
  <c r="B108" i="30"/>
  <c r="B109" i="30"/>
  <c r="B110" i="30"/>
  <c r="B111" i="30"/>
  <c r="B112" i="30"/>
  <c r="B113" i="30"/>
  <c r="B114" i="30"/>
  <c r="B115" i="30"/>
  <c r="B116" i="30"/>
  <c r="B117" i="30"/>
  <c r="B118" i="30"/>
  <c r="B119" i="30"/>
  <c r="B120" i="30"/>
  <c r="B87" i="30"/>
  <c r="D87" i="30"/>
  <c r="E87" i="30"/>
  <c r="F87" i="30"/>
  <c r="G87" i="30"/>
  <c r="H87" i="30"/>
  <c r="I87" i="30"/>
  <c r="J87" i="30"/>
  <c r="K87" i="30"/>
  <c r="L87" i="30"/>
  <c r="M87" i="30"/>
  <c r="N87" i="30"/>
  <c r="O87" i="30"/>
  <c r="P87" i="30"/>
  <c r="Q87" i="30"/>
  <c r="R87" i="30"/>
  <c r="S87" i="30"/>
  <c r="T87" i="30"/>
  <c r="U87" i="30"/>
  <c r="V87" i="30"/>
  <c r="W87" i="30"/>
  <c r="X87" i="30"/>
  <c r="Y87" i="30"/>
  <c r="Z87" i="30"/>
  <c r="AA87" i="30"/>
  <c r="AB87" i="30"/>
  <c r="AC87" i="30"/>
  <c r="AD87" i="30"/>
  <c r="AE87" i="30"/>
  <c r="AF87" i="30"/>
  <c r="D88" i="30"/>
  <c r="E88" i="30"/>
  <c r="F88" i="30"/>
  <c r="G88" i="30"/>
  <c r="H88" i="30"/>
  <c r="I88" i="30"/>
  <c r="J88" i="30"/>
  <c r="K88" i="30"/>
  <c r="L88" i="30"/>
  <c r="M88" i="30"/>
  <c r="N88" i="30"/>
  <c r="O88" i="30"/>
  <c r="P88" i="30"/>
  <c r="Q88" i="30"/>
  <c r="R88" i="30"/>
  <c r="S88" i="30"/>
  <c r="T88" i="30"/>
  <c r="U88" i="30"/>
  <c r="V88" i="30"/>
  <c r="W88" i="30"/>
  <c r="X88" i="30"/>
  <c r="Y88" i="30"/>
  <c r="Z88" i="30"/>
  <c r="AA88" i="30"/>
  <c r="AB88" i="30"/>
  <c r="AC88" i="30"/>
  <c r="AD88" i="30"/>
  <c r="AE88" i="30"/>
  <c r="AF88" i="30"/>
  <c r="D89" i="30"/>
  <c r="E89" i="30"/>
  <c r="F89" i="30"/>
  <c r="G89" i="30"/>
  <c r="H89" i="30"/>
  <c r="I89" i="30"/>
  <c r="J89" i="30"/>
  <c r="K89" i="30"/>
  <c r="L89" i="30"/>
  <c r="M89" i="30"/>
  <c r="N89" i="30"/>
  <c r="O89" i="30"/>
  <c r="P89" i="30"/>
  <c r="Q89" i="30"/>
  <c r="R89" i="30"/>
  <c r="S89" i="30"/>
  <c r="T89" i="30"/>
  <c r="U89" i="30"/>
  <c r="V89" i="30"/>
  <c r="W89" i="30"/>
  <c r="X89" i="30"/>
  <c r="Y89" i="30"/>
  <c r="Z89" i="30"/>
  <c r="AA89" i="30"/>
  <c r="AB89" i="30"/>
  <c r="AC89" i="30"/>
  <c r="AD89" i="30"/>
  <c r="AE89" i="30"/>
  <c r="AF89" i="30"/>
  <c r="D90" i="30"/>
  <c r="E90" i="30"/>
  <c r="F90" i="30"/>
  <c r="G90" i="30"/>
  <c r="H90" i="30"/>
  <c r="I90" i="30"/>
  <c r="J90" i="30"/>
  <c r="K90" i="30"/>
  <c r="L90" i="30"/>
  <c r="M90" i="30"/>
  <c r="N90" i="30"/>
  <c r="O90" i="30"/>
  <c r="P90" i="30"/>
  <c r="Q90" i="30"/>
  <c r="R90" i="30"/>
  <c r="S90" i="30"/>
  <c r="T90" i="30"/>
  <c r="U90" i="30"/>
  <c r="V90" i="30"/>
  <c r="W90" i="30"/>
  <c r="X90" i="30"/>
  <c r="Y90" i="30"/>
  <c r="Z90" i="30"/>
  <c r="AA90" i="30"/>
  <c r="AB90" i="30"/>
  <c r="AC90" i="30"/>
  <c r="AD90" i="30"/>
  <c r="AE90" i="30"/>
  <c r="AF90" i="30"/>
  <c r="D91" i="30"/>
  <c r="E91" i="30"/>
  <c r="F91" i="30"/>
  <c r="G91" i="30"/>
  <c r="H91" i="30"/>
  <c r="I91" i="30"/>
  <c r="J91" i="30"/>
  <c r="K91" i="30"/>
  <c r="L91" i="30"/>
  <c r="M91" i="30"/>
  <c r="N91" i="30"/>
  <c r="O91" i="30"/>
  <c r="P91" i="30"/>
  <c r="Q91" i="30"/>
  <c r="R91" i="30"/>
  <c r="S91" i="30"/>
  <c r="T91" i="30"/>
  <c r="U91" i="30"/>
  <c r="V91" i="30"/>
  <c r="W91" i="30"/>
  <c r="X91" i="30"/>
  <c r="Y91" i="30"/>
  <c r="Z91" i="30"/>
  <c r="AA91" i="30"/>
  <c r="AB91" i="30"/>
  <c r="AC91" i="30"/>
  <c r="AD91" i="30"/>
  <c r="AE91" i="30"/>
  <c r="AF91" i="30"/>
  <c r="D92" i="30"/>
  <c r="E92" i="30"/>
  <c r="F92" i="30"/>
  <c r="G92" i="30"/>
  <c r="H92" i="30"/>
  <c r="I92" i="30"/>
  <c r="J92" i="30"/>
  <c r="K92" i="30"/>
  <c r="L92" i="30"/>
  <c r="M92" i="30"/>
  <c r="N92" i="30"/>
  <c r="O92" i="30"/>
  <c r="P92" i="30"/>
  <c r="Q92" i="30"/>
  <c r="R92" i="30"/>
  <c r="S92" i="30"/>
  <c r="T92" i="30"/>
  <c r="U92" i="30"/>
  <c r="V92" i="30"/>
  <c r="W92" i="30"/>
  <c r="X92" i="30"/>
  <c r="Y92" i="30"/>
  <c r="Z92" i="30"/>
  <c r="AA92" i="30"/>
  <c r="AB92" i="30"/>
  <c r="AC92" i="30"/>
  <c r="AD92" i="30"/>
  <c r="AE92" i="30"/>
  <c r="AF92" i="30"/>
  <c r="D93" i="30"/>
  <c r="E93" i="30"/>
  <c r="F93" i="30"/>
  <c r="G93" i="30"/>
  <c r="H93" i="30"/>
  <c r="I93" i="30"/>
  <c r="J93" i="30"/>
  <c r="K93" i="30"/>
  <c r="L93" i="30"/>
  <c r="M93" i="30"/>
  <c r="N93" i="30"/>
  <c r="O93" i="30"/>
  <c r="P93" i="30"/>
  <c r="Q93" i="30"/>
  <c r="R93" i="30"/>
  <c r="S93" i="30"/>
  <c r="T93" i="30"/>
  <c r="U93" i="30"/>
  <c r="V93" i="30"/>
  <c r="W93" i="30"/>
  <c r="X93" i="30"/>
  <c r="Y93" i="30"/>
  <c r="Z93" i="30"/>
  <c r="AA93" i="30"/>
  <c r="AB93" i="30"/>
  <c r="AC93" i="30"/>
  <c r="AD93" i="30"/>
  <c r="AE93" i="30"/>
  <c r="AF93" i="30"/>
  <c r="D94" i="30"/>
  <c r="E94" i="30"/>
  <c r="F94" i="30"/>
  <c r="G94" i="30"/>
  <c r="H94" i="30"/>
  <c r="I94" i="30"/>
  <c r="J94" i="30"/>
  <c r="K94" i="30"/>
  <c r="L94" i="30"/>
  <c r="M94" i="30"/>
  <c r="N94" i="30"/>
  <c r="O94" i="30"/>
  <c r="P94" i="30"/>
  <c r="Q94" i="30"/>
  <c r="R94" i="30"/>
  <c r="S94" i="30"/>
  <c r="T94" i="30"/>
  <c r="U94" i="30"/>
  <c r="V94" i="30"/>
  <c r="W94" i="30"/>
  <c r="X94" i="30"/>
  <c r="Y94" i="30"/>
  <c r="Z94" i="30"/>
  <c r="AA94" i="30"/>
  <c r="AB94" i="30"/>
  <c r="AC94" i="30"/>
  <c r="AD94" i="30"/>
  <c r="AE94" i="30"/>
  <c r="AF94" i="30"/>
  <c r="D95" i="30"/>
  <c r="E95" i="30"/>
  <c r="F95" i="30"/>
  <c r="G95" i="30"/>
  <c r="H95" i="30"/>
  <c r="I95" i="30"/>
  <c r="J95" i="30"/>
  <c r="K95" i="30"/>
  <c r="L95" i="30"/>
  <c r="M95" i="30"/>
  <c r="N95" i="30"/>
  <c r="O95" i="30"/>
  <c r="P95" i="30"/>
  <c r="Q95" i="30"/>
  <c r="R95" i="30"/>
  <c r="S95" i="30"/>
  <c r="T95" i="30"/>
  <c r="U95" i="30"/>
  <c r="V95" i="30"/>
  <c r="W95" i="30"/>
  <c r="X95" i="30"/>
  <c r="Y95" i="30"/>
  <c r="Z95" i="30"/>
  <c r="AA95" i="30"/>
  <c r="AB95" i="30"/>
  <c r="AC95" i="30"/>
  <c r="AD95" i="30"/>
  <c r="AE95" i="30"/>
  <c r="AF95" i="30"/>
  <c r="D96" i="30"/>
  <c r="E96" i="30"/>
  <c r="F96" i="30"/>
  <c r="G96" i="30"/>
  <c r="H96" i="30"/>
  <c r="I96" i="30"/>
  <c r="J96" i="30"/>
  <c r="K96" i="30"/>
  <c r="L96" i="30"/>
  <c r="M96" i="30"/>
  <c r="N96" i="30"/>
  <c r="O96" i="30"/>
  <c r="P96" i="30"/>
  <c r="Q96" i="30"/>
  <c r="R96" i="30"/>
  <c r="S96" i="30"/>
  <c r="T96" i="30"/>
  <c r="U96" i="30"/>
  <c r="V96" i="30"/>
  <c r="W96" i="30"/>
  <c r="X96" i="30"/>
  <c r="Y96" i="30"/>
  <c r="Z96" i="30"/>
  <c r="AA96" i="30"/>
  <c r="AB96" i="30"/>
  <c r="AC96" i="30"/>
  <c r="AD96" i="30"/>
  <c r="AE96" i="30"/>
  <c r="AF96" i="30"/>
  <c r="D97" i="30"/>
  <c r="E97" i="30"/>
  <c r="F97" i="30"/>
  <c r="G97" i="30"/>
  <c r="H97" i="30"/>
  <c r="I97" i="30"/>
  <c r="J97" i="30"/>
  <c r="K97" i="30"/>
  <c r="L97" i="30"/>
  <c r="M97" i="30"/>
  <c r="N97" i="30"/>
  <c r="O97" i="30"/>
  <c r="P97" i="30"/>
  <c r="Q97" i="30"/>
  <c r="R97" i="30"/>
  <c r="S97" i="30"/>
  <c r="T97" i="30"/>
  <c r="U97" i="30"/>
  <c r="V97" i="30"/>
  <c r="W97" i="30"/>
  <c r="X97" i="30"/>
  <c r="Y97" i="30"/>
  <c r="Z97" i="30"/>
  <c r="AA97" i="30"/>
  <c r="AB97" i="30"/>
  <c r="AC97" i="30"/>
  <c r="AD97" i="30"/>
  <c r="AE97" i="30"/>
  <c r="AF97" i="30"/>
  <c r="D98" i="30"/>
  <c r="E98" i="30"/>
  <c r="F98" i="30"/>
  <c r="G98" i="30"/>
  <c r="H98" i="30"/>
  <c r="I98" i="30"/>
  <c r="J98" i="30"/>
  <c r="K98" i="30"/>
  <c r="L98" i="30"/>
  <c r="M98" i="30"/>
  <c r="N98" i="30"/>
  <c r="O98" i="30"/>
  <c r="P98" i="30"/>
  <c r="Q98" i="30"/>
  <c r="R98" i="30"/>
  <c r="S98" i="30"/>
  <c r="T98" i="30"/>
  <c r="U98" i="30"/>
  <c r="V98" i="30"/>
  <c r="W98" i="30"/>
  <c r="X98" i="30"/>
  <c r="Y98" i="30"/>
  <c r="Z98" i="30"/>
  <c r="AA98" i="30"/>
  <c r="AB98" i="30"/>
  <c r="AC98" i="30"/>
  <c r="AD98" i="30"/>
  <c r="AE98" i="30"/>
  <c r="AF98" i="30"/>
  <c r="D99" i="30"/>
  <c r="E99" i="30"/>
  <c r="F99" i="30"/>
  <c r="G99" i="30"/>
  <c r="H99" i="30"/>
  <c r="I99" i="30"/>
  <c r="J99" i="30"/>
  <c r="K99" i="30"/>
  <c r="L99" i="30"/>
  <c r="M99" i="30"/>
  <c r="N99" i="30"/>
  <c r="O99" i="30"/>
  <c r="P99" i="30"/>
  <c r="Q99" i="30"/>
  <c r="R99" i="30"/>
  <c r="S99" i="30"/>
  <c r="T99" i="30"/>
  <c r="U99" i="30"/>
  <c r="V99" i="30"/>
  <c r="W99" i="30"/>
  <c r="X99" i="30"/>
  <c r="Y99" i="30"/>
  <c r="Z99" i="30"/>
  <c r="AA99" i="30"/>
  <c r="AB99" i="30"/>
  <c r="AC99" i="30"/>
  <c r="AD99" i="30"/>
  <c r="AE99" i="30"/>
  <c r="AF99" i="30"/>
  <c r="D100" i="30"/>
  <c r="E100" i="30"/>
  <c r="F100" i="30"/>
  <c r="G100" i="30"/>
  <c r="H100" i="30"/>
  <c r="I100" i="30"/>
  <c r="J100" i="30"/>
  <c r="K100" i="30"/>
  <c r="L100" i="30"/>
  <c r="M100" i="30"/>
  <c r="N100" i="30"/>
  <c r="O100" i="30"/>
  <c r="P100" i="30"/>
  <c r="Q100" i="30"/>
  <c r="R100" i="30"/>
  <c r="S100" i="30"/>
  <c r="T100" i="30"/>
  <c r="U100" i="30"/>
  <c r="V100" i="30"/>
  <c r="W100" i="30"/>
  <c r="X100" i="30"/>
  <c r="Y100" i="30"/>
  <c r="Z100" i="30"/>
  <c r="AA100" i="30"/>
  <c r="AB100" i="30"/>
  <c r="AC100" i="30"/>
  <c r="AD100" i="30"/>
  <c r="AE100" i="30"/>
  <c r="AF100" i="30"/>
  <c r="D101" i="30"/>
  <c r="E101" i="30"/>
  <c r="F101" i="30"/>
  <c r="G101" i="30"/>
  <c r="H101" i="30"/>
  <c r="I101" i="30"/>
  <c r="J101" i="30"/>
  <c r="K101" i="30"/>
  <c r="L101" i="30"/>
  <c r="M101" i="30"/>
  <c r="N101" i="30"/>
  <c r="O101" i="30"/>
  <c r="P101" i="30"/>
  <c r="Q101" i="30"/>
  <c r="R101" i="30"/>
  <c r="S101" i="30"/>
  <c r="T101" i="30"/>
  <c r="U101" i="30"/>
  <c r="V101" i="30"/>
  <c r="W101" i="30"/>
  <c r="X101" i="30"/>
  <c r="Y101" i="30"/>
  <c r="Z101" i="30"/>
  <c r="AA101" i="30"/>
  <c r="AB101" i="30"/>
  <c r="AC101" i="30"/>
  <c r="AD101" i="30"/>
  <c r="AE101" i="30"/>
  <c r="AF101" i="30"/>
  <c r="D102" i="30"/>
  <c r="E102" i="30"/>
  <c r="F102" i="30"/>
  <c r="G102" i="30"/>
  <c r="H102" i="30"/>
  <c r="I102" i="30"/>
  <c r="J102" i="30"/>
  <c r="K102" i="30"/>
  <c r="L102" i="30"/>
  <c r="M102" i="30"/>
  <c r="N102" i="30"/>
  <c r="O102" i="30"/>
  <c r="P102" i="30"/>
  <c r="Q102" i="30"/>
  <c r="R102" i="30"/>
  <c r="S102" i="30"/>
  <c r="T102" i="30"/>
  <c r="U102" i="30"/>
  <c r="V102" i="30"/>
  <c r="W102" i="30"/>
  <c r="X102" i="30"/>
  <c r="Y102" i="30"/>
  <c r="Z102" i="30"/>
  <c r="AA102" i="30"/>
  <c r="AB102" i="30"/>
  <c r="AC102" i="30"/>
  <c r="AD102" i="30"/>
  <c r="AE102" i="30"/>
  <c r="AF102" i="30"/>
  <c r="C88" i="30"/>
  <c r="C89" i="30"/>
  <c r="C90" i="30"/>
  <c r="C91" i="30"/>
  <c r="C92" i="30"/>
  <c r="C93" i="30"/>
  <c r="C94" i="30"/>
  <c r="C95" i="30"/>
  <c r="C96" i="30"/>
  <c r="C97" i="30"/>
  <c r="C98" i="30"/>
  <c r="C99" i="30"/>
  <c r="C100" i="30"/>
  <c r="C101" i="30"/>
  <c r="C102" i="30"/>
  <c r="C69" i="30"/>
  <c r="B88" i="30"/>
  <c r="B89" i="30"/>
  <c r="B90" i="30"/>
  <c r="B91" i="30"/>
  <c r="B92" i="30"/>
  <c r="B93" i="30"/>
  <c r="B94" i="30"/>
  <c r="B95" i="30"/>
  <c r="B96" i="30"/>
  <c r="B97" i="30"/>
  <c r="B98" i="30"/>
  <c r="B99" i="30"/>
  <c r="B100" i="30"/>
  <c r="B101" i="30"/>
  <c r="B102" i="30"/>
  <c r="B69" i="30"/>
  <c r="D69" i="30"/>
  <c r="E69" i="30"/>
  <c r="F69" i="30"/>
  <c r="G69" i="30"/>
  <c r="H69" i="30"/>
  <c r="I69" i="30"/>
  <c r="J69" i="30"/>
  <c r="K69" i="30"/>
  <c r="L69" i="30"/>
  <c r="M69" i="30"/>
  <c r="N69" i="30"/>
  <c r="O69" i="30"/>
  <c r="P69" i="30"/>
  <c r="Q69" i="30"/>
  <c r="R69" i="30"/>
  <c r="S69" i="30"/>
  <c r="T69" i="30"/>
  <c r="U69" i="30"/>
  <c r="V69" i="30"/>
  <c r="W69" i="30"/>
  <c r="X69" i="30"/>
  <c r="Y69" i="30"/>
  <c r="Z69" i="30"/>
  <c r="AA69" i="30"/>
  <c r="AB69" i="30"/>
  <c r="AC69" i="30"/>
  <c r="AD69" i="30"/>
  <c r="AE69" i="30"/>
  <c r="AF69" i="30"/>
  <c r="D70" i="30"/>
  <c r="E70" i="30"/>
  <c r="F70" i="30"/>
  <c r="G70" i="30"/>
  <c r="H70" i="30"/>
  <c r="I70" i="30"/>
  <c r="J70" i="30"/>
  <c r="K70" i="30"/>
  <c r="L70" i="30"/>
  <c r="M70" i="30"/>
  <c r="N70" i="30"/>
  <c r="O70" i="30"/>
  <c r="P70" i="30"/>
  <c r="Q70" i="30"/>
  <c r="R70" i="30"/>
  <c r="S70" i="30"/>
  <c r="T70" i="30"/>
  <c r="U70" i="30"/>
  <c r="V70" i="30"/>
  <c r="W70" i="30"/>
  <c r="X70" i="30"/>
  <c r="Y70" i="30"/>
  <c r="Z70" i="30"/>
  <c r="AA70" i="30"/>
  <c r="AB70" i="30"/>
  <c r="AC70" i="30"/>
  <c r="AD70" i="30"/>
  <c r="AE70" i="30"/>
  <c r="AF70" i="30"/>
  <c r="D71" i="30"/>
  <c r="E71" i="30"/>
  <c r="F71" i="30"/>
  <c r="G71" i="30"/>
  <c r="H71" i="30"/>
  <c r="I71" i="30"/>
  <c r="J71" i="30"/>
  <c r="K71" i="30"/>
  <c r="L71" i="30"/>
  <c r="M71" i="30"/>
  <c r="N71" i="30"/>
  <c r="O71" i="30"/>
  <c r="P71" i="30"/>
  <c r="Q71" i="30"/>
  <c r="R71" i="30"/>
  <c r="S71" i="30"/>
  <c r="T71" i="30"/>
  <c r="U71" i="30"/>
  <c r="V71" i="30"/>
  <c r="W71" i="30"/>
  <c r="X71" i="30"/>
  <c r="Y71" i="30"/>
  <c r="Z71" i="30"/>
  <c r="AA71" i="30"/>
  <c r="AB71" i="30"/>
  <c r="AC71" i="30"/>
  <c r="AD71" i="30"/>
  <c r="AE71" i="30"/>
  <c r="AF71" i="30"/>
  <c r="D72" i="30"/>
  <c r="E72" i="30"/>
  <c r="F72" i="30"/>
  <c r="G72" i="30"/>
  <c r="H72" i="30"/>
  <c r="I72" i="30"/>
  <c r="J72" i="30"/>
  <c r="K72" i="30"/>
  <c r="L72" i="30"/>
  <c r="M72" i="30"/>
  <c r="N72" i="30"/>
  <c r="O72" i="30"/>
  <c r="P72" i="30"/>
  <c r="Q72" i="30"/>
  <c r="R72" i="30"/>
  <c r="S72" i="30"/>
  <c r="T72" i="30"/>
  <c r="U72" i="30"/>
  <c r="V72" i="30"/>
  <c r="W72" i="30"/>
  <c r="X72" i="30"/>
  <c r="Y72" i="30"/>
  <c r="Z72" i="30"/>
  <c r="AA72" i="30"/>
  <c r="AB72" i="30"/>
  <c r="AC72" i="30"/>
  <c r="AD72" i="30"/>
  <c r="AE72" i="30"/>
  <c r="AF72" i="30"/>
  <c r="D73" i="30"/>
  <c r="E73" i="30"/>
  <c r="F73" i="30"/>
  <c r="G73" i="30"/>
  <c r="H73" i="30"/>
  <c r="I73" i="30"/>
  <c r="J73" i="30"/>
  <c r="K73" i="30"/>
  <c r="L73" i="30"/>
  <c r="M73" i="30"/>
  <c r="N73" i="30"/>
  <c r="O73" i="30"/>
  <c r="P73" i="30"/>
  <c r="Q73" i="30"/>
  <c r="R73" i="30"/>
  <c r="S73" i="30"/>
  <c r="T73" i="30"/>
  <c r="U73" i="30"/>
  <c r="V73" i="30"/>
  <c r="W73" i="30"/>
  <c r="X73" i="30"/>
  <c r="Y73" i="30"/>
  <c r="Z73" i="30"/>
  <c r="AA73" i="30"/>
  <c r="AB73" i="30"/>
  <c r="AC73" i="30"/>
  <c r="AD73" i="30"/>
  <c r="AE73" i="30"/>
  <c r="AF73" i="30"/>
  <c r="D74" i="30"/>
  <c r="E74" i="30"/>
  <c r="F74" i="30"/>
  <c r="G74" i="30"/>
  <c r="H74" i="30"/>
  <c r="I74" i="30"/>
  <c r="J74" i="30"/>
  <c r="K74" i="30"/>
  <c r="L74" i="30"/>
  <c r="M74" i="30"/>
  <c r="N74" i="30"/>
  <c r="O74" i="30"/>
  <c r="P74" i="30"/>
  <c r="Q74" i="30"/>
  <c r="R74" i="30"/>
  <c r="S74" i="30"/>
  <c r="T74" i="30"/>
  <c r="U74" i="30"/>
  <c r="V74" i="30"/>
  <c r="W74" i="30"/>
  <c r="X74" i="30"/>
  <c r="Y74" i="30"/>
  <c r="Z74" i="30"/>
  <c r="AA74" i="30"/>
  <c r="AB74" i="30"/>
  <c r="AC74" i="30"/>
  <c r="AD74" i="30"/>
  <c r="AE74" i="30"/>
  <c r="AF74" i="30"/>
  <c r="D75" i="30"/>
  <c r="E75" i="30"/>
  <c r="F75" i="30"/>
  <c r="G75" i="30"/>
  <c r="H75" i="30"/>
  <c r="I75" i="30"/>
  <c r="J75" i="30"/>
  <c r="K75" i="30"/>
  <c r="L75" i="30"/>
  <c r="M75" i="30"/>
  <c r="N75" i="30"/>
  <c r="O75" i="30"/>
  <c r="P75" i="30"/>
  <c r="Q75" i="30"/>
  <c r="R75" i="30"/>
  <c r="S75" i="30"/>
  <c r="T75" i="30"/>
  <c r="U75" i="30"/>
  <c r="V75" i="30"/>
  <c r="W75" i="30"/>
  <c r="X75" i="30"/>
  <c r="Y75" i="30"/>
  <c r="Z75" i="30"/>
  <c r="AA75" i="30"/>
  <c r="AB75" i="30"/>
  <c r="AC75" i="30"/>
  <c r="AD75" i="30"/>
  <c r="AE75" i="30"/>
  <c r="AF75" i="30"/>
  <c r="D76" i="30"/>
  <c r="E76" i="30"/>
  <c r="F76" i="30"/>
  <c r="G76" i="30"/>
  <c r="H76" i="30"/>
  <c r="I76" i="30"/>
  <c r="J76" i="30"/>
  <c r="K76" i="30"/>
  <c r="L76" i="30"/>
  <c r="M76" i="30"/>
  <c r="N76" i="30"/>
  <c r="O76" i="30"/>
  <c r="P76" i="30"/>
  <c r="Q76" i="30"/>
  <c r="R76" i="30"/>
  <c r="S76" i="30"/>
  <c r="T76" i="30"/>
  <c r="U76" i="30"/>
  <c r="V76" i="30"/>
  <c r="W76" i="30"/>
  <c r="X76" i="30"/>
  <c r="Y76" i="30"/>
  <c r="Z76" i="30"/>
  <c r="AA76" i="30"/>
  <c r="AB76" i="30"/>
  <c r="AC76" i="30"/>
  <c r="AD76" i="30"/>
  <c r="AE76" i="30"/>
  <c r="AF76" i="30"/>
  <c r="D77" i="30"/>
  <c r="E77" i="30"/>
  <c r="F77" i="30"/>
  <c r="G77" i="30"/>
  <c r="H77" i="30"/>
  <c r="I77" i="30"/>
  <c r="J77" i="30"/>
  <c r="K77" i="30"/>
  <c r="L77" i="30"/>
  <c r="M77" i="30"/>
  <c r="N77" i="30"/>
  <c r="O77" i="30"/>
  <c r="P77" i="30"/>
  <c r="Q77" i="30"/>
  <c r="R77" i="30"/>
  <c r="S77" i="30"/>
  <c r="T77" i="30"/>
  <c r="U77" i="30"/>
  <c r="V77" i="30"/>
  <c r="W77" i="30"/>
  <c r="X77" i="30"/>
  <c r="Y77" i="30"/>
  <c r="Z77" i="30"/>
  <c r="AA77" i="30"/>
  <c r="AB77" i="30"/>
  <c r="AC77" i="30"/>
  <c r="AD77" i="30"/>
  <c r="AE77" i="30"/>
  <c r="AF77" i="30"/>
  <c r="D78" i="30"/>
  <c r="E78" i="30"/>
  <c r="F78" i="30"/>
  <c r="G78" i="30"/>
  <c r="H78" i="30"/>
  <c r="I78" i="30"/>
  <c r="J78" i="30"/>
  <c r="K78" i="30"/>
  <c r="L78" i="30"/>
  <c r="M78" i="30"/>
  <c r="N78" i="30"/>
  <c r="O78" i="30"/>
  <c r="P78" i="30"/>
  <c r="Q78" i="30"/>
  <c r="R78" i="30"/>
  <c r="S78" i="30"/>
  <c r="T78" i="30"/>
  <c r="U78" i="30"/>
  <c r="V78" i="30"/>
  <c r="W78" i="30"/>
  <c r="X78" i="30"/>
  <c r="Y78" i="30"/>
  <c r="Z78" i="30"/>
  <c r="AA78" i="30"/>
  <c r="AB78" i="30"/>
  <c r="AC78" i="30"/>
  <c r="AD78" i="30"/>
  <c r="AE78" i="30"/>
  <c r="AF78" i="30"/>
  <c r="D79" i="30"/>
  <c r="E79" i="30"/>
  <c r="F79" i="30"/>
  <c r="G79" i="30"/>
  <c r="H79" i="30"/>
  <c r="I79" i="30"/>
  <c r="J79" i="30"/>
  <c r="K79" i="30"/>
  <c r="L79" i="30"/>
  <c r="M79" i="30"/>
  <c r="N79" i="30"/>
  <c r="O79" i="30"/>
  <c r="P79" i="30"/>
  <c r="Q79" i="30"/>
  <c r="R79" i="30"/>
  <c r="S79" i="30"/>
  <c r="T79" i="30"/>
  <c r="U79" i="30"/>
  <c r="V79" i="30"/>
  <c r="W79" i="30"/>
  <c r="X79" i="30"/>
  <c r="Y79" i="30"/>
  <c r="Z79" i="30"/>
  <c r="AA79" i="30"/>
  <c r="AB79" i="30"/>
  <c r="AC79" i="30"/>
  <c r="AD79" i="30"/>
  <c r="AE79" i="30"/>
  <c r="AF79" i="30"/>
  <c r="D80" i="30"/>
  <c r="E80" i="30"/>
  <c r="F80" i="30"/>
  <c r="G80" i="30"/>
  <c r="H80" i="30"/>
  <c r="I80" i="30"/>
  <c r="J80" i="30"/>
  <c r="K80" i="30"/>
  <c r="L80" i="30"/>
  <c r="M80" i="30"/>
  <c r="N80" i="30"/>
  <c r="O80" i="30"/>
  <c r="P80" i="30"/>
  <c r="Q80" i="30"/>
  <c r="R80" i="30"/>
  <c r="S80" i="30"/>
  <c r="T80" i="30"/>
  <c r="U80" i="30"/>
  <c r="V80" i="30"/>
  <c r="W80" i="30"/>
  <c r="X80" i="30"/>
  <c r="Y80" i="30"/>
  <c r="Z80" i="30"/>
  <c r="AA80" i="30"/>
  <c r="AB80" i="30"/>
  <c r="AC80" i="30"/>
  <c r="AD80" i="30"/>
  <c r="AE80" i="30"/>
  <c r="AF80" i="30"/>
  <c r="D81" i="30"/>
  <c r="E81" i="30"/>
  <c r="F81" i="30"/>
  <c r="G81" i="30"/>
  <c r="H81" i="30"/>
  <c r="I81" i="30"/>
  <c r="J81" i="30"/>
  <c r="K81" i="30"/>
  <c r="L81" i="30"/>
  <c r="M81" i="30"/>
  <c r="N81" i="30"/>
  <c r="O81" i="30"/>
  <c r="P81" i="30"/>
  <c r="Q81" i="30"/>
  <c r="R81" i="30"/>
  <c r="S81" i="30"/>
  <c r="T81" i="30"/>
  <c r="U81" i="30"/>
  <c r="V81" i="30"/>
  <c r="W81" i="30"/>
  <c r="X81" i="30"/>
  <c r="Y81" i="30"/>
  <c r="Z81" i="30"/>
  <c r="AA81" i="30"/>
  <c r="AB81" i="30"/>
  <c r="AC81" i="30"/>
  <c r="AD81" i="30"/>
  <c r="AE81" i="30"/>
  <c r="AF81" i="30"/>
  <c r="D82" i="30"/>
  <c r="E82" i="30"/>
  <c r="F82" i="30"/>
  <c r="G82" i="30"/>
  <c r="H82" i="30"/>
  <c r="I82" i="30"/>
  <c r="J82" i="30"/>
  <c r="K82" i="30"/>
  <c r="L82" i="30"/>
  <c r="M82" i="30"/>
  <c r="N82" i="30"/>
  <c r="O82" i="30"/>
  <c r="P82" i="30"/>
  <c r="Q82" i="30"/>
  <c r="R82" i="30"/>
  <c r="S82" i="30"/>
  <c r="T82" i="30"/>
  <c r="U82" i="30"/>
  <c r="V82" i="30"/>
  <c r="W82" i="30"/>
  <c r="X82" i="30"/>
  <c r="Y82" i="30"/>
  <c r="Z82" i="30"/>
  <c r="AA82" i="30"/>
  <c r="AB82" i="30"/>
  <c r="AC82" i="30"/>
  <c r="AD82" i="30"/>
  <c r="AE82" i="30"/>
  <c r="AF82" i="30"/>
  <c r="D83" i="30"/>
  <c r="E83" i="30"/>
  <c r="F83" i="30"/>
  <c r="G83" i="30"/>
  <c r="H83" i="30"/>
  <c r="I83" i="30"/>
  <c r="J83" i="30"/>
  <c r="K83" i="30"/>
  <c r="L83" i="30"/>
  <c r="M83" i="30"/>
  <c r="N83" i="30"/>
  <c r="O83" i="30"/>
  <c r="P83" i="30"/>
  <c r="Q83" i="30"/>
  <c r="R83" i="30"/>
  <c r="S83" i="30"/>
  <c r="T83" i="30"/>
  <c r="U83" i="30"/>
  <c r="V83" i="30"/>
  <c r="W83" i="30"/>
  <c r="X83" i="30"/>
  <c r="Y83" i="30"/>
  <c r="Z83" i="30"/>
  <c r="AA83" i="30"/>
  <c r="AB83" i="30"/>
  <c r="AC83" i="30"/>
  <c r="AD83" i="30"/>
  <c r="AE83" i="30"/>
  <c r="AF83" i="30"/>
  <c r="D84" i="30"/>
  <c r="E84" i="30"/>
  <c r="F84" i="30"/>
  <c r="G84" i="30"/>
  <c r="H84" i="30"/>
  <c r="I84" i="30"/>
  <c r="J84" i="30"/>
  <c r="K84" i="30"/>
  <c r="L84" i="30"/>
  <c r="M84" i="30"/>
  <c r="N84" i="30"/>
  <c r="O84" i="30"/>
  <c r="P84" i="30"/>
  <c r="Q84" i="30"/>
  <c r="R84" i="30"/>
  <c r="S84" i="30"/>
  <c r="T84" i="30"/>
  <c r="U84" i="30"/>
  <c r="V84" i="30"/>
  <c r="W84" i="30"/>
  <c r="X84" i="30"/>
  <c r="Y84" i="30"/>
  <c r="Z84" i="30"/>
  <c r="AA84" i="30"/>
  <c r="AB84" i="30"/>
  <c r="AC84" i="30"/>
  <c r="AD84" i="30"/>
  <c r="AE84" i="30"/>
  <c r="AF84" i="30"/>
  <c r="C70" i="30"/>
  <c r="C71" i="30"/>
  <c r="C72" i="30"/>
  <c r="C73" i="30"/>
  <c r="C74" i="30"/>
  <c r="C75" i="30"/>
  <c r="C76" i="30"/>
  <c r="C77" i="30"/>
  <c r="C78" i="30"/>
  <c r="C79" i="30"/>
  <c r="C80" i="30"/>
  <c r="C81" i="30"/>
  <c r="C82" i="30"/>
  <c r="C83" i="30"/>
  <c r="C84" i="30"/>
  <c r="B70" i="30"/>
  <c r="B71" i="30"/>
  <c r="B72" i="30"/>
  <c r="B73" i="30"/>
  <c r="B74" i="30"/>
  <c r="B75" i="30"/>
  <c r="B76" i="30"/>
  <c r="B77" i="30"/>
  <c r="B78" i="30"/>
  <c r="B79" i="30"/>
  <c r="B80" i="30"/>
  <c r="B81" i="30"/>
  <c r="B82" i="30"/>
  <c r="B83" i="30"/>
  <c r="B84" i="30"/>
  <c r="B57" i="30"/>
  <c r="B58" i="30"/>
  <c r="B59" i="30"/>
  <c r="B60" i="30"/>
  <c r="B61" i="30"/>
  <c r="B62" i="30"/>
  <c r="B63" i="30"/>
  <c r="B56" i="30"/>
  <c r="B37" i="30"/>
  <c r="B49" i="30"/>
  <c r="B50" i="30"/>
  <c r="B51" i="30"/>
  <c r="B52" i="30"/>
  <c r="B53" i="30"/>
  <c r="B54" i="30"/>
  <c r="B55" i="30"/>
  <c r="B48" i="30"/>
  <c r="B29" i="30"/>
  <c r="B38" i="30"/>
  <c r="B39" i="30"/>
  <c r="B40" i="30"/>
  <c r="B41" i="30"/>
  <c r="B42" i="30"/>
  <c r="B43" i="30"/>
  <c r="B44" i="30"/>
  <c r="B36" i="30"/>
  <c r="B30" i="30"/>
  <c r="B31" i="30"/>
  <c r="B32" i="30"/>
  <c r="B33" i="30"/>
  <c r="B34" i="30"/>
  <c r="B35" i="30"/>
  <c r="AF15" i="30"/>
  <c r="AE15" i="30"/>
  <c r="AD15" i="30"/>
  <c r="AC15" i="30"/>
  <c r="AB15" i="30"/>
  <c r="AA15" i="30"/>
  <c r="Z15" i="30"/>
  <c r="Y15" i="30"/>
  <c r="X15" i="30"/>
  <c r="W15" i="30"/>
  <c r="V15" i="30"/>
  <c r="U15" i="30"/>
  <c r="T15" i="30"/>
  <c r="S15" i="30"/>
  <c r="R15" i="30"/>
  <c r="Q15" i="30"/>
  <c r="P15" i="30"/>
  <c r="O15" i="30"/>
  <c r="N15" i="30"/>
  <c r="M15" i="30"/>
  <c r="L15" i="30"/>
  <c r="K15" i="30"/>
  <c r="J15" i="30"/>
  <c r="I15" i="30"/>
  <c r="H15" i="30"/>
  <c r="G15" i="30"/>
  <c r="F15" i="30"/>
  <c r="E15" i="30"/>
  <c r="D15" i="30"/>
  <c r="AF14" i="30"/>
  <c r="AE14" i="30"/>
  <c r="AD14" i="30"/>
  <c r="AC14" i="30"/>
  <c r="AB14" i="30"/>
  <c r="AA14" i="30"/>
  <c r="Z14" i="30"/>
  <c r="Y14" i="30"/>
  <c r="X14" i="30"/>
  <c r="W14" i="30"/>
  <c r="V14" i="30"/>
  <c r="U14" i="30"/>
  <c r="T14" i="30"/>
  <c r="S14" i="30"/>
  <c r="R14" i="30"/>
  <c r="Q14" i="30"/>
  <c r="P14" i="30"/>
  <c r="O14" i="30"/>
  <c r="N14" i="30"/>
  <c r="M14" i="30"/>
  <c r="L14" i="30"/>
  <c r="K14" i="30"/>
  <c r="J14" i="30"/>
  <c r="I14" i="30"/>
  <c r="H14" i="30"/>
  <c r="G14" i="30"/>
  <c r="F14" i="30"/>
  <c r="E14" i="30"/>
  <c r="D14" i="30"/>
  <c r="AF13" i="30"/>
  <c r="AE13" i="30"/>
  <c r="AD13" i="30"/>
  <c r="AC13" i="30"/>
  <c r="AB13" i="30"/>
  <c r="AA13" i="30"/>
  <c r="Z13" i="30"/>
  <c r="Y13" i="30"/>
  <c r="X13" i="30"/>
  <c r="W13" i="30"/>
  <c r="V13" i="30"/>
  <c r="U13" i="30"/>
  <c r="T13" i="30"/>
  <c r="S13" i="30"/>
  <c r="R13" i="30"/>
  <c r="Q13" i="30"/>
  <c r="P13" i="30"/>
  <c r="O13" i="30"/>
  <c r="N13" i="30"/>
  <c r="M13" i="30"/>
  <c r="L13" i="30"/>
  <c r="K13" i="30"/>
  <c r="J13" i="30"/>
  <c r="I13" i="30"/>
  <c r="H13" i="30"/>
  <c r="G13" i="30"/>
  <c r="F13" i="30"/>
  <c r="E13" i="30"/>
  <c r="D13" i="30"/>
  <c r="AF12" i="30"/>
  <c r="AE12" i="30"/>
  <c r="AD12" i="30"/>
  <c r="AC12" i="30"/>
  <c r="AB12" i="30"/>
  <c r="AA12" i="30"/>
  <c r="Z12" i="30"/>
  <c r="Y12" i="30"/>
  <c r="X12" i="30"/>
  <c r="W12" i="30"/>
  <c r="V12" i="30"/>
  <c r="U12" i="30"/>
  <c r="T12" i="30"/>
  <c r="S12" i="30"/>
  <c r="R12" i="30"/>
  <c r="Q12" i="30"/>
  <c r="P12" i="30"/>
  <c r="O12" i="30"/>
  <c r="N12" i="30"/>
  <c r="M12" i="30"/>
  <c r="L12" i="30"/>
  <c r="K12" i="30"/>
  <c r="J12" i="30"/>
  <c r="I12" i="30"/>
  <c r="H12" i="30"/>
  <c r="G12" i="30"/>
  <c r="F12" i="30"/>
  <c r="E12" i="30"/>
  <c r="D12" i="30"/>
  <c r="AF11" i="30"/>
  <c r="AE11" i="30"/>
  <c r="AD11" i="30"/>
  <c r="AC11" i="30"/>
  <c r="AB11" i="30"/>
  <c r="AA11" i="30"/>
  <c r="Z11" i="30"/>
  <c r="Y11" i="30"/>
  <c r="X11" i="30"/>
  <c r="W11" i="30"/>
  <c r="V11" i="30"/>
  <c r="U11" i="30"/>
  <c r="T11" i="30"/>
  <c r="S11" i="30"/>
  <c r="R11" i="30"/>
  <c r="Q11" i="30"/>
  <c r="P11" i="30"/>
  <c r="O11" i="30"/>
  <c r="N11" i="30"/>
  <c r="M11" i="30"/>
  <c r="L11" i="30"/>
  <c r="K11" i="30"/>
  <c r="J11" i="30"/>
  <c r="I11" i="30"/>
  <c r="H11" i="30"/>
  <c r="G11" i="30"/>
  <c r="F11" i="30"/>
  <c r="E11" i="30"/>
  <c r="D11" i="30"/>
  <c r="C12" i="30"/>
  <c r="C13" i="30"/>
  <c r="C14" i="30"/>
  <c r="C15" i="30"/>
  <c r="C11" i="30"/>
  <c r="C3" i="30"/>
  <c r="B12" i="30"/>
  <c r="B13" i="30"/>
  <c r="B14" i="30"/>
  <c r="B15" i="30"/>
  <c r="B11" i="30"/>
  <c r="B3" i="30"/>
  <c r="D3" i="30"/>
  <c r="E3" i="30"/>
  <c r="F3" i="30"/>
  <c r="G3" i="30"/>
  <c r="H3" i="30"/>
  <c r="I3" i="30"/>
  <c r="J3" i="30"/>
  <c r="K3" i="30"/>
  <c r="L3" i="30"/>
  <c r="M3" i="30"/>
  <c r="N3" i="30"/>
  <c r="O3" i="30"/>
  <c r="P3" i="30"/>
  <c r="Q3" i="30"/>
  <c r="R3" i="30"/>
  <c r="S3" i="30"/>
  <c r="T3" i="30"/>
  <c r="U3" i="30"/>
  <c r="V3" i="30"/>
  <c r="W3" i="30"/>
  <c r="X3" i="30"/>
  <c r="Y3" i="30"/>
  <c r="Z3" i="30"/>
  <c r="AA3" i="30"/>
  <c r="AB3" i="30"/>
  <c r="AC3" i="30"/>
  <c r="AD3" i="30"/>
  <c r="AE3" i="30"/>
  <c r="AF3" i="30"/>
  <c r="D4" i="30"/>
  <c r="E4" i="30"/>
  <c r="F4" i="30"/>
  <c r="G4" i="30"/>
  <c r="H4" i="30"/>
  <c r="I4" i="30"/>
  <c r="J4" i="30"/>
  <c r="K4" i="30"/>
  <c r="L4" i="30"/>
  <c r="M4" i="30"/>
  <c r="N4" i="30"/>
  <c r="O4" i="30"/>
  <c r="P4" i="30"/>
  <c r="Q4" i="30"/>
  <c r="R4" i="30"/>
  <c r="S4" i="30"/>
  <c r="T4" i="30"/>
  <c r="U4" i="30"/>
  <c r="V4" i="30"/>
  <c r="W4" i="30"/>
  <c r="X4" i="30"/>
  <c r="Y4" i="30"/>
  <c r="Z4" i="30"/>
  <c r="AA4" i="30"/>
  <c r="AB4" i="30"/>
  <c r="AC4" i="30"/>
  <c r="AD4" i="30"/>
  <c r="AE4" i="30"/>
  <c r="AF4" i="30"/>
  <c r="D5" i="30"/>
  <c r="E5" i="30"/>
  <c r="F5" i="30"/>
  <c r="G5" i="30"/>
  <c r="H5" i="30"/>
  <c r="I5" i="30"/>
  <c r="J5" i="30"/>
  <c r="K5" i="30"/>
  <c r="L5" i="30"/>
  <c r="M5" i="30"/>
  <c r="N5" i="30"/>
  <c r="O5" i="30"/>
  <c r="P5" i="30"/>
  <c r="Q5" i="30"/>
  <c r="R5" i="30"/>
  <c r="S5" i="30"/>
  <c r="T5" i="30"/>
  <c r="U5" i="30"/>
  <c r="V5" i="30"/>
  <c r="W5" i="30"/>
  <c r="X5" i="30"/>
  <c r="Y5" i="30"/>
  <c r="Z5" i="30"/>
  <c r="AA5" i="30"/>
  <c r="AB5" i="30"/>
  <c r="AC5" i="30"/>
  <c r="AD5" i="30"/>
  <c r="AE5" i="30"/>
  <c r="AF5" i="30"/>
  <c r="D6" i="30"/>
  <c r="E6" i="30"/>
  <c r="F6" i="30"/>
  <c r="G6" i="30"/>
  <c r="H6" i="30"/>
  <c r="I6" i="30"/>
  <c r="J6" i="30"/>
  <c r="K6" i="30"/>
  <c r="L6" i="30"/>
  <c r="M6" i="30"/>
  <c r="N6" i="30"/>
  <c r="O6" i="30"/>
  <c r="P6" i="30"/>
  <c r="Q6" i="30"/>
  <c r="R6" i="30"/>
  <c r="S6" i="30"/>
  <c r="S53" i="30" s="1"/>
  <c r="T6" i="30"/>
  <c r="U6" i="30"/>
  <c r="V6" i="30"/>
  <c r="W6" i="30"/>
  <c r="X6" i="30"/>
  <c r="Y6" i="30"/>
  <c r="Z6" i="30"/>
  <c r="AA6" i="30"/>
  <c r="AB6" i="30"/>
  <c r="AC6" i="30"/>
  <c r="AD6" i="30"/>
  <c r="AE6" i="30"/>
  <c r="AF6" i="30"/>
  <c r="D7" i="30"/>
  <c r="E7" i="30"/>
  <c r="F7" i="30"/>
  <c r="G7" i="30"/>
  <c r="H7" i="30"/>
  <c r="I7" i="30"/>
  <c r="J7" i="30"/>
  <c r="K7" i="30"/>
  <c r="L7" i="30"/>
  <c r="M7" i="30"/>
  <c r="N7" i="30"/>
  <c r="O7" i="30"/>
  <c r="P7" i="30"/>
  <c r="Q7" i="30"/>
  <c r="R7" i="30"/>
  <c r="S7" i="30"/>
  <c r="T7" i="30"/>
  <c r="U7" i="30"/>
  <c r="V7" i="30"/>
  <c r="W7" i="30"/>
  <c r="X7" i="30"/>
  <c r="Y7" i="30"/>
  <c r="Z7" i="30"/>
  <c r="AA7" i="30"/>
  <c r="AB7" i="30"/>
  <c r="AC7" i="30"/>
  <c r="AD7" i="30"/>
  <c r="AE7" i="30"/>
  <c r="AF7" i="30"/>
  <c r="C4" i="30"/>
  <c r="C5" i="30"/>
  <c r="C6" i="30"/>
  <c r="C7" i="30"/>
  <c r="B4" i="30"/>
  <c r="B5" i="30"/>
  <c r="B6" i="30"/>
  <c r="B7" i="30"/>
  <c r="Z44" i="30" l="1"/>
  <c r="J36" i="30"/>
  <c r="J58" i="30"/>
  <c r="R44" i="30"/>
  <c r="K39" i="30"/>
  <c r="E42" i="30"/>
  <c r="X38" i="30"/>
  <c r="AE35" i="30"/>
  <c r="W35" i="30"/>
  <c r="L42" i="30"/>
  <c r="AD54" i="30"/>
  <c r="V54" i="30"/>
  <c r="N54" i="30"/>
  <c r="AC32" i="30"/>
  <c r="U30" i="30"/>
  <c r="M36" i="30"/>
  <c r="E36" i="30"/>
  <c r="X43" i="30"/>
  <c r="AF43" i="30"/>
  <c r="I62" i="30"/>
  <c r="Q60" i="30"/>
  <c r="H43" i="30"/>
  <c r="P43" i="30"/>
  <c r="O49" i="30"/>
  <c r="AD30" i="30"/>
  <c r="AD40" i="30"/>
  <c r="AB60" i="30"/>
  <c r="S30" i="30"/>
  <c r="C57" i="30"/>
  <c r="I41" i="30"/>
  <c r="Q41" i="30"/>
  <c r="AA32" i="30"/>
  <c r="I29" i="30"/>
  <c r="C33" i="30"/>
  <c r="C32" i="30"/>
  <c r="F37" i="30"/>
  <c r="N37" i="30"/>
  <c r="V37" i="30"/>
  <c r="AD37" i="30"/>
  <c r="G57" i="30"/>
  <c r="O61" i="30"/>
  <c r="W57" i="30"/>
  <c r="AE61" i="30"/>
  <c r="I32" i="30"/>
  <c r="W62" i="30"/>
  <c r="AB42" i="30"/>
  <c r="T42" i="30"/>
  <c r="D42" i="30"/>
  <c r="C39" i="30"/>
  <c r="W43" i="30"/>
  <c r="AE43" i="30"/>
  <c r="M37" i="30"/>
  <c r="U37" i="30"/>
  <c r="AC37" i="30"/>
  <c r="S63" i="30"/>
  <c r="AF38" i="30"/>
  <c r="I38" i="30"/>
  <c r="Q38" i="30"/>
  <c r="Y38" i="30"/>
  <c r="R63" i="30"/>
  <c r="V40" i="30"/>
  <c r="P38" i="30"/>
  <c r="Y32" i="30"/>
  <c r="Q32" i="30"/>
  <c r="I36" i="30"/>
  <c r="N40" i="30"/>
  <c r="H38" i="30"/>
  <c r="AE59" i="30"/>
  <c r="Y55" i="30"/>
  <c r="I55" i="30"/>
  <c r="X30" i="30"/>
  <c r="P30" i="30"/>
  <c r="H36" i="30"/>
  <c r="K44" i="30"/>
  <c r="S44" i="30"/>
  <c r="AA44" i="30"/>
  <c r="F42" i="30"/>
  <c r="N42" i="30"/>
  <c r="V42" i="30"/>
  <c r="AD42" i="30"/>
  <c r="I43" i="30"/>
  <c r="Q43" i="30"/>
  <c r="Y43" i="30"/>
  <c r="D63" i="30"/>
  <c r="L60" i="30"/>
  <c r="AB63" i="30"/>
  <c r="F40" i="30"/>
  <c r="Y33" i="30"/>
  <c r="Q55" i="30"/>
  <c r="AF30" i="30"/>
  <c r="C49" i="30"/>
  <c r="AA39" i="30"/>
  <c r="P33" i="30"/>
  <c r="C51" i="30"/>
  <c r="D56" i="30"/>
  <c r="AE49" i="30"/>
  <c r="G49" i="30"/>
  <c r="AD36" i="30"/>
  <c r="V34" i="30"/>
  <c r="N36" i="30"/>
  <c r="F31" i="30"/>
  <c r="M42" i="30"/>
  <c r="U42" i="30"/>
  <c r="AC42" i="30"/>
  <c r="H42" i="30"/>
  <c r="P42" i="30"/>
  <c r="X40" i="30"/>
  <c r="AF40" i="30"/>
  <c r="F61" i="30"/>
  <c r="V61" i="30"/>
  <c r="AD61" i="30"/>
  <c r="Y41" i="30"/>
  <c r="S39" i="30"/>
  <c r="J40" i="30"/>
  <c r="AF52" i="30"/>
  <c r="X52" i="30"/>
  <c r="AE36" i="30"/>
  <c r="W30" i="30"/>
  <c r="O32" i="30"/>
  <c r="G36" i="30"/>
  <c r="D39" i="30"/>
  <c r="L39" i="30"/>
  <c r="T39" i="30"/>
  <c r="AB39" i="30"/>
  <c r="M59" i="30"/>
  <c r="U59" i="30"/>
  <c r="AC59" i="30"/>
  <c r="L31" i="30"/>
  <c r="L36" i="30"/>
  <c r="L44" i="30"/>
  <c r="L29" i="30"/>
  <c r="L32" i="30"/>
  <c r="L30" i="30"/>
  <c r="L33" i="30"/>
  <c r="L35" i="30"/>
  <c r="L34" i="30"/>
  <c r="O40" i="30"/>
  <c r="O37" i="30"/>
  <c r="O42" i="30"/>
  <c r="O39" i="30"/>
  <c r="O44" i="30"/>
  <c r="O41" i="30"/>
  <c r="O38" i="30"/>
  <c r="R40" i="30"/>
  <c r="Z40" i="30"/>
  <c r="E37" i="30"/>
  <c r="E30" i="30"/>
  <c r="H57" i="30"/>
  <c r="H59" i="30"/>
  <c r="H56" i="30"/>
  <c r="H61" i="30"/>
  <c r="H58" i="30"/>
  <c r="H63" i="30"/>
  <c r="H60" i="30"/>
  <c r="H62" i="30"/>
  <c r="P57" i="30"/>
  <c r="P59" i="30"/>
  <c r="P56" i="30"/>
  <c r="P61" i="30"/>
  <c r="P58" i="30"/>
  <c r="P63" i="30"/>
  <c r="P62" i="30"/>
  <c r="P60" i="30"/>
  <c r="X57" i="30"/>
  <c r="X59" i="30"/>
  <c r="X56" i="30"/>
  <c r="X61" i="30"/>
  <c r="X58" i="30"/>
  <c r="X63" i="30"/>
  <c r="X62" i="30"/>
  <c r="X60" i="30"/>
  <c r="AF57" i="30"/>
  <c r="AF56" i="30"/>
  <c r="AF61" i="30"/>
  <c r="AF58" i="30"/>
  <c r="AF63" i="30"/>
  <c r="AF59" i="30"/>
  <c r="AF60" i="30"/>
  <c r="AF62" i="30"/>
  <c r="AA53" i="30"/>
  <c r="AA61" i="30"/>
  <c r="J44" i="30"/>
  <c r="AC48" i="30"/>
  <c r="AC53" i="30"/>
  <c r="AC50" i="30"/>
  <c r="AC55" i="30"/>
  <c r="AC52" i="30"/>
  <c r="AC49" i="30"/>
  <c r="AC54" i="30"/>
  <c r="AC51" i="30"/>
  <c r="E48" i="30"/>
  <c r="E53" i="30"/>
  <c r="E50" i="30"/>
  <c r="E55" i="30"/>
  <c r="E52" i="30"/>
  <c r="E49" i="30"/>
  <c r="E54" i="30"/>
  <c r="E63" i="30"/>
  <c r="E51" i="30"/>
  <c r="T31" i="30"/>
  <c r="T30" i="30"/>
  <c r="T32" i="30"/>
  <c r="T36" i="30"/>
  <c r="T44" i="30"/>
  <c r="T33" i="30"/>
  <c r="T35" i="30"/>
  <c r="T34" i="30"/>
  <c r="T29" i="30"/>
  <c r="U48" i="30"/>
  <c r="U53" i="30"/>
  <c r="U50" i="30"/>
  <c r="U55" i="30"/>
  <c r="U52" i="30"/>
  <c r="U49" i="30"/>
  <c r="U54" i="30"/>
  <c r="U51" i="30"/>
  <c r="Z36" i="30"/>
  <c r="Z31" i="30"/>
  <c r="AB31" i="30"/>
  <c r="AB32" i="30"/>
  <c r="AB36" i="30"/>
  <c r="AB44" i="30"/>
  <c r="AB33" i="30"/>
  <c r="AB29" i="30"/>
  <c r="AB35" i="30"/>
  <c r="AB30" i="30"/>
  <c r="AB34" i="30"/>
  <c r="G40" i="30"/>
  <c r="G37" i="30"/>
  <c r="G42" i="30"/>
  <c r="G39" i="30"/>
  <c r="G44" i="30"/>
  <c r="G41" i="30"/>
  <c r="G38" i="30"/>
  <c r="K53" i="30"/>
  <c r="G35" i="30"/>
  <c r="G33" i="30"/>
  <c r="C40" i="30"/>
  <c r="C41" i="30"/>
  <c r="C42" i="30"/>
  <c r="C43" i="30"/>
  <c r="C37" i="30"/>
  <c r="C44" i="30"/>
  <c r="C38" i="30"/>
  <c r="W40" i="30"/>
  <c r="W37" i="30"/>
  <c r="W42" i="30"/>
  <c r="W39" i="30"/>
  <c r="W44" i="30"/>
  <c r="W41" i="30"/>
  <c r="W38" i="30"/>
  <c r="Z32" i="30"/>
  <c r="J41" i="30"/>
  <c r="R41" i="30"/>
  <c r="Z41" i="30"/>
  <c r="K61" i="30"/>
  <c r="AA60" i="30"/>
  <c r="O43" i="30"/>
  <c r="M48" i="30"/>
  <c r="M53" i="30"/>
  <c r="M50" i="30"/>
  <c r="M55" i="30"/>
  <c r="M52" i="30"/>
  <c r="M49" i="30"/>
  <c r="M54" i="30"/>
  <c r="M61" i="30"/>
  <c r="M51" i="30"/>
  <c r="R32" i="30"/>
  <c r="R36" i="30"/>
  <c r="O35" i="30"/>
  <c r="O31" i="30"/>
  <c r="D31" i="30"/>
  <c r="D36" i="30"/>
  <c r="D44" i="30"/>
  <c r="D34" i="30"/>
  <c r="D32" i="30"/>
  <c r="D33" i="30"/>
  <c r="D35" i="30"/>
  <c r="D29" i="30"/>
  <c r="D30" i="30"/>
  <c r="AE40" i="30"/>
  <c r="AE37" i="30"/>
  <c r="AE42" i="30"/>
  <c r="AE39" i="30"/>
  <c r="AE44" i="30"/>
  <c r="AE41" i="30"/>
  <c r="AE38" i="30"/>
  <c r="C31" i="30"/>
  <c r="G43" i="30"/>
  <c r="AB53" i="30"/>
  <c r="AB50" i="30"/>
  <c r="AB55" i="30"/>
  <c r="AB52" i="30"/>
  <c r="AB49" i="30"/>
  <c r="AB54" i="30"/>
  <c r="AB51" i="30"/>
  <c r="T53" i="30"/>
  <c r="T50" i="30"/>
  <c r="T55" i="30"/>
  <c r="T52" i="30"/>
  <c r="T49" i="30"/>
  <c r="T54" i="30"/>
  <c r="T51" i="30"/>
  <c r="L53" i="30"/>
  <c r="L50" i="30"/>
  <c r="L55" i="30"/>
  <c r="L52" i="30"/>
  <c r="L49" i="30"/>
  <c r="L54" i="30"/>
  <c r="L51" i="30"/>
  <c r="D53" i="30"/>
  <c r="D50" i="30"/>
  <c r="D55" i="30"/>
  <c r="D52" i="30"/>
  <c r="D49" i="30"/>
  <c r="D54" i="30"/>
  <c r="D51" i="30"/>
  <c r="AA31" i="30"/>
  <c r="S31" i="30"/>
  <c r="K31" i="30"/>
  <c r="I57" i="30"/>
  <c r="I59" i="30"/>
  <c r="I56" i="30"/>
  <c r="I61" i="30"/>
  <c r="I58" i="30"/>
  <c r="Q57" i="30"/>
  <c r="Q59" i="30"/>
  <c r="Q56" i="30"/>
  <c r="Q61" i="30"/>
  <c r="Q58" i="30"/>
  <c r="Y57" i="30"/>
  <c r="Y59" i="30"/>
  <c r="Y56" i="30"/>
  <c r="Y61" i="30"/>
  <c r="Y58" i="30"/>
  <c r="C30" i="30"/>
  <c r="Y44" i="30"/>
  <c r="Q44" i="30"/>
  <c r="I44" i="30"/>
  <c r="AD43" i="30"/>
  <c r="V43" i="30"/>
  <c r="N43" i="30"/>
  <c r="F43" i="30"/>
  <c r="AA42" i="30"/>
  <c r="S42" i="30"/>
  <c r="K42" i="30"/>
  <c r="AF41" i="30"/>
  <c r="X41" i="30"/>
  <c r="P41" i="30"/>
  <c r="H41" i="30"/>
  <c r="AC40" i="30"/>
  <c r="U40" i="30"/>
  <c r="M40" i="30"/>
  <c r="E40" i="30"/>
  <c r="Z39" i="30"/>
  <c r="R39" i="30"/>
  <c r="J39" i="30"/>
  <c r="AB37" i="30"/>
  <c r="T37" i="30"/>
  <c r="L37" i="30"/>
  <c r="D37" i="30"/>
  <c r="Y36" i="30"/>
  <c r="Q36" i="30"/>
  <c r="AD35" i="30"/>
  <c r="V35" i="30"/>
  <c r="N35" i="30"/>
  <c r="F35" i="30"/>
  <c r="AA34" i="30"/>
  <c r="S34" i="30"/>
  <c r="K34" i="30"/>
  <c r="AF33" i="30"/>
  <c r="X33" i="30"/>
  <c r="O33" i="30"/>
  <c r="F33" i="30"/>
  <c r="G32" i="30"/>
  <c r="Y31" i="30"/>
  <c r="N31" i="30"/>
  <c r="AC30" i="30"/>
  <c r="O30" i="30"/>
  <c r="S29" i="30"/>
  <c r="H29" i="30"/>
  <c r="C50" i="30"/>
  <c r="AC63" i="30"/>
  <c r="V62" i="30"/>
  <c r="W61" i="30"/>
  <c r="L61" i="30"/>
  <c r="AD59" i="30"/>
  <c r="AE57" i="30"/>
  <c r="AA50" i="30"/>
  <c r="AA55" i="30"/>
  <c r="AA52" i="30"/>
  <c r="AA49" i="30"/>
  <c r="AA54" i="30"/>
  <c r="AA51" i="30"/>
  <c r="AA48" i="30"/>
  <c r="S50" i="30"/>
  <c r="S55" i="30"/>
  <c r="S52" i="30"/>
  <c r="S49" i="30"/>
  <c r="S54" i="30"/>
  <c r="S51" i="30"/>
  <c r="S48" i="30"/>
  <c r="Z30" i="30"/>
  <c r="R30" i="30"/>
  <c r="J30" i="30"/>
  <c r="C62" i="30"/>
  <c r="C63" i="30"/>
  <c r="C56" i="30"/>
  <c r="J57" i="30"/>
  <c r="J59" i="30"/>
  <c r="J56" i="30"/>
  <c r="J61" i="30"/>
  <c r="R57" i="30"/>
  <c r="R59" i="30"/>
  <c r="R56" i="30"/>
  <c r="R61" i="30"/>
  <c r="Z57" i="30"/>
  <c r="Z59" i="30"/>
  <c r="Z56" i="30"/>
  <c r="Z61" i="30"/>
  <c r="C36" i="30"/>
  <c r="AF44" i="30"/>
  <c r="X44" i="30"/>
  <c r="P44" i="30"/>
  <c r="H44" i="30"/>
  <c r="AC43" i="30"/>
  <c r="U43" i="30"/>
  <c r="M43" i="30"/>
  <c r="E43" i="30"/>
  <c r="Z42" i="30"/>
  <c r="R42" i="30"/>
  <c r="J42" i="30"/>
  <c r="AB40" i="30"/>
  <c r="T40" i="30"/>
  <c r="L40" i="30"/>
  <c r="D40" i="30"/>
  <c r="Y39" i="30"/>
  <c r="Q39" i="30"/>
  <c r="I39" i="30"/>
  <c r="AD38" i="30"/>
  <c r="V38" i="30"/>
  <c r="N38" i="30"/>
  <c r="F38" i="30"/>
  <c r="AA37" i="30"/>
  <c r="S37" i="30"/>
  <c r="K37" i="30"/>
  <c r="AF36" i="30"/>
  <c r="X36" i="30"/>
  <c r="P36" i="30"/>
  <c r="AC35" i="30"/>
  <c r="U35" i="30"/>
  <c r="M35" i="30"/>
  <c r="E35" i="30"/>
  <c r="Z34" i="30"/>
  <c r="R34" i="30"/>
  <c r="J34" i="30"/>
  <c r="AE33" i="30"/>
  <c r="W33" i="30"/>
  <c r="N33" i="30"/>
  <c r="E33" i="30"/>
  <c r="P32" i="30"/>
  <c r="E32" i="30"/>
  <c r="X31" i="30"/>
  <c r="J31" i="30"/>
  <c r="N30" i="30"/>
  <c r="AF29" i="30"/>
  <c r="R29" i="30"/>
  <c r="Q63" i="30"/>
  <c r="R62" i="30"/>
  <c r="G62" i="30"/>
  <c r="Z60" i="30"/>
  <c r="AB48" i="30"/>
  <c r="K50" i="30"/>
  <c r="K55" i="30"/>
  <c r="K52" i="30"/>
  <c r="K49" i="30"/>
  <c r="K54" i="30"/>
  <c r="K51" i="30"/>
  <c r="K48" i="30"/>
  <c r="Z55" i="30"/>
  <c r="Z52" i="30"/>
  <c r="Z49" i="30"/>
  <c r="Z54" i="30"/>
  <c r="Z51" i="30"/>
  <c r="Z48" i="30"/>
  <c r="Z53" i="30"/>
  <c r="R55" i="30"/>
  <c r="R52" i="30"/>
  <c r="R49" i="30"/>
  <c r="R54" i="30"/>
  <c r="R51" i="30"/>
  <c r="R48" i="30"/>
  <c r="R53" i="30"/>
  <c r="J55" i="30"/>
  <c r="J52" i="30"/>
  <c r="J49" i="30"/>
  <c r="J54" i="30"/>
  <c r="J51" i="30"/>
  <c r="J48" i="30"/>
  <c r="J53" i="30"/>
  <c r="Y30" i="30"/>
  <c r="Q33" i="30"/>
  <c r="Q30" i="30"/>
  <c r="I33" i="30"/>
  <c r="I30" i="30"/>
  <c r="K58" i="30"/>
  <c r="K57" i="30"/>
  <c r="K62" i="30"/>
  <c r="K59" i="30"/>
  <c r="K56" i="30"/>
  <c r="S58" i="30"/>
  <c r="S57" i="30"/>
  <c r="S62" i="30"/>
  <c r="S59" i="30"/>
  <c r="S56" i="30"/>
  <c r="AA58" i="30"/>
  <c r="AA57" i="30"/>
  <c r="AA62" i="30"/>
  <c r="AA59" i="30"/>
  <c r="AA56" i="30"/>
  <c r="AB43" i="30"/>
  <c r="T43" i="30"/>
  <c r="L43" i="30"/>
  <c r="D43" i="30"/>
  <c r="Y42" i="30"/>
  <c r="Q42" i="30"/>
  <c r="I42" i="30"/>
  <c r="AD41" i="30"/>
  <c r="V41" i="30"/>
  <c r="N41" i="30"/>
  <c r="F41" i="30"/>
  <c r="AA40" i="30"/>
  <c r="S40" i="30"/>
  <c r="K40" i="30"/>
  <c r="AF39" i="30"/>
  <c r="X39" i="30"/>
  <c r="P39" i="30"/>
  <c r="H39" i="30"/>
  <c r="AC38" i="30"/>
  <c r="U38" i="30"/>
  <c r="M38" i="30"/>
  <c r="E38" i="30"/>
  <c r="Z37" i="30"/>
  <c r="R37" i="30"/>
  <c r="J37" i="30"/>
  <c r="W36" i="30"/>
  <c r="O36" i="30"/>
  <c r="Y34" i="30"/>
  <c r="Q34" i="30"/>
  <c r="I34" i="30"/>
  <c r="AD33" i="30"/>
  <c r="V33" i="30"/>
  <c r="M33" i="30"/>
  <c r="X32" i="30"/>
  <c r="W31" i="30"/>
  <c r="I31" i="30"/>
  <c r="AA30" i="30"/>
  <c r="M30" i="30"/>
  <c r="Q29" i="30"/>
  <c r="AA63" i="30"/>
  <c r="M63" i="30"/>
  <c r="AE62" i="30"/>
  <c r="Q62" i="30"/>
  <c r="F62" i="30"/>
  <c r="U61" i="30"/>
  <c r="G61" i="30"/>
  <c r="Y60" i="30"/>
  <c r="K60" i="30"/>
  <c r="O57" i="30"/>
  <c r="Z50" i="30"/>
  <c r="T48" i="30"/>
  <c r="I52" i="30"/>
  <c r="I49" i="30"/>
  <c r="I54" i="30"/>
  <c r="I51" i="30"/>
  <c r="I48" i="30"/>
  <c r="I53" i="30"/>
  <c r="I50" i="30"/>
  <c r="H30" i="30"/>
  <c r="H32" i="30"/>
  <c r="L58" i="30"/>
  <c r="L57" i="30"/>
  <c r="L62" i="30"/>
  <c r="L59" i="30"/>
  <c r="T58" i="30"/>
  <c r="T57" i="30"/>
  <c r="T62" i="30"/>
  <c r="T59" i="30"/>
  <c r="AB58" i="30"/>
  <c r="AB57" i="30"/>
  <c r="AB62" i="30"/>
  <c r="AB59" i="30"/>
  <c r="C35" i="30"/>
  <c r="AD44" i="30"/>
  <c r="V44" i="30"/>
  <c r="N44" i="30"/>
  <c r="F44" i="30"/>
  <c r="AA43" i="30"/>
  <c r="S43" i="30"/>
  <c r="K43" i="30"/>
  <c r="AF42" i="30"/>
  <c r="X42" i="30"/>
  <c r="AC41" i="30"/>
  <c r="U41" i="30"/>
  <c r="M41" i="30"/>
  <c r="E41" i="30"/>
  <c r="AB38" i="30"/>
  <c r="T38" i="30"/>
  <c r="L38" i="30"/>
  <c r="D38" i="30"/>
  <c r="Y37" i="30"/>
  <c r="Q37" i="30"/>
  <c r="I37" i="30"/>
  <c r="V36" i="30"/>
  <c r="F36" i="30"/>
  <c r="AA35" i="30"/>
  <c r="S35" i="30"/>
  <c r="K35" i="30"/>
  <c r="AF34" i="30"/>
  <c r="X34" i="30"/>
  <c r="P34" i="30"/>
  <c r="H34" i="30"/>
  <c r="AC33" i="30"/>
  <c r="U33" i="30"/>
  <c r="AF32" i="30"/>
  <c r="W32" i="30"/>
  <c r="M32" i="30"/>
  <c r="AF31" i="30"/>
  <c r="V31" i="30"/>
  <c r="H31" i="30"/>
  <c r="AA29" i="30"/>
  <c r="P29" i="30"/>
  <c r="C61" i="30"/>
  <c r="Z63" i="30"/>
  <c r="L63" i="30"/>
  <c r="AD62" i="30"/>
  <c r="T61" i="30"/>
  <c r="J60" i="30"/>
  <c r="R50" i="30"/>
  <c r="L48" i="30"/>
  <c r="D58" i="30"/>
  <c r="D60" i="30"/>
  <c r="D57" i="30"/>
  <c r="D62" i="30"/>
  <c r="D59" i="30"/>
  <c r="C53" i="30"/>
  <c r="C54" i="30"/>
  <c r="C55" i="30"/>
  <c r="AF49" i="30"/>
  <c r="AF54" i="30"/>
  <c r="AF51" i="30"/>
  <c r="AF48" i="30"/>
  <c r="AF53" i="30"/>
  <c r="AF50" i="30"/>
  <c r="AF55" i="30"/>
  <c r="X49" i="30"/>
  <c r="X54" i="30"/>
  <c r="X51" i="30"/>
  <c r="X48" i="30"/>
  <c r="X53" i="30"/>
  <c r="X50" i="30"/>
  <c r="X55" i="30"/>
  <c r="P49" i="30"/>
  <c r="P54" i="30"/>
  <c r="P51" i="30"/>
  <c r="P48" i="30"/>
  <c r="P53" i="30"/>
  <c r="P50" i="30"/>
  <c r="P55" i="30"/>
  <c r="H49" i="30"/>
  <c r="H54" i="30"/>
  <c r="H51" i="30"/>
  <c r="H48" i="30"/>
  <c r="H53" i="30"/>
  <c r="H50" i="30"/>
  <c r="H55" i="30"/>
  <c r="AE29" i="30"/>
  <c r="W29" i="30"/>
  <c r="O29" i="30"/>
  <c r="G29" i="30"/>
  <c r="E56" i="30"/>
  <c r="E58" i="30"/>
  <c r="E60" i="30"/>
  <c r="E57" i="30"/>
  <c r="E62" i="30"/>
  <c r="M56" i="30"/>
  <c r="M58" i="30"/>
  <c r="M60" i="30"/>
  <c r="M57" i="30"/>
  <c r="M62" i="30"/>
  <c r="U56" i="30"/>
  <c r="U58" i="30"/>
  <c r="U60" i="30"/>
  <c r="U57" i="30"/>
  <c r="U62" i="30"/>
  <c r="AC56" i="30"/>
  <c r="AC58" i="30"/>
  <c r="AC60" i="30"/>
  <c r="AC57" i="30"/>
  <c r="AC62" i="30"/>
  <c r="C34" i="30"/>
  <c r="AC44" i="30"/>
  <c r="U44" i="30"/>
  <c r="M44" i="30"/>
  <c r="E44" i="30"/>
  <c r="Z43" i="30"/>
  <c r="R43" i="30"/>
  <c r="J43" i="30"/>
  <c r="AB41" i="30"/>
  <c r="T41" i="30"/>
  <c r="L41" i="30"/>
  <c r="D41" i="30"/>
  <c r="Y40" i="30"/>
  <c r="Q40" i="30"/>
  <c r="I40" i="30"/>
  <c r="AD39" i="30"/>
  <c r="V39" i="30"/>
  <c r="N39" i="30"/>
  <c r="F39" i="30"/>
  <c r="AA38" i="30"/>
  <c r="S38" i="30"/>
  <c r="K38" i="30"/>
  <c r="AF37" i="30"/>
  <c r="X37" i="30"/>
  <c r="P37" i="30"/>
  <c r="H37" i="30"/>
  <c r="AC36" i="30"/>
  <c r="U36" i="30"/>
  <c r="Z35" i="30"/>
  <c r="R35" i="30"/>
  <c r="J35" i="30"/>
  <c r="AE34" i="30"/>
  <c r="W34" i="30"/>
  <c r="O34" i="30"/>
  <c r="G34" i="30"/>
  <c r="K33" i="30"/>
  <c r="AE32" i="30"/>
  <c r="U32" i="30"/>
  <c r="AE31" i="30"/>
  <c r="R31" i="30"/>
  <c r="G31" i="30"/>
  <c r="V30" i="30"/>
  <c r="K30" i="30"/>
  <c r="Z29" i="30"/>
  <c r="C29" i="30"/>
  <c r="C60" i="30"/>
  <c r="Y63" i="30"/>
  <c r="K63" i="30"/>
  <c r="Z62" i="30"/>
  <c r="O62" i="30"/>
  <c r="S61" i="30"/>
  <c r="E61" i="30"/>
  <c r="T60" i="30"/>
  <c r="I60" i="30"/>
  <c r="E59" i="30"/>
  <c r="AB56" i="30"/>
  <c r="P52" i="30"/>
  <c r="J50" i="30"/>
  <c r="D48" i="30"/>
  <c r="Q52" i="30"/>
  <c r="Q49" i="30"/>
  <c r="Q54" i="30"/>
  <c r="Q51" i="30"/>
  <c r="Q48" i="30"/>
  <c r="Q53" i="30"/>
  <c r="Q50" i="30"/>
  <c r="W54" i="30"/>
  <c r="W51" i="30"/>
  <c r="W48" i="30"/>
  <c r="W53" i="30"/>
  <c r="W50" i="30"/>
  <c r="W55" i="30"/>
  <c r="W52" i="30"/>
  <c r="G54" i="30"/>
  <c r="G51" i="30"/>
  <c r="G48" i="30"/>
  <c r="G53" i="30"/>
  <c r="G50" i="30"/>
  <c r="G55" i="30"/>
  <c r="G52" i="30"/>
  <c r="AD32" i="30"/>
  <c r="AD29" i="30"/>
  <c r="N32" i="30"/>
  <c r="N29" i="30"/>
  <c r="N59" i="30"/>
  <c r="N56" i="30"/>
  <c r="N58" i="30"/>
  <c r="N63" i="30"/>
  <c r="N60" i="30"/>
  <c r="N57" i="30"/>
  <c r="AD56" i="30"/>
  <c r="AD58" i="30"/>
  <c r="AD63" i="30"/>
  <c r="AD60" i="30"/>
  <c r="AD57" i="30"/>
  <c r="AA41" i="30"/>
  <c r="S41" i="30"/>
  <c r="K41" i="30"/>
  <c r="P40" i="30"/>
  <c r="H40" i="30"/>
  <c r="AC39" i="30"/>
  <c r="U39" i="30"/>
  <c r="M39" i="30"/>
  <c r="E39" i="30"/>
  <c r="Z38" i="30"/>
  <c r="R38" i="30"/>
  <c r="J38" i="30"/>
  <c r="Y35" i="30"/>
  <c r="Q35" i="30"/>
  <c r="I35" i="30"/>
  <c r="AD34" i="30"/>
  <c r="N34" i="30"/>
  <c r="F34" i="30"/>
  <c r="AA33" i="30"/>
  <c r="S33" i="30"/>
  <c r="J33" i="30"/>
  <c r="K32" i="30"/>
  <c r="AD31" i="30"/>
  <c r="Q31" i="30"/>
  <c r="G30" i="30"/>
  <c r="Y29" i="30"/>
  <c r="K29" i="30"/>
  <c r="C48" i="30"/>
  <c r="C59" i="30"/>
  <c r="U63" i="30"/>
  <c r="J63" i="30"/>
  <c r="Y62" i="30"/>
  <c r="N62" i="30"/>
  <c r="AC61" i="30"/>
  <c r="D61" i="30"/>
  <c r="S60" i="30"/>
  <c r="Z58" i="30"/>
  <c r="T56" i="30"/>
  <c r="H52" i="30"/>
  <c r="Y52" i="30"/>
  <c r="Y49" i="30"/>
  <c r="Y54" i="30"/>
  <c r="Y51" i="30"/>
  <c r="Y48" i="30"/>
  <c r="Y53" i="30"/>
  <c r="Y50" i="30"/>
  <c r="AE54" i="30"/>
  <c r="AE51" i="30"/>
  <c r="AE48" i="30"/>
  <c r="AE53" i="30"/>
  <c r="AE50" i="30"/>
  <c r="AE55" i="30"/>
  <c r="AE52" i="30"/>
  <c r="O54" i="30"/>
  <c r="O51" i="30"/>
  <c r="O48" i="30"/>
  <c r="O53" i="30"/>
  <c r="O50" i="30"/>
  <c r="O55" i="30"/>
  <c r="O52" i="30"/>
  <c r="V32" i="30"/>
  <c r="V29" i="30"/>
  <c r="F32" i="30"/>
  <c r="F29" i="30"/>
  <c r="F59" i="30"/>
  <c r="F56" i="30"/>
  <c r="F58" i="30"/>
  <c r="F63" i="30"/>
  <c r="F60" i="30"/>
  <c r="F57" i="30"/>
  <c r="V59" i="30"/>
  <c r="V56" i="30"/>
  <c r="V58" i="30"/>
  <c r="V63" i="30"/>
  <c r="V60" i="30"/>
  <c r="V57" i="30"/>
  <c r="AD51" i="30"/>
  <c r="AD48" i="30"/>
  <c r="AD53" i="30"/>
  <c r="AD50" i="30"/>
  <c r="AD55" i="30"/>
  <c r="AD52" i="30"/>
  <c r="AD49" i="30"/>
  <c r="V51" i="30"/>
  <c r="V48" i="30"/>
  <c r="V53" i="30"/>
  <c r="V50" i="30"/>
  <c r="V55" i="30"/>
  <c r="V52" i="30"/>
  <c r="V49" i="30"/>
  <c r="N51" i="30"/>
  <c r="N48" i="30"/>
  <c r="N53" i="30"/>
  <c r="N50" i="30"/>
  <c r="N55" i="30"/>
  <c r="N52" i="30"/>
  <c r="N49" i="30"/>
  <c r="F51" i="30"/>
  <c r="F48" i="30"/>
  <c r="F53" i="30"/>
  <c r="F50" i="30"/>
  <c r="F55" i="30"/>
  <c r="F52" i="30"/>
  <c r="F49" i="30"/>
  <c r="AC29" i="30"/>
  <c r="AC31" i="30"/>
  <c r="U29" i="30"/>
  <c r="U31" i="30"/>
  <c r="M29" i="30"/>
  <c r="M31" i="30"/>
  <c r="E29" i="30"/>
  <c r="E31" i="30"/>
  <c r="G59" i="30"/>
  <c r="G56" i="30"/>
  <c r="G58" i="30"/>
  <c r="G63" i="30"/>
  <c r="G60" i="30"/>
  <c r="O59" i="30"/>
  <c r="O56" i="30"/>
  <c r="O58" i="30"/>
  <c r="O63" i="30"/>
  <c r="O60" i="30"/>
  <c r="W59" i="30"/>
  <c r="W56" i="30"/>
  <c r="W58" i="30"/>
  <c r="W63" i="30"/>
  <c r="W60" i="30"/>
  <c r="AE56" i="30"/>
  <c r="AE58" i="30"/>
  <c r="AE63" i="30"/>
  <c r="AE60" i="30"/>
  <c r="AA36" i="30"/>
  <c r="S36" i="30"/>
  <c r="K36" i="30"/>
  <c r="AF35" i="30"/>
  <c r="X35" i="30"/>
  <c r="P35" i="30"/>
  <c r="H35" i="30"/>
  <c r="AC34" i="30"/>
  <c r="U34" i="30"/>
  <c r="M34" i="30"/>
  <c r="E34" i="30"/>
  <c r="Z33" i="30"/>
  <c r="R33" i="30"/>
  <c r="H33" i="30"/>
  <c r="S32" i="30"/>
  <c r="J32" i="30"/>
  <c r="P31" i="30"/>
  <c r="AE30" i="30"/>
  <c r="F30" i="30"/>
  <c r="X29" i="30"/>
  <c r="J29" i="30"/>
  <c r="C52" i="30"/>
  <c r="C58" i="30"/>
  <c r="T63" i="30"/>
  <c r="I63" i="30"/>
  <c r="J62" i="30"/>
  <c r="AB61" i="30"/>
  <c r="N61" i="30"/>
  <c r="R60" i="30"/>
  <c r="R58" i="30"/>
  <c r="L56" i="30"/>
  <c r="F54" i="30"/>
  <c r="W49" i="3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27" i="40"/>
  <c r="D128" i="40"/>
  <c r="D129" i="40"/>
  <c r="D130" i="40"/>
  <c r="D131" i="40"/>
  <c r="D132" i="40"/>
  <c r="D133" i="40"/>
  <c r="D134" i="40"/>
  <c r="D135" i="40"/>
  <c r="D136" i="40"/>
  <c r="C136" i="40" s="1"/>
  <c r="D137" i="40"/>
  <c r="D138" i="40"/>
  <c r="D139" i="40"/>
  <c r="D140" i="40"/>
  <c r="D141" i="40"/>
  <c r="D126" i="40"/>
  <c r="D124" i="40"/>
  <c r="C138" i="40"/>
  <c r="C139" i="40"/>
  <c r="C140" i="40"/>
  <c r="C141" i="40"/>
  <c r="C137" i="40"/>
  <c r="C127" i="40"/>
  <c r="C128" i="40"/>
  <c r="C129" i="40"/>
  <c r="C130" i="40"/>
  <c r="C131" i="40"/>
  <c r="C132" i="40"/>
  <c r="C133" i="40"/>
  <c r="C134" i="40"/>
  <c r="C135" i="40"/>
  <c r="C126" i="40"/>
  <c r="C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10" i="40"/>
  <c r="D111" i="40"/>
  <c r="D112" i="40"/>
  <c r="D113" i="40"/>
  <c r="D114" i="40"/>
  <c r="D115" i="40"/>
  <c r="D116" i="40"/>
  <c r="D117" i="40"/>
  <c r="D118" i="40"/>
  <c r="D119" i="40"/>
  <c r="D120" i="40"/>
  <c r="D121" i="40"/>
  <c r="D122" i="40"/>
  <c r="D123" i="40"/>
  <c r="D109" i="40"/>
  <c r="D92" i="40"/>
  <c r="C110" i="40"/>
  <c r="C111" i="40"/>
  <c r="C112" i="40"/>
  <c r="C113" i="40"/>
  <c r="C114" i="40"/>
  <c r="C115" i="40"/>
  <c r="C116" i="40"/>
  <c r="C117" i="40"/>
  <c r="C118" i="40"/>
  <c r="C119" i="40"/>
  <c r="C120" i="40"/>
  <c r="C121" i="40"/>
  <c r="C122" i="40"/>
  <c r="C123" i="40"/>
  <c r="C124" i="40"/>
  <c r="C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F107" i="40"/>
  <c r="G107" i="40"/>
  <c r="H107" i="40"/>
  <c r="I107" i="40"/>
  <c r="J107" i="40"/>
  <c r="K107" i="40"/>
  <c r="L107" i="40"/>
  <c r="M107" i="40"/>
  <c r="N107" i="40"/>
  <c r="O107" i="40"/>
  <c r="P107" i="40"/>
  <c r="Q107" i="40"/>
  <c r="R107" i="40"/>
  <c r="S107" i="40"/>
  <c r="T107" i="40"/>
  <c r="U107" i="40"/>
  <c r="V107" i="40"/>
  <c r="W107" i="40"/>
  <c r="X107" i="40"/>
  <c r="Y107" i="40"/>
  <c r="Z107" i="40"/>
  <c r="AA107" i="40"/>
  <c r="AB107" i="40"/>
  <c r="AC107" i="40"/>
  <c r="AD107" i="40"/>
  <c r="AE107" i="40"/>
  <c r="AF107" i="40"/>
  <c r="AG107" i="40"/>
  <c r="E92" i="40"/>
  <c r="E93" i="40"/>
  <c r="E94" i="40"/>
  <c r="E95" i="40"/>
  <c r="E96" i="40"/>
  <c r="E97" i="40"/>
  <c r="E98" i="40"/>
  <c r="E99" i="40"/>
  <c r="E100" i="40"/>
  <c r="E101" i="40"/>
  <c r="E102" i="40"/>
  <c r="E103" i="40"/>
  <c r="E104" i="40"/>
  <c r="E105" i="40"/>
  <c r="E106" i="40"/>
  <c r="E107" i="40"/>
  <c r="D93" i="40"/>
  <c r="D94" i="40"/>
  <c r="D95" i="40"/>
  <c r="D96" i="40"/>
  <c r="D97" i="40"/>
  <c r="D98" i="40"/>
  <c r="D99" i="40"/>
  <c r="D100" i="40"/>
  <c r="D101" i="40"/>
  <c r="D102" i="40"/>
  <c r="D103" i="40"/>
  <c r="D104" i="40"/>
  <c r="D105" i="40"/>
  <c r="D106" i="40"/>
  <c r="D107" i="40"/>
  <c r="C93" i="40"/>
  <c r="C94" i="40"/>
  <c r="C95" i="40"/>
  <c r="C96" i="40"/>
  <c r="C97" i="40"/>
  <c r="C98" i="40"/>
  <c r="C99" i="40"/>
  <c r="C100" i="40"/>
  <c r="C101" i="40"/>
  <c r="C102" i="40"/>
  <c r="C103" i="40"/>
  <c r="C104" i="40"/>
  <c r="C105" i="40"/>
  <c r="C106" i="40"/>
  <c r="C107"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E25" i="40"/>
  <c r="F25" i="40"/>
  <c r="G25" i="40"/>
  <c r="H25" i="40"/>
  <c r="I25" i="40"/>
  <c r="J25" i="40"/>
  <c r="K25" i="40"/>
  <c r="L25" i="40"/>
  <c r="M25" i="40"/>
  <c r="N25" i="40"/>
  <c r="O25" i="40"/>
  <c r="P25" i="40"/>
  <c r="Q25" i="40"/>
  <c r="R25" i="40"/>
  <c r="S25" i="40"/>
  <c r="T25" i="40"/>
  <c r="U25" i="40"/>
  <c r="V25" i="40"/>
  <c r="W25" i="40"/>
  <c r="X25" i="40"/>
  <c r="Y25" i="40"/>
  <c r="Z25" i="40"/>
  <c r="AA25" i="40"/>
  <c r="AB25" i="40"/>
  <c r="AC25" i="40"/>
  <c r="AD25" i="40"/>
  <c r="AE25" i="40"/>
  <c r="AF25" i="40"/>
  <c r="AG25" i="40"/>
  <c r="E26" i="40"/>
  <c r="F26" i="40"/>
  <c r="G26" i="40"/>
  <c r="H26" i="40"/>
  <c r="I26" i="40"/>
  <c r="J26" i="40"/>
  <c r="K26" i="40"/>
  <c r="L26" i="40"/>
  <c r="M26" i="40"/>
  <c r="N26" i="40"/>
  <c r="O26" i="40"/>
  <c r="P26" i="40"/>
  <c r="Q26" i="40"/>
  <c r="R26" i="40"/>
  <c r="S26" i="40"/>
  <c r="T26" i="40"/>
  <c r="U26" i="40"/>
  <c r="V26" i="40"/>
  <c r="W26" i="40"/>
  <c r="X26" i="40"/>
  <c r="Y26" i="40"/>
  <c r="Z26" i="40"/>
  <c r="AA26" i="40"/>
  <c r="AB26" i="40"/>
  <c r="AC26" i="40"/>
  <c r="AD26" i="40"/>
  <c r="AE26" i="40"/>
  <c r="AF26" i="40"/>
  <c r="AG26" i="40"/>
  <c r="E27" i="40"/>
  <c r="F27" i="40"/>
  <c r="G27" i="40"/>
  <c r="H27" i="40"/>
  <c r="I27" i="40"/>
  <c r="J27" i="40"/>
  <c r="K27" i="40"/>
  <c r="L27" i="40"/>
  <c r="M27" i="40"/>
  <c r="N27" i="40"/>
  <c r="O27" i="40"/>
  <c r="P27" i="40"/>
  <c r="Q27" i="40"/>
  <c r="R27" i="40"/>
  <c r="S27" i="40"/>
  <c r="T27" i="40"/>
  <c r="U27" i="40"/>
  <c r="V27" i="40"/>
  <c r="W27" i="40"/>
  <c r="X27" i="40"/>
  <c r="Y27" i="40"/>
  <c r="Z27" i="40"/>
  <c r="AA27" i="40"/>
  <c r="AB27" i="40"/>
  <c r="AC27" i="40"/>
  <c r="AD27" i="40"/>
  <c r="AE27" i="40"/>
  <c r="AF27" i="40"/>
  <c r="AG27"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24" i="40"/>
  <c r="D25" i="40"/>
  <c r="D26" i="40"/>
  <c r="D27" i="40"/>
  <c r="D28" i="40"/>
  <c r="D29" i="40"/>
  <c r="D30" i="40"/>
  <c r="D23" i="40"/>
  <c r="D21" i="40"/>
  <c r="E14" i="40"/>
  <c r="F14" i="40"/>
  <c r="G14" i="40"/>
  <c r="H14" i="40"/>
  <c r="I14" i="40"/>
  <c r="J14" i="40"/>
  <c r="K14" i="40"/>
  <c r="L14" i="40"/>
  <c r="M14" i="40"/>
  <c r="N14" i="40"/>
  <c r="O14" i="40"/>
  <c r="P14" i="40"/>
  <c r="Q14" i="40"/>
  <c r="R14" i="40"/>
  <c r="S14" i="40"/>
  <c r="T14" i="40"/>
  <c r="U14" i="40"/>
  <c r="V14" i="40"/>
  <c r="W14" i="40"/>
  <c r="X14" i="40"/>
  <c r="Y14" i="40"/>
  <c r="Z14" i="40"/>
  <c r="AA14" i="40"/>
  <c r="AB14" i="40"/>
  <c r="AC14" i="40"/>
  <c r="AD14" i="40"/>
  <c r="AE14" i="40"/>
  <c r="AF14" i="40"/>
  <c r="AG14"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E16" i="40"/>
  <c r="F16" i="40"/>
  <c r="G16" i="40"/>
  <c r="H16" i="40"/>
  <c r="I16" i="40"/>
  <c r="J16" i="40"/>
  <c r="K16" i="40"/>
  <c r="L16" i="40"/>
  <c r="M16" i="40"/>
  <c r="N16" i="40"/>
  <c r="O16" i="40"/>
  <c r="P16" i="40"/>
  <c r="Q16" i="40"/>
  <c r="R16" i="40"/>
  <c r="S16" i="40"/>
  <c r="T16" i="40"/>
  <c r="U16" i="40"/>
  <c r="V16" i="40"/>
  <c r="W16" i="40"/>
  <c r="X16" i="40"/>
  <c r="Y16" i="40"/>
  <c r="Z16" i="40"/>
  <c r="AA16" i="40"/>
  <c r="AB16" i="40"/>
  <c r="AC16" i="40"/>
  <c r="AD16" i="40"/>
  <c r="AE16" i="40"/>
  <c r="AF16" i="40"/>
  <c r="AG16"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E21" i="40"/>
  <c r="F21" i="40"/>
  <c r="G21" i="40"/>
  <c r="H21" i="40"/>
  <c r="I21" i="40"/>
  <c r="J21" i="40"/>
  <c r="K21" i="40"/>
  <c r="L21" i="40"/>
  <c r="M21" i="40"/>
  <c r="N21" i="40"/>
  <c r="O21" i="40"/>
  <c r="P21" i="40"/>
  <c r="Q21" i="40"/>
  <c r="R21" i="40"/>
  <c r="S21" i="40"/>
  <c r="T21" i="40"/>
  <c r="U21" i="40"/>
  <c r="V21" i="40"/>
  <c r="W21" i="40"/>
  <c r="X21" i="40"/>
  <c r="Y21" i="40"/>
  <c r="Z21" i="40"/>
  <c r="AA21" i="40"/>
  <c r="AB21" i="40"/>
  <c r="AC21" i="40"/>
  <c r="AD21" i="40"/>
  <c r="AE21" i="40"/>
  <c r="AF21" i="40"/>
  <c r="AG21" i="40"/>
  <c r="D15" i="40"/>
  <c r="D16" i="40"/>
  <c r="D17" i="40"/>
  <c r="D18" i="40"/>
  <c r="D19" i="40"/>
  <c r="D20" i="40"/>
  <c r="D14" i="40"/>
  <c r="C14" i="40"/>
  <c r="C23" i="40"/>
  <c r="C24" i="40"/>
  <c r="C25" i="40"/>
  <c r="C26" i="40"/>
  <c r="C27" i="40"/>
  <c r="C28" i="40"/>
  <c r="C29" i="40"/>
  <c r="C30" i="40"/>
  <c r="C15" i="40"/>
  <c r="C16" i="40"/>
  <c r="C17" i="40"/>
  <c r="C18" i="40"/>
  <c r="C19" i="40"/>
  <c r="C20" i="40"/>
  <c r="C21" i="40"/>
  <c r="F5" i="40"/>
  <c r="G5" i="40"/>
  <c r="H5" i="40"/>
  <c r="I5" i="40"/>
  <c r="J5" i="40"/>
  <c r="K5" i="40"/>
  <c r="L5" i="40"/>
  <c r="M5" i="40"/>
  <c r="N5" i="40"/>
  <c r="O5" i="40"/>
  <c r="P5" i="40"/>
  <c r="Q5" i="40"/>
  <c r="R5" i="40"/>
  <c r="S5" i="40"/>
  <c r="T5" i="40"/>
  <c r="U5" i="40"/>
  <c r="V5" i="40"/>
  <c r="W5" i="40"/>
  <c r="X5" i="40"/>
  <c r="Y5" i="40"/>
  <c r="Z5" i="40"/>
  <c r="AA5" i="40"/>
  <c r="AB5" i="40"/>
  <c r="AC5" i="40"/>
  <c r="AD5" i="40"/>
  <c r="AE5" i="40"/>
  <c r="AF5" i="40"/>
  <c r="AG5" i="40"/>
  <c r="E5" i="40"/>
  <c r="D5" i="40"/>
  <c r="C6" i="40"/>
  <c r="C5" i="40"/>
  <c r="B80" i="36" l="1"/>
  <c r="B2" i="8" s="1"/>
  <c r="D8" i="36"/>
  <c r="C8" i="36"/>
  <c r="B8" i="36"/>
  <c r="B72" i="36"/>
  <c r="B65" i="36"/>
  <c r="B58" i="36"/>
  <c r="D30" i="36" l="1"/>
  <c r="B5" i="10" l="1"/>
  <c r="I18" i="43"/>
  <c r="C18" i="43"/>
  <c r="C17" i="43"/>
  <c r="B8" i="10" l="1"/>
  <c r="B6" i="10"/>
  <c r="D22" i="43"/>
  <c r="E22" i="43"/>
  <c r="F22" i="43"/>
  <c r="G22" i="43"/>
  <c r="H22" i="43"/>
  <c r="I22" i="43"/>
  <c r="C22" i="43"/>
  <c r="D18" i="43"/>
  <c r="E18" i="43"/>
  <c r="F18" i="43"/>
  <c r="G18" i="43"/>
  <c r="H18" i="43"/>
  <c r="D17" i="43"/>
  <c r="E17" i="43"/>
  <c r="F17" i="43"/>
  <c r="G17" i="43"/>
  <c r="H17" i="43"/>
  <c r="I17" i="43"/>
  <c r="D16" i="43"/>
  <c r="E16" i="43"/>
  <c r="F16" i="43"/>
  <c r="G16" i="43"/>
  <c r="H16" i="43"/>
  <c r="I16" i="43"/>
  <c r="C16" i="43"/>
  <c r="D15" i="43"/>
  <c r="E15" i="43"/>
  <c r="F15" i="43"/>
  <c r="G15" i="43"/>
  <c r="H15" i="43"/>
  <c r="I15" i="43"/>
  <c r="C15" i="43"/>
  <c r="D3" i="43" l="1"/>
  <c r="D25" i="43" s="1"/>
  <c r="E3" i="43"/>
  <c r="E25" i="43" s="1"/>
  <c r="F3" i="43"/>
  <c r="F25" i="43" s="1"/>
  <c r="G3" i="43"/>
  <c r="G25" i="43" s="1"/>
  <c r="H3" i="43"/>
  <c r="H25" i="43" s="1"/>
  <c r="I3" i="43"/>
  <c r="I25" i="43" s="1"/>
  <c r="D4" i="43"/>
  <c r="E4" i="43"/>
  <c r="F4" i="43"/>
  <c r="G4" i="43"/>
  <c r="H4" i="43"/>
  <c r="I4" i="43"/>
  <c r="D5" i="43"/>
  <c r="E5" i="43"/>
  <c r="F5" i="43"/>
  <c r="G5" i="43"/>
  <c r="H5" i="43"/>
  <c r="I5" i="43"/>
  <c r="D6" i="43"/>
  <c r="D24" i="43" s="1"/>
  <c r="E6" i="43"/>
  <c r="E24" i="43" s="1"/>
  <c r="F6" i="43"/>
  <c r="F24" i="43" s="1"/>
  <c r="G6" i="43"/>
  <c r="G24" i="43" s="1"/>
  <c r="H6" i="43"/>
  <c r="H24" i="43" s="1"/>
  <c r="I6" i="43"/>
  <c r="I24" i="43" s="1"/>
  <c r="D7" i="43"/>
  <c r="E7" i="43"/>
  <c r="F7" i="43"/>
  <c r="G7" i="43"/>
  <c r="H7" i="43"/>
  <c r="I7" i="43"/>
  <c r="D8" i="43"/>
  <c r="E8" i="43"/>
  <c r="F8" i="43"/>
  <c r="G8" i="43"/>
  <c r="H8" i="43"/>
  <c r="I8" i="43"/>
  <c r="D9" i="43"/>
  <c r="D23" i="43" s="1"/>
  <c r="E9" i="43"/>
  <c r="E23" i="43" s="1"/>
  <c r="F9" i="43"/>
  <c r="F23" i="43" s="1"/>
  <c r="G9" i="43"/>
  <c r="G23" i="43" s="1"/>
  <c r="H9" i="43"/>
  <c r="H23" i="43" s="1"/>
  <c r="I9" i="43"/>
  <c r="I23" i="43" s="1"/>
  <c r="D10" i="43"/>
  <c r="E10" i="43"/>
  <c r="F10" i="43"/>
  <c r="G10" i="43"/>
  <c r="H10" i="43"/>
  <c r="I10" i="43"/>
  <c r="D11" i="43"/>
  <c r="E11" i="43"/>
  <c r="F11" i="43"/>
  <c r="G11" i="43"/>
  <c r="H11" i="43"/>
  <c r="I11" i="43"/>
  <c r="D12" i="43"/>
  <c r="E12" i="43"/>
  <c r="F12" i="43"/>
  <c r="G12" i="43"/>
  <c r="H12" i="43"/>
  <c r="I12" i="43"/>
  <c r="C4" i="43"/>
  <c r="C5" i="43"/>
  <c r="C6" i="43"/>
  <c r="C24" i="43" s="1"/>
  <c r="C7" i="43"/>
  <c r="C8" i="43"/>
  <c r="C9" i="43"/>
  <c r="C23" i="43" s="1"/>
  <c r="C10" i="43"/>
  <c r="C11" i="43"/>
  <c r="C12" i="43"/>
  <c r="C25" i="43"/>
  <c r="G29" i="43" l="1"/>
  <c r="O29" i="43"/>
  <c r="W29" i="43"/>
  <c r="AE29" i="43"/>
  <c r="J29" i="43"/>
  <c r="H29" i="43"/>
  <c r="P29" i="43"/>
  <c r="X29" i="43"/>
  <c r="AF29" i="43"/>
  <c r="C29" i="43"/>
  <c r="Z29" i="43"/>
  <c r="I29" i="43"/>
  <c r="Q29" i="43"/>
  <c r="Y29" i="43"/>
  <c r="AG29" i="43"/>
  <c r="K29" i="43"/>
  <c r="S29" i="43"/>
  <c r="AA29" i="43"/>
  <c r="D29" i="43"/>
  <c r="L29" i="43"/>
  <c r="T29" i="43"/>
  <c r="AB29" i="43"/>
  <c r="E29" i="43"/>
  <c r="M29" i="43"/>
  <c r="U29" i="43"/>
  <c r="AC29" i="43"/>
  <c r="F29" i="43"/>
  <c r="N29" i="43"/>
  <c r="V29" i="43"/>
  <c r="AD29" i="43"/>
  <c r="R29" i="43"/>
  <c r="J30" i="43"/>
  <c r="R30" i="43"/>
  <c r="Z30" i="43"/>
  <c r="C30" i="43"/>
  <c r="K30" i="43"/>
  <c r="S30" i="43"/>
  <c r="AA30" i="43"/>
  <c r="L30" i="43"/>
  <c r="T30" i="43"/>
  <c r="AB30" i="43"/>
  <c r="D30" i="43"/>
  <c r="F30" i="43"/>
  <c r="N30" i="43"/>
  <c r="V30" i="43"/>
  <c r="AD30" i="43"/>
  <c r="E30" i="43"/>
  <c r="G30" i="43"/>
  <c r="O30" i="43"/>
  <c r="W30" i="43"/>
  <c r="AE30" i="43"/>
  <c r="M30" i="43"/>
  <c r="H30" i="43"/>
  <c r="P30" i="43"/>
  <c r="X30" i="43"/>
  <c r="AF30" i="43"/>
  <c r="U30" i="43"/>
  <c r="AC30" i="43"/>
  <c r="I30" i="43"/>
  <c r="Q30" i="43"/>
  <c r="Y30" i="43"/>
  <c r="AG30" i="43"/>
  <c r="AD31" i="43"/>
  <c r="P31" i="43"/>
  <c r="R31" i="43"/>
  <c r="E31" i="43"/>
  <c r="AF31" i="43"/>
  <c r="X31" i="43"/>
  <c r="Z31" i="43"/>
  <c r="M31" i="43"/>
  <c r="G31" i="43"/>
  <c r="AG31" i="43"/>
  <c r="K31" i="43"/>
  <c r="U31" i="43"/>
  <c r="O31" i="43"/>
  <c r="I31" i="43"/>
  <c r="S31" i="43"/>
  <c r="AC31" i="43"/>
  <c r="W31" i="43"/>
  <c r="Q31" i="43"/>
  <c r="AA31" i="43"/>
  <c r="F31" i="43"/>
  <c r="AE31" i="43"/>
  <c r="Y31" i="43"/>
  <c r="L31" i="43"/>
  <c r="N31" i="43"/>
  <c r="D31" i="43"/>
  <c r="C31" i="43"/>
  <c r="T31" i="43"/>
  <c r="V31" i="43"/>
  <c r="H31" i="43"/>
  <c r="J31" i="43"/>
  <c r="AB31" i="43"/>
  <c r="J3" i="43"/>
  <c r="D4" i="40" l="1"/>
  <c r="D145" i="40" s="1"/>
  <c r="D151" i="40" s="1"/>
  <c r="E4" i="40"/>
  <c r="E145" i="40" s="1"/>
  <c r="E151" i="40" s="1"/>
  <c r="F4" i="40"/>
  <c r="F145" i="40" s="1"/>
  <c r="F151" i="40" s="1"/>
  <c r="G4" i="40"/>
  <c r="G145" i="40" s="1"/>
  <c r="G151" i="40" s="1"/>
  <c r="H4" i="40"/>
  <c r="H145" i="40" s="1"/>
  <c r="H151" i="40" s="1"/>
  <c r="I4" i="40"/>
  <c r="I145" i="40" s="1"/>
  <c r="I151" i="40" s="1"/>
  <c r="J4" i="40"/>
  <c r="J145" i="40" s="1"/>
  <c r="J151" i="40" s="1"/>
  <c r="K4" i="40"/>
  <c r="K145" i="40" s="1"/>
  <c r="K151" i="40" s="1"/>
  <c r="L4" i="40"/>
  <c r="L145" i="40" s="1"/>
  <c r="L151" i="40" s="1"/>
  <c r="M4" i="40"/>
  <c r="M145" i="40" s="1"/>
  <c r="M151" i="40" s="1"/>
  <c r="N4" i="40"/>
  <c r="N145" i="40" s="1"/>
  <c r="N151" i="40" s="1"/>
  <c r="O4" i="40"/>
  <c r="O145" i="40" s="1"/>
  <c r="O151" i="40" s="1"/>
  <c r="P4" i="40"/>
  <c r="P145" i="40" s="1"/>
  <c r="P151" i="40" s="1"/>
  <c r="Q4" i="40"/>
  <c r="Q145" i="40" s="1"/>
  <c r="Q151" i="40" s="1"/>
  <c r="R4" i="40"/>
  <c r="R145" i="40" s="1"/>
  <c r="R151" i="40" s="1"/>
  <c r="S4" i="40"/>
  <c r="S145" i="40" s="1"/>
  <c r="S151" i="40" s="1"/>
  <c r="T4" i="40"/>
  <c r="T145" i="40" s="1"/>
  <c r="T151" i="40" s="1"/>
  <c r="U4" i="40"/>
  <c r="U145" i="40" s="1"/>
  <c r="U151" i="40" s="1"/>
  <c r="V4" i="40"/>
  <c r="V145" i="40" s="1"/>
  <c r="V151" i="40" s="1"/>
  <c r="W4" i="40"/>
  <c r="W145" i="40" s="1"/>
  <c r="W151" i="40" s="1"/>
  <c r="X4" i="40"/>
  <c r="X145" i="40" s="1"/>
  <c r="X151" i="40" s="1"/>
  <c r="Y4" i="40"/>
  <c r="Y145" i="40" s="1"/>
  <c r="Y151" i="40" s="1"/>
  <c r="Z4" i="40"/>
  <c r="Z145" i="40" s="1"/>
  <c r="Z151" i="40" s="1"/>
  <c r="AA4" i="40"/>
  <c r="AA145" i="40" s="1"/>
  <c r="AA151" i="40" s="1"/>
  <c r="AB4" i="40"/>
  <c r="AB145" i="40" s="1"/>
  <c r="AB151" i="40" s="1"/>
  <c r="AC4" i="40"/>
  <c r="AC145" i="40" s="1"/>
  <c r="AC151" i="40" s="1"/>
  <c r="AD4" i="40"/>
  <c r="AD145" i="40" s="1"/>
  <c r="AD151" i="40" s="1"/>
  <c r="AE4" i="40"/>
  <c r="AE145" i="40" s="1"/>
  <c r="AE151" i="40" s="1"/>
  <c r="AF4" i="40"/>
  <c r="AF145" i="40" s="1"/>
  <c r="AF151" i="40" s="1"/>
  <c r="AG4" i="40"/>
  <c r="AG145" i="40" s="1"/>
  <c r="AG151" i="40" s="1"/>
  <c r="O7" i="40"/>
  <c r="O9" i="40" s="1"/>
  <c r="W7" i="40"/>
  <c r="D6" i="40"/>
  <c r="E6" i="40"/>
  <c r="F6" i="40"/>
  <c r="G6" i="40"/>
  <c r="H6" i="40"/>
  <c r="I6" i="40"/>
  <c r="J6" i="40"/>
  <c r="K6" i="40"/>
  <c r="L6" i="40"/>
  <c r="M6" i="40"/>
  <c r="N6" i="40"/>
  <c r="O6" i="40"/>
  <c r="P6" i="40"/>
  <c r="Q6" i="40"/>
  <c r="R6" i="40"/>
  <c r="S6" i="40"/>
  <c r="T6" i="40"/>
  <c r="U6" i="40"/>
  <c r="V6" i="40"/>
  <c r="W6" i="40"/>
  <c r="X6" i="40"/>
  <c r="Y6" i="40"/>
  <c r="Z6" i="40"/>
  <c r="AA6" i="40"/>
  <c r="AB6" i="40"/>
  <c r="AC6" i="40"/>
  <c r="AD6" i="40"/>
  <c r="AE6" i="40"/>
  <c r="AF6" i="40"/>
  <c r="AG6" i="40"/>
  <c r="C4" i="40"/>
  <c r="C145" i="40" s="1"/>
  <c r="C151" i="40" s="1"/>
  <c r="AG7" i="40" l="1"/>
  <c r="AG10" i="40" s="1"/>
  <c r="Y7" i="40"/>
  <c r="Y10" i="40" s="1"/>
  <c r="AA7" i="40"/>
  <c r="AA10" i="40" s="1"/>
  <c r="AA63" i="40" s="1"/>
  <c r="K7" i="40"/>
  <c r="K10" i="40" s="1"/>
  <c r="K82" i="40" s="1"/>
  <c r="S7" i="40"/>
  <c r="S10" i="40" s="1"/>
  <c r="S83" i="40" s="1"/>
  <c r="V7" i="40"/>
  <c r="V10" i="40" s="1"/>
  <c r="V61" i="40" s="1"/>
  <c r="AD7" i="40"/>
  <c r="AD9" i="40" s="1"/>
  <c r="K87" i="40"/>
  <c r="C7" i="40"/>
  <c r="C9" i="40" s="1"/>
  <c r="C37" i="40" s="1"/>
  <c r="Z7" i="40"/>
  <c r="Z10" i="40" s="1"/>
  <c r="R7" i="40"/>
  <c r="R9" i="40" s="1"/>
  <c r="J7" i="40"/>
  <c r="J10" i="40" s="1"/>
  <c r="J46" i="40" s="1"/>
  <c r="X7" i="40"/>
  <c r="X10" i="40" s="1"/>
  <c r="X47" i="40" s="1"/>
  <c r="H7" i="40"/>
  <c r="H9" i="40" s="1"/>
  <c r="H37" i="40" s="1"/>
  <c r="O56" i="40"/>
  <c r="O58" i="40"/>
  <c r="O79" i="40"/>
  <c r="O60" i="40"/>
  <c r="O59" i="40"/>
  <c r="O74" i="40"/>
  <c r="O73" i="40"/>
  <c r="O55" i="40"/>
  <c r="O57" i="40"/>
  <c r="O75" i="40"/>
  <c r="O76" i="40"/>
  <c r="O78" i="40"/>
  <c r="O54" i="40"/>
  <c r="G7" i="40"/>
  <c r="G9" i="40" s="1"/>
  <c r="S86" i="40"/>
  <c r="S82" i="40"/>
  <c r="S84" i="40"/>
  <c r="S65" i="40"/>
  <c r="N7" i="40"/>
  <c r="N10" i="40" s="1"/>
  <c r="N45" i="40" s="1"/>
  <c r="U7" i="40"/>
  <c r="U10" i="40" s="1"/>
  <c r="M7" i="40"/>
  <c r="M10" i="40" s="1"/>
  <c r="AB7" i="40"/>
  <c r="AB10" i="40" s="1"/>
  <c r="AB45" i="40" s="1"/>
  <c r="T7" i="40"/>
  <c r="T10" i="40" s="1"/>
  <c r="T45" i="40" s="1"/>
  <c r="L7" i="40"/>
  <c r="L10" i="40" s="1"/>
  <c r="L49" i="40" s="1"/>
  <c r="D7" i="40"/>
  <c r="D10" i="40" s="1"/>
  <c r="D46" i="40" s="1"/>
  <c r="S43" i="40"/>
  <c r="S47" i="40"/>
  <c r="S49" i="40"/>
  <c r="X48" i="40"/>
  <c r="X43" i="40"/>
  <c r="O38" i="40"/>
  <c r="O35" i="40"/>
  <c r="O40" i="40"/>
  <c r="O36" i="40"/>
  <c r="O39" i="40"/>
  <c r="O37" i="40"/>
  <c r="O34" i="40"/>
  <c r="O41" i="40"/>
  <c r="AA47" i="40"/>
  <c r="J43" i="40"/>
  <c r="J45" i="40"/>
  <c r="AD10" i="40"/>
  <c r="V45" i="40"/>
  <c r="V44" i="40"/>
  <c r="K44" i="40"/>
  <c r="K42" i="40"/>
  <c r="K45" i="40"/>
  <c r="K48" i="40"/>
  <c r="W10" i="40"/>
  <c r="O10" i="40"/>
  <c r="I7" i="40"/>
  <c r="I9" i="40" s="1"/>
  <c r="AF7" i="40"/>
  <c r="AF10" i="40" s="1"/>
  <c r="P7" i="40"/>
  <c r="P9" i="40" s="1"/>
  <c r="W9" i="40"/>
  <c r="AE7" i="40"/>
  <c r="AE9" i="40" s="1"/>
  <c r="Q7" i="40"/>
  <c r="Q9" i="40" s="1"/>
  <c r="V9" i="40"/>
  <c r="F7" i="40"/>
  <c r="F10" i="40" s="1"/>
  <c r="AC7" i="40"/>
  <c r="AC10" i="40" s="1"/>
  <c r="E7" i="40"/>
  <c r="E10" i="40" s="1"/>
  <c r="K9" i="40"/>
  <c r="P33" i="33"/>
  <c r="B6" i="9" s="1"/>
  <c r="P32" i="33"/>
  <c r="P31" i="33"/>
  <c r="B3" i="9" s="1"/>
  <c r="Y9" i="40" l="1"/>
  <c r="N42" i="40"/>
  <c r="V86" i="40"/>
  <c r="V67" i="40"/>
  <c r="N44" i="40"/>
  <c r="G10" i="40"/>
  <c r="S80" i="40"/>
  <c r="K81" i="40"/>
  <c r="V83" i="40"/>
  <c r="V68" i="40"/>
  <c r="V48" i="40"/>
  <c r="V65" i="40"/>
  <c r="V63" i="40"/>
  <c r="M9" i="40"/>
  <c r="M57" i="40" s="1"/>
  <c r="R10" i="40"/>
  <c r="V46" i="40"/>
  <c r="V84" i="40"/>
  <c r="V66" i="40"/>
  <c r="V47" i="40"/>
  <c r="V43" i="40"/>
  <c r="V81" i="40"/>
  <c r="V85" i="40"/>
  <c r="V49" i="40"/>
  <c r="V82" i="40"/>
  <c r="V87" i="40"/>
  <c r="S61" i="40"/>
  <c r="K85" i="40"/>
  <c r="V42" i="40"/>
  <c r="V80" i="40"/>
  <c r="K61" i="40"/>
  <c r="D9" i="40"/>
  <c r="D55" i="40" s="1"/>
  <c r="C10" i="40"/>
  <c r="C68" i="40" s="1"/>
  <c r="C38" i="40"/>
  <c r="C39" i="40"/>
  <c r="C36" i="40"/>
  <c r="C34" i="40"/>
  <c r="C40" i="40"/>
  <c r="C35" i="40"/>
  <c r="C41" i="40"/>
  <c r="J47" i="40"/>
  <c r="AA43" i="40"/>
  <c r="K68" i="40"/>
  <c r="H40" i="40"/>
  <c r="J44" i="40"/>
  <c r="AA65" i="40"/>
  <c r="K66" i="40"/>
  <c r="AG9" i="40"/>
  <c r="J42" i="40"/>
  <c r="AA61" i="40"/>
  <c r="AA67" i="40"/>
  <c r="J9" i="40"/>
  <c r="J74" i="40" s="1"/>
  <c r="J49" i="40"/>
  <c r="AA44" i="40"/>
  <c r="AA81" i="40"/>
  <c r="J48" i="40"/>
  <c r="AA45" i="40"/>
  <c r="N48" i="40"/>
  <c r="H36" i="40"/>
  <c r="S44" i="40"/>
  <c r="AA85" i="40"/>
  <c r="AA80" i="40"/>
  <c r="S87" i="40"/>
  <c r="S68" i="40"/>
  <c r="K83" i="40"/>
  <c r="K67" i="40"/>
  <c r="H41" i="40"/>
  <c r="K43" i="40"/>
  <c r="N43" i="40"/>
  <c r="AA48" i="40"/>
  <c r="S42" i="40"/>
  <c r="AA84" i="40"/>
  <c r="AA86" i="40"/>
  <c r="S63" i="40"/>
  <c r="K63" i="40"/>
  <c r="K86" i="40"/>
  <c r="N47" i="40"/>
  <c r="AA87" i="40"/>
  <c r="S67" i="40"/>
  <c r="K80" i="40"/>
  <c r="S9" i="40"/>
  <c r="S74" i="40" s="1"/>
  <c r="D44" i="40"/>
  <c r="X44" i="40"/>
  <c r="S48" i="40"/>
  <c r="AA68" i="40"/>
  <c r="AA66" i="40"/>
  <c r="S81" i="40"/>
  <c r="S66" i="40"/>
  <c r="K65" i="40"/>
  <c r="K47" i="40"/>
  <c r="N49" i="40"/>
  <c r="AA42" i="40"/>
  <c r="S46" i="40"/>
  <c r="AA83" i="40"/>
  <c r="K84" i="40"/>
  <c r="N9" i="40"/>
  <c r="K46" i="40"/>
  <c r="N46" i="40"/>
  <c r="AA49" i="40"/>
  <c r="AA9" i="40"/>
  <c r="AA60" i="40" s="1"/>
  <c r="K49" i="40"/>
  <c r="D42" i="40"/>
  <c r="AA46" i="40"/>
  <c r="X42" i="40"/>
  <c r="S45" i="40"/>
  <c r="AA82" i="40"/>
  <c r="S85" i="40"/>
  <c r="H39" i="40"/>
  <c r="H10" i="40"/>
  <c r="Z9" i="40"/>
  <c r="Z55" i="40" s="1"/>
  <c r="H34" i="40"/>
  <c r="AB44" i="40"/>
  <c r="H35" i="40"/>
  <c r="H38" i="40"/>
  <c r="R58" i="40"/>
  <c r="R59" i="40"/>
  <c r="R79" i="40"/>
  <c r="R78" i="40"/>
  <c r="R74" i="40"/>
  <c r="R76" i="40"/>
  <c r="R55" i="40"/>
  <c r="R75" i="40"/>
  <c r="R56" i="40"/>
  <c r="R54" i="40"/>
  <c r="R60" i="40"/>
  <c r="R73" i="40"/>
  <c r="R57" i="40"/>
  <c r="Z81" i="40"/>
  <c r="Z68" i="40"/>
  <c r="Z63" i="40"/>
  <c r="Z66" i="40"/>
  <c r="Z86" i="40"/>
  <c r="Z82" i="40"/>
  <c r="Z80" i="40"/>
  <c r="Z65" i="40"/>
  <c r="Z84" i="40"/>
  <c r="Z85" i="40"/>
  <c r="Z87" i="40"/>
  <c r="Z83" i="40"/>
  <c r="Z67" i="40"/>
  <c r="Z61" i="40"/>
  <c r="E63" i="40"/>
  <c r="E80" i="40"/>
  <c r="E85" i="40"/>
  <c r="E81" i="40"/>
  <c r="E66" i="40"/>
  <c r="E61" i="40"/>
  <c r="E87" i="40"/>
  <c r="E84" i="40"/>
  <c r="E68" i="40"/>
  <c r="E86" i="40"/>
  <c r="E82" i="40"/>
  <c r="E67" i="40"/>
  <c r="E83" i="40"/>
  <c r="E65" i="40"/>
  <c r="AC67" i="40"/>
  <c r="AC63" i="40"/>
  <c r="AC81" i="40"/>
  <c r="AC87" i="40"/>
  <c r="AC68" i="40"/>
  <c r="AC80" i="40"/>
  <c r="AC85" i="40"/>
  <c r="AC83" i="40"/>
  <c r="AC66" i="40"/>
  <c r="AC86" i="40"/>
  <c r="AC82" i="40"/>
  <c r="AC84" i="40"/>
  <c r="AC65" i="40"/>
  <c r="AC61" i="40"/>
  <c r="W59" i="40"/>
  <c r="W79" i="40"/>
  <c r="W78" i="40"/>
  <c r="W60" i="40"/>
  <c r="W58" i="40"/>
  <c r="W74" i="40"/>
  <c r="W75" i="40"/>
  <c r="W56" i="40"/>
  <c r="W73" i="40"/>
  <c r="W57" i="40"/>
  <c r="W76" i="40"/>
  <c r="W54" i="40"/>
  <c r="W55" i="40"/>
  <c r="E9" i="40"/>
  <c r="E36" i="40" s="1"/>
  <c r="D45" i="40"/>
  <c r="AD67" i="40"/>
  <c r="AD61" i="40"/>
  <c r="AD83" i="40"/>
  <c r="AD68" i="40"/>
  <c r="AD87" i="40"/>
  <c r="AD66" i="40"/>
  <c r="AD84" i="40"/>
  <c r="AD82" i="40"/>
  <c r="AD86" i="40"/>
  <c r="AD65" i="40"/>
  <c r="AD63" i="40"/>
  <c r="AD80" i="40"/>
  <c r="AD85" i="40"/>
  <c r="AD81" i="40"/>
  <c r="AB42" i="40"/>
  <c r="AB65" i="40"/>
  <c r="AB67" i="40"/>
  <c r="AB61" i="40"/>
  <c r="AB87" i="40"/>
  <c r="AB66" i="40"/>
  <c r="AB63" i="40"/>
  <c r="AB82" i="40"/>
  <c r="AB80" i="40"/>
  <c r="AB83" i="40"/>
  <c r="AB81" i="40"/>
  <c r="AB68" i="40"/>
  <c r="AB84" i="40"/>
  <c r="AB85" i="40"/>
  <c r="AB86" i="40"/>
  <c r="U9" i="40"/>
  <c r="U40" i="40" s="1"/>
  <c r="AG78" i="40"/>
  <c r="AG74" i="40"/>
  <c r="AG55" i="40"/>
  <c r="AG60" i="40"/>
  <c r="AG58" i="40"/>
  <c r="AG57" i="40"/>
  <c r="AG75" i="40"/>
  <c r="AG76" i="40"/>
  <c r="AG54" i="40"/>
  <c r="AG73" i="40"/>
  <c r="AG59" i="40"/>
  <c r="AG56" i="40"/>
  <c r="AG79" i="40"/>
  <c r="AC9" i="40"/>
  <c r="AC35" i="40" s="1"/>
  <c r="D43" i="40"/>
  <c r="H66" i="40"/>
  <c r="H65" i="40"/>
  <c r="H68" i="40"/>
  <c r="H80" i="40"/>
  <c r="H61" i="40"/>
  <c r="H85" i="40"/>
  <c r="H83" i="40"/>
  <c r="H81" i="40"/>
  <c r="H87" i="40"/>
  <c r="H84" i="40"/>
  <c r="H67" i="40"/>
  <c r="H82" i="40"/>
  <c r="H86" i="40"/>
  <c r="H63" i="40"/>
  <c r="X45" i="40"/>
  <c r="AB49" i="40"/>
  <c r="M67" i="40"/>
  <c r="M81" i="40"/>
  <c r="M85" i="40"/>
  <c r="M84" i="40"/>
  <c r="M66" i="40"/>
  <c r="M87" i="40"/>
  <c r="M80" i="40"/>
  <c r="M83" i="40"/>
  <c r="M61" i="40"/>
  <c r="M86" i="40"/>
  <c r="M82" i="40"/>
  <c r="M65" i="40"/>
  <c r="M63" i="40"/>
  <c r="M68" i="40"/>
  <c r="C56" i="40"/>
  <c r="C74" i="40"/>
  <c r="C78" i="40"/>
  <c r="C73" i="40"/>
  <c r="C54" i="40"/>
  <c r="C57" i="40"/>
  <c r="C58" i="40"/>
  <c r="C76" i="40"/>
  <c r="C60" i="40"/>
  <c r="C75" i="40"/>
  <c r="C55" i="40"/>
  <c r="C59" i="40"/>
  <c r="C79" i="40"/>
  <c r="I60" i="40"/>
  <c r="I59" i="40"/>
  <c r="I78" i="40"/>
  <c r="I75" i="40"/>
  <c r="I58" i="40"/>
  <c r="I74" i="40"/>
  <c r="I56" i="40"/>
  <c r="I55" i="40"/>
  <c r="I79" i="40"/>
  <c r="I54" i="40"/>
  <c r="I73" i="40"/>
  <c r="I76" i="40"/>
  <c r="I57" i="40"/>
  <c r="Y61" i="40"/>
  <c r="Y81" i="40"/>
  <c r="Y83" i="40"/>
  <c r="Y87" i="40"/>
  <c r="Y68" i="40"/>
  <c r="Y65" i="40"/>
  <c r="Y85" i="40"/>
  <c r="Y63" i="40"/>
  <c r="Y66" i="40"/>
  <c r="Y86" i="40"/>
  <c r="Y67" i="40"/>
  <c r="Y84" i="40"/>
  <c r="Y80" i="40"/>
  <c r="Y82" i="40"/>
  <c r="K79" i="40"/>
  <c r="K60" i="40"/>
  <c r="K75" i="40"/>
  <c r="K56" i="40"/>
  <c r="K76" i="40"/>
  <c r="K57" i="40"/>
  <c r="K73" i="40"/>
  <c r="K58" i="40"/>
  <c r="K55" i="40"/>
  <c r="K74" i="40"/>
  <c r="K59" i="40"/>
  <c r="K54" i="40"/>
  <c r="K78" i="40"/>
  <c r="Y58" i="40"/>
  <c r="Y78" i="40"/>
  <c r="Y74" i="40"/>
  <c r="Y55" i="40"/>
  <c r="Y60" i="40"/>
  <c r="Y73" i="40"/>
  <c r="Y59" i="40"/>
  <c r="Y79" i="40"/>
  <c r="Y54" i="40"/>
  <c r="Y75" i="40"/>
  <c r="Y56" i="40"/>
  <c r="Y57" i="40"/>
  <c r="Y76" i="40"/>
  <c r="AG61" i="40"/>
  <c r="AG85" i="40"/>
  <c r="AG87" i="40"/>
  <c r="AG68" i="40"/>
  <c r="AG82" i="40"/>
  <c r="AG65" i="40"/>
  <c r="AG86" i="40"/>
  <c r="AG83" i="40"/>
  <c r="AG67" i="40"/>
  <c r="AG81" i="40"/>
  <c r="AG66" i="40"/>
  <c r="AG63" i="40"/>
  <c r="AG80" i="40"/>
  <c r="AG84" i="40"/>
  <c r="U67" i="40"/>
  <c r="U81" i="40"/>
  <c r="U66" i="40"/>
  <c r="U83" i="40"/>
  <c r="U84" i="40"/>
  <c r="U80" i="40"/>
  <c r="U61" i="40"/>
  <c r="U63" i="40"/>
  <c r="U87" i="40"/>
  <c r="U86" i="40"/>
  <c r="U85" i="40"/>
  <c r="U68" i="40"/>
  <c r="U65" i="40"/>
  <c r="U82" i="40"/>
  <c r="W67" i="40"/>
  <c r="W85" i="40"/>
  <c r="W80" i="40"/>
  <c r="W66" i="40"/>
  <c r="W61" i="40"/>
  <c r="W82" i="40"/>
  <c r="W84" i="40"/>
  <c r="W63" i="40"/>
  <c r="W65" i="40"/>
  <c r="W68" i="40"/>
  <c r="W86" i="40"/>
  <c r="W83" i="40"/>
  <c r="W81" i="40"/>
  <c r="W87" i="40"/>
  <c r="T47" i="40"/>
  <c r="X46" i="40"/>
  <c r="C67" i="40"/>
  <c r="N67" i="40"/>
  <c r="N83" i="40"/>
  <c r="N63" i="40"/>
  <c r="N61" i="40"/>
  <c r="N81" i="40"/>
  <c r="N87" i="40"/>
  <c r="N85" i="40"/>
  <c r="N68" i="40"/>
  <c r="N66" i="40"/>
  <c r="N65" i="40"/>
  <c r="N86" i="40"/>
  <c r="N84" i="40"/>
  <c r="N80" i="40"/>
  <c r="N82" i="40"/>
  <c r="Q74" i="40"/>
  <c r="Q55" i="40"/>
  <c r="Q58" i="40"/>
  <c r="Q59" i="40"/>
  <c r="Q57" i="40"/>
  <c r="Q78" i="40"/>
  <c r="Q79" i="40"/>
  <c r="Q76" i="40"/>
  <c r="Q54" i="40"/>
  <c r="Q60" i="40"/>
  <c r="Q73" i="40"/>
  <c r="Q75" i="40"/>
  <c r="Q56" i="40"/>
  <c r="M54" i="40"/>
  <c r="M55" i="40"/>
  <c r="F66" i="40"/>
  <c r="F84" i="40"/>
  <c r="F83" i="40"/>
  <c r="F87" i="40"/>
  <c r="F61" i="40"/>
  <c r="F68" i="40"/>
  <c r="F80" i="40"/>
  <c r="F81" i="40"/>
  <c r="F65" i="40"/>
  <c r="F85" i="40"/>
  <c r="F82" i="40"/>
  <c r="F86" i="40"/>
  <c r="F67" i="40"/>
  <c r="F63" i="40"/>
  <c r="O81" i="40"/>
  <c r="O86" i="40"/>
  <c r="O67" i="40"/>
  <c r="O66" i="40"/>
  <c r="O80" i="40"/>
  <c r="O61" i="40"/>
  <c r="O82" i="40"/>
  <c r="O84" i="40"/>
  <c r="O63" i="40"/>
  <c r="O68" i="40"/>
  <c r="O65" i="40"/>
  <c r="O85" i="40"/>
  <c r="O87" i="40"/>
  <c r="O83" i="40"/>
  <c r="D49" i="40"/>
  <c r="J76" i="40"/>
  <c r="P56" i="40"/>
  <c r="P59" i="40"/>
  <c r="P58" i="40"/>
  <c r="P74" i="40"/>
  <c r="P57" i="40"/>
  <c r="P55" i="40"/>
  <c r="P79" i="40"/>
  <c r="P76" i="40"/>
  <c r="P73" i="40"/>
  <c r="P75" i="40"/>
  <c r="P78" i="40"/>
  <c r="P60" i="40"/>
  <c r="P54" i="40"/>
  <c r="D47" i="40"/>
  <c r="AA79" i="40"/>
  <c r="AA73" i="40"/>
  <c r="V74" i="40"/>
  <c r="V57" i="40"/>
  <c r="V59" i="40"/>
  <c r="V76" i="40"/>
  <c r="V79" i="40"/>
  <c r="V58" i="40"/>
  <c r="V55" i="40"/>
  <c r="V54" i="40"/>
  <c r="V60" i="40"/>
  <c r="V75" i="40"/>
  <c r="V73" i="40"/>
  <c r="V56" i="40"/>
  <c r="V78" i="40"/>
  <c r="AF66" i="40"/>
  <c r="AF84" i="40"/>
  <c r="AF65" i="40"/>
  <c r="AF86" i="40"/>
  <c r="AF63" i="40"/>
  <c r="AF80" i="40"/>
  <c r="AF82" i="40"/>
  <c r="AF87" i="40"/>
  <c r="AF61" i="40"/>
  <c r="AF67" i="40"/>
  <c r="AF83" i="40"/>
  <c r="AF81" i="40"/>
  <c r="AF85" i="40"/>
  <c r="AF68" i="40"/>
  <c r="H56" i="40"/>
  <c r="H55" i="40"/>
  <c r="H58" i="40"/>
  <c r="H59" i="40"/>
  <c r="H57" i="40"/>
  <c r="H54" i="40"/>
  <c r="H74" i="40"/>
  <c r="H73" i="40"/>
  <c r="H78" i="40"/>
  <c r="H76" i="40"/>
  <c r="H79" i="40"/>
  <c r="H75" i="40"/>
  <c r="H60" i="40"/>
  <c r="N54" i="40"/>
  <c r="N73" i="40"/>
  <c r="N74" i="40"/>
  <c r="N57" i="40"/>
  <c r="N76" i="40"/>
  <c r="N78" i="40"/>
  <c r="N79" i="40"/>
  <c r="N60" i="40"/>
  <c r="N75" i="40"/>
  <c r="N58" i="40"/>
  <c r="N55" i="40"/>
  <c r="N56" i="40"/>
  <c r="N59" i="40"/>
  <c r="D54" i="40"/>
  <c r="D59" i="40"/>
  <c r="D76" i="40"/>
  <c r="D79" i="40"/>
  <c r="D74" i="40"/>
  <c r="R65" i="40"/>
  <c r="R85" i="40"/>
  <c r="R87" i="40"/>
  <c r="R82" i="40"/>
  <c r="R68" i="40"/>
  <c r="R83" i="40"/>
  <c r="R81" i="40"/>
  <c r="R66" i="40"/>
  <c r="R63" i="40"/>
  <c r="R86" i="40"/>
  <c r="R67" i="40"/>
  <c r="R80" i="40"/>
  <c r="R84" i="40"/>
  <c r="R61" i="40"/>
  <c r="G80" i="40"/>
  <c r="G61" i="40"/>
  <c r="G85" i="40"/>
  <c r="G66" i="40"/>
  <c r="G86" i="40"/>
  <c r="G65" i="40"/>
  <c r="G67" i="40"/>
  <c r="G63" i="40"/>
  <c r="G84" i="40"/>
  <c r="G82" i="40"/>
  <c r="G87" i="40"/>
  <c r="G68" i="40"/>
  <c r="G81" i="40"/>
  <c r="G83" i="40"/>
  <c r="D63" i="40"/>
  <c r="D67" i="40"/>
  <c r="D82" i="40"/>
  <c r="D86" i="40"/>
  <c r="D83" i="40"/>
  <c r="D87" i="40"/>
  <c r="D81" i="40"/>
  <c r="D66" i="40"/>
  <c r="D61" i="40"/>
  <c r="D85" i="40"/>
  <c r="D84" i="40"/>
  <c r="D80" i="40"/>
  <c r="D68" i="40"/>
  <c r="D65" i="40"/>
  <c r="X66" i="40"/>
  <c r="X68" i="40"/>
  <c r="X85" i="40"/>
  <c r="X81" i="40"/>
  <c r="X80" i="40"/>
  <c r="X84" i="40"/>
  <c r="X61" i="40"/>
  <c r="X65" i="40"/>
  <c r="X67" i="40"/>
  <c r="X86" i="40"/>
  <c r="X82" i="40"/>
  <c r="X63" i="40"/>
  <c r="X83" i="40"/>
  <c r="X87" i="40"/>
  <c r="AE79" i="40"/>
  <c r="AE60" i="40"/>
  <c r="AE56" i="40"/>
  <c r="AE58" i="40"/>
  <c r="AE74" i="40"/>
  <c r="AE75" i="40"/>
  <c r="AE57" i="40"/>
  <c r="AE59" i="40"/>
  <c r="AE78" i="40"/>
  <c r="AE54" i="40"/>
  <c r="AE76" i="40"/>
  <c r="AE73" i="40"/>
  <c r="AE55" i="40"/>
  <c r="X9" i="40"/>
  <c r="X38" i="40" s="1"/>
  <c r="D48" i="40"/>
  <c r="G56" i="40"/>
  <c r="G78" i="40"/>
  <c r="G74" i="40"/>
  <c r="G55" i="40"/>
  <c r="G79" i="40"/>
  <c r="G58" i="40"/>
  <c r="G59" i="40"/>
  <c r="G54" i="40"/>
  <c r="G73" i="40"/>
  <c r="G76" i="40"/>
  <c r="G60" i="40"/>
  <c r="G75" i="40"/>
  <c r="G57" i="40"/>
  <c r="X49" i="40"/>
  <c r="L44" i="40"/>
  <c r="L65" i="40"/>
  <c r="L63" i="40"/>
  <c r="L61" i="40"/>
  <c r="L87" i="40"/>
  <c r="L66" i="40"/>
  <c r="L86" i="40"/>
  <c r="L85" i="40"/>
  <c r="L82" i="40"/>
  <c r="L67" i="40"/>
  <c r="L84" i="40"/>
  <c r="L80" i="40"/>
  <c r="L83" i="40"/>
  <c r="L81" i="40"/>
  <c r="L68" i="40"/>
  <c r="J85" i="40"/>
  <c r="J86" i="40"/>
  <c r="J65" i="40"/>
  <c r="J81" i="40"/>
  <c r="J87" i="40"/>
  <c r="J82" i="40"/>
  <c r="J68" i="40"/>
  <c r="J83" i="40"/>
  <c r="J61" i="40"/>
  <c r="J84" i="40"/>
  <c r="J66" i="40"/>
  <c r="J63" i="40"/>
  <c r="J80" i="40"/>
  <c r="J67" i="40"/>
  <c r="AD74" i="40"/>
  <c r="AD79" i="40"/>
  <c r="AD59" i="40"/>
  <c r="AD60" i="40"/>
  <c r="AD57" i="40"/>
  <c r="AD54" i="40"/>
  <c r="AD76" i="40"/>
  <c r="AD73" i="40"/>
  <c r="AD58" i="40"/>
  <c r="AD55" i="40"/>
  <c r="AD78" i="40"/>
  <c r="AD75" i="40"/>
  <c r="AD56" i="40"/>
  <c r="T49" i="40"/>
  <c r="T65" i="40"/>
  <c r="T83" i="40"/>
  <c r="T63" i="40"/>
  <c r="T66" i="40"/>
  <c r="T82" i="40"/>
  <c r="T67" i="40"/>
  <c r="T86" i="40"/>
  <c r="T80" i="40"/>
  <c r="T68" i="40"/>
  <c r="T81" i="40"/>
  <c r="T87" i="40"/>
  <c r="T61" i="40"/>
  <c r="T84" i="40"/>
  <c r="T85" i="40"/>
  <c r="M42" i="40"/>
  <c r="M49" i="40"/>
  <c r="M46" i="40"/>
  <c r="M45" i="40"/>
  <c r="M48" i="40"/>
  <c r="M44" i="40"/>
  <c r="M47" i="40"/>
  <c r="M43" i="40"/>
  <c r="U43" i="40"/>
  <c r="U46" i="40"/>
  <c r="U44" i="40"/>
  <c r="U49" i="40"/>
  <c r="U48" i="40"/>
  <c r="U45" i="40"/>
  <c r="U42" i="40"/>
  <c r="U47" i="40"/>
  <c r="T9" i="40"/>
  <c r="T37" i="40" s="1"/>
  <c r="T43" i="40"/>
  <c r="AB47" i="40"/>
  <c r="L47" i="40"/>
  <c r="T42" i="40"/>
  <c r="AB43" i="40"/>
  <c r="L43" i="40"/>
  <c r="T46" i="40"/>
  <c r="L45" i="40"/>
  <c r="AB9" i="40"/>
  <c r="AB40" i="40" s="1"/>
  <c r="T48" i="40"/>
  <c r="AB48" i="40"/>
  <c r="L46" i="40"/>
  <c r="L48" i="40"/>
  <c r="L9" i="40"/>
  <c r="L37" i="40" s="1"/>
  <c r="F9" i="40"/>
  <c r="F36" i="40" s="1"/>
  <c r="T44" i="40"/>
  <c r="AB46" i="40"/>
  <c r="L42" i="40"/>
  <c r="AC44" i="40"/>
  <c r="AC48" i="40"/>
  <c r="AC47" i="40"/>
  <c r="AC43" i="40"/>
  <c r="AC45" i="40"/>
  <c r="AC49" i="40"/>
  <c r="AC42" i="40"/>
  <c r="AC46" i="40"/>
  <c r="P39" i="40"/>
  <c r="P37" i="40"/>
  <c r="P38" i="40"/>
  <c r="P35" i="40"/>
  <c r="P41" i="40"/>
  <c r="P36" i="40"/>
  <c r="P40" i="40"/>
  <c r="P34" i="40"/>
  <c r="Q41" i="40"/>
  <c r="Q38" i="40"/>
  <c r="Q34" i="40"/>
  <c r="Q35" i="40"/>
  <c r="Q39" i="40"/>
  <c r="Q36" i="40"/>
  <c r="Q40" i="40"/>
  <c r="Q37" i="40"/>
  <c r="AE36" i="40"/>
  <c r="AE39" i="40"/>
  <c r="AE40" i="40"/>
  <c r="AE37" i="40"/>
  <c r="AE41" i="40"/>
  <c r="AE34" i="40"/>
  <c r="AE35" i="40"/>
  <c r="AE38" i="40"/>
  <c r="E48" i="40"/>
  <c r="E44" i="40"/>
  <c r="E45" i="40"/>
  <c r="E43" i="40"/>
  <c r="E47" i="40"/>
  <c r="E49" i="40"/>
  <c r="E46" i="40"/>
  <c r="E42" i="40"/>
  <c r="I41" i="40"/>
  <c r="I37" i="40"/>
  <c r="I34" i="40"/>
  <c r="I38" i="40"/>
  <c r="I39" i="40"/>
  <c r="I40" i="40"/>
  <c r="I35" i="40"/>
  <c r="I36" i="40"/>
  <c r="AC39" i="40"/>
  <c r="AD45" i="40"/>
  <c r="AD49" i="40"/>
  <c r="AD43" i="40"/>
  <c r="AD48" i="40"/>
  <c r="AD47" i="40"/>
  <c r="AD42" i="40"/>
  <c r="AD46" i="40"/>
  <c r="AD44" i="40"/>
  <c r="G45" i="40"/>
  <c r="G49" i="40"/>
  <c r="G48" i="40"/>
  <c r="G42" i="40"/>
  <c r="G46" i="40"/>
  <c r="G44" i="40"/>
  <c r="G47" i="40"/>
  <c r="G43" i="40"/>
  <c r="V39" i="40"/>
  <c r="V35" i="40"/>
  <c r="V34" i="40"/>
  <c r="V38" i="40"/>
  <c r="V36" i="40"/>
  <c r="V37" i="40"/>
  <c r="V40" i="40"/>
  <c r="V41" i="40"/>
  <c r="AF49" i="40"/>
  <c r="AF43" i="40"/>
  <c r="AF47" i="40"/>
  <c r="AF42" i="40"/>
  <c r="AF45" i="40"/>
  <c r="AF46" i="40"/>
  <c r="AF44" i="40"/>
  <c r="AF48" i="40"/>
  <c r="AE10" i="40"/>
  <c r="H45" i="40"/>
  <c r="H44" i="40"/>
  <c r="H49" i="40"/>
  <c r="H48" i="40"/>
  <c r="H46" i="40"/>
  <c r="H43" i="40"/>
  <c r="H47" i="40"/>
  <c r="H42" i="40"/>
  <c r="G34" i="40"/>
  <c r="G36" i="40"/>
  <c r="G38" i="40"/>
  <c r="G40" i="40"/>
  <c r="G35" i="40"/>
  <c r="G39" i="40"/>
  <c r="G41" i="40"/>
  <c r="G37" i="40"/>
  <c r="AG38" i="40"/>
  <c r="AG34" i="40"/>
  <c r="AG35" i="40"/>
  <c r="AG39" i="40"/>
  <c r="AG36" i="40"/>
  <c r="AG40" i="40"/>
  <c r="AG37" i="40"/>
  <c r="AG41" i="40"/>
  <c r="W45" i="40"/>
  <c r="W49" i="40"/>
  <c r="W46" i="40"/>
  <c r="W48" i="40"/>
  <c r="W47" i="40"/>
  <c r="W43" i="40"/>
  <c r="W42" i="40"/>
  <c r="W44" i="40"/>
  <c r="Q10" i="40"/>
  <c r="Y42" i="40"/>
  <c r="Y46" i="40"/>
  <c r="Y49" i="40"/>
  <c r="Y48" i="40"/>
  <c r="Y44" i="40"/>
  <c r="Y43" i="40"/>
  <c r="Y45" i="40"/>
  <c r="Y47" i="40"/>
  <c r="Z43" i="40"/>
  <c r="Z47" i="40"/>
  <c r="Z45" i="40"/>
  <c r="Z42" i="40"/>
  <c r="Z44" i="40"/>
  <c r="Z49" i="40"/>
  <c r="Z46" i="40"/>
  <c r="Z48" i="40"/>
  <c r="AA37" i="40"/>
  <c r="J38" i="40"/>
  <c r="N40" i="40"/>
  <c r="N41" i="40"/>
  <c r="N35" i="40"/>
  <c r="N39" i="40"/>
  <c r="N34" i="40"/>
  <c r="N38" i="40"/>
  <c r="N36" i="40"/>
  <c r="N37" i="40"/>
  <c r="P10" i="40"/>
  <c r="K35" i="40"/>
  <c r="K36" i="40"/>
  <c r="K39" i="40"/>
  <c r="K40" i="40"/>
  <c r="K37" i="40"/>
  <c r="K41" i="40"/>
  <c r="K38" i="40"/>
  <c r="K34" i="40"/>
  <c r="M38" i="40"/>
  <c r="R43" i="40"/>
  <c r="R49" i="40"/>
  <c r="R47" i="40"/>
  <c r="R46" i="40"/>
  <c r="R48" i="40"/>
  <c r="R45" i="40"/>
  <c r="R42" i="40"/>
  <c r="R44" i="40"/>
  <c r="I10" i="40"/>
  <c r="L34" i="40"/>
  <c r="S35" i="40"/>
  <c r="W35" i="40"/>
  <c r="W40" i="40"/>
  <c r="W36" i="40"/>
  <c r="W39" i="40"/>
  <c r="W41" i="40"/>
  <c r="W37" i="40"/>
  <c r="W34" i="40"/>
  <c r="W38" i="40"/>
  <c r="E37" i="40"/>
  <c r="E39" i="40"/>
  <c r="E34" i="40"/>
  <c r="E38" i="40"/>
  <c r="R35" i="40"/>
  <c r="R37" i="40"/>
  <c r="R41" i="40"/>
  <c r="R36" i="40"/>
  <c r="R40" i="40"/>
  <c r="R34" i="40"/>
  <c r="R38" i="40"/>
  <c r="R39" i="40"/>
  <c r="AG42" i="40"/>
  <c r="AG46" i="40"/>
  <c r="AG48" i="40"/>
  <c r="AG44" i="40"/>
  <c r="AG43" i="40"/>
  <c r="AG45" i="40"/>
  <c r="AG47" i="40"/>
  <c r="AG49" i="40"/>
  <c r="D34" i="40"/>
  <c r="D35" i="40"/>
  <c r="D40" i="40"/>
  <c r="F44" i="40"/>
  <c r="F46" i="40"/>
  <c r="F48" i="40"/>
  <c r="F45" i="40"/>
  <c r="F43" i="40"/>
  <c r="F49" i="40"/>
  <c r="F42" i="40"/>
  <c r="F47" i="40"/>
  <c r="Y41" i="40"/>
  <c r="Y38" i="40"/>
  <c r="Y34" i="40"/>
  <c r="Y40" i="40"/>
  <c r="Y35" i="40"/>
  <c r="Y39" i="40"/>
  <c r="Y36" i="40"/>
  <c r="Y37" i="40"/>
  <c r="O45" i="40"/>
  <c r="O49" i="40"/>
  <c r="O44" i="40"/>
  <c r="O46" i="40"/>
  <c r="O47" i="40"/>
  <c r="O42" i="40"/>
  <c r="O48" i="40"/>
  <c r="O43" i="40"/>
  <c r="AD34" i="40"/>
  <c r="AD38" i="40"/>
  <c r="AD36" i="40"/>
  <c r="AD37" i="40"/>
  <c r="AD40" i="40"/>
  <c r="AD41" i="40"/>
  <c r="AD35" i="40"/>
  <c r="AD39" i="40"/>
  <c r="AF9" i="40"/>
  <c r="C46" i="40"/>
  <c r="E27" i="36"/>
  <c r="S34" i="40" l="1"/>
  <c r="S36" i="40"/>
  <c r="S73" i="40"/>
  <c r="T38" i="40"/>
  <c r="S58" i="40"/>
  <c r="T34" i="40"/>
  <c r="S56" i="40"/>
  <c r="AD148" i="40"/>
  <c r="AD154" i="40" s="1"/>
  <c r="AC5" i="2" s="1"/>
  <c r="U41" i="40"/>
  <c r="O146" i="40"/>
  <c r="O152" i="40" s="1"/>
  <c r="N4" i="2" s="1"/>
  <c r="K147" i="40"/>
  <c r="K153" i="40" s="1"/>
  <c r="Z57" i="40"/>
  <c r="W146" i="40"/>
  <c r="Z38" i="40"/>
  <c r="Z76" i="40"/>
  <c r="O147" i="40"/>
  <c r="O153" i="40" s="1"/>
  <c r="O148" i="40"/>
  <c r="O154" i="40" s="1"/>
  <c r="N5" i="2" s="1"/>
  <c r="K148" i="40"/>
  <c r="K154" i="40" s="1"/>
  <c r="J5" i="2" s="1"/>
  <c r="N147" i="40"/>
  <c r="N153" i="40" s="1"/>
  <c r="H147" i="40"/>
  <c r="H153" i="40" s="1"/>
  <c r="Y147" i="40"/>
  <c r="Y153" i="40" s="1"/>
  <c r="V147" i="40"/>
  <c r="V153" i="40" s="1"/>
  <c r="AG148" i="40"/>
  <c r="AG154" i="40" s="1"/>
  <c r="AF5" i="2" s="1"/>
  <c r="AG147" i="40"/>
  <c r="AG153" i="40" s="1"/>
  <c r="H146" i="40"/>
  <c r="H152" i="40" s="1"/>
  <c r="G4" i="2" s="1"/>
  <c r="R146" i="40"/>
  <c r="R152" i="40" s="1"/>
  <c r="Q4" i="2" s="1"/>
  <c r="Y148" i="40"/>
  <c r="Y154" i="40" s="1"/>
  <c r="X5" i="2" s="1"/>
  <c r="R148" i="40"/>
  <c r="R154" i="40" s="1"/>
  <c r="Q5" i="2" s="1"/>
  <c r="Y146" i="40"/>
  <c r="K146" i="40"/>
  <c r="K152" i="40" s="1"/>
  <c r="J4" i="2" s="1"/>
  <c r="AD146" i="40"/>
  <c r="W147" i="40"/>
  <c r="W153" i="40" s="1"/>
  <c r="AD147" i="40"/>
  <c r="AD153" i="40" s="1"/>
  <c r="G148" i="40"/>
  <c r="G154" i="40" s="1"/>
  <c r="F5" i="2" s="1"/>
  <c r="R147" i="40"/>
  <c r="R153" i="40" s="1"/>
  <c r="AG146" i="40"/>
  <c r="AG152" i="40" s="1"/>
  <c r="AF4" i="2" s="1"/>
  <c r="V146" i="40"/>
  <c r="G147" i="40"/>
  <c r="G153" i="40" s="1"/>
  <c r="H148" i="40"/>
  <c r="V148" i="40"/>
  <c r="V154" i="40" s="1"/>
  <c r="U5" i="2" s="1"/>
  <c r="N146" i="40"/>
  <c r="N152" i="40" s="1"/>
  <c r="M4" i="2" s="1"/>
  <c r="G146" i="40"/>
  <c r="G152" i="40" s="1"/>
  <c r="F4" i="2" s="1"/>
  <c r="N148" i="40"/>
  <c r="N154" i="40" s="1"/>
  <c r="M5" i="2" s="1"/>
  <c r="W148" i="40"/>
  <c r="W154" i="40" s="1"/>
  <c r="V5" i="2" s="1"/>
  <c r="M41" i="40"/>
  <c r="U36" i="40"/>
  <c r="M39" i="40"/>
  <c r="Z41" i="40"/>
  <c r="Z74" i="40"/>
  <c r="M74" i="40"/>
  <c r="M73" i="40"/>
  <c r="U34" i="40"/>
  <c r="M34" i="40"/>
  <c r="Z39" i="40"/>
  <c r="Z58" i="40"/>
  <c r="M60" i="40"/>
  <c r="M76" i="40"/>
  <c r="U38" i="40"/>
  <c r="M36" i="40"/>
  <c r="AB38" i="40"/>
  <c r="Z37" i="40"/>
  <c r="Z73" i="40"/>
  <c r="M56" i="40"/>
  <c r="U37" i="40"/>
  <c r="Z40" i="40"/>
  <c r="Z75" i="40"/>
  <c r="M75" i="40"/>
  <c r="AB39" i="40"/>
  <c r="U39" i="40"/>
  <c r="M40" i="40"/>
  <c r="AB36" i="40"/>
  <c r="Z36" i="40"/>
  <c r="T39" i="40"/>
  <c r="Z60" i="40"/>
  <c r="M79" i="40"/>
  <c r="W152" i="40"/>
  <c r="V4" i="2" s="1"/>
  <c r="AB41" i="40"/>
  <c r="Z35" i="40"/>
  <c r="T36" i="40"/>
  <c r="Z79" i="40"/>
  <c r="M58" i="40"/>
  <c r="M78" i="40"/>
  <c r="U35" i="40"/>
  <c r="M37" i="40"/>
  <c r="M35" i="40"/>
  <c r="Z34" i="40"/>
  <c r="T35" i="40"/>
  <c r="Z59" i="40"/>
  <c r="M59" i="40"/>
  <c r="E35" i="40"/>
  <c r="E40" i="40"/>
  <c r="E41" i="40"/>
  <c r="D73" i="40"/>
  <c r="D41" i="40"/>
  <c r="D37" i="40"/>
  <c r="D58" i="40"/>
  <c r="D75" i="40"/>
  <c r="D38" i="40"/>
  <c r="D60" i="40"/>
  <c r="D57" i="40"/>
  <c r="D39" i="40"/>
  <c r="D56" i="40"/>
  <c r="D78" i="40"/>
  <c r="D36" i="40"/>
  <c r="C49" i="40"/>
  <c r="C85" i="40"/>
  <c r="C47" i="40"/>
  <c r="C86" i="40"/>
  <c r="C65" i="40"/>
  <c r="C66" i="40"/>
  <c r="C44" i="40"/>
  <c r="C61" i="40"/>
  <c r="C82" i="40"/>
  <c r="C43" i="40"/>
  <c r="C81" i="40"/>
  <c r="C84" i="40"/>
  <c r="C87" i="40"/>
  <c r="C42" i="40"/>
  <c r="C80" i="40"/>
  <c r="C63" i="40"/>
  <c r="C45" i="40"/>
  <c r="C48" i="40"/>
  <c r="C83" i="40"/>
  <c r="J34" i="40"/>
  <c r="AA40" i="40"/>
  <c r="X36" i="40"/>
  <c r="V152" i="40"/>
  <c r="U4" i="2" s="1"/>
  <c r="T41" i="40"/>
  <c r="AC37" i="40"/>
  <c r="AA55" i="40"/>
  <c r="AA76" i="40"/>
  <c r="J57" i="40"/>
  <c r="J73" i="40"/>
  <c r="AA35" i="40"/>
  <c r="AC40" i="40"/>
  <c r="AA78" i="40"/>
  <c r="AA56" i="40"/>
  <c r="J59" i="40"/>
  <c r="J79" i="40"/>
  <c r="J35" i="40"/>
  <c r="J36" i="40"/>
  <c r="AA36" i="40"/>
  <c r="AC38" i="40"/>
  <c r="H154" i="40"/>
  <c r="G5" i="2" s="1"/>
  <c r="AA59" i="40"/>
  <c r="J54" i="40"/>
  <c r="J58" i="40"/>
  <c r="Y152" i="40"/>
  <c r="X4" i="2" s="1"/>
  <c r="J41" i="40"/>
  <c r="AA39" i="40"/>
  <c r="AC36" i="40"/>
  <c r="AA58" i="40"/>
  <c r="J60" i="40"/>
  <c r="J56" i="40"/>
  <c r="J40" i="40"/>
  <c r="AC34" i="40"/>
  <c r="AA74" i="40"/>
  <c r="J55" i="40"/>
  <c r="J78" i="40"/>
  <c r="AA38" i="40"/>
  <c r="J37" i="40"/>
  <c r="AA34" i="40"/>
  <c r="AC41" i="40"/>
  <c r="AA57" i="40"/>
  <c r="AA54" i="40"/>
  <c r="J75" i="40"/>
  <c r="AD152" i="40"/>
  <c r="AC4" i="2" s="1"/>
  <c r="J39" i="40"/>
  <c r="AA41" i="40"/>
  <c r="AA75" i="40"/>
  <c r="S38" i="40"/>
  <c r="Z54" i="40"/>
  <c r="Z56" i="40"/>
  <c r="S54" i="40"/>
  <c r="S76" i="40"/>
  <c r="S41" i="40"/>
  <c r="Z78" i="40"/>
  <c r="S55" i="40"/>
  <c r="S75" i="40"/>
  <c r="S59" i="40"/>
  <c r="S60" i="40"/>
  <c r="S37" i="40"/>
  <c r="S57" i="40"/>
  <c r="S79" i="40"/>
  <c r="S40" i="40"/>
  <c r="X39" i="40"/>
  <c r="S78" i="40"/>
  <c r="S39" i="40"/>
  <c r="X37" i="40"/>
  <c r="AB34" i="40"/>
  <c r="X34" i="40"/>
  <c r="X35" i="40"/>
  <c r="AB37" i="40"/>
  <c r="X40" i="40"/>
  <c r="X41" i="40"/>
  <c r="AE66" i="40"/>
  <c r="AE84" i="40"/>
  <c r="AE65" i="40"/>
  <c r="AE86" i="40"/>
  <c r="AE67" i="40"/>
  <c r="AE68" i="40"/>
  <c r="AE80" i="40"/>
  <c r="AE82" i="40"/>
  <c r="AE61" i="40"/>
  <c r="AE81" i="40"/>
  <c r="AE83" i="40"/>
  <c r="AE63" i="40"/>
  <c r="AE87" i="40"/>
  <c r="AE85" i="40"/>
  <c r="AB60" i="40"/>
  <c r="AB75" i="40"/>
  <c r="AB73" i="40"/>
  <c r="AB56" i="40"/>
  <c r="AB58" i="40"/>
  <c r="AB59" i="40"/>
  <c r="AB79" i="40"/>
  <c r="AB74" i="40"/>
  <c r="AB78" i="40"/>
  <c r="AB57" i="40"/>
  <c r="AB55" i="40"/>
  <c r="AB54" i="40"/>
  <c r="AB76" i="40"/>
  <c r="P66" i="40"/>
  <c r="P63" i="40"/>
  <c r="P68" i="40"/>
  <c r="P65" i="40"/>
  <c r="P84" i="40"/>
  <c r="P80" i="40"/>
  <c r="P61" i="40"/>
  <c r="P81" i="40"/>
  <c r="P87" i="40"/>
  <c r="P86" i="40"/>
  <c r="P67" i="40"/>
  <c r="P82" i="40"/>
  <c r="P83" i="40"/>
  <c r="P85" i="40"/>
  <c r="T57" i="40"/>
  <c r="T79" i="40"/>
  <c r="T76" i="40"/>
  <c r="T60" i="40"/>
  <c r="T54" i="40"/>
  <c r="T75" i="40"/>
  <c r="T56" i="40"/>
  <c r="T58" i="40"/>
  <c r="T59" i="40"/>
  <c r="T74" i="40"/>
  <c r="T55" i="40"/>
  <c r="T78" i="40"/>
  <c r="T73" i="40"/>
  <c r="E59" i="40"/>
  <c r="E76" i="40"/>
  <c r="E60" i="40"/>
  <c r="E57" i="40"/>
  <c r="E73" i="40"/>
  <c r="E55" i="40"/>
  <c r="E54" i="40"/>
  <c r="E58" i="40"/>
  <c r="E56" i="40"/>
  <c r="E79" i="40"/>
  <c r="E78" i="40"/>
  <c r="E74" i="40"/>
  <c r="E75" i="40"/>
  <c r="AF58" i="40"/>
  <c r="AF55" i="40"/>
  <c r="AF59" i="40"/>
  <c r="AF78" i="40"/>
  <c r="AF75" i="40"/>
  <c r="AF74" i="40"/>
  <c r="AF79" i="40"/>
  <c r="AF76" i="40"/>
  <c r="AF54" i="40"/>
  <c r="AF60" i="40"/>
  <c r="AF57" i="40"/>
  <c r="AF56" i="40"/>
  <c r="AF73" i="40"/>
  <c r="L36" i="40"/>
  <c r="AB35" i="40"/>
  <c r="T40" i="40"/>
  <c r="F37" i="40"/>
  <c r="F56" i="40"/>
  <c r="F59" i="40"/>
  <c r="F58" i="40"/>
  <c r="F76" i="40"/>
  <c r="F73" i="40"/>
  <c r="F57" i="40"/>
  <c r="F54" i="40"/>
  <c r="F79" i="40"/>
  <c r="F55" i="40"/>
  <c r="F78" i="40"/>
  <c r="F60" i="40"/>
  <c r="F74" i="40"/>
  <c r="F75" i="40"/>
  <c r="X58" i="40"/>
  <c r="X55" i="40"/>
  <c r="X79" i="40"/>
  <c r="X60" i="40"/>
  <c r="X59" i="40"/>
  <c r="X56" i="40"/>
  <c r="X73" i="40"/>
  <c r="X78" i="40"/>
  <c r="X74" i="40"/>
  <c r="X54" i="40"/>
  <c r="X75" i="40"/>
  <c r="X57" i="40"/>
  <c r="X76" i="40"/>
  <c r="U54" i="40"/>
  <c r="U76" i="40"/>
  <c r="U57" i="40"/>
  <c r="U55" i="40"/>
  <c r="U58" i="40"/>
  <c r="U74" i="40"/>
  <c r="U78" i="40"/>
  <c r="U75" i="40"/>
  <c r="U59" i="40"/>
  <c r="U56" i="40"/>
  <c r="U60" i="40"/>
  <c r="U73" i="40"/>
  <c r="U79" i="40"/>
  <c r="I66" i="40"/>
  <c r="I61" i="40"/>
  <c r="I83" i="40"/>
  <c r="I85" i="40"/>
  <c r="I67" i="40"/>
  <c r="I87" i="40"/>
  <c r="I82" i="40"/>
  <c r="I68" i="40"/>
  <c r="I86" i="40"/>
  <c r="I84" i="40"/>
  <c r="I80" i="40"/>
  <c r="I65" i="40"/>
  <c r="I81" i="40"/>
  <c r="I63" i="40"/>
  <c r="L41" i="40"/>
  <c r="L56" i="40"/>
  <c r="L79" i="40"/>
  <c r="L60" i="40"/>
  <c r="L57" i="40"/>
  <c r="L74" i="40"/>
  <c r="L78" i="40"/>
  <c r="L75" i="40"/>
  <c r="L58" i="40"/>
  <c r="L59" i="40"/>
  <c r="L55" i="40"/>
  <c r="L73" i="40"/>
  <c r="L54" i="40"/>
  <c r="L76" i="40"/>
  <c r="AC78" i="40"/>
  <c r="AC57" i="40"/>
  <c r="AC59" i="40"/>
  <c r="AC73" i="40"/>
  <c r="AC54" i="40"/>
  <c r="AC58" i="40"/>
  <c r="AC75" i="40"/>
  <c r="AC56" i="40"/>
  <c r="AC55" i="40"/>
  <c r="AC74" i="40"/>
  <c r="AC60" i="40"/>
  <c r="AC79" i="40"/>
  <c r="AC76" i="40"/>
  <c r="Q61" i="40"/>
  <c r="Q63" i="40"/>
  <c r="Q85" i="40"/>
  <c r="Q81" i="40"/>
  <c r="Q87" i="40"/>
  <c r="Q68" i="40"/>
  <c r="Q82" i="40"/>
  <c r="Q83" i="40"/>
  <c r="Q65" i="40"/>
  <c r="Q84" i="40"/>
  <c r="Q86" i="40"/>
  <c r="Q66" i="40"/>
  <c r="Q67" i="40"/>
  <c r="Q80" i="40"/>
  <c r="F34" i="40"/>
  <c r="F38" i="40"/>
  <c r="L40" i="40"/>
  <c r="F39" i="40"/>
  <c r="L39" i="40"/>
  <c r="F35" i="40"/>
  <c r="F41" i="40"/>
  <c r="L35" i="40"/>
  <c r="F40" i="40"/>
  <c r="L38" i="40"/>
  <c r="AF37" i="40"/>
  <c r="AF38" i="40"/>
  <c r="AF41" i="40"/>
  <c r="AF36" i="40"/>
  <c r="AF40" i="40"/>
  <c r="AF35" i="40"/>
  <c r="AF39" i="40"/>
  <c r="AF34" i="40"/>
  <c r="I42" i="40"/>
  <c r="I46" i="40"/>
  <c r="I47" i="40"/>
  <c r="I48" i="40"/>
  <c r="I44" i="40"/>
  <c r="I49" i="40"/>
  <c r="I43" i="40"/>
  <c r="I45" i="40"/>
  <c r="P44" i="40"/>
  <c r="P49" i="40"/>
  <c r="P48" i="40"/>
  <c r="P43" i="40"/>
  <c r="P47" i="40"/>
  <c r="P42" i="40"/>
  <c r="P45" i="40"/>
  <c r="P46" i="40"/>
  <c r="Q46" i="40"/>
  <c r="Q42" i="40"/>
  <c r="Q44" i="40"/>
  <c r="Q48" i="40"/>
  <c r="Q43" i="40"/>
  <c r="Q47" i="40"/>
  <c r="Q45" i="40"/>
  <c r="Q49" i="40"/>
  <c r="AE45" i="40"/>
  <c r="AE49" i="40"/>
  <c r="AE44" i="40"/>
  <c r="AE43" i="40"/>
  <c r="AE48" i="40"/>
  <c r="AE47" i="40"/>
  <c r="AE42" i="40"/>
  <c r="AE46" i="40"/>
  <c r="X147" i="40" l="1"/>
  <c r="X153" i="40" s="1"/>
  <c r="P148" i="40"/>
  <c r="F147" i="40"/>
  <c r="F153" i="40" s="1"/>
  <c r="AE147" i="40"/>
  <c r="AE153" i="40" s="1"/>
  <c r="S148" i="40"/>
  <c r="D146" i="40"/>
  <c r="D152" i="40" s="1"/>
  <c r="C4" i="2" s="1"/>
  <c r="X148" i="40"/>
  <c r="X154" i="40" s="1"/>
  <c r="W5" i="2" s="1"/>
  <c r="AE148" i="40"/>
  <c r="AE154" i="40" s="1"/>
  <c r="AD5" i="2" s="1"/>
  <c r="T146" i="40"/>
  <c r="T152" i="40" s="1"/>
  <c r="S4" i="2" s="1"/>
  <c r="Q146" i="40"/>
  <c r="Q152" i="40" s="1"/>
  <c r="P4" i="2" s="1"/>
  <c r="I148" i="40"/>
  <c r="I154" i="40" s="1"/>
  <c r="H5" i="2" s="1"/>
  <c r="D147" i="40"/>
  <c r="D153" i="40" s="1"/>
  <c r="I146" i="40"/>
  <c r="Q147" i="40"/>
  <c r="Q153" i="40" s="1"/>
  <c r="I147" i="40"/>
  <c r="I153" i="40" s="1"/>
  <c r="AE146" i="40"/>
  <c r="AE152" i="40" s="1"/>
  <c r="AD4" i="2" s="1"/>
  <c r="AC148" i="40"/>
  <c r="S146" i="40"/>
  <c r="AA148" i="40"/>
  <c r="AA154" i="40" s="1"/>
  <c r="Z5" i="2" s="1"/>
  <c r="F146" i="40"/>
  <c r="F152" i="40" s="1"/>
  <c r="E4" i="2" s="1"/>
  <c r="P146" i="40"/>
  <c r="L146" i="40"/>
  <c r="L152" i="40" s="1"/>
  <c r="K4" i="2" s="1"/>
  <c r="Q148" i="40"/>
  <c r="Q154" i="40" s="1"/>
  <c r="P5" i="2" s="1"/>
  <c r="P147" i="40"/>
  <c r="P153" i="40" s="1"/>
  <c r="E146" i="40"/>
  <c r="E152" i="40" s="1"/>
  <c r="D4" i="2" s="1"/>
  <c r="L147" i="40"/>
  <c r="L153" i="40" s="1"/>
  <c r="T148" i="40"/>
  <c r="T154" i="40" s="1"/>
  <c r="S5" i="2" s="1"/>
  <c r="T147" i="40"/>
  <c r="T153" i="40" s="1"/>
  <c r="Z146" i="40"/>
  <c r="Z152" i="40" s="1"/>
  <c r="Y4" i="2" s="1"/>
  <c r="M148" i="40"/>
  <c r="M154" i="40" s="1"/>
  <c r="L5" i="2" s="1"/>
  <c r="L148" i="40"/>
  <c r="L154" i="40" s="1"/>
  <c r="K5" i="2" s="1"/>
  <c r="E147" i="40"/>
  <c r="E153" i="40" s="1"/>
  <c r="J146" i="40"/>
  <c r="J152" i="40" s="1"/>
  <c r="I4" i="2" s="1"/>
  <c r="D148" i="40"/>
  <c r="D154" i="40" s="1"/>
  <c r="C5" i="2" s="1"/>
  <c r="AF146" i="40"/>
  <c r="AF152" i="40" s="1"/>
  <c r="AE4" i="2" s="1"/>
  <c r="AC147" i="40"/>
  <c r="AC153" i="40" s="1"/>
  <c r="AF147" i="40"/>
  <c r="AF153" i="40" s="1"/>
  <c r="X146" i="40"/>
  <c r="X152" i="40" s="1"/>
  <c r="W4" i="2" s="1"/>
  <c r="M147" i="40"/>
  <c r="M153" i="40" s="1"/>
  <c r="E148" i="40"/>
  <c r="E154" i="40" s="1"/>
  <c r="D5" i="2" s="1"/>
  <c r="AB146" i="40"/>
  <c r="AB152" i="40" s="1"/>
  <c r="AA4" i="2" s="1"/>
  <c r="S147" i="40"/>
  <c r="S153" i="40" s="1"/>
  <c r="AA146" i="40"/>
  <c r="AA152" i="40" s="1"/>
  <c r="Z4" i="2" s="1"/>
  <c r="U148" i="40"/>
  <c r="U154" i="40" s="1"/>
  <c r="T5" i="2" s="1"/>
  <c r="AB147" i="40"/>
  <c r="AB153" i="40" s="1"/>
  <c r="J147" i="40"/>
  <c r="J153" i="40" s="1"/>
  <c r="Z148" i="40"/>
  <c r="Z154" i="40" s="1"/>
  <c r="Y5" i="2" s="1"/>
  <c r="F148" i="40"/>
  <c r="F154" i="40" s="1"/>
  <c r="E5" i="2" s="1"/>
  <c r="AB148" i="40"/>
  <c r="Z147" i="40"/>
  <c r="Z153" i="40" s="1"/>
  <c r="AC146" i="40"/>
  <c r="AC152" i="40" s="1"/>
  <c r="AB4" i="2" s="1"/>
  <c r="AF148" i="40"/>
  <c r="AF154" i="40" s="1"/>
  <c r="AE5" i="2" s="1"/>
  <c r="J148" i="40"/>
  <c r="J154" i="40" s="1"/>
  <c r="I5" i="2" s="1"/>
  <c r="M146" i="40"/>
  <c r="M152" i="40" s="1"/>
  <c r="L4" i="2" s="1"/>
  <c r="U147" i="40"/>
  <c r="U153" i="40" s="1"/>
  <c r="AA147" i="40"/>
  <c r="AA153" i="40" s="1"/>
  <c r="U146" i="40"/>
  <c r="U152" i="40" s="1"/>
  <c r="T4" i="2" s="1"/>
  <c r="S154" i="40"/>
  <c r="R5" i="2" s="1"/>
  <c r="C147" i="40"/>
  <c r="C153" i="40" s="1"/>
  <c r="B2" i="2" s="1"/>
  <c r="I152" i="40"/>
  <c r="H4" i="2" s="1"/>
  <c r="P154" i="40"/>
  <c r="O5" i="2" s="1"/>
  <c r="S152" i="40"/>
  <c r="R4" i="2" s="1"/>
  <c r="P152" i="40"/>
  <c r="O4" i="2" s="1"/>
  <c r="C146" i="40"/>
  <c r="C148" i="40"/>
  <c r="C154" i="40" s="1"/>
  <c r="B5" i="2" s="1"/>
  <c r="AB154" i="40"/>
  <c r="AA5" i="2" s="1"/>
  <c r="AC154" i="40"/>
  <c r="AB5" i="2" s="1"/>
  <c r="C152" i="40" l="1"/>
  <c r="B4" i="2" s="1"/>
  <c r="D31" i="36"/>
  <c r="E31" i="36" s="1"/>
  <c r="B4" i="8" s="1"/>
  <c r="C4" i="8" s="1"/>
  <c r="D4" i="8" s="1"/>
  <c r="E4" i="8" s="1"/>
  <c r="F4" i="8" s="1"/>
  <c r="G4" i="8" s="1"/>
  <c r="H4" i="8" s="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E30" i="36"/>
  <c r="B5" i="8" s="1"/>
  <c r="C5" i="8" s="1"/>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B8" i="13" l="1"/>
  <c r="B8" i="14"/>
  <c r="B2" i="14"/>
  <c r="B5" i="14"/>
  <c r="C2" i="13" l="1"/>
  <c r="D2" i="13" s="1"/>
  <c r="E2" i="13" s="1"/>
  <c r="F2" i="13" s="1"/>
  <c r="G2" i="13" s="1"/>
  <c r="H2" i="13" s="1"/>
  <c r="I2" i="13" s="1"/>
  <c r="J2" i="13" s="1"/>
  <c r="K2" i="13" s="1"/>
  <c r="L2" i="13" s="1"/>
  <c r="M2" i="13" s="1"/>
  <c r="N2" i="13" s="1"/>
  <c r="O2" i="13" s="1"/>
  <c r="P2" i="13" s="1"/>
  <c r="Q2" i="13" s="1"/>
  <c r="R2" i="13" s="1"/>
  <c r="S2" i="13" s="1"/>
  <c r="T2" i="13" s="1"/>
  <c r="U2" i="13" s="1"/>
  <c r="V2" i="13" s="1"/>
  <c r="W2" i="13" s="1"/>
  <c r="X2" i="13" s="1"/>
  <c r="Y2" i="13" s="1"/>
  <c r="Z2" i="13" s="1"/>
  <c r="AA2" i="13" s="1"/>
  <c r="AB2" i="13" s="1"/>
  <c r="AC2" i="13" s="1"/>
  <c r="AD2" i="13" s="1"/>
  <c r="AE2" i="13" s="1"/>
  <c r="AF2" i="13" s="1"/>
  <c r="B2" i="10"/>
  <c r="B2" i="9" l="1"/>
  <c r="B5" i="9"/>
  <c r="A142" i="30" l="1"/>
  <c r="A143" i="30"/>
  <c r="A144" i="30"/>
  <c r="A145" i="30"/>
  <c r="A146" i="30"/>
  <c r="A147" i="30"/>
  <c r="A148" i="30"/>
  <c r="A149" i="30"/>
  <c r="A150" i="30"/>
  <c r="A151" i="30"/>
  <c r="A152" i="30"/>
  <c r="A153" i="30"/>
  <c r="A154" i="30"/>
  <c r="A155" i="30"/>
  <c r="A156" i="30"/>
  <c r="A141" i="30"/>
  <c r="A124" i="30"/>
  <c r="A125" i="30"/>
  <c r="A126" i="30"/>
  <c r="A127" i="30"/>
  <c r="A128" i="30"/>
  <c r="A129" i="30"/>
  <c r="A130" i="30"/>
  <c r="A131" i="30"/>
  <c r="A132" i="30"/>
  <c r="A133" i="30"/>
  <c r="A134" i="30"/>
  <c r="A135" i="30"/>
  <c r="A136" i="30"/>
  <c r="A137" i="30"/>
  <c r="A138" i="30"/>
  <c r="A123" i="30"/>
  <c r="A106" i="30"/>
  <c r="A107" i="30"/>
  <c r="A108" i="30"/>
  <c r="A109" i="30"/>
  <c r="A110" i="30"/>
  <c r="A111" i="30"/>
  <c r="A112" i="30"/>
  <c r="A113" i="30"/>
  <c r="A114" i="30"/>
  <c r="A115" i="30"/>
  <c r="A116" i="30"/>
  <c r="A117" i="30"/>
  <c r="A118" i="30"/>
  <c r="A119" i="30"/>
  <c r="A120" i="30"/>
  <c r="A105" i="30"/>
  <c r="A88" i="30"/>
  <c r="A89" i="30"/>
  <c r="A90" i="30"/>
  <c r="A91" i="30"/>
  <c r="A92" i="30"/>
  <c r="A93" i="30"/>
  <c r="A94" i="30"/>
  <c r="A95" i="30"/>
  <c r="A96" i="30"/>
  <c r="A97" i="30"/>
  <c r="A98" i="30"/>
  <c r="A99" i="30"/>
  <c r="A100" i="30"/>
  <c r="A101" i="30"/>
  <c r="A102" i="30"/>
  <c r="A87" i="30"/>
  <c r="A70" i="30"/>
  <c r="A71" i="30"/>
  <c r="A72" i="30"/>
  <c r="A73" i="30"/>
  <c r="A74" i="30"/>
  <c r="A75" i="30"/>
  <c r="A76" i="30"/>
  <c r="A77" i="30"/>
  <c r="A78" i="30"/>
  <c r="A79" i="30"/>
  <c r="A80" i="30"/>
  <c r="A81" i="30"/>
  <c r="A82" i="30"/>
  <c r="A83" i="30"/>
  <c r="A84" i="30"/>
  <c r="A69" i="30"/>
  <c r="A38" i="30"/>
  <c r="A39" i="30"/>
  <c r="A40" i="30"/>
  <c r="A41" i="30"/>
  <c r="A42" i="30"/>
  <c r="A43" i="30"/>
  <c r="A44" i="30"/>
  <c r="A37" i="30"/>
  <c r="A30" i="30"/>
  <c r="A31" i="30"/>
  <c r="A32" i="30"/>
  <c r="A33" i="30"/>
  <c r="A34" i="30"/>
  <c r="A35" i="30"/>
  <c r="A36" i="30"/>
  <c r="A29" i="30"/>
  <c r="A12" i="30"/>
  <c r="A13" i="30"/>
  <c r="A14" i="30"/>
  <c r="A15" i="30"/>
  <c r="A11" i="30"/>
  <c r="A4" i="30"/>
  <c r="A5" i="30"/>
  <c r="A6" i="30"/>
  <c r="A7" i="30"/>
  <c r="A3" i="30"/>
  <c r="B5" i="31" l="1"/>
  <c r="B18" i="31"/>
  <c r="B17" i="31"/>
  <c r="F18" i="31"/>
  <c r="E18" i="31"/>
  <c r="D18" i="31"/>
  <c r="C18" i="31"/>
  <c r="B206" i="30" l="1"/>
  <c r="C206" i="30"/>
  <c r="D206" i="30"/>
  <c r="E206" i="30"/>
  <c r="F206" i="30"/>
  <c r="G206" i="30"/>
  <c r="H206" i="30"/>
  <c r="I206" i="30"/>
  <c r="J206" i="30"/>
  <c r="K206" i="30"/>
  <c r="L206" i="30"/>
  <c r="M206" i="30"/>
  <c r="N206" i="30"/>
  <c r="O206" i="30"/>
  <c r="P206" i="30"/>
  <c r="Q206" i="30"/>
  <c r="R206" i="30"/>
  <c r="S206" i="30"/>
  <c r="T206" i="30"/>
  <c r="U206" i="30"/>
  <c r="V206" i="30"/>
  <c r="W206" i="30"/>
  <c r="X206" i="30"/>
  <c r="Y206" i="30"/>
  <c r="Z206" i="30"/>
  <c r="AA206" i="30"/>
  <c r="AB206" i="30"/>
  <c r="AC206" i="30"/>
  <c r="AD206" i="30"/>
  <c r="AE206" i="30"/>
  <c r="B207" i="30"/>
  <c r="B208" i="30"/>
  <c r="C208" i="30"/>
  <c r="D208" i="30"/>
  <c r="E208" i="30"/>
  <c r="F208" i="30"/>
  <c r="G208" i="30"/>
  <c r="H208" i="30"/>
  <c r="I208" i="30"/>
  <c r="J208" i="30"/>
  <c r="B209" i="30"/>
  <c r="C209" i="30"/>
  <c r="D209" i="30"/>
  <c r="E209" i="30"/>
  <c r="F209" i="30"/>
  <c r="G209" i="30"/>
  <c r="H209" i="30"/>
  <c r="I209" i="30"/>
  <c r="J209" i="30"/>
  <c r="K209" i="30"/>
  <c r="L209" i="30"/>
  <c r="M209" i="30"/>
  <c r="N209" i="30"/>
  <c r="O209" i="30"/>
  <c r="P209" i="30"/>
  <c r="Q209" i="30"/>
  <c r="R209" i="30"/>
  <c r="S209" i="30"/>
  <c r="T209" i="30"/>
  <c r="U209" i="30"/>
  <c r="V209" i="30"/>
  <c r="W209" i="30"/>
  <c r="X209" i="30"/>
  <c r="Y209" i="30"/>
  <c r="Z209" i="30"/>
  <c r="AA209" i="30"/>
  <c r="AB209" i="30"/>
  <c r="AC209" i="30"/>
  <c r="AD209" i="30"/>
  <c r="AE209" i="30"/>
  <c r="B189" i="30"/>
  <c r="C189" i="30"/>
  <c r="D189" i="30"/>
  <c r="E189" i="30"/>
  <c r="F189" i="30"/>
  <c r="G189" i="30"/>
  <c r="H189" i="30"/>
  <c r="I189" i="30"/>
  <c r="J189" i="30"/>
  <c r="K189" i="30"/>
  <c r="L189" i="30"/>
  <c r="M189" i="30"/>
  <c r="N189" i="30"/>
  <c r="O189" i="30"/>
  <c r="P189" i="30"/>
  <c r="Q189" i="30"/>
  <c r="R189" i="30"/>
  <c r="S189" i="30"/>
  <c r="T189" i="30"/>
  <c r="U189" i="30"/>
  <c r="V189" i="30"/>
  <c r="W189" i="30"/>
  <c r="X189" i="30"/>
  <c r="Y189" i="30"/>
  <c r="Z189" i="30"/>
  <c r="AA189" i="30"/>
  <c r="AB189" i="30"/>
  <c r="AC189" i="30"/>
  <c r="AD189" i="30"/>
  <c r="AE189" i="30"/>
  <c r="B191" i="30"/>
  <c r="C191" i="30"/>
  <c r="D191" i="30"/>
  <c r="E191" i="30"/>
  <c r="F191" i="30"/>
  <c r="G191" i="30"/>
  <c r="H191" i="30"/>
  <c r="I191" i="30"/>
  <c r="J191" i="30"/>
  <c r="K191" i="30"/>
  <c r="L191" i="30"/>
  <c r="M191" i="30"/>
  <c r="N191" i="30"/>
  <c r="O191" i="30"/>
  <c r="P191" i="30"/>
  <c r="Q191" i="30"/>
  <c r="R191" i="30"/>
  <c r="S191" i="30"/>
  <c r="T191" i="30"/>
  <c r="U191" i="30"/>
  <c r="V191" i="30"/>
  <c r="W191" i="30"/>
  <c r="X191" i="30"/>
  <c r="Y191" i="30"/>
  <c r="Z191" i="30"/>
  <c r="AA191" i="30"/>
  <c r="AB191" i="30"/>
  <c r="AC191" i="30"/>
  <c r="AD191" i="30"/>
  <c r="AE191" i="30"/>
  <c r="B170" i="30"/>
  <c r="C170" i="30"/>
  <c r="D170" i="30"/>
  <c r="E170" i="30"/>
  <c r="F170" i="30"/>
  <c r="G170" i="30"/>
  <c r="H170" i="30"/>
  <c r="I170" i="30"/>
  <c r="J170" i="30"/>
  <c r="K170" i="30"/>
  <c r="L170" i="30"/>
  <c r="M170" i="30"/>
  <c r="N170" i="30"/>
  <c r="O170" i="30"/>
  <c r="P170" i="30"/>
  <c r="Q170" i="30"/>
  <c r="R170" i="30"/>
  <c r="S170" i="30"/>
  <c r="T170" i="30"/>
  <c r="U170" i="30"/>
  <c r="V170" i="30"/>
  <c r="W170" i="30"/>
  <c r="X170" i="30"/>
  <c r="Y170" i="30"/>
  <c r="Z170" i="30"/>
  <c r="AA170" i="30"/>
  <c r="AB170" i="30"/>
  <c r="AC170" i="30"/>
  <c r="AD170" i="30"/>
  <c r="AE170" i="30"/>
  <c r="B171" i="30"/>
  <c r="C171" i="30"/>
  <c r="D171" i="30"/>
  <c r="E171" i="30"/>
  <c r="F171" i="30"/>
  <c r="G171" i="30"/>
  <c r="H171" i="30"/>
  <c r="I171" i="30"/>
  <c r="J171" i="30"/>
  <c r="K171" i="30"/>
  <c r="L171" i="30"/>
  <c r="M171" i="30"/>
  <c r="N171" i="30"/>
  <c r="O171" i="30"/>
  <c r="P171" i="30"/>
  <c r="Q171" i="30"/>
  <c r="R171" i="30"/>
  <c r="S171" i="30"/>
  <c r="T171" i="30"/>
  <c r="U171" i="30"/>
  <c r="V171" i="30"/>
  <c r="W171" i="30"/>
  <c r="X171" i="30"/>
  <c r="Y171" i="30"/>
  <c r="Z171" i="30"/>
  <c r="AA171" i="30"/>
  <c r="AB171" i="30"/>
  <c r="AC171" i="30"/>
  <c r="AD171" i="30"/>
  <c r="AE171" i="30"/>
  <c r="B173" i="30"/>
  <c r="C173" i="30"/>
  <c r="D173" i="30"/>
  <c r="E173" i="30"/>
  <c r="F173" i="30"/>
  <c r="G173" i="30"/>
  <c r="H173" i="30"/>
  <c r="I173" i="30"/>
  <c r="J173" i="30"/>
  <c r="K173" i="30"/>
  <c r="L173" i="30"/>
  <c r="M173" i="30"/>
  <c r="N173" i="30"/>
  <c r="O173" i="30"/>
  <c r="P173" i="30"/>
  <c r="Q173" i="30"/>
  <c r="R173" i="30"/>
  <c r="S173" i="30"/>
  <c r="T173" i="30"/>
  <c r="U173" i="30"/>
  <c r="V173" i="30"/>
  <c r="W173" i="30"/>
  <c r="X173" i="30"/>
  <c r="Y173" i="30"/>
  <c r="Z173" i="30"/>
  <c r="AA173" i="30"/>
  <c r="AB173" i="30"/>
  <c r="AC173" i="30"/>
  <c r="AD173" i="30"/>
  <c r="AE173" i="30"/>
  <c r="B174" i="30"/>
  <c r="C174" i="30"/>
  <c r="D174" i="30"/>
  <c r="E174" i="30"/>
  <c r="F174" i="30"/>
  <c r="G174" i="30"/>
  <c r="H174" i="30"/>
  <c r="I174" i="30"/>
  <c r="J174" i="30"/>
  <c r="K174" i="30"/>
  <c r="L174" i="30"/>
  <c r="M174" i="30"/>
  <c r="N174" i="30"/>
  <c r="O174" i="30"/>
  <c r="P174" i="30"/>
  <c r="Q174" i="30"/>
  <c r="R174" i="30"/>
  <c r="S174" i="30"/>
  <c r="T174" i="30"/>
  <c r="U174" i="30"/>
  <c r="V174" i="30"/>
  <c r="W174" i="30"/>
  <c r="X174" i="30"/>
  <c r="Y174" i="30"/>
  <c r="Z174" i="30"/>
  <c r="AA174" i="30"/>
  <c r="AB174" i="30"/>
  <c r="AC174" i="30"/>
  <c r="AD174" i="30"/>
  <c r="AE174" i="30"/>
  <c r="B175" i="30"/>
  <c r="C175" i="30"/>
  <c r="D175" i="30"/>
  <c r="E175" i="30"/>
  <c r="F175" i="30"/>
  <c r="G175" i="30"/>
  <c r="H175" i="30"/>
  <c r="I175" i="30"/>
  <c r="J175" i="30"/>
  <c r="K175" i="30"/>
  <c r="L175" i="30"/>
  <c r="M175" i="30"/>
  <c r="N175" i="30"/>
  <c r="O175" i="30"/>
  <c r="P175" i="30"/>
  <c r="Q175" i="30"/>
  <c r="R175" i="30"/>
  <c r="S175" i="30"/>
  <c r="T175" i="30"/>
  <c r="U175" i="30"/>
  <c r="V175" i="30"/>
  <c r="W175" i="30"/>
  <c r="X175" i="30"/>
  <c r="Y175" i="30"/>
  <c r="Z175" i="30"/>
  <c r="AA175" i="30"/>
  <c r="AB175" i="30"/>
  <c r="AC175" i="30"/>
  <c r="AD175" i="30"/>
  <c r="AE175" i="30"/>
  <c r="B176" i="30"/>
  <c r="B177" i="30"/>
  <c r="A206" i="30"/>
  <c r="A207" i="30"/>
  <c r="A208" i="30"/>
  <c r="A209" i="30"/>
  <c r="A210" i="30"/>
  <c r="A211" i="30"/>
  <c r="A212" i="30"/>
  <c r="A213" i="30"/>
  <c r="A188" i="30"/>
  <c r="A189" i="30"/>
  <c r="A190" i="30"/>
  <c r="A191" i="30"/>
  <c r="A192" i="30"/>
  <c r="A193" i="30"/>
  <c r="A194" i="30"/>
  <c r="A195" i="30"/>
  <c r="A170" i="30"/>
  <c r="A171" i="30"/>
  <c r="A172" i="30"/>
  <c r="A173" i="30"/>
  <c r="A174" i="30"/>
  <c r="A175" i="30"/>
  <c r="A176" i="30"/>
  <c r="A177" i="30"/>
  <c r="A57" i="30" l="1"/>
  <c r="A58" i="30"/>
  <c r="A59" i="30"/>
  <c r="A60" i="30"/>
  <c r="A61" i="30"/>
  <c r="A62" i="30"/>
  <c r="A63" i="30"/>
  <c r="A56" i="30"/>
  <c r="A161" i="30" l="1"/>
  <c r="A179" i="30"/>
  <c r="A197" i="30"/>
  <c r="C249" i="30"/>
  <c r="B249" i="30"/>
  <c r="C247" i="30"/>
  <c r="B247" i="30"/>
  <c r="C244" i="30"/>
  <c r="B244" i="30"/>
  <c r="AE243" i="30"/>
  <c r="AD243" i="30"/>
  <c r="AC243" i="30"/>
  <c r="AB243" i="30"/>
  <c r="AA243" i="30"/>
  <c r="Z243" i="30"/>
  <c r="Y243" i="30"/>
  <c r="X243" i="30"/>
  <c r="W243" i="30"/>
  <c r="V243" i="30"/>
  <c r="U243" i="30"/>
  <c r="T243" i="30"/>
  <c r="S243" i="30"/>
  <c r="R243" i="30"/>
  <c r="Q243" i="30"/>
  <c r="P243" i="30"/>
  <c r="O243" i="30"/>
  <c r="N243" i="30"/>
  <c r="M243" i="30"/>
  <c r="L243" i="30"/>
  <c r="K243" i="30"/>
  <c r="J243" i="30"/>
  <c r="I243" i="30"/>
  <c r="H243" i="30"/>
  <c r="G243" i="30"/>
  <c r="F243" i="30"/>
  <c r="E243" i="30"/>
  <c r="D243" i="30"/>
  <c r="C243" i="30"/>
  <c r="B243" i="30"/>
  <c r="AE234" i="30"/>
  <c r="AD234" i="30"/>
  <c r="AC234" i="30"/>
  <c r="AB234" i="30"/>
  <c r="AA234" i="30"/>
  <c r="Z234" i="30"/>
  <c r="Y234" i="30"/>
  <c r="X234" i="30"/>
  <c r="W234" i="30"/>
  <c r="V234" i="30"/>
  <c r="U234" i="30"/>
  <c r="T234" i="30"/>
  <c r="S234" i="30"/>
  <c r="R234" i="30"/>
  <c r="Q234" i="30"/>
  <c r="P234" i="30"/>
  <c r="O234" i="30"/>
  <c r="N234" i="30"/>
  <c r="M234" i="30"/>
  <c r="L234" i="30"/>
  <c r="K234" i="30"/>
  <c r="J234" i="30"/>
  <c r="I234" i="30"/>
  <c r="H234" i="30"/>
  <c r="G234" i="30"/>
  <c r="F234" i="30"/>
  <c r="E234" i="30"/>
  <c r="D234" i="30"/>
  <c r="C234" i="30"/>
  <c r="B234" i="30"/>
  <c r="AE229" i="30"/>
  <c r="AD229" i="30"/>
  <c r="AC229" i="30"/>
  <c r="AB229" i="30"/>
  <c r="AA229" i="30"/>
  <c r="Z229" i="30"/>
  <c r="Y229" i="30"/>
  <c r="X229" i="30"/>
  <c r="W229" i="30"/>
  <c r="V229" i="30"/>
  <c r="U229" i="30"/>
  <c r="T229" i="30"/>
  <c r="S229" i="30"/>
  <c r="R229" i="30"/>
  <c r="Q229" i="30"/>
  <c r="P229" i="30"/>
  <c r="O229" i="30"/>
  <c r="N229" i="30"/>
  <c r="M229" i="30"/>
  <c r="L229" i="30"/>
  <c r="K229" i="30"/>
  <c r="J229" i="30"/>
  <c r="I229" i="30"/>
  <c r="H229" i="30"/>
  <c r="G229" i="30"/>
  <c r="F229" i="30"/>
  <c r="E229" i="30"/>
  <c r="D229" i="30"/>
  <c r="C229" i="30"/>
  <c r="B229" i="30"/>
  <c r="AE227" i="30"/>
  <c r="AD227" i="30"/>
  <c r="AC227" i="30"/>
  <c r="AB227" i="30"/>
  <c r="AA227" i="30"/>
  <c r="Z227" i="30"/>
  <c r="Y227" i="30"/>
  <c r="X227" i="30"/>
  <c r="W227" i="30"/>
  <c r="V227" i="30"/>
  <c r="U227" i="30"/>
  <c r="T227" i="30"/>
  <c r="S227" i="30"/>
  <c r="R227" i="30"/>
  <c r="Q227" i="30"/>
  <c r="P227" i="30"/>
  <c r="O227" i="30"/>
  <c r="N227" i="30"/>
  <c r="M227" i="30"/>
  <c r="L227" i="30"/>
  <c r="K227" i="30"/>
  <c r="J227" i="30"/>
  <c r="I227" i="30"/>
  <c r="H227" i="30"/>
  <c r="G227" i="30"/>
  <c r="F227" i="30"/>
  <c r="E227" i="30"/>
  <c r="D227" i="30"/>
  <c r="C227" i="30"/>
  <c r="B227" i="30"/>
  <c r="AE225" i="30"/>
  <c r="AD225" i="30"/>
  <c r="AC225" i="30"/>
  <c r="AB225" i="30"/>
  <c r="AA225" i="30"/>
  <c r="Z225" i="30"/>
  <c r="Y225" i="30"/>
  <c r="X225" i="30"/>
  <c r="W225" i="30"/>
  <c r="V225" i="30"/>
  <c r="U225" i="30"/>
  <c r="T225" i="30"/>
  <c r="S225" i="30"/>
  <c r="R225" i="30"/>
  <c r="Q225" i="30"/>
  <c r="P225" i="30"/>
  <c r="O225" i="30"/>
  <c r="N225" i="30"/>
  <c r="M225" i="30"/>
  <c r="L225" i="30"/>
  <c r="K225" i="30"/>
  <c r="J225" i="30"/>
  <c r="I225" i="30"/>
  <c r="H225" i="30"/>
  <c r="G225" i="30"/>
  <c r="F225" i="30"/>
  <c r="E225" i="30"/>
  <c r="D225" i="30"/>
  <c r="C225" i="30"/>
  <c r="B225" i="30"/>
  <c r="AE224" i="30"/>
  <c r="AD224" i="30"/>
  <c r="AC224" i="30"/>
  <c r="AB224" i="30"/>
  <c r="AA224" i="30"/>
  <c r="Z224" i="30"/>
  <c r="Y224" i="30"/>
  <c r="X224" i="30"/>
  <c r="W224" i="30"/>
  <c r="V224" i="30"/>
  <c r="U224" i="30"/>
  <c r="T224" i="30"/>
  <c r="S224" i="30"/>
  <c r="R224" i="30"/>
  <c r="Q224" i="30"/>
  <c r="P224" i="30"/>
  <c r="O224" i="30"/>
  <c r="N224" i="30"/>
  <c r="M224" i="30"/>
  <c r="L224" i="30"/>
  <c r="K224" i="30"/>
  <c r="J224" i="30"/>
  <c r="I224" i="30"/>
  <c r="H224" i="30"/>
  <c r="G224" i="30"/>
  <c r="F224" i="30"/>
  <c r="E224" i="30"/>
  <c r="D224" i="30"/>
  <c r="C224" i="30"/>
  <c r="B224" i="30"/>
  <c r="E217" i="30"/>
  <c r="D217" i="30"/>
  <c r="C217" i="30"/>
  <c r="B217" i="30"/>
  <c r="AE216" i="30"/>
  <c r="AD216" i="30"/>
  <c r="AC216" i="30"/>
  <c r="AB216" i="30"/>
  <c r="AA216" i="30"/>
  <c r="Z216" i="30"/>
  <c r="Y216" i="30"/>
  <c r="X216" i="30"/>
  <c r="W216" i="30"/>
  <c r="V216" i="30"/>
  <c r="U216" i="30"/>
  <c r="T216" i="30"/>
  <c r="S216" i="30"/>
  <c r="R216" i="30"/>
  <c r="Q216" i="30"/>
  <c r="P216" i="30"/>
  <c r="O216" i="30"/>
  <c r="N216" i="30"/>
  <c r="M216" i="30"/>
  <c r="L216" i="30"/>
  <c r="K216" i="30"/>
  <c r="J216" i="30"/>
  <c r="I216" i="30"/>
  <c r="H216" i="30"/>
  <c r="G216" i="30"/>
  <c r="F216" i="30"/>
  <c r="E216" i="30"/>
  <c r="D216" i="30"/>
  <c r="C216" i="30"/>
  <c r="B216" i="30"/>
  <c r="AE198" i="30"/>
  <c r="AD198" i="30"/>
  <c r="AC198" i="30"/>
  <c r="AB198" i="30"/>
  <c r="AA198" i="30"/>
  <c r="Z198" i="30"/>
  <c r="Y198" i="30"/>
  <c r="X198" i="30"/>
  <c r="W198" i="30"/>
  <c r="V198" i="30"/>
  <c r="U198" i="30"/>
  <c r="T198" i="30"/>
  <c r="S198" i="30"/>
  <c r="R198" i="30"/>
  <c r="Q198" i="30"/>
  <c r="P198" i="30"/>
  <c r="O198" i="30"/>
  <c r="N198" i="30"/>
  <c r="M198" i="30"/>
  <c r="L198" i="30"/>
  <c r="K198" i="30"/>
  <c r="J198" i="30"/>
  <c r="I198" i="30"/>
  <c r="H198" i="30"/>
  <c r="G198" i="30"/>
  <c r="F198" i="30"/>
  <c r="E198" i="30"/>
  <c r="D198" i="30"/>
  <c r="C198" i="30"/>
  <c r="B198" i="30"/>
  <c r="AE180" i="30"/>
  <c r="AD180" i="30"/>
  <c r="AC180" i="30"/>
  <c r="AB180" i="30"/>
  <c r="AA180" i="30"/>
  <c r="Z180" i="30"/>
  <c r="Y180" i="30"/>
  <c r="X180" i="30"/>
  <c r="W180" i="30"/>
  <c r="V180" i="30"/>
  <c r="U180" i="30"/>
  <c r="T180" i="30"/>
  <c r="S180" i="30"/>
  <c r="R180" i="30"/>
  <c r="Q180" i="30"/>
  <c r="P180" i="30"/>
  <c r="O180" i="30"/>
  <c r="N180" i="30"/>
  <c r="M180" i="30"/>
  <c r="L180" i="30"/>
  <c r="K180" i="30"/>
  <c r="J180" i="30"/>
  <c r="I180" i="30"/>
  <c r="H180" i="30"/>
  <c r="G180" i="30"/>
  <c r="F180" i="30"/>
  <c r="E180" i="30"/>
  <c r="D180" i="30"/>
  <c r="C180" i="30"/>
  <c r="B180" i="30"/>
  <c r="AE166" i="30"/>
  <c r="AD166" i="30"/>
  <c r="AC166" i="30"/>
  <c r="AB166" i="30"/>
  <c r="AA166" i="30"/>
  <c r="Z166" i="30"/>
  <c r="Y166" i="30"/>
  <c r="X166" i="30"/>
  <c r="W166" i="30"/>
  <c r="V166" i="30"/>
  <c r="U166" i="30"/>
  <c r="T166" i="30"/>
  <c r="S166" i="30"/>
  <c r="R166" i="30"/>
  <c r="Q166" i="30"/>
  <c r="P166" i="30"/>
  <c r="O166" i="30"/>
  <c r="N166" i="30"/>
  <c r="M166" i="30"/>
  <c r="L166" i="30"/>
  <c r="K166" i="30"/>
  <c r="J166" i="30"/>
  <c r="I166" i="30"/>
  <c r="H166" i="30"/>
  <c r="G166" i="30"/>
  <c r="F166" i="30"/>
  <c r="E166" i="30"/>
  <c r="D166" i="30"/>
  <c r="C166" i="30"/>
  <c r="B166" i="30"/>
  <c r="A236" i="30"/>
  <c r="A237" i="30"/>
  <c r="A238" i="30"/>
  <c r="A239" i="30"/>
  <c r="A240" i="30"/>
  <c r="A241" i="30"/>
  <c r="A242" i="30"/>
  <c r="A243" i="30"/>
  <c r="A244" i="30"/>
  <c r="A245" i="30"/>
  <c r="A246" i="30"/>
  <c r="A247" i="30"/>
  <c r="A248" i="30"/>
  <c r="A249" i="30"/>
  <c r="A234" i="30"/>
  <c r="A235" i="30"/>
  <c r="A230" i="30"/>
  <c r="A231" i="30"/>
  <c r="A227" i="30"/>
  <c r="A228" i="30"/>
  <c r="A229" i="30"/>
  <c r="A225" i="30"/>
  <c r="A226" i="30"/>
  <c r="A223" i="30"/>
  <c r="A224" i="30"/>
  <c r="A217" i="30"/>
  <c r="A218" i="30"/>
  <c r="A219" i="30"/>
  <c r="A220" i="30"/>
  <c r="A221" i="30"/>
  <c r="A222" i="30"/>
  <c r="A216" i="30"/>
  <c r="B67" i="30"/>
  <c r="B160" i="30" s="1"/>
  <c r="C67" i="30"/>
  <c r="C160" i="30" s="1"/>
  <c r="D67" i="30"/>
  <c r="D160" i="30" s="1"/>
  <c r="E67" i="30"/>
  <c r="E160" i="30" s="1"/>
  <c r="F67" i="30"/>
  <c r="F160" i="30" s="1"/>
  <c r="G67" i="30"/>
  <c r="G160" i="30" s="1"/>
  <c r="H67" i="30"/>
  <c r="H160" i="30" s="1"/>
  <c r="I67" i="30"/>
  <c r="I160" i="30" s="1"/>
  <c r="J67" i="30"/>
  <c r="J160" i="30" s="1"/>
  <c r="K67" i="30"/>
  <c r="K160" i="30" s="1"/>
  <c r="L67" i="30"/>
  <c r="L160" i="30" s="1"/>
  <c r="M67" i="30"/>
  <c r="M160" i="30" s="1"/>
  <c r="N67" i="30"/>
  <c r="N160" i="30" s="1"/>
  <c r="O67" i="30"/>
  <c r="O160" i="30" s="1"/>
  <c r="P67" i="30"/>
  <c r="P160" i="30" s="1"/>
  <c r="Q67" i="30"/>
  <c r="Q160" i="30" s="1"/>
  <c r="R67" i="30"/>
  <c r="R160" i="30" s="1"/>
  <c r="S67" i="30"/>
  <c r="S160" i="30" s="1"/>
  <c r="T67" i="30"/>
  <c r="T160" i="30" s="1"/>
  <c r="U67" i="30"/>
  <c r="U160" i="30" s="1"/>
  <c r="V67" i="30"/>
  <c r="V160" i="30" s="1"/>
  <c r="W67" i="30"/>
  <c r="W160" i="30" s="1"/>
  <c r="X67" i="30"/>
  <c r="X160" i="30" s="1"/>
  <c r="Y67" i="30"/>
  <c r="Y160" i="30" s="1"/>
  <c r="Z67" i="30"/>
  <c r="Z160" i="30" s="1"/>
  <c r="AA67" i="30"/>
  <c r="AA160" i="30" s="1"/>
  <c r="AB67" i="30"/>
  <c r="AB160" i="30" s="1"/>
  <c r="AC67" i="30"/>
  <c r="AC160" i="30" s="1"/>
  <c r="AD67" i="30"/>
  <c r="AD160" i="30" s="1"/>
  <c r="AE67" i="30"/>
  <c r="AE160" i="30" s="1"/>
  <c r="AF67" i="30"/>
  <c r="AF160" i="30" s="1"/>
  <c r="B28" i="30"/>
  <c r="B47" i="30" s="1"/>
  <c r="C28" i="30"/>
  <c r="C47" i="30" s="1"/>
  <c r="D28" i="30"/>
  <c r="D47" i="30" s="1"/>
  <c r="E28" i="30"/>
  <c r="E47" i="30" s="1"/>
  <c r="F28" i="30"/>
  <c r="F47" i="30" s="1"/>
  <c r="G28" i="30"/>
  <c r="G47" i="30" s="1"/>
  <c r="H28" i="30"/>
  <c r="H47" i="30" s="1"/>
  <c r="I28" i="30"/>
  <c r="I47" i="30" s="1"/>
  <c r="J28" i="30"/>
  <c r="J47" i="30" s="1"/>
  <c r="K28" i="30"/>
  <c r="K47" i="30" s="1"/>
  <c r="L28" i="30"/>
  <c r="L47" i="30" s="1"/>
  <c r="M28" i="30"/>
  <c r="M47" i="30" s="1"/>
  <c r="N28" i="30"/>
  <c r="N47" i="30" s="1"/>
  <c r="O28" i="30"/>
  <c r="O47" i="30" s="1"/>
  <c r="P28" i="30"/>
  <c r="P47" i="30" s="1"/>
  <c r="Q28" i="30"/>
  <c r="Q47" i="30" s="1"/>
  <c r="R28" i="30"/>
  <c r="R47" i="30" s="1"/>
  <c r="S28" i="30"/>
  <c r="S47" i="30" s="1"/>
  <c r="T28" i="30"/>
  <c r="T47" i="30" s="1"/>
  <c r="U28" i="30"/>
  <c r="U47" i="30" s="1"/>
  <c r="V28" i="30"/>
  <c r="V47" i="30" s="1"/>
  <c r="W28" i="30"/>
  <c r="W47" i="30" s="1"/>
  <c r="X28" i="30"/>
  <c r="X47" i="30" s="1"/>
  <c r="Y28" i="30"/>
  <c r="Y47" i="30" s="1"/>
  <c r="Z28" i="30"/>
  <c r="Z47" i="30" s="1"/>
  <c r="AA28" i="30"/>
  <c r="AA47" i="30" s="1"/>
  <c r="AB28" i="30"/>
  <c r="AB47" i="30" s="1"/>
  <c r="AC28" i="30"/>
  <c r="AC47" i="30" s="1"/>
  <c r="AD28" i="30"/>
  <c r="AD47" i="30" s="1"/>
  <c r="AE28" i="30"/>
  <c r="AE47" i="30" s="1"/>
  <c r="AF28" i="30"/>
  <c r="AF47" i="30" s="1"/>
  <c r="A51" i="30"/>
  <c r="A53" i="30"/>
  <c r="A54" i="30"/>
  <c r="A55" i="30"/>
  <c r="A48" i="30"/>
  <c r="B18" i="30"/>
  <c r="C18" i="30"/>
  <c r="D18" i="30"/>
  <c r="E18" i="30"/>
  <c r="F18" i="30"/>
  <c r="G18" i="30"/>
  <c r="H18" i="30"/>
  <c r="I18" i="30"/>
  <c r="J18" i="30"/>
  <c r="K18" i="30"/>
  <c r="L18" i="30"/>
  <c r="M18" i="30"/>
  <c r="N18" i="30"/>
  <c r="O18" i="30"/>
  <c r="P18" i="30"/>
  <c r="Q18" i="30"/>
  <c r="R18" i="30"/>
  <c r="S18" i="30"/>
  <c r="T18" i="30"/>
  <c r="U18" i="30"/>
  <c r="V18" i="30"/>
  <c r="W18" i="30"/>
  <c r="X18" i="30"/>
  <c r="Y18" i="30"/>
  <c r="Z18" i="30"/>
  <c r="AA18" i="30"/>
  <c r="AB18" i="30"/>
  <c r="AC18" i="30"/>
  <c r="AD18" i="30"/>
  <c r="AE18" i="30"/>
  <c r="AF18" i="30"/>
  <c r="I25" i="30"/>
  <c r="Q25" i="30"/>
  <c r="Y25" i="30"/>
  <c r="A25" i="30"/>
  <c r="A20" i="30"/>
  <c r="A21" i="30"/>
  <c r="A24" i="30"/>
  <c r="A19" i="30"/>
  <c r="W25" i="30" l="1"/>
  <c r="C21" i="30"/>
  <c r="F25" i="30"/>
  <c r="AE25" i="30"/>
  <c r="G25" i="30"/>
  <c r="S21" i="30"/>
  <c r="N25" i="30"/>
  <c r="AA21" i="30"/>
  <c r="V25" i="30"/>
  <c r="O25" i="30"/>
  <c r="K21" i="30"/>
  <c r="AD25" i="30"/>
  <c r="D25" i="30"/>
  <c r="X21" i="30"/>
  <c r="AB25" i="30"/>
  <c r="AF21" i="30"/>
  <c r="T25" i="30"/>
  <c r="P21" i="30"/>
  <c r="L25" i="30"/>
  <c r="H21" i="30"/>
  <c r="AC25" i="30"/>
  <c r="U25" i="30"/>
  <c r="M25" i="30"/>
  <c r="E25" i="30"/>
  <c r="Y21" i="30"/>
  <c r="Q21" i="30"/>
  <c r="I21" i="30"/>
  <c r="S25" i="30"/>
  <c r="C25" i="30"/>
  <c r="AE21" i="30"/>
  <c r="W21" i="30"/>
  <c r="G21" i="30"/>
  <c r="AA25" i="30"/>
  <c r="K25" i="30"/>
  <c r="O21" i="30"/>
  <c r="AC21" i="30"/>
  <c r="E21" i="30"/>
  <c r="U21" i="30"/>
  <c r="M21" i="30"/>
  <c r="AF25" i="30"/>
  <c r="X25" i="30"/>
  <c r="P25" i="30"/>
  <c r="H25" i="30"/>
  <c r="Z21" i="30"/>
  <c r="R21" i="30"/>
  <c r="J21" i="30"/>
  <c r="B25" i="30"/>
  <c r="Z25" i="30"/>
  <c r="R25" i="30"/>
  <c r="J25" i="30"/>
  <c r="AD21" i="30"/>
  <c r="V21" i="30"/>
  <c r="N21" i="30"/>
  <c r="F21" i="30"/>
  <c r="AB21" i="30"/>
  <c r="T21" i="30"/>
  <c r="L21" i="30"/>
  <c r="D21" i="30"/>
  <c r="T20" i="30"/>
  <c r="D20" i="30"/>
  <c r="K20" i="30"/>
  <c r="C20" i="30"/>
  <c r="Z20" i="30"/>
  <c r="L19" i="30"/>
  <c r="L162" i="30"/>
  <c r="L182" i="30"/>
  <c r="L183" i="30"/>
  <c r="L184" i="30"/>
  <c r="L168" i="30"/>
  <c r="L199" i="30"/>
  <c r="L208" i="30"/>
  <c r="L188" i="30"/>
  <c r="L207" i="30"/>
  <c r="S20" i="30"/>
  <c r="R20" i="30"/>
  <c r="J20" i="30"/>
  <c r="Z19" i="30"/>
  <c r="Z200" i="30"/>
  <c r="Z184" i="30"/>
  <c r="Z204" i="30"/>
  <c r="Z162" i="30"/>
  <c r="Z183" i="30"/>
  <c r="Z163" i="30"/>
  <c r="Z187" i="30"/>
  <c r="Z207" i="30"/>
  <c r="Z208" i="30"/>
  <c r="Z188" i="30"/>
  <c r="R19" i="30"/>
  <c r="R200" i="30"/>
  <c r="R185" i="30"/>
  <c r="R168" i="30"/>
  <c r="R199" i="30"/>
  <c r="R183" i="30"/>
  <c r="R187" i="30"/>
  <c r="R162" i="30"/>
  <c r="R207" i="30"/>
  <c r="R188" i="30"/>
  <c r="R208" i="30"/>
  <c r="J19" i="30"/>
  <c r="J184" i="30"/>
  <c r="J203" i="30"/>
  <c r="J204" i="30"/>
  <c r="J162" i="30"/>
  <c r="J187" i="30"/>
  <c r="J163" i="30"/>
  <c r="J201" i="30"/>
  <c r="J207" i="30"/>
  <c r="J188" i="30"/>
  <c r="A164" i="30"/>
  <c r="A50" i="30"/>
  <c r="B19" i="30"/>
  <c r="B164" i="30"/>
  <c r="B184" i="30"/>
  <c r="B185" i="30"/>
  <c r="B168" i="30"/>
  <c r="B183" i="30"/>
  <c r="B187" i="30"/>
  <c r="B162" i="30"/>
  <c r="B163" i="30"/>
  <c r="B188" i="30"/>
  <c r="AB24" i="30"/>
  <c r="AB218" i="30"/>
  <c r="AB219" i="30"/>
  <c r="AB220" i="30"/>
  <c r="AB221" i="30"/>
  <c r="AB235" i="30"/>
  <c r="AB240" i="30"/>
  <c r="AB241" i="30"/>
  <c r="AB248" i="30"/>
  <c r="AB231" i="30"/>
  <c r="AB244" i="30"/>
  <c r="AB246" i="30"/>
  <c r="AB247" i="30"/>
  <c r="AB242" i="30"/>
  <c r="S24" i="30"/>
  <c r="S219" i="30"/>
  <c r="S220" i="30"/>
  <c r="S239" i="30"/>
  <c r="S222" i="30"/>
  <c r="S236" i="30"/>
  <c r="S223" i="30"/>
  <c r="S217" i="30"/>
  <c r="S230" i="30"/>
  <c r="S249" i="30"/>
  <c r="S242" i="30"/>
  <c r="S244" i="30"/>
  <c r="S228" i="30"/>
  <c r="S245" i="30"/>
  <c r="S247" i="30"/>
  <c r="AA19" i="30"/>
  <c r="AA163" i="30"/>
  <c r="AA183" i="30"/>
  <c r="AA184" i="30"/>
  <c r="AA167" i="30"/>
  <c r="AA200" i="30"/>
  <c r="AA168" i="30"/>
  <c r="AA162" i="30"/>
  <c r="AA208" i="30"/>
  <c r="AA188" i="30"/>
  <c r="AA207" i="30"/>
  <c r="K19" i="30"/>
  <c r="K199" i="30"/>
  <c r="K183" i="30"/>
  <c r="K184" i="30"/>
  <c r="K167" i="30"/>
  <c r="K187" i="30"/>
  <c r="K200" i="30"/>
  <c r="K162" i="30"/>
  <c r="K204" i="30"/>
  <c r="K208" i="30"/>
  <c r="K188" i="30"/>
  <c r="K207" i="30"/>
  <c r="B24" i="30"/>
  <c r="B238" i="30"/>
  <c r="B221" i="30"/>
  <c r="B240" i="30"/>
  <c r="B223" i="30"/>
  <c r="B235" i="30"/>
  <c r="B236" i="30"/>
  <c r="B237" i="30"/>
  <c r="B231" i="30"/>
  <c r="B242" i="30"/>
  <c r="B245" i="30"/>
  <c r="B226" i="30"/>
  <c r="B228" i="30"/>
  <c r="B248" i="30"/>
  <c r="A166" i="30"/>
  <c r="A52" i="30"/>
  <c r="K24" i="30"/>
  <c r="K219" i="30"/>
  <c r="K238" i="30"/>
  <c r="K221" i="30"/>
  <c r="K240" i="30"/>
  <c r="K217" i="30"/>
  <c r="K218" i="30"/>
  <c r="K223" i="30"/>
  <c r="K248" i="30"/>
  <c r="K242" i="30"/>
  <c r="K226" i="30"/>
  <c r="K249" i="30"/>
  <c r="K245" i="30"/>
  <c r="K228" i="30"/>
  <c r="K247" i="30"/>
  <c r="I24" i="30"/>
  <c r="I221" i="30"/>
  <c r="I222" i="30"/>
  <c r="I223" i="30"/>
  <c r="I235" i="30"/>
  <c r="I236" i="30"/>
  <c r="I237" i="30"/>
  <c r="I238" i="30"/>
  <c r="I249" i="30"/>
  <c r="I242" i="30"/>
  <c r="I226" i="30"/>
  <c r="I245" i="30"/>
  <c r="I248" i="30"/>
  <c r="I228" i="30"/>
  <c r="I247" i="30"/>
  <c r="A163" i="30"/>
  <c r="A49" i="30"/>
  <c r="L24" i="30"/>
  <c r="L218" i="30"/>
  <c r="L219" i="30"/>
  <c r="L220" i="30"/>
  <c r="L239" i="30"/>
  <c r="L217" i="30"/>
  <c r="L222" i="30"/>
  <c r="L241" i="30"/>
  <c r="L248" i="30"/>
  <c r="L231" i="30"/>
  <c r="L247" i="30"/>
  <c r="L244" i="30"/>
  <c r="L245" i="30"/>
  <c r="L228" i="30"/>
  <c r="L242" i="30"/>
  <c r="T19" i="30"/>
  <c r="T182" i="30"/>
  <c r="T201" i="30"/>
  <c r="T184" i="30"/>
  <c r="T163" i="30"/>
  <c r="T185" i="30"/>
  <c r="T186" i="30"/>
  <c r="T187" i="30"/>
  <c r="T208" i="30"/>
  <c r="T188" i="30"/>
  <c r="T207" i="30"/>
  <c r="K244" i="30"/>
  <c r="AA20" i="30"/>
  <c r="S19" i="30"/>
  <c r="S181" i="30"/>
  <c r="S202" i="30"/>
  <c r="S185" i="30"/>
  <c r="S182" i="30"/>
  <c r="S186" i="30"/>
  <c r="S162" i="30"/>
  <c r="S208" i="30"/>
  <c r="S207" i="30"/>
  <c r="S188" i="30"/>
  <c r="Z24" i="30"/>
  <c r="Z220" i="30"/>
  <c r="Z239" i="30"/>
  <c r="Z222" i="30"/>
  <c r="Z241" i="30"/>
  <c r="Z217" i="30"/>
  <c r="Z218" i="30"/>
  <c r="Z219" i="30"/>
  <c r="Z248" i="30"/>
  <c r="Z249" i="30"/>
  <c r="Z242" i="30"/>
  <c r="Z244" i="30"/>
  <c r="Z245" i="30"/>
  <c r="Z246" i="30"/>
  <c r="J24" i="30"/>
  <c r="J238" i="30"/>
  <c r="J221" i="30"/>
  <c r="J240" i="30"/>
  <c r="J223" i="30"/>
  <c r="J217" i="30"/>
  <c r="J236" i="30"/>
  <c r="J237" i="30"/>
  <c r="J230" i="30"/>
  <c r="J231" i="30"/>
  <c r="J242" i="30"/>
  <c r="J244" i="30"/>
  <c r="J245" i="30"/>
  <c r="J228" i="30"/>
  <c r="J247" i="30"/>
  <c r="Y24" i="30"/>
  <c r="Y221" i="30"/>
  <c r="Y240" i="30"/>
  <c r="Y223" i="30"/>
  <c r="Y217" i="30"/>
  <c r="Y218" i="30"/>
  <c r="Y237" i="30"/>
  <c r="Y220" i="30"/>
  <c r="Y248" i="30"/>
  <c r="Y249" i="30"/>
  <c r="Y242" i="30"/>
  <c r="Y226" i="30"/>
  <c r="Y245" i="30"/>
  <c r="Y247" i="30"/>
  <c r="Y228" i="30"/>
  <c r="I20" i="30"/>
  <c r="Q19" i="30"/>
  <c r="Q201" i="30"/>
  <c r="Q167" i="30"/>
  <c r="Q204" i="30"/>
  <c r="Q187" i="30"/>
  <c r="Q184" i="30"/>
  <c r="Q199" i="30"/>
  <c r="Q182" i="30"/>
  <c r="Q162" i="30"/>
  <c r="Q188" i="30"/>
  <c r="Q207" i="30"/>
  <c r="Q208" i="30"/>
  <c r="L20" i="30"/>
  <c r="AB19" i="30"/>
  <c r="AB162" i="30"/>
  <c r="AB182" i="30"/>
  <c r="AB183" i="30"/>
  <c r="AB202" i="30"/>
  <c r="AB187" i="30"/>
  <c r="AB167" i="30"/>
  <c r="AB199" i="30"/>
  <c r="AB204" i="30"/>
  <c r="AB207" i="30"/>
  <c r="AB208" i="30"/>
  <c r="AB188" i="30"/>
  <c r="AA24" i="30"/>
  <c r="AA219" i="30"/>
  <c r="AA238" i="30"/>
  <c r="AA239" i="30"/>
  <c r="AA222" i="30"/>
  <c r="AA217" i="30"/>
  <c r="AA236" i="30"/>
  <c r="AA223" i="30"/>
  <c r="AA230" i="30"/>
  <c r="AA242" i="30"/>
  <c r="AA246" i="30"/>
  <c r="AA226" i="30"/>
  <c r="AA231" i="30"/>
  <c r="AA245" i="30"/>
  <c r="AA247" i="30"/>
  <c r="Y20" i="30"/>
  <c r="I19" i="30"/>
  <c r="I165" i="30"/>
  <c r="I185" i="30"/>
  <c r="I186" i="30"/>
  <c r="I187" i="30"/>
  <c r="I162" i="30"/>
  <c r="I202" i="30"/>
  <c r="I199" i="30"/>
  <c r="I200" i="30"/>
  <c r="I188" i="30"/>
  <c r="I207" i="30"/>
  <c r="B21" i="30"/>
  <c r="B20" i="30"/>
  <c r="T24" i="30"/>
  <c r="T236" i="30"/>
  <c r="T237" i="30"/>
  <c r="T238" i="30"/>
  <c r="T221" i="30"/>
  <c r="T223" i="30"/>
  <c r="T235" i="30"/>
  <c r="T240" i="30"/>
  <c r="T231" i="30"/>
  <c r="T242" i="30"/>
  <c r="T226" i="30"/>
  <c r="T245" i="30"/>
  <c r="T247" i="30"/>
  <c r="T246" i="30"/>
  <c r="T248" i="30"/>
  <c r="D24" i="30"/>
  <c r="D218" i="30"/>
  <c r="D219" i="30"/>
  <c r="D238" i="30"/>
  <c r="D239" i="30"/>
  <c r="D241" i="30"/>
  <c r="D222" i="30"/>
  <c r="D235" i="30"/>
  <c r="D231" i="30"/>
  <c r="D242" i="30"/>
  <c r="D226" i="30"/>
  <c r="D245" i="30"/>
  <c r="D246" i="30"/>
  <c r="D247" i="30"/>
  <c r="D248" i="30"/>
  <c r="AB20" i="30"/>
  <c r="D19" i="30"/>
  <c r="D162" i="30"/>
  <c r="D182" i="30"/>
  <c r="D183" i="30"/>
  <c r="D202" i="30"/>
  <c r="D181" i="30"/>
  <c r="D186" i="30"/>
  <c r="D167" i="30"/>
  <c r="D188" i="30"/>
  <c r="D207" i="30"/>
  <c r="AA244" i="30"/>
  <c r="C24" i="30"/>
  <c r="C219" i="30"/>
  <c r="C220" i="30"/>
  <c r="C221" i="30"/>
  <c r="C222" i="30"/>
  <c r="C235" i="30"/>
  <c r="C218" i="30"/>
  <c r="C241" i="30"/>
  <c r="C230" i="30"/>
  <c r="C231" i="30"/>
  <c r="C242" i="30"/>
  <c r="C226" i="30"/>
  <c r="C228" i="30"/>
  <c r="C245" i="30"/>
  <c r="C19" i="30"/>
  <c r="C163" i="30"/>
  <c r="C165" i="30"/>
  <c r="C202" i="30"/>
  <c r="C203" i="30"/>
  <c r="C182" i="30"/>
  <c r="C187" i="30"/>
  <c r="C204" i="30"/>
  <c r="C162" i="30"/>
  <c r="C188" i="30"/>
  <c r="C207" i="30"/>
  <c r="B220" i="30"/>
  <c r="R24" i="30"/>
  <c r="R238" i="30"/>
  <c r="R221" i="30"/>
  <c r="R240" i="30"/>
  <c r="R241" i="30"/>
  <c r="R235" i="30"/>
  <c r="R237" i="30"/>
  <c r="R218" i="30"/>
  <c r="R249" i="30"/>
  <c r="R242" i="30"/>
  <c r="R226" i="30"/>
  <c r="R245" i="30"/>
  <c r="R228" i="30"/>
  <c r="R247" i="30"/>
  <c r="R248" i="30"/>
  <c r="Q24" i="30"/>
  <c r="Q221" i="30"/>
  <c r="Q240" i="30"/>
  <c r="Q241" i="30"/>
  <c r="Q235" i="30"/>
  <c r="Q236" i="30"/>
  <c r="Q219" i="30"/>
  <c r="Q238" i="30"/>
  <c r="Q248" i="30"/>
  <c r="Q231" i="30"/>
  <c r="Q242" i="30"/>
  <c r="Q244" i="30"/>
  <c r="Q228" i="30"/>
  <c r="Q247" i="30"/>
  <c r="Q245" i="30"/>
  <c r="Q20" i="30"/>
  <c r="Y19" i="30"/>
  <c r="Y165" i="30"/>
  <c r="Y203" i="30"/>
  <c r="Y186" i="30"/>
  <c r="Y187" i="30"/>
  <c r="Y162" i="30"/>
  <c r="Y163" i="30"/>
  <c r="Y200" i="30"/>
  <c r="Y202" i="30"/>
  <c r="Y188" i="30"/>
  <c r="Y207" i="30"/>
  <c r="Y208" i="30"/>
  <c r="Z238" i="30"/>
  <c r="D244" i="30"/>
  <c r="T244" i="30"/>
  <c r="AB245" i="30"/>
  <c r="Z247" i="30"/>
  <c r="AF24" i="30"/>
  <c r="AF240" i="30"/>
  <c r="AF223" i="30"/>
  <c r="AF234" i="30"/>
  <c r="AF235" i="30"/>
  <c r="AF218" i="30"/>
  <c r="AF219" i="30"/>
  <c r="AF221" i="30"/>
  <c r="AF220" i="30"/>
  <c r="AF245" i="30"/>
  <c r="AF247" i="30"/>
  <c r="AF246" i="30"/>
  <c r="AF230" i="30"/>
  <c r="AF243" i="30"/>
  <c r="AF226" i="30"/>
  <c r="AF242" i="30"/>
  <c r="AF249" i="30"/>
  <c r="X24" i="30"/>
  <c r="X222" i="30"/>
  <c r="X241" i="30"/>
  <c r="X235" i="30"/>
  <c r="X218" i="30"/>
  <c r="X219" i="30"/>
  <c r="X220" i="30"/>
  <c r="X221" i="30"/>
  <c r="X245" i="30"/>
  <c r="X246" i="30"/>
  <c r="X247" i="30"/>
  <c r="X248" i="30"/>
  <c r="X231" i="30"/>
  <c r="X242" i="30"/>
  <c r="X226" i="30"/>
  <c r="P24" i="30"/>
  <c r="P240" i="30"/>
  <c r="P223" i="30"/>
  <c r="P235" i="30"/>
  <c r="P236" i="30"/>
  <c r="P219" i="30"/>
  <c r="P239" i="30"/>
  <c r="P238" i="30"/>
  <c r="P245" i="30"/>
  <c r="P228" i="30"/>
  <c r="P247" i="30"/>
  <c r="P230" i="30"/>
  <c r="P244" i="30"/>
  <c r="P242" i="30"/>
  <c r="P231" i="30"/>
  <c r="H24" i="30"/>
  <c r="H240" i="30"/>
  <c r="H223" i="30"/>
  <c r="H235" i="30"/>
  <c r="H218" i="30"/>
  <c r="H219" i="30"/>
  <c r="H238" i="30"/>
  <c r="H239" i="30"/>
  <c r="H245" i="30"/>
  <c r="H246" i="30"/>
  <c r="H247" i="30"/>
  <c r="H230" i="30"/>
  <c r="H231" i="30"/>
  <c r="H242" i="30"/>
  <c r="H244" i="30"/>
  <c r="AF20" i="30"/>
  <c r="X20" i="30"/>
  <c r="P20" i="30"/>
  <c r="H20" i="30"/>
  <c r="AF19" i="30"/>
  <c r="AF202" i="30"/>
  <c r="AF204" i="30"/>
  <c r="AF162" i="30"/>
  <c r="AF185" i="30"/>
  <c r="AF182" i="30"/>
  <c r="AF163" i="30"/>
  <c r="AF201" i="30"/>
  <c r="AF174" i="30"/>
  <c r="AF208" i="30"/>
  <c r="AF175" i="30"/>
  <c r="X19" i="30"/>
  <c r="X184" i="30"/>
  <c r="X204" i="30"/>
  <c r="X162" i="30"/>
  <c r="X163" i="30"/>
  <c r="X182" i="30"/>
  <c r="X167" i="30"/>
  <c r="X183" i="30"/>
  <c r="X207" i="30"/>
  <c r="X208" i="30"/>
  <c r="X188" i="30"/>
  <c r="P19" i="30"/>
  <c r="P202" i="30"/>
  <c r="P204" i="30"/>
  <c r="P187" i="30"/>
  <c r="P162" i="30"/>
  <c r="P203" i="30"/>
  <c r="P199" i="30"/>
  <c r="P183" i="30"/>
  <c r="P182" i="30"/>
  <c r="P188" i="30"/>
  <c r="P207" i="30"/>
  <c r="P208" i="30"/>
  <c r="H19" i="30"/>
  <c r="H184" i="30"/>
  <c r="H204" i="30"/>
  <c r="H187" i="30"/>
  <c r="H162" i="30"/>
  <c r="H167" i="30"/>
  <c r="H199" i="30"/>
  <c r="H182" i="30"/>
  <c r="H183" i="30"/>
  <c r="H188" i="30"/>
  <c r="H207" i="30"/>
  <c r="C248" i="30"/>
  <c r="AE24" i="30"/>
  <c r="AE223" i="30"/>
  <c r="AE235" i="30"/>
  <c r="AE218" i="30"/>
  <c r="AE237" i="30"/>
  <c r="AE220" i="30"/>
  <c r="AE240" i="30"/>
  <c r="AE239" i="30"/>
  <c r="AE231" i="30"/>
  <c r="AE242" i="30"/>
  <c r="AE226" i="30"/>
  <c r="AE245" i="30"/>
  <c r="AE246" i="30"/>
  <c r="AE247" i="30"/>
  <c r="AE248" i="30"/>
  <c r="W24" i="30"/>
  <c r="W223" i="30"/>
  <c r="W217" i="30"/>
  <c r="W218" i="30"/>
  <c r="W219" i="30"/>
  <c r="W220" i="30"/>
  <c r="W239" i="30"/>
  <c r="W222" i="30"/>
  <c r="W230" i="30"/>
  <c r="W231" i="30"/>
  <c r="W242" i="30"/>
  <c r="W226" i="30"/>
  <c r="W245" i="30"/>
  <c r="W247" i="30"/>
  <c r="W228" i="30"/>
  <c r="O24" i="30"/>
  <c r="O223" i="30"/>
  <c r="O217" i="30"/>
  <c r="O236" i="30"/>
  <c r="O219" i="30"/>
  <c r="O238" i="30"/>
  <c r="O221" i="30"/>
  <c r="O240" i="30"/>
  <c r="O230" i="30"/>
  <c r="O231" i="30"/>
  <c r="O242" i="30"/>
  <c r="O244" i="30"/>
  <c r="O245" i="30"/>
  <c r="O246" i="30"/>
  <c r="G24" i="30"/>
  <c r="G241" i="30"/>
  <c r="G235" i="30"/>
  <c r="G236" i="30"/>
  <c r="G219" i="30"/>
  <c r="G220" i="30"/>
  <c r="G221" i="30"/>
  <c r="G240" i="30"/>
  <c r="G242" i="30"/>
  <c r="G226" i="30"/>
  <c r="G245" i="30"/>
  <c r="G248" i="30"/>
  <c r="G228" i="30"/>
  <c r="G247" i="30"/>
  <c r="G249" i="30"/>
  <c r="AE20" i="30"/>
  <c r="W20" i="30"/>
  <c r="O20" i="30"/>
  <c r="G20" i="30"/>
  <c r="AE19" i="30"/>
  <c r="AE185" i="30"/>
  <c r="AE187" i="30"/>
  <c r="AE162" i="30"/>
  <c r="AE163" i="30"/>
  <c r="AE183" i="30"/>
  <c r="AE168" i="30"/>
  <c r="AE182" i="30"/>
  <c r="AE184" i="30"/>
  <c r="AE208" i="30"/>
  <c r="AE188" i="30"/>
  <c r="AE207" i="30"/>
  <c r="W19" i="30"/>
  <c r="W167" i="30"/>
  <c r="W187" i="30"/>
  <c r="W162" i="30"/>
  <c r="W181" i="30"/>
  <c r="W164" i="30"/>
  <c r="W165" i="30"/>
  <c r="W202" i="30"/>
  <c r="W186" i="30"/>
  <c r="W208" i="30"/>
  <c r="W188" i="30"/>
  <c r="W207" i="30"/>
  <c r="O19" i="30"/>
  <c r="O167" i="30"/>
  <c r="O187" i="30"/>
  <c r="O162" i="30"/>
  <c r="O181" i="30"/>
  <c r="O202" i="30"/>
  <c r="O186" i="30"/>
  <c r="O201" i="30"/>
  <c r="O164" i="30"/>
  <c r="O208" i="30"/>
  <c r="O207" i="30"/>
  <c r="O188" i="30"/>
  <c r="G19" i="30"/>
  <c r="G167" i="30"/>
  <c r="G187" i="30"/>
  <c r="G162" i="30"/>
  <c r="G181" i="30"/>
  <c r="G164" i="30"/>
  <c r="G186" i="30"/>
  <c r="G183" i="30"/>
  <c r="G202" i="30"/>
  <c r="G188" i="30"/>
  <c r="G207" i="30"/>
  <c r="L230" i="30"/>
  <c r="L240" i="30"/>
  <c r="AA249" i="30"/>
  <c r="AD24" i="30"/>
  <c r="AD217" i="30"/>
  <c r="AD218" i="30"/>
  <c r="AD237" i="30"/>
  <c r="AD220" i="30"/>
  <c r="AD221" i="30"/>
  <c r="AD223" i="30"/>
  <c r="AD222" i="30"/>
  <c r="AD249" i="30"/>
  <c r="AD230" i="30"/>
  <c r="AD245" i="30"/>
  <c r="AD242" i="30"/>
  <c r="AD244" i="30"/>
  <c r="AD228" i="30"/>
  <c r="V24" i="30"/>
  <c r="V217" i="30"/>
  <c r="V236" i="30"/>
  <c r="V237" i="30"/>
  <c r="V238" i="30"/>
  <c r="V221" i="30"/>
  <c r="V222" i="30"/>
  <c r="V223" i="30"/>
  <c r="V226" i="30"/>
  <c r="V245" i="30"/>
  <c r="V228" i="30"/>
  <c r="V247" i="30"/>
  <c r="V248" i="30"/>
  <c r="V249" i="30"/>
  <c r="V242" i="30"/>
  <c r="N24" i="30"/>
  <c r="N217" i="30"/>
  <c r="N218" i="30"/>
  <c r="N237" i="30"/>
  <c r="N238" i="30"/>
  <c r="N221" i="30"/>
  <c r="N241" i="30"/>
  <c r="N222" i="30"/>
  <c r="N230" i="30"/>
  <c r="N242" i="30"/>
  <c r="N244" i="30"/>
  <c r="N245" i="30"/>
  <c r="N228" i="30"/>
  <c r="N231" i="30"/>
  <c r="F24" i="30"/>
  <c r="F235" i="30"/>
  <c r="F218" i="30"/>
  <c r="F219" i="30"/>
  <c r="F238" i="30"/>
  <c r="F239" i="30"/>
  <c r="F222" i="30"/>
  <c r="F223" i="30"/>
  <c r="F242" i="30"/>
  <c r="F244" i="30"/>
  <c r="F245" i="30"/>
  <c r="F228" i="30"/>
  <c r="F230" i="30"/>
  <c r="F249" i="30"/>
  <c r="AD20" i="30"/>
  <c r="V20" i="30"/>
  <c r="N20" i="30"/>
  <c r="F20" i="30"/>
  <c r="AD19" i="30"/>
  <c r="AD186" i="30"/>
  <c r="AD162" i="30"/>
  <c r="AD181" i="30"/>
  <c r="AD164" i="30"/>
  <c r="AD187" i="30"/>
  <c r="AD201" i="30"/>
  <c r="AD202" i="30"/>
  <c r="AD167" i="30"/>
  <c r="AD188" i="30"/>
  <c r="AD208" i="30"/>
  <c r="AD207" i="30"/>
  <c r="V19" i="30"/>
  <c r="V204" i="30"/>
  <c r="V162" i="30"/>
  <c r="V199" i="30"/>
  <c r="V182" i="30"/>
  <c r="V183" i="30"/>
  <c r="V202" i="30"/>
  <c r="V187" i="30"/>
  <c r="V167" i="30"/>
  <c r="V207" i="30"/>
  <c r="V208" i="30"/>
  <c r="V188" i="30"/>
  <c r="N19" i="30"/>
  <c r="N204" i="30"/>
  <c r="N162" i="30"/>
  <c r="N199" i="30"/>
  <c r="N164" i="30"/>
  <c r="N187" i="30"/>
  <c r="N185" i="30"/>
  <c r="N202" i="30"/>
  <c r="N183" i="30"/>
  <c r="N188" i="30"/>
  <c r="N207" i="30"/>
  <c r="N208" i="30"/>
  <c r="F19" i="30"/>
  <c r="F168" i="30"/>
  <c r="F162" i="30"/>
  <c r="F181" i="30"/>
  <c r="F164" i="30"/>
  <c r="F187" i="30"/>
  <c r="F165" i="30"/>
  <c r="F184" i="30"/>
  <c r="F167" i="30"/>
  <c r="F207" i="30"/>
  <c r="F188" i="30"/>
  <c r="I244" i="30"/>
  <c r="Y244" i="30"/>
  <c r="F247" i="30"/>
  <c r="N247" i="30"/>
  <c r="AD247" i="30"/>
  <c r="AB249" i="30"/>
  <c r="AC24" i="30"/>
  <c r="AC217" i="30"/>
  <c r="AC218" i="30"/>
  <c r="AC219" i="30"/>
  <c r="AC220" i="30"/>
  <c r="AC221" i="30"/>
  <c r="AC222" i="30"/>
  <c r="AC241" i="30"/>
  <c r="AC226" i="30"/>
  <c r="AC245" i="30"/>
  <c r="AC246" i="30"/>
  <c r="AC242" i="30"/>
  <c r="AC247" i="30"/>
  <c r="AC230" i="30"/>
  <c r="AC231" i="30"/>
  <c r="U24" i="30"/>
  <c r="U235" i="30"/>
  <c r="U236" i="30"/>
  <c r="U237" i="30"/>
  <c r="U220" i="30"/>
  <c r="U222" i="30"/>
  <c r="U241" i="30"/>
  <c r="U221" i="30"/>
  <c r="U226" i="30"/>
  <c r="U245" i="30"/>
  <c r="U249" i="30"/>
  <c r="U246" i="30"/>
  <c r="U247" i="30"/>
  <c r="U230" i="30"/>
  <c r="U242" i="30"/>
  <c r="M24" i="30"/>
  <c r="M217" i="30"/>
  <c r="M236" i="30"/>
  <c r="M237" i="30"/>
  <c r="M238" i="30"/>
  <c r="M239" i="30"/>
  <c r="M240" i="30"/>
  <c r="M241" i="30"/>
  <c r="M244" i="30"/>
  <c r="M245" i="30"/>
  <c r="M246" i="30"/>
  <c r="M242" i="30"/>
  <c r="M247" i="30"/>
  <c r="M248" i="30"/>
  <c r="M249" i="30"/>
  <c r="E24" i="30"/>
  <c r="E235" i="30"/>
  <c r="E218" i="30"/>
  <c r="E237" i="30"/>
  <c r="E220" i="30"/>
  <c r="E240" i="30"/>
  <c r="E223" i="30"/>
  <c r="E221" i="30"/>
  <c r="E244" i="30"/>
  <c r="E245" i="30"/>
  <c r="E228" i="30"/>
  <c r="E247" i="30"/>
  <c r="E231" i="30"/>
  <c r="E230" i="30"/>
  <c r="E242" i="30"/>
  <c r="AC20" i="30"/>
  <c r="U20" i="30"/>
  <c r="M20" i="30"/>
  <c r="E20" i="30"/>
  <c r="AC19" i="30"/>
  <c r="AC187" i="30"/>
  <c r="AC181" i="30"/>
  <c r="AC182" i="30"/>
  <c r="AC165" i="30"/>
  <c r="AC204" i="30"/>
  <c r="AC162" i="30"/>
  <c r="AC184" i="30"/>
  <c r="AC203" i="30"/>
  <c r="AC188" i="30"/>
  <c r="AC208" i="30"/>
  <c r="AC207" i="30"/>
  <c r="U19" i="30"/>
  <c r="U187" i="30"/>
  <c r="U163" i="30"/>
  <c r="U200" i="30"/>
  <c r="U165" i="30"/>
  <c r="U162" i="30"/>
  <c r="U202" i="30"/>
  <c r="U203" i="30"/>
  <c r="U186" i="30"/>
  <c r="U188" i="30"/>
  <c r="U208" i="30"/>
  <c r="U207" i="30"/>
  <c r="M19" i="30"/>
  <c r="M187" i="30"/>
  <c r="M181" i="30"/>
  <c r="M182" i="30"/>
  <c r="M183" i="30"/>
  <c r="M167" i="30"/>
  <c r="M162" i="30"/>
  <c r="M204" i="30"/>
  <c r="M184" i="30"/>
  <c r="M188" i="30"/>
  <c r="M208" i="30"/>
  <c r="M207" i="30"/>
  <c r="E19" i="30"/>
  <c r="E187" i="30"/>
  <c r="E199" i="30"/>
  <c r="E164" i="30"/>
  <c r="E183" i="30"/>
  <c r="E162" i="30"/>
  <c r="E202" i="30"/>
  <c r="E185" i="30"/>
  <c r="E168" i="30"/>
  <c r="E207" i="30"/>
  <c r="E188" i="30"/>
  <c r="R244" i="30"/>
  <c r="O247" i="30"/>
  <c r="E249" i="30"/>
  <c r="A182" i="30"/>
  <c r="H201" i="30"/>
  <c r="A140" i="30"/>
  <c r="A233" i="30" s="1"/>
  <c r="L167" i="30"/>
  <c r="T167" i="30"/>
  <c r="L185" i="30"/>
  <c r="Z167" i="30"/>
  <c r="A162" i="30"/>
  <c r="A169" i="30"/>
  <c r="A168" i="30"/>
  <c r="A167" i="30"/>
  <c r="A165" i="30"/>
  <c r="A122" i="30"/>
  <c r="A215" i="30" s="1"/>
  <c r="S165" i="30"/>
  <c r="S183" i="30"/>
  <c r="R184" i="30"/>
  <c r="T162" i="30"/>
  <c r="J164" i="30"/>
  <c r="J182" i="30"/>
  <c r="X186" i="30"/>
  <c r="S201" i="30"/>
  <c r="R202" i="30"/>
  <c r="Z185" i="30"/>
  <c r="Z203" i="30"/>
  <c r="L203" i="30"/>
  <c r="J200" i="30"/>
  <c r="C167" i="30" l="1"/>
  <c r="AF166" i="30"/>
  <c r="AF180" i="30"/>
  <c r="C185" i="30"/>
  <c r="J199" i="30"/>
  <c r="T241" i="30"/>
  <c r="T203" i="30"/>
  <c r="J165" i="30"/>
  <c r="P184" i="30"/>
  <c r="H165" i="30"/>
  <c r="J219" i="30"/>
  <c r="AF244" i="30"/>
  <c r="Z223" i="30"/>
  <c r="C168" i="30"/>
  <c r="AF189" i="30"/>
  <c r="AF207" i="30"/>
  <c r="AF171" i="30"/>
  <c r="R164" i="30"/>
  <c r="B201" i="30"/>
  <c r="AF216" i="30"/>
  <c r="Z202" i="30"/>
  <c r="AA201" i="30"/>
  <c r="AF225" i="30"/>
  <c r="AA165" i="30"/>
  <c r="AF188" i="30"/>
  <c r="AF206" i="30"/>
  <c r="AF170" i="30"/>
  <c r="R182" i="30"/>
  <c r="AF229" i="30"/>
  <c r="AF198" i="30"/>
  <c r="AF209" i="30"/>
  <c r="AF191" i="30"/>
  <c r="AF173" i="30"/>
  <c r="B172" i="30"/>
  <c r="B190" i="30"/>
  <c r="AF227" i="30"/>
  <c r="AF224" i="30"/>
  <c r="F217" i="30"/>
  <c r="O183" i="30"/>
  <c r="V230" i="30"/>
  <c r="W168" i="30"/>
  <c r="AE167" i="30"/>
  <c r="W204" i="30"/>
  <c r="G168" i="30"/>
  <c r="AE203" i="30"/>
  <c r="O165" i="30"/>
  <c r="O239" i="30"/>
  <c r="G204" i="30"/>
  <c r="R186" i="30"/>
  <c r="J167" i="30"/>
  <c r="G238" i="30"/>
  <c r="N182" i="30"/>
  <c r="O228" i="30"/>
  <c r="AA164" i="30"/>
  <c r="G246" i="30"/>
  <c r="T239" i="30"/>
  <c r="V201" i="30"/>
  <c r="AD183" i="30"/>
  <c r="AD165" i="30"/>
  <c r="F199" i="30"/>
  <c r="N200" i="30"/>
  <c r="V165" i="30"/>
  <c r="AB201" i="30"/>
  <c r="Z164" i="30"/>
  <c r="AB165" i="30"/>
  <c r="AA237" i="30"/>
  <c r="AA248" i="30"/>
  <c r="X199" i="30"/>
  <c r="T199" i="30"/>
  <c r="AA182" i="30"/>
  <c r="K185" i="30"/>
  <c r="J185" i="30"/>
  <c r="R204" i="30"/>
  <c r="K203" i="30"/>
  <c r="AE199" i="30"/>
  <c r="AB186" i="30"/>
  <c r="AA235" i="30"/>
  <c r="S246" i="30"/>
  <c r="D221" i="30"/>
  <c r="L237" i="30"/>
  <c r="B222" i="30"/>
  <c r="Y222" i="30"/>
  <c r="F204" i="30"/>
  <c r="M165" i="30"/>
  <c r="Q237" i="30"/>
  <c r="L201" i="30"/>
  <c r="I219" i="30"/>
  <c r="AB236" i="30"/>
  <c r="X181" i="30"/>
  <c r="Z228" i="30"/>
  <c r="L165" i="30"/>
  <c r="X236" i="30"/>
  <c r="B202" i="30"/>
  <c r="S163" i="30"/>
  <c r="L163" i="30"/>
  <c r="I183" i="30"/>
  <c r="F163" i="30"/>
  <c r="AD204" i="30"/>
  <c r="L181" i="30"/>
  <c r="Q164" i="30"/>
  <c r="AD239" i="30"/>
  <c r="R163" i="30"/>
  <c r="AB184" i="30"/>
  <c r="F186" i="30"/>
  <c r="AC163" i="30"/>
  <c r="Y230" i="30"/>
  <c r="AC199" i="30"/>
  <c r="AD184" i="30"/>
  <c r="I246" i="30"/>
  <c r="J168" i="30"/>
  <c r="AF165" i="30"/>
  <c r="P163" i="30"/>
  <c r="W246" i="30"/>
  <c r="P181" i="30"/>
  <c r="K163" i="30"/>
  <c r="I167" i="30"/>
  <c r="T165" i="30"/>
  <c r="C186" i="30"/>
  <c r="J246" i="30"/>
  <c r="K181" i="30"/>
  <c r="J226" i="30"/>
  <c r="Y236" i="30"/>
  <c r="C223" i="30"/>
  <c r="S199" i="30"/>
  <c r="D184" i="30"/>
  <c r="I203" i="30"/>
  <c r="Q185" i="30"/>
  <c r="T222" i="30"/>
  <c r="S248" i="30"/>
  <c r="L235" i="30"/>
  <c r="T181" i="30"/>
  <c r="J218" i="30"/>
  <c r="AB239" i="30"/>
  <c r="S221" i="30"/>
  <c r="Y235" i="30"/>
  <c r="P185" i="30"/>
  <c r="F201" i="30"/>
  <c r="D164" i="30"/>
  <c r="X200" i="30"/>
  <c r="I164" i="30"/>
  <c r="N184" i="30"/>
  <c r="U182" i="30"/>
  <c r="V203" i="30"/>
  <c r="P217" i="30"/>
  <c r="K220" i="30"/>
  <c r="S237" i="30"/>
  <c r="Q186" i="30"/>
  <c r="AB163" i="30"/>
  <c r="Y201" i="30"/>
  <c r="V185" i="30"/>
  <c r="S231" i="30"/>
  <c r="Z182" i="30"/>
  <c r="AB181" i="30"/>
  <c r="I201" i="30"/>
  <c r="M163" i="30"/>
  <c r="I182" i="30"/>
  <c r="X164" i="30"/>
  <c r="Q168" i="30"/>
  <c r="Z236" i="30"/>
  <c r="Z235" i="30"/>
  <c r="F221" i="30"/>
  <c r="AB230" i="30"/>
  <c r="D200" i="30"/>
  <c r="AD168" i="30"/>
  <c r="J181" i="30"/>
  <c r="J235" i="30"/>
  <c r="Q203" i="30"/>
  <c r="AB168" i="30"/>
  <c r="AF200" i="30"/>
  <c r="AE186" i="30"/>
  <c r="B167" i="30"/>
  <c r="W182" i="30"/>
  <c r="AF203" i="30"/>
  <c r="B204" i="30"/>
  <c r="B186" i="30"/>
  <c r="AF167" i="30"/>
  <c r="H186" i="30"/>
  <c r="H168" i="30"/>
  <c r="L186" i="30"/>
  <c r="L204" i="30"/>
  <c r="H228" i="30"/>
  <c r="AE238" i="30"/>
  <c r="W237" i="30"/>
  <c r="N186" i="30"/>
  <c r="Y168" i="30"/>
  <c r="V163" i="30"/>
  <c r="AE228" i="30"/>
  <c r="L223" i="30"/>
  <c r="AF236" i="30"/>
  <c r="I217" i="30"/>
  <c r="M201" i="30"/>
  <c r="M223" i="30"/>
  <c r="J241" i="30"/>
  <c r="AB238" i="30"/>
  <c r="M186" i="30"/>
  <c r="T204" i="30"/>
  <c r="AD203" i="30"/>
  <c r="O203" i="30"/>
  <c r="S218" i="30"/>
  <c r="C237" i="30"/>
  <c r="AA199" i="30"/>
  <c r="AE204" i="30"/>
  <c r="O199" i="30"/>
  <c r="W200" i="30"/>
  <c r="E182" i="30"/>
  <c r="Q226" i="30"/>
  <c r="X217" i="30"/>
  <c r="AD211" i="30"/>
  <c r="AD193" i="30"/>
  <c r="X210" i="30"/>
  <c r="X192" i="30"/>
  <c r="C192" i="30"/>
  <c r="C210" i="30"/>
  <c r="J211" i="30"/>
  <c r="J193" i="30"/>
  <c r="G217" i="30"/>
  <c r="B246" i="30"/>
  <c r="N210" i="30"/>
  <c r="N192" i="30"/>
  <c r="F203" i="30"/>
  <c r="E210" i="30"/>
  <c r="E192" i="30"/>
  <c r="V192" i="30"/>
  <c r="V210" i="30"/>
  <c r="AD210" i="30"/>
  <c r="AD192" i="30"/>
  <c r="G210" i="30"/>
  <c r="G192" i="30"/>
  <c r="O192" i="30"/>
  <c r="O210" i="30"/>
  <c r="C172" i="30"/>
  <c r="C190" i="30"/>
  <c r="D211" i="30"/>
  <c r="D193" i="30"/>
  <c r="Q193" i="30"/>
  <c r="Q211" i="30"/>
  <c r="R211" i="30"/>
  <c r="R193" i="30"/>
  <c r="Z193" i="30"/>
  <c r="Z211" i="30"/>
  <c r="L211" i="30"/>
  <c r="L193" i="30"/>
  <c r="B241" i="30"/>
  <c r="B203" i="30"/>
  <c r="V211" i="30"/>
  <c r="V193" i="30"/>
  <c r="U192" i="30"/>
  <c r="U210" i="30"/>
  <c r="AC192" i="30"/>
  <c r="AC210" i="30"/>
  <c r="W192" i="30"/>
  <c r="W210" i="30"/>
  <c r="Q222" i="30"/>
  <c r="D210" i="30"/>
  <c r="D192" i="30"/>
  <c r="B210" i="30"/>
  <c r="B192" i="30"/>
  <c r="J210" i="30"/>
  <c r="J192" i="30"/>
  <c r="L210" i="30"/>
  <c r="L192" i="30"/>
  <c r="AC211" i="30"/>
  <c r="AC193" i="30"/>
  <c r="AE192" i="30"/>
  <c r="AE210" i="30"/>
  <c r="N168" i="30"/>
  <c r="U168" i="30"/>
  <c r="M185" i="30"/>
  <c r="U184" i="30"/>
  <c r="M168" i="30"/>
  <c r="E184" i="30"/>
  <c r="O193" i="30"/>
  <c r="O211" i="30"/>
  <c r="AE193" i="30"/>
  <c r="AE211" i="30"/>
  <c r="AF210" i="30"/>
  <c r="AF192" i="30"/>
  <c r="Y211" i="30"/>
  <c r="Y193" i="30"/>
  <c r="I210" i="30"/>
  <c r="I192" i="30"/>
  <c r="T211" i="30"/>
  <c r="T193" i="30"/>
  <c r="K193" i="30"/>
  <c r="K211" i="30"/>
  <c r="B212" i="30"/>
  <c r="B194" i="30"/>
  <c r="C246" i="30"/>
  <c r="C200" i="30"/>
  <c r="U193" i="30"/>
  <c r="U211" i="30"/>
  <c r="AD163" i="30"/>
  <c r="N248" i="30"/>
  <c r="N211" i="30"/>
  <c r="N193" i="30"/>
  <c r="H193" i="30"/>
  <c r="H211" i="30"/>
  <c r="P193" i="30"/>
  <c r="P211" i="30"/>
  <c r="AB211" i="30"/>
  <c r="AB193" i="30"/>
  <c r="T210" i="30"/>
  <c r="T192" i="30"/>
  <c r="K192" i="30"/>
  <c r="K210" i="30"/>
  <c r="AA211" i="30"/>
  <c r="AA193" i="30"/>
  <c r="B211" i="30"/>
  <c r="B193" i="30"/>
  <c r="B199" i="30"/>
  <c r="H217" i="30"/>
  <c r="B239" i="30"/>
  <c r="C181" i="30"/>
  <c r="M192" i="30"/>
  <c r="M210" i="30"/>
  <c r="AD199" i="30"/>
  <c r="U204" i="30"/>
  <c r="I193" i="30"/>
  <c r="I211" i="30"/>
  <c r="AB210" i="30"/>
  <c r="AB192" i="30"/>
  <c r="Q210" i="30"/>
  <c r="Q192" i="30"/>
  <c r="AA210" i="30"/>
  <c r="AA192" i="30"/>
  <c r="B200" i="30"/>
  <c r="M193" i="30"/>
  <c r="M211" i="30"/>
  <c r="G193" i="30"/>
  <c r="G211" i="30"/>
  <c r="W193" i="30"/>
  <c r="W211" i="30"/>
  <c r="H192" i="30"/>
  <c r="H210" i="30"/>
  <c r="P192" i="30"/>
  <c r="P210" i="30"/>
  <c r="S193" i="30"/>
  <c r="S211" i="30"/>
  <c r="B213" i="30"/>
  <c r="B195" i="30"/>
  <c r="R192" i="30"/>
  <c r="R210" i="30"/>
  <c r="Z192" i="30"/>
  <c r="Z210" i="30"/>
  <c r="C199" i="30"/>
  <c r="F211" i="30"/>
  <c r="F193" i="30"/>
  <c r="O184" i="30"/>
  <c r="E193" i="30"/>
  <c r="E211" i="30"/>
  <c r="F210" i="30"/>
  <c r="F192" i="30"/>
  <c r="X193" i="30"/>
  <c r="X211" i="30"/>
  <c r="AF193" i="30"/>
  <c r="AF211" i="30"/>
  <c r="Y210" i="30"/>
  <c r="Y192" i="30"/>
  <c r="C193" i="30"/>
  <c r="C211" i="30"/>
  <c r="AA221" i="30"/>
  <c r="S210" i="30"/>
  <c r="S192" i="30"/>
  <c r="C239" i="30"/>
  <c r="B181" i="30"/>
  <c r="O200" i="30"/>
  <c r="K202" i="30"/>
  <c r="P220" i="30"/>
  <c r="K239" i="30"/>
  <c r="P200" i="30"/>
  <c r="H164" i="30"/>
  <c r="D165" i="30"/>
  <c r="S168" i="30"/>
  <c r="S226" i="30"/>
  <c r="Z186" i="30"/>
  <c r="D223" i="30"/>
  <c r="AB228" i="30"/>
  <c r="S204" i="30"/>
  <c r="AA203" i="30"/>
  <c r="D201" i="30"/>
  <c r="T200" i="30"/>
  <c r="T164" i="30"/>
  <c r="Z226" i="30"/>
  <c r="AF168" i="30"/>
  <c r="AA185" i="30"/>
  <c r="AF186" i="30"/>
  <c r="G201" i="30"/>
  <c r="O182" i="30"/>
  <c r="J202" i="30"/>
  <c r="H202" i="30"/>
  <c r="V168" i="30"/>
  <c r="Z168" i="30"/>
  <c r="N201" i="30"/>
  <c r="E181" i="30"/>
  <c r="M164" i="30"/>
  <c r="C238" i="30"/>
  <c r="AE241" i="30"/>
  <c r="R167" i="30"/>
  <c r="Q218" i="30"/>
  <c r="L236" i="30"/>
  <c r="E167" i="30"/>
  <c r="I218" i="30"/>
  <c r="X230" i="30"/>
  <c r="R203" i="30"/>
  <c r="G244" i="30"/>
  <c r="O218" i="30"/>
  <c r="X249" i="30"/>
  <c r="I230" i="30"/>
  <c r="M202" i="30"/>
  <c r="S184" i="30"/>
  <c r="P246" i="30"/>
  <c r="U231" i="30"/>
  <c r="E248" i="30"/>
  <c r="K230" i="30"/>
  <c r="S203" i="30"/>
  <c r="I204" i="30"/>
  <c r="P167" i="30"/>
  <c r="D163" i="30"/>
  <c r="W203" i="30"/>
  <c r="V186" i="30"/>
  <c r="Q183" i="30"/>
  <c r="Q165" i="30"/>
  <c r="AF164" i="30"/>
  <c r="AC185" i="30"/>
  <c r="G165" i="30"/>
  <c r="AF181" i="30"/>
  <c r="M231" i="30"/>
  <c r="K231" i="30"/>
  <c r="AE219" i="30"/>
  <c r="K246" i="30"/>
  <c r="O241" i="30"/>
  <c r="AB226" i="30"/>
  <c r="L238" i="30"/>
  <c r="M200" i="30"/>
  <c r="N240" i="30"/>
  <c r="Y184" i="30"/>
  <c r="AF199" i="30"/>
  <c r="U183" i="30"/>
  <c r="B165" i="30"/>
  <c r="E203" i="30"/>
  <c r="C183" i="30"/>
  <c r="E163" i="30"/>
  <c r="F202" i="30"/>
  <c r="S167" i="30"/>
  <c r="K186" i="30"/>
  <c r="N165" i="30"/>
  <c r="M199" i="30"/>
  <c r="F240" i="30"/>
  <c r="R236" i="30"/>
  <c r="AF237" i="30"/>
  <c r="O220" i="30"/>
  <c r="P226" i="30"/>
  <c r="P218" i="30"/>
  <c r="S238" i="30"/>
  <c r="G231" i="30"/>
  <c r="G223" i="30"/>
  <c r="N223" i="30"/>
  <c r="K236" i="30"/>
  <c r="AC186" i="30"/>
  <c r="Y239" i="30"/>
  <c r="K222" i="30"/>
  <c r="I220" i="30"/>
  <c r="AC168" i="30"/>
  <c r="AA220" i="30"/>
  <c r="D199" i="30"/>
  <c r="W185" i="30"/>
  <c r="K168" i="30"/>
  <c r="P201" i="30"/>
  <c r="AA241" i="30"/>
  <c r="J183" i="30"/>
  <c r="O185" i="30"/>
  <c r="G184" i="30"/>
  <c r="AB185" i="30"/>
  <c r="G239" i="30"/>
  <c r="AF241" i="30"/>
  <c r="AA218" i="30"/>
  <c r="J222" i="30"/>
  <c r="E204" i="30"/>
  <c r="U201" i="30"/>
  <c r="I168" i="30"/>
  <c r="X237" i="30"/>
  <c r="Q200" i="30"/>
  <c r="F200" i="30"/>
  <c r="AA181" i="30"/>
  <c r="U181" i="30"/>
  <c r="N167" i="30"/>
  <c r="AC164" i="30"/>
  <c r="AB203" i="30"/>
  <c r="AE202" i="30"/>
  <c r="F248" i="30"/>
  <c r="S235" i="30"/>
  <c r="L249" i="30"/>
  <c r="AB237" i="30"/>
  <c r="P248" i="30"/>
  <c r="Z237" i="30"/>
  <c r="D228" i="30"/>
  <c r="J248" i="30"/>
  <c r="AE165" i="30"/>
  <c r="X201" i="30"/>
  <c r="Q230" i="30"/>
  <c r="P221" i="30"/>
  <c r="W199" i="30"/>
  <c r="F182" i="30"/>
  <c r="AC200" i="30"/>
  <c r="K201" i="30"/>
  <c r="G185" i="30"/>
  <c r="K165" i="30"/>
  <c r="AE201" i="30"/>
  <c r="AF183" i="30"/>
  <c r="X165" i="30"/>
  <c r="U164" i="30"/>
  <c r="Y181" i="30"/>
  <c r="H181" i="30"/>
  <c r="P237" i="30"/>
  <c r="AB222" i="30"/>
  <c r="O226" i="30"/>
  <c r="I240" i="30"/>
  <c r="F241" i="30"/>
  <c r="R222" i="30"/>
  <c r="T217" i="30"/>
  <c r="L246" i="30"/>
  <c r="C236" i="30"/>
  <c r="R220" i="30"/>
  <c r="Q220" i="30"/>
  <c r="H163" i="30"/>
  <c r="X203" i="30"/>
  <c r="AE181" i="30"/>
  <c r="G203" i="30"/>
  <c r="AF184" i="30"/>
  <c r="V184" i="30"/>
  <c r="P165" i="30"/>
  <c r="Y199" i="30"/>
  <c r="AF238" i="30"/>
  <c r="V239" i="30"/>
  <c r="H237" i="30"/>
  <c r="M222" i="30"/>
  <c r="X244" i="30"/>
  <c r="D240" i="30"/>
  <c r="H236" i="30"/>
  <c r="T230" i="30"/>
  <c r="AC238" i="30"/>
  <c r="R231" i="30"/>
  <c r="P249" i="30"/>
  <c r="AC244" i="30"/>
  <c r="E236" i="30"/>
  <c r="Q239" i="30"/>
  <c r="X239" i="30"/>
  <c r="Q246" i="30"/>
  <c r="U218" i="30"/>
  <c r="F183" i="30"/>
  <c r="W163" i="30"/>
  <c r="E241" i="30"/>
  <c r="X238" i="30"/>
  <c r="N239" i="30"/>
  <c r="AC239" i="30"/>
  <c r="U238" i="30"/>
  <c r="H249" i="30"/>
  <c r="U244" i="30"/>
  <c r="R239" i="30"/>
  <c r="AD235" i="30"/>
  <c r="I239" i="30"/>
  <c r="AB217" i="30"/>
  <c r="AC237" i="30"/>
  <c r="Y231" i="30"/>
  <c r="M218" i="30"/>
  <c r="AF222" i="30"/>
  <c r="S200" i="30"/>
  <c r="AA202" i="30"/>
  <c r="S164" i="30"/>
  <c r="L164" i="30"/>
  <c r="E186" i="30"/>
  <c r="H203" i="30"/>
  <c r="X185" i="30"/>
  <c r="AC201" i="30"/>
  <c r="U199" i="30"/>
  <c r="C164" i="30"/>
  <c r="AD185" i="30"/>
  <c r="Y182" i="30"/>
  <c r="Y164" i="30"/>
  <c r="AD240" i="30"/>
  <c r="U239" i="30"/>
  <c r="AA240" i="30"/>
  <c r="F237" i="30"/>
  <c r="M220" i="30"/>
  <c r="AF231" i="30"/>
  <c r="D236" i="30"/>
  <c r="U217" i="30"/>
  <c r="Z230" i="30"/>
  <c r="I231" i="30"/>
  <c r="W235" i="30"/>
  <c r="AC228" i="30"/>
  <c r="AC183" i="30"/>
  <c r="L200" i="30"/>
  <c r="T168" i="30"/>
  <c r="N203" i="30"/>
  <c r="V240" i="30"/>
  <c r="K235" i="30"/>
  <c r="T249" i="30"/>
  <c r="M230" i="30"/>
  <c r="V220" i="30"/>
  <c r="E246" i="30"/>
  <c r="S240" i="30"/>
  <c r="AE236" i="30"/>
  <c r="AC235" i="30"/>
  <c r="B230" i="30"/>
  <c r="O222" i="30"/>
  <c r="O248" i="30"/>
  <c r="H185" i="30"/>
  <c r="AD246" i="30"/>
  <c r="N220" i="30"/>
  <c r="AE244" i="30"/>
  <c r="W236" i="30"/>
  <c r="M226" i="30"/>
  <c r="W241" i="30"/>
  <c r="V231" i="30"/>
  <c r="AB177" i="30"/>
  <c r="AB195" i="30"/>
  <c r="AB213" i="30"/>
  <c r="Q169" i="30"/>
  <c r="Q205" i="30"/>
  <c r="W240" i="30"/>
  <c r="R219" i="30"/>
  <c r="Y241" i="30"/>
  <c r="T220" i="30"/>
  <c r="W248" i="30"/>
  <c r="AE230" i="30"/>
  <c r="I241" i="30"/>
  <c r="K176" i="30"/>
  <c r="K212" i="30"/>
  <c r="K194" i="30"/>
  <c r="Y246" i="30"/>
  <c r="F231" i="30"/>
  <c r="B219" i="30"/>
  <c r="X169" i="30"/>
  <c r="X205" i="30"/>
  <c r="AF248" i="30"/>
  <c r="S172" i="30"/>
  <c r="S190" i="30"/>
  <c r="L169" i="30"/>
  <c r="L205" i="30"/>
  <c r="AC240" i="30"/>
  <c r="Q202" i="30"/>
  <c r="X168" i="30"/>
  <c r="U185" i="30"/>
  <c r="E165" i="30"/>
  <c r="AC249" i="30"/>
  <c r="S241" i="30"/>
  <c r="W212" i="30"/>
  <c r="W176" i="30"/>
  <c r="W194" i="30"/>
  <c r="V235" i="30"/>
  <c r="R246" i="30"/>
  <c r="Y204" i="30"/>
  <c r="Z165" i="30"/>
  <c r="Y183" i="30"/>
  <c r="P186" i="30"/>
  <c r="P168" i="30"/>
  <c r="Z181" i="30"/>
  <c r="H200" i="30"/>
  <c r="D168" i="30"/>
  <c r="Q163" i="30"/>
  <c r="AA204" i="30"/>
  <c r="AE200" i="30"/>
  <c r="AE164" i="30"/>
  <c r="O163" i="30"/>
  <c r="L187" i="30"/>
  <c r="AF228" i="30"/>
  <c r="H220" i="30"/>
  <c r="M190" i="30"/>
  <c r="M172" i="30"/>
  <c r="N190" i="30"/>
  <c r="N172" i="30"/>
  <c r="N246" i="30"/>
  <c r="K241" i="30"/>
  <c r="E239" i="30"/>
  <c r="G237" i="30"/>
  <c r="D230" i="30"/>
  <c r="H226" i="30"/>
  <c r="F220" i="30"/>
  <c r="G169" i="30"/>
  <c r="G205" i="30"/>
  <c r="O213" i="30"/>
  <c r="O195" i="30"/>
  <c r="O177" i="30"/>
  <c r="U228" i="30"/>
  <c r="AD219" i="30"/>
  <c r="AF217" i="30"/>
  <c r="H194" i="30"/>
  <c r="H176" i="30"/>
  <c r="H212" i="30"/>
  <c r="P195" i="30"/>
  <c r="P213" i="30"/>
  <c r="P177" i="30"/>
  <c r="P241" i="30"/>
  <c r="N235" i="30"/>
  <c r="E226" i="30"/>
  <c r="H248" i="30"/>
  <c r="K237" i="30"/>
  <c r="M235" i="30"/>
  <c r="L226" i="30"/>
  <c r="P222" i="30"/>
  <c r="Y213" i="30"/>
  <c r="Y177" i="30"/>
  <c r="Y195" i="30"/>
  <c r="AD236" i="30"/>
  <c r="AD226" i="30"/>
  <c r="U219" i="30"/>
  <c r="I205" i="30"/>
  <c r="I169" i="30"/>
  <c r="V241" i="30"/>
  <c r="AB176" i="30"/>
  <c r="AB194" i="30"/>
  <c r="AB212" i="30"/>
  <c r="S213" i="30"/>
  <c r="S177" i="30"/>
  <c r="S195" i="30"/>
  <c r="Y238" i="30"/>
  <c r="R230" i="30"/>
  <c r="G222" i="30"/>
  <c r="Q249" i="30"/>
  <c r="D220" i="30"/>
  <c r="AA176" i="30"/>
  <c r="AA194" i="30"/>
  <c r="AA212" i="30"/>
  <c r="B169" i="30"/>
  <c r="B205" i="30"/>
  <c r="J172" i="30"/>
  <c r="J190" i="30"/>
  <c r="R172" i="30"/>
  <c r="R190" i="30"/>
  <c r="Z177" i="30"/>
  <c r="Z195" i="30"/>
  <c r="Z213" i="30"/>
  <c r="G230" i="30"/>
  <c r="AC177" i="30"/>
  <c r="AC195" i="30"/>
  <c r="AC213" i="30"/>
  <c r="AD212" i="30"/>
  <c r="AD176" i="30"/>
  <c r="AD194" i="30"/>
  <c r="AE176" i="30"/>
  <c r="AE194" i="30"/>
  <c r="AE212" i="30"/>
  <c r="AF194" i="30"/>
  <c r="AF176" i="30"/>
  <c r="AF212" i="30"/>
  <c r="D172" i="30"/>
  <c r="D190" i="30"/>
  <c r="N236" i="30"/>
  <c r="R194" i="30"/>
  <c r="R176" i="30"/>
  <c r="R212" i="30"/>
  <c r="L177" i="30"/>
  <c r="L213" i="30"/>
  <c r="L195" i="30"/>
  <c r="Q181" i="30"/>
  <c r="E222" i="30"/>
  <c r="AF205" i="30"/>
  <c r="AF169" i="30"/>
  <c r="L190" i="30"/>
  <c r="L172" i="30"/>
  <c r="O204" i="30"/>
  <c r="C201" i="30"/>
  <c r="G182" i="30"/>
  <c r="V246" i="30"/>
  <c r="O237" i="30"/>
  <c r="G218" i="30"/>
  <c r="I184" i="30"/>
  <c r="E201" i="30"/>
  <c r="AD182" i="30"/>
  <c r="O168" i="30"/>
  <c r="R165" i="30"/>
  <c r="M203" i="30"/>
  <c r="R181" i="30"/>
  <c r="U167" i="30"/>
  <c r="I163" i="30"/>
  <c r="W183" i="30"/>
  <c r="C184" i="30"/>
  <c r="V181" i="30"/>
  <c r="G163" i="30"/>
  <c r="X228" i="30"/>
  <c r="AC223" i="30"/>
  <c r="AE221" i="30"/>
  <c r="B218" i="30"/>
  <c r="E172" i="30"/>
  <c r="E190" i="30"/>
  <c r="E169" i="30"/>
  <c r="E205" i="30"/>
  <c r="D249" i="30"/>
  <c r="R217" i="30"/>
  <c r="F172" i="30"/>
  <c r="F190" i="30"/>
  <c r="F246" i="30"/>
  <c r="AD238" i="30"/>
  <c r="G190" i="30"/>
  <c r="G172" i="30"/>
  <c r="O169" i="30"/>
  <c r="O205" i="30"/>
  <c r="J249" i="30"/>
  <c r="C240" i="30"/>
  <c r="E238" i="30"/>
  <c r="M228" i="30"/>
  <c r="R223" i="30"/>
  <c r="V219" i="30"/>
  <c r="X213" i="30"/>
  <c r="X195" i="30"/>
  <c r="X177" i="30"/>
  <c r="AF213" i="30"/>
  <c r="AF195" i="30"/>
  <c r="AF177" i="30"/>
  <c r="H241" i="30"/>
  <c r="J239" i="30"/>
  <c r="D237" i="30"/>
  <c r="AE249" i="30"/>
  <c r="H222" i="30"/>
  <c r="Y194" i="30"/>
  <c r="Y212" i="30"/>
  <c r="Y176" i="30"/>
  <c r="C177" i="30"/>
  <c r="C195" i="30"/>
  <c r="C213" i="30"/>
  <c r="Z240" i="30"/>
  <c r="F236" i="30"/>
  <c r="F226" i="30"/>
  <c r="I190" i="30"/>
  <c r="I172" i="30"/>
  <c r="J220" i="30"/>
  <c r="N249" i="30"/>
  <c r="T169" i="30"/>
  <c r="T205" i="30"/>
  <c r="T228" i="30"/>
  <c r="M219" i="30"/>
  <c r="V244" i="30"/>
  <c r="E219" i="30"/>
  <c r="AD241" i="30"/>
  <c r="H221" i="30"/>
  <c r="T219" i="30"/>
  <c r="Z172" i="30"/>
  <c r="Z190" i="30"/>
  <c r="M176" i="30"/>
  <c r="M194" i="30"/>
  <c r="M212" i="30"/>
  <c r="V195" i="30"/>
  <c r="V177" i="30"/>
  <c r="V213" i="30"/>
  <c r="D205" i="30"/>
  <c r="D169" i="30"/>
  <c r="I176" i="30"/>
  <c r="I194" i="30"/>
  <c r="I212" i="30"/>
  <c r="Z212" i="30"/>
  <c r="Z194" i="30"/>
  <c r="Z176" i="30"/>
  <c r="K164" i="30"/>
  <c r="I181" i="30"/>
  <c r="V164" i="30"/>
  <c r="AD195" i="30"/>
  <c r="AD213" i="30"/>
  <c r="AD177" i="30"/>
  <c r="H213" i="30"/>
  <c r="H195" i="30"/>
  <c r="H177" i="30"/>
  <c r="X172" i="30"/>
  <c r="X190" i="30"/>
  <c r="S169" i="30"/>
  <c r="S205" i="30"/>
  <c r="K169" i="30"/>
  <c r="K205" i="30"/>
  <c r="G199" i="30"/>
  <c r="N163" i="30"/>
  <c r="U240" i="30"/>
  <c r="AB223" i="30"/>
  <c r="Z231" i="30"/>
  <c r="K182" i="30"/>
  <c r="G200" i="30"/>
  <c r="T183" i="30"/>
  <c r="AB200" i="30"/>
  <c r="D203" i="30"/>
  <c r="AD200" i="30"/>
  <c r="Z201" i="30"/>
  <c r="T202" i="30"/>
  <c r="V200" i="30"/>
  <c r="E200" i="30"/>
  <c r="AB164" i="30"/>
  <c r="F185" i="30"/>
  <c r="W201" i="30"/>
  <c r="N181" i="30"/>
  <c r="P164" i="30"/>
  <c r="X187" i="30"/>
  <c r="S187" i="30"/>
  <c r="U223" i="30"/>
  <c r="W221" i="30"/>
  <c r="Y219" i="30"/>
  <c r="M177" i="30"/>
  <c r="M195" i="30"/>
  <c r="M213" i="30"/>
  <c r="M205" i="30"/>
  <c r="M169" i="30"/>
  <c r="U190" i="30"/>
  <c r="U172" i="30"/>
  <c r="AC172" i="30"/>
  <c r="AC190" i="30"/>
  <c r="AC248" i="30"/>
  <c r="F169" i="30"/>
  <c r="F205" i="30"/>
  <c r="V169" i="30"/>
  <c r="V205" i="30"/>
  <c r="O172" i="30"/>
  <c r="O190" i="30"/>
  <c r="W177" i="30"/>
  <c r="W213" i="30"/>
  <c r="W195" i="30"/>
  <c r="W205" i="30"/>
  <c r="W169" i="30"/>
  <c r="L221" i="30"/>
  <c r="N219" i="30"/>
  <c r="P172" i="30"/>
  <c r="P190" i="30"/>
  <c r="AC236" i="30"/>
  <c r="AA228" i="30"/>
  <c r="X223" i="30"/>
  <c r="Z221" i="30"/>
  <c r="W249" i="30"/>
  <c r="X240" i="30"/>
  <c r="C205" i="30"/>
  <c r="C169" i="30"/>
  <c r="D195" i="30"/>
  <c r="D213" i="30"/>
  <c r="D177" i="30"/>
  <c r="O235" i="30"/>
  <c r="Q223" i="30"/>
  <c r="AE222" i="30"/>
  <c r="AB172" i="30"/>
  <c r="AB190" i="30"/>
  <c r="AB205" i="30"/>
  <c r="AB169" i="30"/>
  <c r="T218" i="30"/>
  <c r="S212" i="30"/>
  <c r="S194" i="30"/>
  <c r="S176" i="30"/>
  <c r="N226" i="30"/>
  <c r="V218" i="30"/>
  <c r="AE217" i="30"/>
  <c r="K172" i="30"/>
  <c r="K190" i="30"/>
  <c r="AF239" i="30"/>
  <c r="X176" i="30"/>
  <c r="X194" i="30"/>
  <c r="X212" i="30"/>
  <c r="AA169" i="30"/>
  <c r="AA205" i="30"/>
  <c r="N194" i="30"/>
  <c r="N212" i="30"/>
  <c r="N176" i="30"/>
  <c r="AA177" i="30"/>
  <c r="AA195" i="30"/>
  <c r="AA213" i="30"/>
  <c r="B182" i="30"/>
  <c r="J186" i="30"/>
  <c r="X202" i="30"/>
  <c r="Y185" i="30"/>
  <c r="Y167" i="30"/>
  <c r="D204" i="30"/>
  <c r="AC167" i="30"/>
  <c r="D185" i="30"/>
  <c r="AF187" i="30"/>
  <c r="AD248" i="30"/>
  <c r="E176" i="30"/>
  <c r="E194" i="30"/>
  <c r="E212" i="30"/>
  <c r="U169" i="30"/>
  <c r="U205" i="30"/>
  <c r="U248" i="30"/>
  <c r="F195" i="30"/>
  <c r="F213" i="30"/>
  <c r="F177" i="30"/>
  <c r="N169" i="30"/>
  <c r="N205" i="30"/>
  <c r="V190" i="30"/>
  <c r="V172" i="30"/>
  <c r="M221" i="30"/>
  <c r="Q217" i="30"/>
  <c r="W172" i="30"/>
  <c r="W190" i="30"/>
  <c r="AE213" i="30"/>
  <c r="AE195" i="30"/>
  <c r="AE177" i="30"/>
  <c r="AE205" i="30"/>
  <c r="AE169" i="30"/>
  <c r="W244" i="30"/>
  <c r="H172" i="30"/>
  <c r="H190" i="30"/>
  <c r="H169" i="30"/>
  <c r="H205" i="30"/>
  <c r="O249" i="30"/>
  <c r="AD231" i="30"/>
  <c r="Q213" i="30"/>
  <c r="Q177" i="30"/>
  <c r="Q195" i="30"/>
  <c r="T177" i="30"/>
  <c r="T213" i="30"/>
  <c r="T195" i="30"/>
  <c r="AA190" i="30"/>
  <c r="AA172" i="30"/>
  <c r="J194" i="30"/>
  <c r="J212" i="30"/>
  <c r="J176" i="30"/>
  <c r="U176" i="30"/>
  <c r="U194" i="30"/>
  <c r="U212" i="30"/>
  <c r="AD169" i="30"/>
  <c r="AD205" i="30"/>
  <c r="G194" i="30"/>
  <c r="G176" i="30"/>
  <c r="G212" i="30"/>
  <c r="V194" i="30"/>
  <c r="V212" i="30"/>
  <c r="V176" i="30"/>
  <c r="G177" i="30"/>
  <c r="G213" i="30"/>
  <c r="G195" i="30"/>
  <c r="Q172" i="30"/>
  <c r="Q190" i="30"/>
  <c r="T172" i="30"/>
  <c r="T190" i="30"/>
  <c r="D187" i="30"/>
  <c r="W238" i="30"/>
  <c r="Z199" i="30"/>
  <c r="R201" i="30"/>
  <c r="L202" i="30"/>
  <c r="W184" i="30"/>
  <c r="AC202" i="30"/>
  <c r="AA186" i="30"/>
  <c r="AA187" i="30"/>
  <c r="E213" i="30"/>
  <c r="E195" i="30"/>
  <c r="E177" i="30"/>
  <c r="U177" i="30"/>
  <c r="U195" i="30"/>
  <c r="U213" i="30"/>
  <c r="AC194" i="30"/>
  <c r="AC212" i="30"/>
  <c r="AC176" i="30"/>
  <c r="AC169" i="30"/>
  <c r="AC205" i="30"/>
  <c r="F194" i="30"/>
  <c r="F212" i="30"/>
  <c r="F176" i="30"/>
  <c r="N177" i="30"/>
  <c r="N195" i="30"/>
  <c r="N213" i="30"/>
  <c r="AD190" i="30"/>
  <c r="AD172" i="30"/>
  <c r="O212" i="30"/>
  <c r="O194" i="30"/>
  <c r="O176" i="30"/>
  <c r="AE172" i="30"/>
  <c r="AE190" i="30"/>
  <c r="P194" i="30"/>
  <c r="P176" i="30"/>
  <c r="P212" i="30"/>
  <c r="P205" i="30"/>
  <c r="P169" i="30"/>
  <c r="AF172" i="30"/>
  <c r="AF190" i="30"/>
  <c r="Y172" i="30"/>
  <c r="Y190" i="30"/>
  <c r="Y169" i="30"/>
  <c r="Y205" i="30"/>
  <c r="C176" i="30"/>
  <c r="C212" i="30"/>
  <c r="C194" i="30"/>
  <c r="D176" i="30"/>
  <c r="D194" i="30"/>
  <c r="D212" i="30"/>
  <c r="I177" i="30"/>
  <c r="I213" i="30"/>
  <c r="I195" i="30"/>
  <c r="Q176" i="30"/>
  <c r="Q194" i="30"/>
  <c r="Q212" i="30"/>
  <c r="T176" i="30"/>
  <c r="T194" i="30"/>
  <c r="T212" i="30"/>
  <c r="K177" i="30"/>
  <c r="K213" i="30"/>
  <c r="K195" i="30"/>
  <c r="J177" i="30"/>
  <c r="J195" i="30"/>
  <c r="J213" i="30"/>
  <c r="J169" i="30"/>
  <c r="J205" i="30"/>
  <c r="R195" i="30"/>
  <c r="R177" i="30"/>
  <c r="R213" i="30"/>
  <c r="R169" i="30"/>
  <c r="R205" i="30"/>
  <c r="Z169" i="30"/>
  <c r="Z205" i="30"/>
  <c r="L176" i="30"/>
  <c r="L194" i="30"/>
  <c r="L212" i="30"/>
  <c r="A200" i="30"/>
  <c r="A203" i="30"/>
  <c r="A185" i="30"/>
  <c r="A186" i="30"/>
  <c r="A204" i="30"/>
  <c r="A184" i="30"/>
  <c r="A202" i="30"/>
  <c r="A181" i="30"/>
  <c r="A199" i="30"/>
  <c r="A187" i="30"/>
  <c r="A205" i="30"/>
  <c r="A183" i="30"/>
  <c r="A201" i="30"/>
  <c r="A180" i="30"/>
  <c r="A198" i="30"/>
  <c r="Q254" i="30" l="1"/>
  <c r="Q6" i="2" s="1"/>
  <c r="Q6" i="10" s="1"/>
  <c r="Y254" i="30"/>
  <c r="Y6" i="2" s="1"/>
  <c r="Y6" i="10" s="1"/>
  <c r="W254" i="30"/>
  <c r="W6" i="2" s="1"/>
  <c r="W6" i="10" s="1"/>
  <c r="M254" i="30"/>
  <c r="M6" i="2" s="1"/>
  <c r="M6" i="10" s="1"/>
  <c r="I253" i="30"/>
  <c r="AE253" i="30"/>
  <c r="C253" i="30"/>
  <c r="AA253" i="30"/>
  <c r="T254" i="30"/>
  <c r="T6" i="2" s="1"/>
  <c r="T6" i="10" s="1"/>
  <c r="Y253" i="30"/>
  <c r="AA254" i="30"/>
  <c r="AA6" i="2" s="1"/>
  <c r="AA6" i="10" s="1"/>
  <c r="G254" i="30"/>
  <c r="G6" i="2" s="1"/>
  <c r="G6" i="10" s="1"/>
  <c r="P254" i="30"/>
  <c r="P6" i="2" s="1"/>
  <c r="P6" i="10" s="1"/>
  <c r="P253" i="30"/>
  <c r="Z253" i="30"/>
  <c r="J253" i="30"/>
  <c r="T253" i="30"/>
  <c r="AE254" i="30"/>
  <c r="AE6" i="2" s="1"/>
  <c r="AE6" i="10" s="1"/>
  <c r="W253" i="30"/>
  <c r="AF253" i="30"/>
  <c r="H254" i="30"/>
  <c r="H6" i="2" s="1"/>
  <c r="H6" i="10" s="1"/>
  <c r="X254" i="30"/>
  <c r="X6" i="2" s="1"/>
  <c r="X6" i="10" s="1"/>
  <c r="S254" i="30"/>
  <c r="S6" i="2" s="1"/>
  <c r="S6" i="10" s="1"/>
  <c r="L253" i="30"/>
  <c r="V254" i="30"/>
  <c r="V6" i="2" s="1"/>
  <c r="V6" i="10" s="1"/>
  <c r="N253" i="30"/>
  <c r="R254" i="30"/>
  <c r="R6" i="2" s="1"/>
  <c r="R6" i="10" s="1"/>
  <c r="AD254" i="30"/>
  <c r="AD6" i="2" s="1"/>
  <c r="AD6" i="10" s="1"/>
  <c r="I254" i="30"/>
  <c r="I6" i="2" s="1"/>
  <c r="I6" i="10" s="1"/>
  <c r="R253" i="30"/>
  <c r="S253" i="30"/>
  <c r="F254" i="30"/>
  <c r="F6" i="2" s="1"/>
  <c r="F6" i="10" s="1"/>
  <c r="X253" i="30"/>
  <c r="Q253" i="30"/>
  <c r="AC253" i="30"/>
  <c r="N254" i="30"/>
  <c r="N6" i="2" s="1"/>
  <c r="N6" i="10" s="1"/>
  <c r="G253" i="30"/>
  <c r="AD253" i="30"/>
  <c r="AB253" i="30"/>
  <c r="J254" i="30"/>
  <c r="J6" i="2" s="1"/>
  <c r="J6" i="10" s="1"/>
  <c r="H253" i="30"/>
  <c r="U253" i="30"/>
  <c r="L254" i="30"/>
  <c r="L6" i="2" s="1"/>
  <c r="L6" i="10" s="1"/>
  <c r="U254" i="30"/>
  <c r="U6" i="2" s="1"/>
  <c r="U6" i="10" s="1"/>
  <c r="M253" i="30"/>
  <c r="C254" i="30"/>
  <c r="C6" i="2" s="1"/>
  <c r="K253" i="30"/>
  <c r="Z254" i="30"/>
  <c r="Z6" i="2" s="1"/>
  <c r="Z6" i="10" s="1"/>
  <c r="E254" i="30"/>
  <c r="E6" i="2" s="1"/>
  <c r="E6" i="10" s="1"/>
  <c r="AB254" i="30"/>
  <c r="AB6" i="2" s="1"/>
  <c r="AB6" i="10" s="1"/>
  <c r="E253" i="30"/>
  <c r="D253" i="30"/>
  <c r="V253" i="30"/>
  <c r="O253" i="30"/>
  <c r="K254" i="30"/>
  <c r="K6" i="2" s="1"/>
  <c r="K6" i="10" s="1"/>
  <c r="F253" i="30"/>
  <c r="AC254" i="30"/>
  <c r="AC6" i="2" s="1"/>
  <c r="AC6" i="10" s="1"/>
  <c r="O254" i="30"/>
  <c r="O6" i="2" s="1"/>
  <c r="O6" i="10" s="1"/>
  <c r="AF254" i="30"/>
  <c r="AF6" i="2" s="1"/>
  <c r="AF6" i="10" s="1"/>
  <c r="D254" i="30"/>
  <c r="D6" i="2" s="1"/>
  <c r="D6" i="10" s="1"/>
  <c r="T6" i="9"/>
  <c r="R6" i="9" l="1"/>
  <c r="N6" i="9"/>
  <c r="L6" i="9"/>
  <c r="AE6" i="9"/>
  <c r="U6" i="9"/>
  <c r="K6" i="9"/>
  <c r="S6" i="9"/>
  <c r="E6" i="9"/>
  <c r="AA6" i="9"/>
  <c r="G6" i="9"/>
  <c r="F6" i="9"/>
  <c r="V6" i="9"/>
  <c r="I6" i="9"/>
  <c r="AB6" i="9"/>
  <c r="X6" i="9"/>
  <c r="Y6" i="9"/>
  <c r="H6" i="9"/>
  <c r="Q6" i="9"/>
  <c r="AD6" i="9"/>
  <c r="AC6" i="9"/>
  <c r="C6" i="9"/>
  <c r="D6" i="9"/>
  <c r="M6" i="9"/>
  <c r="J6" i="9"/>
  <c r="P6" i="9"/>
  <c r="AF6" i="9"/>
  <c r="W6" i="9"/>
  <c r="O6" i="9"/>
  <c r="Z6" i="9"/>
  <c r="C6" i="10"/>
  <c r="C1" i="18"/>
  <c r="D1" i="18"/>
  <c r="E1" i="18"/>
  <c r="F1" i="18"/>
  <c r="G1" i="18"/>
  <c r="H1" i="18"/>
  <c r="I1" i="18"/>
  <c r="J1" i="18"/>
  <c r="K1" i="18"/>
  <c r="L1" i="18"/>
  <c r="M1" i="18"/>
  <c r="N1" i="18"/>
  <c r="O1" i="18"/>
  <c r="P1" i="18"/>
  <c r="Q1" i="18"/>
  <c r="R1" i="18"/>
  <c r="S1" i="18"/>
  <c r="T1" i="18"/>
  <c r="U1" i="18"/>
  <c r="V1" i="18"/>
  <c r="W1" i="18"/>
  <c r="X1" i="18"/>
  <c r="Y1" i="18"/>
  <c r="Z1" i="18"/>
  <c r="AA1" i="18"/>
  <c r="AB1" i="18"/>
  <c r="AC1" i="18"/>
  <c r="AD1" i="18"/>
  <c r="AE1" i="18"/>
  <c r="AF1" i="18"/>
  <c r="B1" i="18"/>
  <c r="C1" i="17"/>
  <c r="D1" i="17"/>
  <c r="E1" i="17"/>
  <c r="F1" i="17"/>
  <c r="G1" i="17"/>
  <c r="H1" i="17"/>
  <c r="I1" i="17"/>
  <c r="J1" i="17"/>
  <c r="K1" i="17"/>
  <c r="L1" i="17"/>
  <c r="M1" i="17"/>
  <c r="N1" i="17"/>
  <c r="O1" i="17"/>
  <c r="P1" i="17"/>
  <c r="Q1" i="17"/>
  <c r="R1" i="17"/>
  <c r="S1" i="17"/>
  <c r="T1" i="17"/>
  <c r="U1" i="17"/>
  <c r="V1" i="17"/>
  <c r="W1" i="17"/>
  <c r="X1" i="17"/>
  <c r="Y1" i="17"/>
  <c r="Z1" i="17"/>
  <c r="AA1" i="17"/>
  <c r="AB1" i="17"/>
  <c r="AC1" i="17"/>
  <c r="AD1" i="17"/>
  <c r="AE1" i="17"/>
  <c r="AF1" i="17"/>
  <c r="B1" i="17"/>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B1" i="16"/>
  <c r="C1" i="15"/>
  <c r="D1" i="15"/>
  <c r="E1" i="15"/>
  <c r="F1" i="15"/>
  <c r="G1" i="15"/>
  <c r="H1" i="15"/>
  <c r="I1" i="15"/>
  <c r="J1" i="15"/>
  <c r="K1" i="15"/>
  <c r="L1" i="15"/>
  <c r="M1" i="15"/>
  <c r="N1" i="15"/>
  <c r="O1" i="15"/>
  <c r="P1" i="15"/>
  <c r="Q1" i="15"/>
  <c r="R1" i="15"/>
  <c r="S1" i="15"/>
  <c r="T1" i="15"/>
  <c r="U1" i="15"/>
  <c r="V1" i="15"/>
  <c r="W1" i="15"/>
  <c r="X1" i="15"/>
  <c r="Y1" i="15"/>
  <c r="Z1" i="15"/>
  <c r="AA1" i="15"/>
  <c r="AB1" i="15"/>
  <c r="AC1" i="15"/>
  <c r="AD1" i="15"/>
  <c r="AE1" i="15"/>
  <c r="AF1" i="15"/>
  <c r="B1" i="15"/>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AF1" i="14"/>
  <c r="B1" i="14"/>
  <c r="C1" i="13"/>
  <c r="D1" i="13"/>
  <c r="E1" i="13"/>
  <c r="F1" i="13"/>
  <c r="G1" i="13"/>
  <c r="H1" i="13"/>
  <c r="I1" i="13"/>
  <c r="J1" i="13"/>
  <c r="K1" i="13"/>
  <c r="L1" i="13"/>
  <c r="M1" i="13"/>
  <c r="N1" i="13"/>
  <c r="O1" i="13"/>
  <c r="P1" i="13"/>
  <c r="Q1" i="13"/>
  <c r="R1" i="13"/>
  <c r="S1" i="13"/>
  <c r="T1" i="13"/>
  <c r="U1" i="13"/>
  <c r="V1" i="13"/>
  <c r="W1" i="13"/>
  <c r="X1" i="13"/>
  <c r="Y1" i="13"/>
  <c r="Z1" i="13"/>
  <c r="AA1" i="13"/>
  <c r="AB1" i="13"/>
  <c r="AC1" i="13"/>
  <c r="AD1" i="13"/>
  <c r="AE1" i="13"/>
  <c r="AF1" i="13"/>
  <c r="B1" i="13"/>
  <c r="C1" i="12"/>
  <c r="D1" i="12"/>
  <c r="E1" i="12"/>
  <c r="F1" i="12"/>
  <c r="G1" i="12"/>
  <c r="H1" i="12"/>
  <c r="I1" i="12"/>
  <c r="J1" i="12"/>
  <c r="K1" i="12"/>
  <c r="L1" i="12"/>
  <c r="M1" i="12"/>
  <c r="N1" i="12"/>
  <c r="O1" i="12"/>
  <c r="P1" i="12"/>
  <c r="Q1" i="12"/>
  <c r="R1" i="12"/>
  <c r="S1" i="12"/>
  <c r="T1" i="12"/>
  <c r="U1" i="12"/>
  <c r="V1" i="12"/>
  <c r="W1" i="12"/>
  <c r="X1" i="12"/>
  <c r="Y1" i="12"/>
  <c r="Z1" i="12"/>
  <c r="AA1" i="12"/>
  <c r="AB1" i="12"/>
  <c r="AC1" i="12"/>
  <c r="AD1" i="12"/>
  <c r="AE1" i="12"/>
  <c r="AF1" i="12"/>
  <c r="B1" i="12"/>
  <c r="C1" i="11"/>
  <c r="D1" i="11"/>
  <c r="E1" i="11"/>
  <c r="F1" i="11"/>
  <c r="G1" i="11"/>
  <c r="H1" i="11"/>
  <c r="I1" i="11"/>
  <c r="J1" i="11"/>
  <c r="K1" i="11"/>
  <c r="L1" i="11"/>
  <c r="M1" i="11"/>
  <c r="N1" i="11"/>
  <c r="O1" i="11"/>
  <c r="P1" i="11"/>
  <c r="Q1" i="11"/>
  <c r="R1" i="11"/>
  <c r="S1" i="11"/>
  <c r="T1" i="11"/>
  <c r="U1" i="11"/>
  <c r="V1" i="11"/>
  <c r="W1" i="11"/>
  <c r="X1" i="11"/>
  <c r="Y1" i="11"/>
  <c r="Z1" i="11"/>
  <c r="AA1" i="11"/>
  <c r="AB1" i="11"/>
  <c r="AC1" i="11"/>
  <c r="AD1" i="11"/>
  <c r="AE1" i="11"/>
  <c r="AF1" i="11"/>
  <c r="B1" i="11"/>
  <c r="C1" i="10"/>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B1" i="10"/>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B1" i="9"/>
  <c r="C1" i="8"/>
  <c r="D1" i="8"/>
  <c r="E1" i="8"/>
  <c r="F1" i="8"/>
  <c r="G1" i="8"/>
  <c r="H1" i="8"/>
  <c r="I1" i="8"/>
  <c r="J1" i="8"/>
  <c r="K1" i="8"/>
  <c r="L1" i="8"/>
  <c r="M1" i="8"/>
  <c r="N1" i="8"/>
  <c r="O1" i="8"/>
  <c r="P1" i="8"/>
  <c r="Q1" i="8"/>
  <c r="R1" i="8"/>
  <c r="S1" i="8"/>
  <c r="T1" i="8"/>
  <c r="U1" i="8"/>
  <c r="V1" i="8"/>
  <c r="W1" i="8"/>
  <c r="X1" i="8"/>
  <c r="Y1" i="8"/>
  <c r="Z1" i="8"/>
  <c r="AA1" i="8"/>
  <c r="AB1" i="8"/>
  <c r="AC1" i="8"/>
  <c r="AD1" i="8"/>
  <c r="AE1" i="8"/>
  <c r="AF1" i="8"/>
  <c r="B1" i="8"/>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B1" i="2"/>
  <c r="Q56" i="31" l="1"/>
  <c r="J56" i="31"/>
  <c r="T56" i="31"/>
  <c r="AB56" i="31"/>
  <c r="X56" i="31"/>
  <c r="C56" i="31"/>
  <c r="Z56" i="31"/>
  <c r="S56" i="31" l="1"/>
  <c r="L56" i="31"/>
  <c r="K56" i="31"/>
  <c r="W56" i="31"/>
  <c r="AA56" i="31"/>
  <c r="AE56" i="31"/>
  <c r="N56" i="31"/>
  <c r="R56" i="31"/>
  <c r="H56" i="31"/>
  <c r="V56" i="31"/>
  <c r="G56" i="31"/>
  <c r="B56" i="31"/>
  <c r="I56" i="31"/>
  <c r="AE55" i="31"/>
  <c r="AE8" i="2" s="1"/>
  <c r="AD55" i="31"/>
  <c r="AD8" i="2" s="1"/>
  <c r="F56" i="31"/>
  <c r="AC56" i="31"/>
  <c r="Y55" i="31"/>
  <c r="Y8" i="2" s="1"/>
  <c r="AF56" i="31"/>
  <c r="P56" i="31"/>
  <c r="E55" i="31"/>
  <c r="E8" i="2" s="1"/>
  <c r="P55" i="31"/>
  <c r="P8" i="2" s="1"/>
  <c r="M56" i="31"/>
  <c r="D56" i="31"/>
  <c r="U56" i="31"/>
  <c r="O56" i="31"/>
  <c r="AD56" i="31"/>
  <c r="I55" i="31"/>
  <c r="I8" i="2" s="1"/>
  <c r="X55" i="31"/>
  <c r="X8" i="2" s="1"/>
  <c r="R55" i="31"/>
  <c r="R8" i="2" s="1"/>
  <c r="Y56" i="31"/>
  <c r="W55" i="31"/>
  <c r="W8" i="2" s="1"/>
  <c r="U55" i="31"/>
  <c r="U8" i="2" s="1"/>
  <c r="B55" i="31"/>
  <c r="B8" i="2" s="1"/>
  <c r="G55" i="31"/>
  <c r="G8" i="2" s="1"/>
  <c r="AC55" i="31"/>
  <c r="AC8" i="2" s="1"/>
  <c r="J55" i="31"/>
  <c r="J8" i="2" s="1"/>
  <c r="V55" i="31"/>
  <c r="V8" i="2" s="1"/>
  <c r="Z55" i="31"/>
  <c r="Z8" i="2" s="1"/>
  <c r="F55" i="31"/>
  <c r="F8" i="2" s="1"/>
  <c r="C55" i="31"/>
  <c r="C8" i="2" s="1"/>
  <c r="Q55" i="31"/>
  <c r="Q8" i="2" s="1"/>
  <c r="AB55" i="31"/>
  <c r="AB8" i="2" s="1"/>
  <c r="O55" i="31"/>
  <c r="O8" i="2" s="1"/>
  <c r="M55" i="31"/>
  <c r="M8" i="2" s="1"/>
  <c r="E56" i="31"/>
  <c r="S55" i="31"/>
  <c r="S8" i="2" s="1"/>
  <c r="K55" i="31"/>
  <c r="K8" i="2" s="1"/>
  <c r="H55" i="31"/>
  <c r="H8" i="2" s="1"/>
  <c r="N55" i="31"/>
  <c r="N8" i="2" s="1"/>
  <c r="AF55" i="31"/>
  <c r="AF8" i="2" s="1"/>
  <c r="T55" i="31"/>
  <c r="T8" i="2" s="1"/>
  <c r="L55" i="31"/>
  <c r="L8" i="2" s="1"/>
  <c r="AA55" i="31"/>
  <c r="AA8" i="2" s="1"/>
  <c r="D55" i="31"/>
  <c r="D8" i="2" s="1"/>
  <c r="N8" i="10" l="1"/>
  <c r="N8" i="14" s="1"/>
  <c r="Q8" i="10"/>
  <c r="Q8" i="13" s="1"/>
  <c r="AA8" i="10"/>
  <c r="AA8" i="14" s="1"/>
  <c r="V8" i="10"/>
  <c r="V8" i="13" s="1"/>
  <c r="T8" i="10"/>
  <c r="T8" i="14" s="1"/>
  <c r="R8" i="10"/>
  <c r="R8" i="14" s="1"/>
  <c r="O8" i="10"/>
  <c r="O8" i="13" s="1"/>
  <c r="H8" i="10"/>
  <c r="H8" i="13" s="1"/>
  <c r="K8" i="10"/>
  <c r="K8" i="13" s="1"/>
  <c r="F8" i="10"/>
  <c r="F8" i="14" s="1"/>
  <c r="W8" i="10"/>
  <c r="W8" i="13" s="1"/>
  <c r="D8" i="10"/>
  <c r="D8" i="13" s="1"/>
  <c r="S8" i="10"/>
  <c r="S8" i="14" s="1"/>
  <c r="Z8" i="10"/>
  <c r="Z8" i="13" s="1"/>
  <c r="AD8" i="10"/>
  <c r="AD8" i="13" s="1"/>
  <c r="AE8" i="10"/>
  <c r="AE8" i="14" s="1"/>
  <c r="P8" i="10"/>
  <c r="P8" i="13" s="1"/>
  <c r="L8" i="10"/>
  <c r="L8" i="14" s="1"/>
  <c r="M8" i="10"/>
  <c r="M8" i="13" s="1"/>
  <c r="J8" i="10"/>
  <c r="J8" i="14" s="1"/>
  <c r="X8" i="10"/>
  <c r="X8" i="13" s="1"/>
  <c r="E8" i="10"/>
  <c r="E8" i="14" s="1"/>
  <c r="AC8" i="10"/>
  <c r="AC8" i="14" s="1"/>
  <c r="AF8" i="10"/>
  <c r="AF8" i="13" s="1"/>
  <c r="AB8" i="10"/>
  <c r="AB8" i="13" s="1"/>
  <c r="G8" i="10"/>
  <c r="G8" i="14" s="1"/>
  <c r="I8" i="10"/>
  <c r="Y8" i="10"/>
  <c r="C8" i="10"/>
  <c r="U8" i="10"/>
  <c r="H5" i="9"/>
  <c r="H4" i="9" s="1"/>
  <c r="B4" i="17"/>
  <c r="B5" i="15"/>
  <c r="M5" i="15" s="1"/>
  <c r="M4" i="15" s="1"/>
  <c r="B5" i="16"/>
  <c r="Q5" i="16" s="1"/>
  <c r="M5" i="16"/>
  <c r="AA5" i="16"/>
  <c r="W5" i="16"/>
  <c r="O5" i="16"/>
  <c r="G5" i="16"/>
  <c r="N5" i="16"/>
  <c r="V5" i="16"/>
  <c r="AC5" i="16"/>
  <c r="U5" i="16"/>
  <c r="I5" i="16"/>
  <c r="AF5" i="16"/>
  <c r="AB5" i="16"/>
  <c r="T5" i="16"/>
  <c r="P5" i="16"/>
  <c r="L5" i="16"/>
  <c r="H5" i="16"/>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C5" i="13"/>
  <c r="B5" i="12"/>
  <c r="B5" i="11"/>
  <c r="G5" i="11" s="1"/>
  <c r="Q8" i="14" l="1"/>
  <c r="N8" i="13"/>
  <c r="V8" i="14"/>
  <c r="O4" i="17"/>
  <c r="B2" i="17"/>
  <c r="AA8" i="13"/>
  <c r="T8" i="13"/>
  <c r="O8" i="14"/>
  <c r="AC8" i="13"/>
  <c r="H8" i="14"/>
  <c r="R8" i="13"/>
  <c r="AD8" i="14"/>
  <c r="W8" i="14"/>
  <c r="M8" i="14"/>
  <c r="AE8" i="13"/>
  <c r="AF8" i="14"/>
  <c r="K8" i="14"/>
  <c r="P8" i="14"/>
  <c r="AB8" i="14"/>
  <c r="X8" i="14"/>
  <c r="J8" i="13"/>
  <c r="F8" i="13"/>
  <c r="L8" i="13"/>
  <c r="Z8" i="14"/>
  <c r="S8" i="13"/>
  <c r="G8" i="13"/>
  <c r="E8" i="13"/>
  <c r="D8" i="14"/>
  <c r="U8" i="13"/>
  <c r="U8" i="14"/>
  <c r="I8" i="13"/>
  <c r="I8" i="14"/>
  <c r="C8" i="13"/>
  <c r="C8" i="14"/>
  <c r="Y8" i="13"/>
  <c r="Y8" i="14"/>
  <c r="X5" i="12"/>
  <c r="E5" i="16"/>
  <c r="C5" i="16"/>
  <c r="T5" i="12"/>
  <c r="F5" i="16"/>
  <c r="Z5" i="16"/>
  <c r="AD5" i="12"/>
  <c r="AC5" i="11"/>
  <c r="U5" i="11"/>
  <c r="H4" i="17"/>
  <c r="AB5" i="15"/>
  <c r="AB4" i="15" s="1"/>
  <c r="Z5" i="12"/>
  <c r="Y5" i="12"/>
  <c r="R5" i="16"/>
  <c r="Y5" i="16"/>
  <c r="AD5" i="15"/>
  <c r="AD4" i="15" s="1"/>
  <c r="S5" i="15"/>
  <c r="S4" i="15" s="1"/>
  <c r="E5" i="15"/>
  <c r="E4" i="15" s="1"/>
  <c r="AC5" i="15"/>
  <c r="AC4" i="15" s="1"/>
  <c r="R5" i="15"/>
  <c r="R4" i="15" s="1"/>
  <c r="D5" i="15"/>
  <c r="D4" i="15" s="1"/>
  <c r="AE5" i="12"/>
  <c r="M5" i="11"/>
  <c r="S5" i="16"/>
  <c r="D5" i="16"/>
  <c r="AA5" i="15"/>
  <c r="AA4" i="15" s="1"/>
  <c r="G5" i="15"/>
  <c r="G4" i="15" s="1"/>
  <c r="B4" i="15"/>
  <c r="AA5" i="12"/>
  <c r="E5" i="11"/>
  <c r="Z5" i="15"/>
  <c r="Z4" i="15" s="1"/>
  <c r="L5" i="15"/>
  <c r="L4" i="15" s="1"/>
  <c r="N5" i="15"/>
  <c r="N4" i="15" s="1"/>
  <c r="C5" i="15"/>
  <c r="C4" i="15" s="1"/>
  <c r="V5" i="15"/>
  <c r="V4" i="15" s="1"/>
  <c r="K5" i="15"/>
  <c r="K4" i="15" s="1"/>
  <c r="J5" i="16"/>
  <c r="AE5" i="16"/>
  <c r="U5" i="15"/>
  <c r="U4" i="15" s="1"/>
  <c r="J5" i="15"/>
  <c r="J4" i="15" s="1"/>
  <c r="AC5" i="12"/>
  <c r="T5" i="15"/>
  <c r="T4" i="15" s="1"/>
  <c r="F5" i="15"/>
  <c r="F4" i="15" s="1"/>
  <c r="D5" i="9"/>
  <c r="D4" i="9" s="1"/>
  <c r="B2" i="11"/>
  <c r="B2" i="15"/>
  <c r="B2" i="16"/>
  <c r="B2" i="12"/>
  <c r="N4" i="17"/>
  <c r="G4" i="17"/>
  <c r="F4" i="17"/>
  <c r="AD4" i="17"/>
  <c r="AE4" i="17"/>
  <c r="W4" i="17"/>
  <c r="V4" i="17"/>
  <c r="AD5" i="10"/>
  <c r="AC4" i="17"/>
  <c r="U4" i="17"/>
  <c r="M4" i="17"/>
  <c r="E4" i="17"/>
  <c r="AB4" i="17"/>
  <c r="K4" i="17"/>
  <c r="C4" i="17"/>
  <c r="L4" i="17"/>
  <c r="Z4" i="17"/>
  <c r="R4" i="17"/>
  <c r="J4" i="17"/>
  <c r="Y4" i="17"/>
  <c r="Q4" i="17"/>
  <c r="I4" i="17"/>
  <c r="T4" i="17"/>
  <c r="D4" i="17"/>
  <c r="AA4" i="17"/>
  <c r="S4" i="17"/>
  <c r="AF4" i="17"/>
  <c r="X4" i="17"/>
  <c r="P4" i="17"/>
  <c r="AD5" i="16"/>
  <c r="X5" i="16"/>
  <c r="K5" i="16"/>
  <c r="I5" i="15"/>
  <c r="I4" i="15" s="1"/>
  <c r="Y5" i="15"/>
  <c r="Y4" i="15" s="1"/>
  <c r="AF5" i="15"/>
  <c r="AF4" i="15" s="1"/>
  <c r="P5" i="15"/>
  <c r="P4" i="15" s="1"/>
  <c r="H5" i="15"/>
  <c r="H4" i="15" s="1"/>
  <c r="Q5" i="15"/>
  <c r="Q4" i="15" s="1"/>
  <c r="X5" i="15"/>
  <c r="X4" i="15" s="1"/>
  <c r="AE5" i="15"/>
  <c r="AE4" i="15" s="1"/>
  <c r="W5" i="15"/>
  <c r="W4" i="15" s="1"/>
  <c r="O5" i="15"/>
  <c r="O4" i="15" s="1"/>
  <c r="P5" i="12"/>
  <c r="S5" i="12"/>
  <c r="Q5" i="12"/>
  <c r="U5" i="12"/>
  <c r="L5" i="12"/>
  <c r="I5" i="12"/>
  <c r="V5" i="12"/>
  <c r="H5" i="12"/>
  <c r="E5" i="12"/>
  <c r="W5" i="12"/>
  <c r="R5" i="12"/>
  <c r="O5" i="12"/>
  <c r="N5" i="12"/>
  <c r="M5" i="12"/>
  <c r="D5" i="12"/>
  <c r="K5" i="12"/>
  <c r="J5" i="12"/>
  <c r="AF5" i="12"/>
  <c r="G5" i="12"/>
  <c r="C5" i="12"/>
  <c r="F5" i="12"/>
  <c r="AB5" i="12"/>
  <c r="AD5" i="11"/>
  <c r="V5" i="11"/>
  <c r="N5" i="11"/>
  <c r="F5" i="11"/>
  <c r="C5" i="11"/>
  <c r="AB5" i="11"/>
  <c r="T5" i="11"/>
  <c r="L5" i="11"/>
  <c r="D5" i="11"/>
  <c r="AA5" i="11"/>
  <c r="Z5" i="11"/>
  <c r="R5" i="11"/>
  <c r="J5" i="11"/>
  <c r="K5" i="11"/>
  <c r="Y5" i="11"/>
  <c r="Q5" i="11"/>
  <c r="I5" i="11"/>
  <c r="S5" i="11"/>
  <c r="AF5" i="11"/>
  <c r="X5" i="11"/>
  <c r="P5" i="11"/>
  <c r="H5" i="11"/>
  <c r="AE5" i="11"/>
  <c r="W5" i="11"/>
  <c r="O5" i="11"/>
  <c r="K5" i="9"/>
  <c r="K4" i="9" s="1"/>
  <c r="G5" i="9"/>
  <c r="F5" i="9"/>
  <c r="F4" i="9" s="1"/>
  <c r="S5" i="9"/>
  <c r="S4" i="9" s="1"/>
  <c r="B4" i="9"/>
  <c r="U5" i="9"/>
  <c r="U4" i="9" s="1"/>
  <c r="L5" i="9"/>
  <c r="AC5" i="9"/>
  <c r="Y5" i="9"/>
  <c r="Y4" i="9" s="1"/>
  <c r="Z5" i="9"/>
  <c r="Z4" i="9" s="1"/>
  <c r="AA5" i="9"/>
  <c r="AA4" i="9" s="1"/>
  <c r="Q5" i="9"/>
  <c r="Q4" i="9" s="1"/>
  <c r="P5" i="9"/>
  <c r="X5" i="9"/>
  <c r="AD5" i="9"/>
  <c r="AE5" i="9"/>
  <c r="R5" i="9"/>
  <c r="R4" i="9" s="1"/>
  <c r="AB5" i="9"/>
  <c r="AB4" i="9" s="1"/>
  <c r="I5" i="9"/>
  <c r="V5" i="9"/>
  <c r="W5" i="9"/>
  <c r="E5" i="9"/>
  <c r="E4" i="9" s="1"/>
  <c r="N5" i="9"/>
  <c r="N4" i="9" s="1"/>
  <c r="U5" i="10"/>
  <c r="AF5" i="9"/>
  <c r="W5" i="10"/>
  <c r="O5" i="9"/>
  <c r="O4" i="9" s="1"/>
  <c r="Z5" i="10"/>
  <c r="T5" i="9"/>
  <c r="T4" i="9" s="1"/>
  <c r="C5" i="9"/>
  <c r="C4" i="9" s="1"/>
  <c r="J5" i="9"/>
  <c r="X5" i="10"/>
  <c r="M5" i="9"/>
  <c r="M4" i="9" s="1"/>
  <c r="Q5" i="10"/>
  <c r="M5" i="10"/>
  <c r="P5" i="10"/>
  <c r="O5" i="10"/>
  <c r="R5" i="10"/>
  <c r="D5" i="10"/>
  <c r="T5" i="10"/>
  <c r="V5" i="10"/>
  <c r="L5" i="10"/>
  <c r="N5" i="10"/>
  <c r="C5" i="10"/>
  <c r="E5" i="10"/>
  <c r="H5" i="10"/>
  <c r="G5" i="10"/>
  <c r="J5" i="10"/>
  <c r="S5" i="10"/>
  <c r="K5" i="10"/>
  <c r="B4" i="10"/>
  <c r="B3" i="10" s="1"/>
  <c r="F5" i="10"/>
  <c r="I5" i="10"/>
  <c r="AC5" i="10"/>
  <c r="AF5" i="10"/>
  <c r="AE5" i="10"/>
  <c r="Y5" i="10"/>
  <c r="AB5" i="10"/>
  <c r="AA5" i="10"/>
  <c r="AD4" i="10" l="1"/>
  <c r="AF4" i="9"/>
  <c r="AC4" i="9"/>
  <c r="H4" i="10"/>
  <c r="C4" i="10"/>
  <c r="U4" i="10"/>
  <c r="Q4" i="10"/>
  <c r="S4" i="10"/>
  <c r="V4" i="10"/>
  <c r="T4" i="10"/>
  <c r="W4" i="10"/>
  <c r="F4" i="10"/>
  <c r="D4" i="10"/>
  <c r="X4" i="10"/>
  <c r="V4" i="9"/>
  <c r="AD4" i="9"/>
  <c r="G4" i="9"/>
  <c r="X4" i="9"/>
  <c r="L4" i="9"/>
  <c r="W4" i="9"/>
  <c r="P4" i="9"/>
  <c r="I4" i="9"/>
  <c r="Z4" i="10"/>
  <c r="J4" i="9"/>
  <c r="AE4" i="9"/>
  <c r="N4" i="10"/>
  <c r="L4" i="10"/>
  <c r="AB4" i="10"/>
  <c r="AF4" i="10"/>
  <c r="AA4" i="10"/>
  <c r="P4" i="10"/>
  <c r="K4" i="10"/>
  <c r="AE4" i="10"/>
  <c r="G4" i="10"/>
  <c r="AC4" i="10"/>
  <c r="O4" i="10"/>
  <c r="I4" i="10"/>
  <c r="Y4" i="10"/>
  <c r="M4" i="10"/>
  <c r="R4" i="10"/>
  <c r="E4" i="10"/>
  <c r="J4" i="10"/>
  <c r="F3" i="9" l="1"/>
  <c r="X3" i="9"/>
  <c r="J3" i="9"/>
  <c r="W3" i="9"/>
  <c r="Q3" i="9"/>
  <c r="AE3" i="9"/>
  <c r="H3" i="9"/>
  <c r="AF3" i="9"/>
  <c r="Z3" i="9"/>
  <c r="V3" i="9"/>
  <c r="N3" i="9"/>
  <c r="S3" i="9"/>
  <c r="D3" i="9"/>
  <c r="AD3" i="9"/>
  <c r="I3" i="9"/>
  <c r="K3" i="9"/>
  <c r="Y3" i="9"/>
  <c r="R3" i="9"/>
  <c r="AB3" i="9"/>
  <c r="P3" i="9"/>
  <c r="G3" i="9"/>
  <c r="B7" i="9"/>
  <c r="B7" i="10"/>
  <c r="C3" i="9"/>
  <c r="O3" i="9"/>
  <c r="T3" i="9"/>
  <c r="AC3" i="9"/>
  <c r="L3" i="9"/>
  <c r="M3" i="9"/>
  <c r="U3" i="9"/>
  <c r="AA3" i="9"/>
  <c r="E3" i="9"/>
  <c r="B7" i="8"/>
  <c r="B6" i="8"/>
  <c r="B3" i="8"/>
  <c r="X3" i="10"/>
  <c r="Q3" i="10"/>
  <c r="AE3" i="10"/>
  <c r="T3" i="10"/>
  <c r="F3" i="10"/>
  <c r="P3" i="10"/>
  <c r="AD3" i="10"/>
  <c r="Z3" i="10"/>
  <c r="I3" i="10"/>
  <c r="C3" i="10"/>
  <c r="AF3" i="10"/>
  <c r="V3" i="10"/>
  <c r="J3" i="10"/>
  <c r="H3" i="10"/>
  <c r="O3" i="10"/>
  <c r="L3" i="10"/>
  <c r="N3" i="10"/>
  <c r="D3" i="10"/>
  <c r="AC3" i="10"/>
  <c r="K3" i="10"/>
  <c r="Y3" i="10"/>
  <c r="R3" i="10"/>
  <c r="AB3" i="10"/>
  <c r="M3" i="10"/>
  <c r="S3" i="10"/>
  <c r="G3" i="10"/>
  <c r="AA3" i="10"/>
  <c r="E3" i="10"/>
  <c r="U3" i="10"/>
  <c r="W3" i="10"/>
  <c r="B8" i="8"/>
  <c r="B8" i="9"/>
  <c r="E8" i="9" l="1"/>
  <c r="E8" i="16" s="1"/>
  <c r="M8" i="9"/>
  <c r="M8" i="12" s="1"/>
  <c r="U8" i="9"/>
  <c r="U8" i="16" s="1"/>
  <c r="AC8" i="9"/>
  <c r="AC8" i="12" s="1"/>
  <c r="F8" i="9"/>
  <c r="F8" i="12" s="1"/>
  <c r="N8" i="9"/>
  <c r="N8" i="12" s="1"/>
  <c r="V8" i="9"/>
  <c r="V8" i="15" s="1"/>
  <c r="AD8" i="9"/>
  <c r="AD8" i="15" s="1"/>
  <c r="G8" i="9"/>
  <c r="G8" i="15" s="1"/>
  <c r="O8" i="9"/>
  <c r="O8" i="16" s="1"/>
  <c r="W8" i="9"/>
  <c r="W8" i="11" s="1"/>
  <c r="AE8" i="9"/>
  <c r="AE8" i="11" s="1"/>
  <c r="H8" i="9"/>
  <c r="H8" i="16" s="1"/>
  <c r="P8" i="9"/>
  <c r="P8" i="16" s="1"/>
  <c r="X8" i="9"/>
  <c r="X8" i="15" s="1"/>
  <c r="AF8" i="9"/>
  <c r="AF8" i="15" s="1"/>
  <c r="I8" i="9"/>
  <c r="I8" i="12" s="1"/>
  <c r="Q8" i="9"/>
  <c r="Q8" i="12" s="1"/>
  <c r="Y8" i="9"/>
  <c r="Y8" i="16" s="1"/>
  <c r="J8" i="9"/>
  <c r="J8" i="11" s="1"/>
  <c r="R8" i="9"/>
  <c r="R8" i="12" s="1"/>
  <c r="Z8" i="9"/>
  <c r="Z8" i="12" s="1"/>
  <c r="C8" i="9"/>
  <c r="C8" i="12" s="1"/>
  <c r="K8" i="9"/>
  <c r="K8" i="16" s="1"/>
  <c r="S8" i="9"/>
  <c r="S8" i="12" s="1"/>
  <c r="AA8" i="9"/>
  <c r="AA8" i="12" s="1"/>
  <c r="D8" i="9"/>
  <c r="D8" i="15" s="1"/>
  <c r="L8" i="9"/>
  <c r="L8" i="15" s="1"/>
  <c r="T8" i="9"/>
  <c r="T8" i="11" s="1"/>
  <c r="AB8" i="9"/>
  <c r="AB8" i="16" s="1"/>
  <c r="F7" i="10"/>
  <c r="N7" i="10"/>
  <c r="V7" i="10"/>
  <c r="AD7" i="10"/>
  <c r="G7" i="10"/>
  <c r="O7" i="10"/>
  <c r="W7" i="10"/>
  <c r="AE7" i="10"/>
  <c r="H7" i="10"/>
  <c r="P7" i="10"/>
  <c r="X7" i="10"/>
  <c r="AF7" i="10"/>
  <c r="I7" i="10"/>
  <c r="Q7" i="10"/>
  <c r="Y7" i="10"/>
  <c r="C7" i="10"/>
  <c r="J7" i="10"/>
  <c r="R7" i="10"/>
  <c r="Z7" i="10"/>
  <c r="K7" i="10"/>
  <c r="S7" i="10"/>
  <c r="AA7" i="10"/>
  <c r="D7" i="10"/>
  <c r="L7" i="10"/>
  <c r="T7" i="10"/>
  <c r="AB7" i="10"/>
  <c r="E7" i="10"/>
  <c r="M7" i="10"/>
  <c r="U7" i="10"/>
  <c r="AC7" i="10"/>
  <c r="J7" i="9"/>
  <c r="R7" i="9"/>
  <c r="Z7" i="9"/>
  <c r="K7" i="9"/>
  <c r="S7" i="9"/>
  <c r="AA7" i="9"/>
  <c r="D7" i="9"/>
  <c r="L7" i="9"/>
  <c r="T7" i="9"/>
  <c r="AB7" i="9"/>
  <c r="E7" i="9"/>
  <c r="M7" i="9"/>
  <c r="U7" i="9"/>
  <c r="AC7" i="9"/>
  <c r="F7" i="9"/>
  <c r="N7" i="9"/>
  <c r="V7" i="9"/>
  <c r="AD7" i="9"/>
  <c r="C7" i="9"/>
  <c r="G7" i="9"/>
  <c r="O7" i="9"/>
  <c r="W7" i="9"/>
  <c r="AE7" i="9"/>
  <c r="H7" i="9"/>
  <c r="P7" i="9"/>
  <c r="X7" i="9"/>
  <c r="AF7" i="9"/>
  <c r="I7" i="9"/>
  <c r="Q7" i="9"/>
  <c r="Y7" i="9"/>
  <c r="J3" i="8"/>
  <c r="R3" i="8"/>
  <c r="W3" i="8"/>
  <c r="AE3" i="8"/>
  <c r="E3" i="8"/>
  <c r="M3" i="8"/>
  <c r="Z3" i="8"/>
  <c r="N3" i="8"/>
  <c r="K3" i="8"/>
  <c r="X3" i="8"/>
  <c r="AF3" i="8"/>
  <c r="S3" i="8"/>
  <c r="P3" i="8"/>
  <c r="AC3" i="8"/>
  <c r="Q3" i="8"/>
  <c r="AD3" i="8"/>
  <c r="D3" i="8"/>
  <c r="L3" i="8"/>
  <c r="Y3" i="8"/>
  <c r="F3" i="8"/>
  <c r="AA3" i="8"/>
  <c r="H3" i="8"/>
  <c r="U3" i="8"/>
  <c r="I3" i="8"/>
  <c r="V3" i="8"/>
  <c r="C3" i="8"/>
  <c r="G3" i="8"/>
  <c r="O3" i="8"/>
  <c r="T3" i="8"/>
  <c r="AB3" i="8"/>
  <c r="F8" i="8"/>
  <c r="N8" i="8"/>
  <c r="V8" i="8"/>
  <c r="AD8" i="8"/>
  <c r="Q8" i="8"/>
  <c r="R8" i="8"/>
  <c r="T8" i="8"/>
  <c r="G8" i="8"/>
  <c r="O8" i="8"/>
  <c r="W8" i="8"/>
  <c r="AE8" i="8"/>
  <c r="Y8" i="8"/>
  <c r="J8" i="8"/>
  <c r="L8" i="8"/>
  <c r="E8" i="8"/>
  <c r="H8" i="8"/>
  <c r="P8" i="8"/>
  <c r="X8" i="8"/>
  <c r="AF8" i="8"/>
  <c r="I8" i="8"/>
  <c r="C8" i="8"/>
  <c r="Z8" i="8"/>
  <c r="D8" i="8"/>
  <c r="AB8" i="8"/>
  <c r="U8" i="8"/>
  <c r="K8" i="8"/>
  <c r="S8" i="8"/>
  <c r="AA8" i="8"/>
  <c r="M8" i="8"/>
  <c r="AC8" i="8"/>
  <c r="C6" i="8"/>
  <c r="K6" i="8"/>
  <c r="Y6" i="8"/>
  <c r="F6" i="8"/>
  <c r="N6" i="8"/>
  <c r="U6" i="8"/>
  <c r="I6" i="8"/>
  <c r="AE6" i="8"/>
  <c r="J6" i="8"/>
  <c r="D6" i="8"/>
  <c r="L6" i="8"/>
  <c r="Z6" i="8"/>
  <c r="T6" i="8"/>
  <c r="O6" i="8"/>
  <c r="AC6" i="8"/>
  <c r="R6" i="8"/>
  <c r="E6" i="8"/>
  <c r="M6" i="8"/>
  <c r="S6" i="8"/>
  <c r="AA6" i="8"/>
  <c r="AB6" i="8"/>
  <c r="G6" i="8"/>
  <c r="Q6" i="8"/>
  <c r="W6" i="8"/>
  <c r="X6" i="8"/>
  <c r="H6" i="8"/>
  <c r="P6" i="8"/>
  <c r="V6" i="8"/>
  <c r="AD6" i="8"/>
  <c r="AF6" i="8"/>
  <c r="D7" i="8"/>
  <c r="L7" i="8"/>
  <c r="S7" i="8"/>
  <c r="AA7" i="8"/>
  <c r="G7" i="8"/>
  <c r="V7" i="8"/>
  <c r="H7" i="8"/>
  <c r="W7" i="8"/>
  <c r="J7" i="8"/>
  <c r="C7" i="8"/>
  <c r="E7" i="8"/>
  <c r="M7" i="8"/>
  <c r="T7" i="8"/>
  <c r="AB7" i="8"/>
  <c r="AD7" i="8"/>
  <c r="R7" i="8"/>
  <c r="Y7" i="8"/>
  <c r="F7" i="8"/>
  <c r="N7" i="8"/>
  <c r="U7" i="8"/>
  <c r="AC7" i="8"/>
  <c r="O7" i="8"/>
  <c r="P7" i="8"/>
  <c r="AE7" i="8"/>
  <c r="Z7" i="8"/>
  <c r="I7" i="8"/>
  <c r="Q7" i="8"/>
  <c r="X7" i="8"/>
  <c r="AF7" i="8"/>
  <c r="K7" i="8"/>
  <c r="B8" i="16"/>
  <c r="B8" i="12"/>
  <c r="B8" i="15"/>
  <c r="B8" i="11"/>
  <c r="J8" i="16" l="1"/>
  <c r="AE8" i="16"/>
  <c r="AE8" i="15"/>
  <c r="J8" i="15"/>
  <c r="J8" i="12"/>
  <c r="L8" i="11"/>
  <c r="I8" i="16"/>
  <c r="F8" i="11"/>
  <c r="F8" i="15"/>
  <c r="I8" i="15"/>
  <c r="U8" i="15"/>
  <c r="W8" i="12"/>
  <c r="AC8" i="16"/>
  <c r="AC8" i="15"/>
  <c r="AE8" i="12"/>
  <c r="L8" i="12"/>
  <c r="AC8" i="11"/>
  <c r="L8" i="16"/>
  <c r="T8" i="12"/>
  <c r="R8" i="16"/>
  <c r="H8" i="11"/>
  <c r="Q8" i="16"/>
  <c r="G8" i="12"/>
  <c r="D8" i="16"/>
  <c r="M8" i="15"/>
  <c r="Q8" i="15"/>
  <c r="G8" i="16"/>
  <c r="S8" i="16"/>
  <c r="G8" i="11"/>
  <c r="E8" i="11"/>
  <c r="S8" i="11"/>
  <c r="O8" i="11"/>
  <c r="AA8" i="11"/>
  <c r="Y8" i="15"/>
  <c r="E8" i="15"/>
  <c r="AA8" i="16"/>
  <c r="K8" i="11"/>
  <c r="AB8" i="12"/>
  <c r="Z8" i="11"/>
  <c r="Z8" i="16"/>
  <c r="AB8" i="15"/>
  <c r="P8" i="15"/>
  <c r="P8" i="11"/>
  <c r="N8" i="11"/>
  <c r="N8" i="16"/>
  <c r="X8" i="12"/>
  <c r="C8" i="16"/>
  <c r="V8" i="12"/>
  <c r="K8" i="12"/>
  <c r="F8" i="16"/>
  <c r="X8" i="11"/>
  <c r="C8" i="11"/>
  <c r="K8" i="15"/>
  <c r="AF8" i="12"/>
  <c r="T8" i="16"/>
  <c r="AD8" i="16"/>
  <c r="AD8" i="11"/>
  <c r="AF8" i="16"/>
  <c r="H8" i="15"/>
  <c r="T8" i="15"/>
  <c r="AD8" i="12"/>
  <c r="R8" i="11"/>
  <c r="H8" i="12"/>
  <c r="R8" i="15"/>
  <c r="AF8" i="11"/>
  <c r="V8" i="11"/>
  <c r="V8" i="16"/>
  <c r="AA8" i="15"/>
  <c r="Y8" i="11"/>
  <c r="X8" i="16"/>
  <c r="W8" i="16"/>
  <c r="Q8" i="11"/>
  <c r="C8" i="15"/>
  <c r="Y8" i="12"/>
  <c r="W8" i="15"/>
  <c r="U8" i="12"/>
  <c r="D8" i="12"/>
  <c r="M8" i="11"/>
  <c r="S8" i="15"/>
  <c r="Z8" i="15"/>
  <c r="O8" i="12"/>
  <c r="E8" i="12"/>
  <c r="I8" i="11"/>
  <c r="D8" i="11"/>
  <c r="M8" i="16"/>
  <c r="AB8" i="11"/>
  <c r="P8" i="12"/>
  <c r="O8" i="15"/>
  <c r="U8" i="11"/>
  <c r="N8" i="15"/>
</calcChain>
</file>

<file path=xl/sharedStrings.xml><?xml version="1.0" encoding="utf-8"?>
<sst xmlns="http://schemas.openxmlformats.org/spreadsheetml/2006/main" count="9714" uniqueCount="4053">
  <si>
    <t>battery electric vehicle</t>
  </si>
  <si>
    <t>natural gas vehicle</t>
  </si>
  <si>
    <t>gasoline vehicle</t>
  </si>
  <si>
    <t>diesel vehicle</t>
  </si>
  <si>
    <t>plugin hybrid vehicle</t>
  </si>
  <si>
    <t>Notes</t>
  </si>
  <si>
    <t>HDVs</t>
  </si>
  <si>
    <t>aircraft</t>
  </si>
  <si>
    <t>rail</t>
  </si>
  <si>
    <t>ships</t>
  </si>
  <si>
    <t>motorbikes</t>
  </si>
  <si>
    <t>- -</t>
  </si>
  <si>
    <t>EIA</t>
  </si>
  <si>
    <t>BNVP BAU New Vehicle Price</t>
  </si>
  <si>
    <t>Sources:</t>
  </si>
  <si>
    <t>Any vehicle types / cargo type / technology combinations that cannot exist</t>
  </si>
  <si>
    <t>(defined as having zero for all years in the variable MPNVbT) are assigned a</t>
  </si>
  <si>
    <t>price of zero in this variable.</t>
  </si>
  <si>
    <t>Average Price</t>
  </si>
  <si>
    <t>Fuel Cell Hydrogen</t>
  </si>
  <si>
    <t>Fuel Cell Methanol</t>
  </si>
  <si>
    <t>Gasoline-Electric Hybrid</t>
  </si>
  <si>
    <t>Diesel-Electric Hybrid</t>
  </si>
  <si>
    <t>200 Mile Electric Vehicle</t>
  </si>
  <si>
    <t>100 Mile Electric Vehicle</t>
  </si>
  <si>
    <t>Propane Bi-Fuel</t>
  </si>
  <si>
    <t>Propane</t>
  </si>
  <si>
    <t>Compressed/Liquefied Natural Gas Bi-Fuel</t>
  </si>
  <si>
    <t>Compressed/Liquefied Natural Gas</t>
  </si>
  <si>
    <t>Ethanol Flex</t>
  </si>
  <si>
    <t>Plug-in 40 Gasoline Hybrid</t>
  </si>
  <si>
    <t>Plug-in 10 Gasoline Hybrid</t>
  </si>
  <si>
    <t>Turbo Direct Injection Diesel</t>
  </si>
  <si>
    <t>Gasoline</t>
  </si>
  <si>
    <t>See "cpi.xlsx" in the InputData folder for source information.</t>
  </si>
  <si>
    <t>For plug-in hybrid LDVs, we use the larger battery class (PHEV-40) rather</t>
  </si>
  <si>
    <t>than the smaller battery class (PHEV-10).  The Chevrolet Volt, the world's</t>
  </si>
  <si>
    <t>Passenger aircraft are typically sold at a steep discount (50% or more) relative to the list price.</t>
  </si>
  <si>
    <t>Therefore, the market price is a better estimate of the actual purchase cost of an airplane.</t>
  </si>
  <si>
    <t>Model</t>
  </si>
  <si>
    <t>2012 List Price</t>
  </si>
  <si>
    <t>2012 Market Price</t>
  </si>
  <si>
    <t>Boeing 737-800</t>
  </si>
  <si>
    <t>Boeing 737-900ER</t>
  </si>
  <si>
    <t>Boeing 777-300ER</t>
  </si>
  <si>
    <t>Airbus A319</t>
  </si>
  <si>
    <t>Airbus A320</t>
  </si>
  <si>
    <t>Airbus A330-200</t>
  </si>
  <si>
    <t>For lack of data on fleet compositions (and market prices of additional models), we</t>
  </si>
  <si>
    <t>will take a simple average of the market prices of aircraft included in this table,</t>
  </si>
  <si>
    <t>which at least puts us in the right ballpark for aircraft pricing.</t>
  </si>
  <si>
    <t>Example New 2017 Motorcycles Selected by Popular Mechanics Magazine (U.S. market)</t>
  </si>
  <si>
    <t>Make</t>
  </si>
  <si>
    <t>Price</t>
  </si>
  <si>
    <t>Yamaha</t>
  </si>
  <si>
    <t>SCR 950</t>
  </si>
  <si>
    <t>Suzuki</t>
  </si>
  <si>
    <t>Vanvan 200</t>
  </si>
  <si>
    <t>Triumph</t>
  </si>
  <si>
    <t>Street Cup</t>
  </si>
  <si>
    <t>Honda</t>
  </si>
  <si>
    <t>CBR500R</t>
  </si>
  <si>
    <t>Kawasaki</t>
  </si>
  <si>
    <t>Z125 Pro</t>
  </si>
  <si>
    <t>Victory</t>
  </si>
  <si>
    <t>Octane</t>
  </si>
  <si>
    <t>Ducati</t>
  </si>
  <si>
    <t>SuperSport</t>
  </si>
  <si>
    <t>Moto Guzzi</t>
  </si>
  <si>
    <t>V7 Stone II</t>
  </si>
  <si>
    <t>Harley-Davidson</t>
  </si>
  <si>
    <t>Road Glide</t>
  </si>
  <si>
    <t>BMW</t>
  </si>
  <si>
    <t>G310R</t>
  </si>
  <si>
    <t>Currency Year</t>
  </si>
  <si>
    <t>The figures from the Center for Automotive Research come from a 2010 Automotive Yearbook</t>
  </si>
  <si>
    <t>and therefore are likely in 2010 dollars.</t>
  </si>
  <si>
    <t>The figures from TruckerToTrucker were collected in early 2015 and therefore use 2015</t>
  </si>
  <si>
    <t>dollars, but because we don't have a 2015 annual CPI-U figure available yet, we use 2014.</t>
  </si>
  <si>
    <t>2014 to 2012, for TruckerToTrucker</t>
  </si>
  <si>
    <t>2013 to 2012, for American Public Transit Association</t>
  </si>
  <si>
    <t>We use an average market price (not an average list price) from among a number</t>
  </si>
  <si>
    <t>of common commercial aircraft.  We use the same price for passenger and freight</t>
  </si>
  <si>
    <t>Daniel Michaels, The Wall Street Journal</t>
  </si>
  <si>
    <t>The Secret Price of a Jet Airliner</t>
  </si>
  <si>
    <t>http://www.wsj.com/articles/SB10001424052702303649504577494862829051078</t>
  </si>
  <si>
    <t>Ben Steward, Popular Mechanics Magazine</t>
  </si>
  <si>
    <t>The 10 Best Buys in Motorcycles for 2017</t>
  </si>
  <si>
    <t>http://www.popularmechanics.com/cars/motorcycles/g2309/best-motorcycle-buys/</t>
  </si>
  <si>
    <t>We use a price from a single source for the locomotive (not the price of the</t>
  </si>
  <si>
    <t>aircraft.  We assume the price does not change with time.</t>
  </si>
  <si>
    <t>passenger HDV (bus) prices</t>
  </si>
  <si>
    <t>Ship prices vary greatly by ship type and size.  Based on variable AVLo, our average</t>
  </si>
  <si>
    <t>passenger ships</t>
  </si>
  <si>
    <t>freight ship capacity</t>
  </si>
  <si>
    <t>Tennessee-Tombigbee Waterway</t>
  </si>
  <si>
    <t>undated</t>
  </si>
  <si>
    <t>Cargo Capacity of Different Transportation Modes</t>
  </si>
  <si>
    <t>http://business.tenntom.org/why-use-the-waterway/shipping-comparisons/</t>
  </si>
  <si>
    <t>freight ship loading is 1363 tons.  This may be reasonably represented by a single oceangoing,</t>
  </si>
  <si>
    <t>Capacities of large barges of this sort are often expressed in TEU (twenty-foot equivalent units),</t>
  </si>
  <si>
    <t>which are the size of a standard intermodal metal shipping container.  They do not convert</t>
  </si>
  <si>
    <t>neatly into cargo tons, but standard containers have a maximum payload</t>
  </si>
  <si>
    <t>https://web.archive.org/web/20090420143514/http://emase.co.uk/data/cont.html</t>
  </si>
  <si>
    <t>mass of 21600 kg, or 21.6 metric tons.  Typical payload may be less.  We use 16 tons as</t>
  </si>
  <si>
    <t>the typical load for a freight HDV (see variable AVLo), which may use an intermodal container</t>
  </si>
  <si>
    <t>or be similar in size to one.</t>
  </si>
  <si>
    <t>The largest barge in the world is the Maersk Triple E class, with a capacity of 18,340 TEU</t>
  </si>
  <si>
    <t>and a cost of $185 million.  This is more than 200 times more capacity than the ship we</t>
  </si>
  <si>
    <t>wish to represent with this variable, and it serves as an upper bound reference point.</t>
  </si>
  <si>
    <t>with ever-changing inventory.  These barges all tend to be smaller than the reference</t>
  </si>
  <si>
    <t>Description</t>
  </si>
  <si>
    <t>180ft 5200HP AHTS 9504</t>
  </si>
  <si>
    <t>Deck Capacity (metric tons)</t>
  </si>
  <si>
    <t>60 Ton BP AHTS - 9279</t>
  </si>
  <si>
    <t>A variety of used boats are listed for sale at https://www.oceanmarine.com</t>
  </si>
  <si>
    <t>ship we wish to represent (with 1500-ton capacity).  The closest ships I have been</t>
  </si>
  <si>
    <t>5200HP AHTS - 9278</t>
  </si>
  <si>
    <t>able to find are certain Platform Supply Vessels, which tend to have higher deck capacities</t>
  </si>
  <si>
    <t>vessels have extra equipment and engine power that may increase their price relative</t>
  </si>
  <si>
    <t>to the necessary capacity.</t>
  </si>
  <si>
    <t>240ft Platform Supply Vessel(PSV) DP-1 - 13932</t>
  </si>
  <si>
    <t>285ft Platform Supply Vessel (PSV) - 13810</t>
  </si>
  <si>
    <t>Year of Manufacture</t>
  </si>
  <si>
    <t>220ft Platform Supply DP-1 - 13146</t>
  </si>
  <si>
    <t>Based on all of these data points, we select a value of $10 million to represent a brand new,</t>
  </si>
  <si>
    <t>Source for TEU capacities</t>
  </si>
  <si>
    <t>Source for Maersk Triple E class pricing</t>
  </si>
  <si>
    <t>https://www.bloomberg.com/news/photo-essays/2013-09-05/holy-ship#slide1</t>
  </si>
  <si>
    <t>Source for Other Example cargo ship pricing</t>
  </si>
  <si>
    <t>https://www.oceanmarine.com</t>
  </si>
  <si>
    <t>For details, see the "Ships" tab.</t>
  </si>
  <si>
    <t>freight ships</t>
  </si>
  <si>
    <t>self-propelled barge that has a capacity of 1500 tons (see source info to the right).  A drawing</t>
  </si>
  <si>
    <t>of a barge of this type is shown to the right (from thas same source).</t>
  </si>
  <si>
    <t>see "Ships" tab</t>
  </si>
  <si>
    <t>We assume no change in pricing over time.</t>
  </si>
  <si>
    <t>and lower prices than the similar Anchor Handling Tug Supply (AHTS) vessels.  AHTS</t>
  </si>
  <si>
    <t>self-propelled, ocean-going barge or supply boat with 1,500-ton capacity.</t>
  </si>
  <si>
    <t>Passenger Ships (recreational boats in the U.S. model)</t>
  </si>
  <si>
    <t>As with freight ships, there are a great variety of types of recreational boats at various</t>
  </si>
  <si>
    <t>Source for typical recreational boat characteristics</t>
  </si>
  <si>
    <t>http://www.carefreeboater.com/how-much-does-a-boat-cost/</t>
  </si>
  <si>
    <t>price points.  We assume a runabout roughly 21 feet to 24 feet in length is typical.</t>
  </si>
  <si>
    <t>We use a value of $30,000 for these boats, which seems reasonable for a brand</t>
  </si>
  <si>
    <t>new, entry-level runabout of the sort determined to be typical.  This is based</t>
  </si>
  <si>
    <t>Sources for boat prices</t>
  </si>
  <si>
    <t>http://www.boatingmag.com</t>
  </si>
  <si>
    <t>http://www.boattrader.com</t>
  </si>
  <si>
    <t>http://www.boats.com</t>
  </si>
  <si>
    <t>on examination of price listings and articles at the sources listed to the right.</t>
  </si>
  <si>
    <t>We take an average of popular, recent motorbike prices for "gasoline vehicle"</t>
  </si>
  <si>
    <t>motorbikes.  We multiply by the LDVs "battery electric" to "gasoline vehicle" ratio</t>
  </si>
  <si>
    <t>to estimate the price of battery electric motorbikes in the U.S.</t>
  </si>
  <si>
    <t>For natural gas passenger LDVs, we use the average of the two size classes</t>
  </si>
  <si>
    <t xml:space="preserve">for which AEO 53 contains data (compact and large cars). </t>
  </si>
  <si>
    <t>Average Weight for the Stock</t>
  </si>
  <si>
    <t>New Vehicle Average Weight</t>
  </si>
  <si>
    <t>New Vehicle Average Horsepower</t>
  </si>
  <si>
    <t>New Vehicle Sales Shares (percent)</t>
  </si>
  <si>
    <t>Fleet Vehicles</t>
  </si>
  <si>
    <t>Personal Vehicles</t>
  </si>
  <si>
    <t>Cars</t>
  </si>
  <si>
    <t>Light Trucks</t>
  </si>
  <si>
    <t>Diesel</t>
  </si>
  <si>
    <t>Car Types (not disaggregated by fuel)</t>
  </si>
  <si>
    <t>Light Truck Types (not disaggregated by fuel)</t>
  </si>
  <si>
    <t>Small Pickup</t>
  </si>
  <si>
    <t>Mini-compact Cars</t>
  </si>
  <si>
    <t>Subcompact Cars</t>
  </si>
  <si>
    <t>Compact Cars</t>
  </si>
  <si>
    <t>Midsize Cars</t>
  </si>
  <si>
    <t>Large Cars</t>
  </si>
  <si>
    <t>Two Seater Cars</t>
  </si>
  <si>
    <t>Large Pickup</t>
  </si>
  <si>
    <t>Small Van</t>
  </si>
  <si>
    <t>Large Van</t>
  </si>
  <si>
    <t>Small Utility</t>
  </si>
  <si>
    <t>Large Utility</t>
  </si>
  <si>
    <t>Since most light trucks are used for moving passengers (they are not "commercial light freight trucks"), we</t>
  </si>
  <si>
    <t>use a sales-weighted average of all of these vehicle types to represent passenger LDVs.</t>
  </si>
  <si>
    <t>Gasoline Passenger LDVs</t>
  </si>
  <si>
    <t>Diesel Passenger LDVs</t>
  </si>
  <si>
    <t>versions of these car types will exist.</t>
  </si>
  <si>
    <t>For a couple small car types, no prices exist for diesel versions in AEO 53.  We assume this means that no diesel</t>
  </si>
  <si>
    <t>Mini-compact Cars (hypothetical)</t>
  </si>
  <si>
    <t>Two Seater Cars (hypothetical)</t>
  </si>
  <si>
    <t>Mini-compact Cars (actual)</t>
  </si>
  <si>
    <t>Two Seater Cars (actual)</t>
  </si>
  <si>
    <t>Plugin Hybrid Passenger LDVs</t>
  </si>
  <si>
    <t>For gasoline engine and diesel engine passenger LDVs, we use a sales-</t>
  </si>
  <si>
    <t>Natural Gas LDVs</t>
  </si>
  <si>
    <t>Only the following four vehicle types include prices for natural gas LDVs.</t>
  </si>
  <si>
    <t>Electric LDVs</t>
  </si>
  <si>
    <t>We assume the car-vs-light truck breakdown for gasoline LDVs applies to natural gas LDVs.</t>
  </si>
  <si>
    <t>We don't have data on the car-vs-light truck breakdown for electric LDVs.</t>
  </si>
  <si>
    <t>Therefore, we estimate prices based only on cars, not light trucks.</t>
  </si>
  <si>
    <t>best-selling plug-in hybrid vehicle, is a PHEV-40.  We use the only three</t>
  </si>
  <si>
    <t>size classes for which price data are available.</t>
  </si>
  <si>
    <t>We use sales shares to help estimate LDV pricing.</t>
  </si>
  <si>
    <t>300 Mile Electric Vehicle</t>
  </si>
  <si>
    <t>Small Crossover Utility</t>
  </si>
  <si>
    <t>Large Crossover Utility</t>
  </si>
  <si>
    <t>Only the following four vehicle types include prices for plugin hybrid LDVs.</t>
  </si>
  <si>
    <t>Price Data for BEV and PHEVs</t>
  </si>
  <si>
    <t>Assigned LDV Share Type Percent</t>
  </si>
  <si>
    <t>New Car Type Sales</t>
  </si>
  <si>
    <t>New Light Truck Type Sales</t>
  </si>
  <si>
    <t>Share of Vehicle Type</t>
  </si>
  <si>
    <t>Battery EV Car</t>
  </si>
  <si>
    <t>Plug In Hybrid Car</t>
  </si>
  <si>
    <t>Plug In Hybrid Share Type (Percent)</t>
  </si>
  <si>
    <t>Battery EV Share Type (Percent)</t>
  </si>
  <si>
    <t>Plug In Hybrid Vehicle</t>
  </si>
  <si>
    <t>LPG vehicle</t>
  </si>
  <si>
    <t>hydrogen vehicle</t>
  </si>
  <si>
    <t>Hydrogen Fuel Cell Vehicle Prices (extrapolated backward via TREND)</t>
  </si>
  <si>
    <t>EPS Vehicle Type Assignments</t>
  </si>
  <si>
    <t>Small Crossover Cars</t>
  </si>
  <si>
    <t>Large Crossover Cars</t>
  </si>
  <si>
    <t>Small Crossover Trucks</t>
  </si>
  <si>
    <t>Large Crossover Trucks</t>
  </si>
  <si>
    <t>passenger LDVs</t>
  </si>
  <si>
    <t>not used</t>
  </si>
  <si>
    <t>freight LDVs</t>
  </si>
  <si>
    <t>Sales Shares of Hydrogen Vehicle Types</t>
  </si>
  <si>
    <t>Passenger LDVs</t>
  </si>
  <si>
    <t>Freight LDVs</t>
  </si>
  <si>
    <t>Sales-Weighted Hydrogen Vehicle Prices</t>
  </si>
  <si>
    <t>AEO has no data on hydrogen HDV prices, so we use the ratio of a hydrogen LDV to a gasoline LDV</t>
  </si>
  <si>
    <t>and multiply this ratio by the cost of a diesel HDV to estimate hydrogen HDV prices.</t>
  </si>
  <si>
    <t>Price ($/vehicle)</t>
  </si>
  <si>
    <t>For estimating electric and hydrogen vehicle prices, we apply the ratios</t>
  </si>
  <si>
    <t>from the passenger HDVs category.</t>
  </si>
  <si>
    <t>Total Car Stock</t>
  </si>
  <si>
    <t>Total Light Truck Stock</t>
  </si>
  <si>
    <t>Total Stock</t>
  </si>
  <si>
    <t>Battery Electric Vehicle (not used here)</t>
  </si>
  <si>
    <t>LDVs (except electric)</t>
  </si>
  <si>
    <t>electric passenger LDVs</t>
  </si>
  <si>
    <t>Capital cost, cost of class 8 truck with 300-mile range</t>
  </si>
  <si>
    <t>NREL</t>
  </si>
  <si>
    <t>Annual Technology Baseline: Transportation</t>
  </si>
  <si>
    <t>https://atb.nrel.gov/transportation/2020/index.html?t=l7</t>
  </si>
  <si>
    <t>LBNL</t>
  </si>
  <si>
    <t>2017 to 2012</t>
  </si>
  <si>
    <t>2016 to 2012</t>
  </si>
  <si>
    <t>2013 to 2012</t>
  </si>
  <si>
    <t>2018 to 2012</t>
  </si>
  <si>
    <t>2019 to 2012</t>
  </si>
  <si>
    <t>Table 39.  Light-Duty Vehicle Stock by Technology Type</t>
  </si>
  <si>
    <t>https://www.eia.gov/outlooks/aeo/data/browser/#/?id=49-AEO2021&amp;cases=highogs&amp;sourcekey=0</t>
  </si>
  <si>
    <t>Mon Mar 08 2021 15:49:58 GMT-0800 (Pacific Standard Time)</t>
  </si>
  <si>
    <t>Source: U.S. Energy Information Administration</t>
  </si>
  <si>
    <t>full name</t>
  </si>
  <si>
    <t>Car Stock</t>
  </si>
  <si>
    <t>Conventional Cars</t>
  </si>
  <si>
    <t>Gasoline ICE Vehicles</t>
  </si>
  <si>
    <t>Light-Duty Vehicle Stock: Conventional Cars: Gasoline: High oil and gas supply</t>
  </si>
  <si>
    <t>TDI Diesel ICE</t>
  </si>
  <si>
    <t>Light-Duty Vehicle Stock: Conventional Cars: TDI Diesel: High oil and gas supply</t>
  </si>
  <si>
    <t>Total Conventional Cars</t>
  </si>
  <si>
    <t>Light-Duty Vehicle Stock: Conventional Cars: Total: High oil and gas supply</t>
  </si>
  <si>
    <t>Alternative-Fuel Cars</t>
  </si>
  <si>
    <t>Ethanol-Flex Fuel ICE</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</si>
  <si>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</si>
  <si>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</si>
  <si>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</si>
  <si>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</si>
  <si>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</si>
  <si>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</si>
  <si>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Electric-Diesel Hybrid</t>
  </si>
  <si>
    <t>Light-Duty Vehicle Stock: Alternative-Fuel Cars: Electric-Diesel Hybrid: High oil and gas supply</t>
  </si>
  <si>
    <t>Electric-Gasoline Hybrid</t>
  </si>
  <si>
    <t>Light-Duty Vehicle Stock: Alternative-Fuel Cars: Electric-Gasoline Hybrid: High oil and gas supply</t>
  </si>
  <si>
    <t>Natural Gas ICE</t>
  </si>
  <si>
    <t>Light-Duty Vehicle Stock: Alternative-Fuel Cars: Natural Gas ICE: High oil and gas supply</t>
  </si>
  <si>
    <t>Natural Gas Bi-fuel</t>
  </si>
  <si>
    <t>Light-Duty Vehicle Stock: Alternative-Fuel Cars: Natural Gas Bi-fuel: High oil and gas supply</t>
  </si>
  <si>
    <t>Propane ICE</t>
  </si>
  <si>
    <t>Light-Duty Vehicle Stock: Alternative-Fuel Cars: Propane ICE: High oil and gas supply</t>
  </si>
  <si>
    <t>Propane Bi-fuel</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</si>
  <si>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</si>
  <si>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</si>
  <si>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</si>
  <si>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Total Alternative Cars</t>
  </si>
  <si>
    <t>Light-Duty Vehicle Stock: Alternative-Fuel Cars: Total: High oil and gas supply</t>
  </si>
  <si>
    <t>Light-Duty Vehicle Stock: Car Stock: Total: High oil and gas supply</t>
  </si>
  <si>
    <t>Light Truck Stock</t>
  </si>
  <si>
    <t>Conventional Light Trucks</t>
  </si>
  <si>
    <t>Light-Duty Vehicle Stock: Conventional Light Trucks: Gasoline: High oil and gas supply</t>
  </si>
  <si>
    <t>Light-Duty Vehicle Stock: Conventional Light Trucks: TDI Diesel: High oil and gas supply</t>
  </si>
  <si>
    <t>Total Conventional Light Trucks</t>
  </si>
  <si>
    <t>Light-Duty Vehicle Stock: Conventional Light Trucks: Total: High oil and gas supply</t>
  </si>
  <si>
    <t>Alternative-Fuel Light Trucks</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</si>
  <si>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</si>
  <si>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</si>
  <si>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</si>
  <si>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</si>
  <si>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</si>
  <si>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</si>
  <si>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</si>
  <si>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</si>
  <si>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</si>
  <si>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</si>
  <si>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</si>
  <si>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</si>
  <si>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</si>
  <si>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</si>
  <si>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Total Alternative Light Trucks</t>
  </si>
  <si>
    <t>Light-Duty Vehicle Stock: Alternative-Fuel Light Trucks: Total: High oil and gas supply</t>
  </si>
  <si>
    <t>Light-Duty Vehicle Stock: Light Truck Stock: Total: High oil and gas supply</t>
  </si>
  <si>
    <t>Light-Duty Vehicle Stock: Total Vehicle Stock: High oil and gas supply</t>
  </si>
  <si>
    <t>api key</t>
  </si>
  <si>
    <t>units</t>
  </si>
  <si>
    <t>Growth (2020-2050)</t>
  </si>
  <si>
    <t>49-AEO2021.2.</t>
  </si>
  <si>
    <t>49-AEO2021.3.</t>
  </si>
  <si>
    <t>49-AEO2021.4.highogs-d120120a</t>
  </si>
  <si>
    <t>millions</t>
  </si>
  <si>
    <t>49-AEO2021.5.highogs-d120120a</t>
  </si>
  <si>
    <t>49-AEO2021.6.highogs-d120120a</t>
  </si>
  <si>
    <t>49-AEO2021.8.</t>
  </si>
  <si>
    <t>49-AEO2021.9.highogs-d120120a</t>
  </si>
  <si>
    <t>49-AEO2021.10.highogs-d120120a</t>
  </si>
  <si>
    <t>49-AEO2021.11.highogs-d120120a</t>
  </si>
  <si>
    <t>49-AEO2021.12.highogs-d120120a</t>
  </si>
  <si>
    <t>49-AEO2021.13.highogs-d120120a</t>
  </si>
  <si>
    <t>49-AEO2021.14.highogs-d120120a</t>
  </si>
  <si>
    <t>49-AEO2021.15.highogs-d120120a</t>
  </si>
  <si>
    <t>49-AEO2021.16.highogs-d120120a</t>
  </si>
  <si>
    <t>49-AEO2021.17.highogs-d120120a</t>
  </si>
  <si>
    <t>49-AEO2021.18.highogs-d120120a</t>
  </si>
  <si>
    <t>49-AEO2021.19.highogs-d120120a</t>
  </si>
  <si>
    <t>49-AEO2021.20.highogs-d120120a</t>
  </si>
  <si>
    <t>49-AEO2021.21.highogs-d120120a</t>
  </si>
  <si>
    <t>49-AEO2021.22.highogs-d120120a</t>
  </si>
  <si>
    <t>49-AEO2021.23.highogs-d120120a</t>
  </si>
  <si>
    <t>49-AEO2021.25.highogs-d120120a</t>
  </si>
  <si>
    <t>49-AEO2021.27.</t>
  </si>
  <si>
    <t>49-AEO2021.28.</t>
  </si>
  <si>
    <t>49-AEO2021.29.highogs-d120120a</t>
  </si>
  <si>
    <t>49-AEO2021.30.highogs-d120120a</t>
  </si>
  <si>
    <t>49-AEO2021.31.highogs-d120120a</t>
  </si>
  <si>
    <t>49-AEO2021.33.</t>
  </si>
  <si>
    <t>49-AEO2021.34.highogs-d120120a</t>
  </si>
  <si>
    <t>49-AEO2021.35.highogs-d120120a</t>
  </si>
  <si>
    <t>49-AEO2021.36.highogs-d120120a</t>
  </si>
  <si>
    <t>49-AEO2021.37.highogs-d120120a</t>
  </si>
  <si>
    <t>49-AEO2021.38.highogs-d120120a</t>
  </si>
  <si>
    <t>49-AEO2021.39.highogs-d120120a</t>
  </si>
  <si>
    <t>49-AEO2021.40.highogs-d120120a</t>
  </si>
  <si>
    <t>49-AEO2021.41.highogs-d120120a</t>
  </si>
  <si>
    <t>49-AEO2021.42.highogs-d120120a</t>
  </si>
  <si>
    <t>49-AEO2021.43.highogs-d120120a</t>
  </si>
  <si>
    <t>49-AEO2021.44.highogs-d120120a</t>
  </si>
  <si>
    <t>49-AEO2021.45.highogs-d120120a</t>
  </si>
  <si>
    <t>49-AEO2021.46.highogs-d120120a</t>
  </si>
  <si>
    <t>49-AEO2021.47.highogs-d120120a</t>
  </si>
  <si>
    <t>49-AEO2021.48.highogs-d120120a</t>
  </si>
  <si>
    <t>49-AEO2021.50.highogs-d120120a</t>
  </si>
  <si>
    <t>49-AEO2021.52.highogs-d120120a</t>
  </si>
  <si>
    <t>Table 42.  Summary of New Light-Duty Vehicle Size Class Attributes</t>
  </si>
  <si>
    <t>https://www.eia.gov/outlooks/aeo/data/browser/#/?id=52-AEO2021&amp;cases=highogs&amp;sourcekey=0</t>
  </si>
  <si>
    <t>Mon Mar 08 2021 15:58:59 GMT-0800 (Pacific Standard Time)</t>
  </si>
  <si>
    <t>EPA Rated New Vehicle Fuel Efficiency</t>
  </si>
  <si>
    <t>Conventional Cars (miles per gallon)</t>
  </si>
  <si>
    <t>Minicompact</t>
  </si>
  <si>
    <t>New Vehicle Attributes: EPA Efficiency: Conventional Cars: Minicompact: High oil and gas supply</t>
  </si>
  <si>
    <t>Subcompact</t>
  </si>
  <si>
    <t>New Vehicle Attributes: EPA Efficiency: Conventional Cars: Subcompact: High oil and gas supply</t>
  </si>
  <si>
    <t>Compact</t>
  </si>
  <si>
    <t>New Vehicle Attributes: EPA Efficiency: Conventional Cars: Compact: High oil and gas supply</t>
  </si>
  <si>
    <t>Midsize</t>
  </si>
  <si>
    <t>New Vehicle Attributes: EPA Efficiency: Conventional Cars: Midsize: High oil and gas supply</t>
  </si>
  <si>
    <t>Large</t>
  </si>
  <si>
    <t>New Vehicle Attributes: EPA Efficiency: Conventional Cars: Large: High oil and gas supply</t>
  </si>
  <si>
    <t>Two Seater</t>
  </si>
  <si>
    <t>New Vehicle Attributes: EPA Efficiency: Conventional Cars: Two Seater: High oil and gas supply</t>
  </si>
  <si>
    <t>New Vehicle Attributes: EPA Efficiency: Conventional Cars: Small Crossover: High oil and gas supply</t>
  </si>
  <si>
    <t>New Vehicle Attributes: EPA Efficiency: Conventional Cars: Large Crossover: High oil and gas supply</t>
  </si>
  <si>
    <t>Average New Car</t>
  </si>
  <si>
    <t>New Vehicle Attributes: EPA Efficiency: Conventional Cars: Average: High oil and gas supply</t>
  </si>
  <si>
    <t>Average New Car On-Road</t>
  </si>
  <si>
    <t>New Vehicle Attributes: EPA Efficiency: Conventional Cars: On-Road Avg: High oil and gas supply</t>
  </si>
  <si>
    <t>New Vehicle Attributes: EPA Efficiency: Conventional Light Trucks: Small Pickup: High oil and gas supply</t>
  </si>
  <si>
    <t>New Vehicle Attributes: EPA Efficiency: Conventional Light Trucks: Large Pickup: High oil and gas supply</t>
  </si>
  <si>
    <t>New Vehicle Attributes: EPA Efficiency: Conventional Light Trucks: Small Van: High oil and gas supply</t>
  </si>
  <si>
    <t>New Vehicle Attributes: EPA Efficiency: Conventional Light Trucks: Large Van: High oil and gas supply</t>
  </si>
  <si>
    <t>New Vehicle Attributes: EPA Efficiency: Conventional Light Trucks: Small Utility: High oil and gas supply</t>
  </si>
  <si>
    <t>New Vehicle Attributes: EPA Efficiency: Conventional Light Trucks: Large Utility: High oil and gas supply</t>
  </si>
  <si>
    <t>New Vehicle Attributes: EPA Efficiency: Conventional Light Trucks: Small Crossover: High oil and gas supply</t>
  </si>
  <si>
    <t>New Vehicle Attributes: EPA Efficiency: Conventional Light Trucks: Large Crossover: High oil and gas supply</t>
  </si>
  <si>
    <t>Average New Light Truck</t>
  </si>
  <si>
    <t>New Vehicle Attributes: EPA Efficiency: Conventional Light Trucks: Average: High oil and gas supply</t>
  </si>
  <si>
    <t>Average New Light Truck On-Road</t>
  </si>
  <si>
    <t>New Vehicle Attributes: EPA Efficiency: Conventional Light Trucks: On-Road Avg: High oil and gas supply</t>
  </si>
  <si>
    <t>Degradation Factors</t>
  </si>
  <si>
    <t>New Vehicle Attributes: Degradation Factors: Cars: High oil and gas supply</t>
  </si>
  <si>
    <t>New Vehicle Attributes: Degradation Factors: Light Trucks: High oil and gas supply</t>
  </si>
  <si>
    <t>New Fuel Efficiency by Size Class</t>
  </si>
  <si>
    <t>New Vehicle Attributes: Fuel Efficiency: Alternative-Fuel Cars: Minicompact: High oil and gas supply</t>
  </si>
  <si>
    <t>New Vehicle Attributes: Fuel Efficiency: Alternative-Fuel Cars: Subcompact: High oil and gas supply</t>
  </si>
  <si>
    <t>New Vehicle Attributes: Fuel Efficiency: Alternative-Fuel Cars: Compact: High oil and gas supply</t>
  </si>
  <si>
    <t>New Vehicle Attributes: Fuel Efficiency: Alternative-Fuel Cars: Midsize: High oil and gas supply</t>
  </si>
  <si>
    <t>New Vehicle Attributes: Fuel Efficiency: Alternative-Fuel Cars: Large: High oil and gas supply</t>
  </si>
  <si>
    <t>New Vehicle Attributes: Fuel Efficiency: Alternative-Fuel Cars: Two Seater: High oil and gas supply</t>
  </si>
  <si>
    <t>New Vehicle Attributes: Fuel Efficiency: Alternative-Fuel Cars: Small Crossover: High oil and gas supply</t>
  </si>
  <si>
    <t>New Vehicle Attributes: Fuel Efficiency: Alternative-Fuel Cars: Large Crossover: High oil and gas supply</t>
  </si>
  <si>
    <t>Average New Alternative Cars</t>
  </si>
  <si>
    <t>New Vehicle Attributes: Fuel Efficiency: Alternative-Fuel Cars: Average: High oil and gas supply</t>
  </si>
  <si>
    <t>New Vehicle Attributes: Fuel Efficiency: Alternative-Fuel Light Trucks: Small Pickup: High oil and gas supply</t>
  </si>
  <si>
    <t>New Vehicle Attributes: Fuel Efficiency: Alternative-Fuel Light Trucks: Large Pickup: High oil and gas supply</t>
  </si>
  <si>
    <t>New Vehicle Attributes: Fuel Efficiency: Alternative-Fuel Light Trucks: Small Van: High oil and gas supply</t>
  </si>
  <si>
    <t>New Vehicle Attributes: Fuel Efficiency: Alternative-Fuel Light Trucks: Large Van: High oil and gas supply</t>
  </si>
  <si>
    <t>New Vehicle Attributes: Fuel Efficiency: Alternative-Fuel Light Trucks: Small Utility: High oil and gas supply</t>
  </si>
  <si>
    <t>New Vehicle Attributes: Fuel Efficiency: Alternative-Fuel Light Trucks: Large Utility: High oil and gas supply</t>
  </si>
  <si>
    <t>New Vehicle Attributes: Fuel Efficiency: Alternative-Fuel Light Trucks: Small Crossover: High oil and gas supply</t>
  </si>
  <si>
    <t>New Vehicle Attributes: Fuel Efficiency: Alternative-Fuel Light Trucks: Large Crossover: High oil and gas supply</t>
  </si>
  <si>
    <t>Average New Alternative Light Trucks</t>
  </si>
  <si>
    <t>New Vehicle Attributes: Fuel Efficiency: Alternative-Fuel Light Trucks: Average: High oil and gas supply</t>
  </si>
  <si>
    <t>New Vehicle Attributes: Fleet Vehicles: EPA Rated Fuel Efficiency: Cars: High oil and gas supply</t>
  </si>
  <si>
    <t>New Vehicle Attributes: Fleet Vehicles: EPA Rated Fuel Efficiency: Light Trucks: High oil and gas supply</t>
  </si>
  <si>
    <t>Average On-Road Miles per Gallon</t>
  </si>
  <si>
    <t>New Vehicle Attributes: Fleet Vehicles: Average On-Road Fuel Efficiency: Cars: High oil and gas supply</t>
  </si>
  <si>
    <t>New Vehicle Attributes: Fleet Vehicles: Average On-Road Fuel Efficiency: Light Trucks: High oil and gas supply</t>
  </si>
  <si>
    <t>New Vehicle Attributes: Sales Shares: Cars: Minicompact: High oil and gas supply</t>
  </si>
  <si>
    <t>New Vehicle Attributes: Sales Shares: Cars: Subcompact: High oil and gas supply</t>
  </si>
  <si>
    <t>New Vehicle Attributes: Sales Shares: Cars: Compact: High oil and gas supply</t>
  </si>
  <si>
    <t>New Vehicle Attributes: Sales Shares: Cars: Midsize: High oil and gas supply</t>
  </si>
  <si>
    <t>New Vehicle Attributes: Sales Shares: Cars: Large: High oil and gas supply</t>
  </si>
  <si>
    <t>New Vehicle Attributes: Sales Shares: Cars: Two Seater: High oil and gas supply</t>
  </si>
  <si>
    <t>New Vehicle Attributes: Sales Shares: Cars: Small Crossover: High oil and gas supply</t>
  </si>
  <si>
    <t>New Vehicle Attributes: Sales Shares: Cars: Large Crossover: High oil and gas supply</t>
  </si>
  <si>
    <t>New Vehicle Attributes: Sales Shares: Light Trucks: Small Pickup: High oil and gas supply</t>
  </si>
  <si>
    <t>New Vehicle Attributes: Sales Shares: Light Trucks: Large Pickup: High oil and gas supply</t>
  </si>
  <si>
    <t>New Vehicle Attributes: Sales Shares: Light Trucks: Small Van: High oil and gas supply</t>
  </si>
  <si>
    <t>New Vehicle Attributes: Sales Shares: Light Trucks: Large Van: High oil and gas supply</t>
  </si>
  <si>
    <t>New Vehicle Attributes: Sales Shares: Light Trucks: Small Utility: High oil and gas supply</t>
  </si>
  <si>
    <t>New Vehicle Attributes: Sales Shares: Light Trucks: Large Utility: High oil and gas supply</t>
  </si>
  <si>
    <t>New Vehicle Attributes: Sales Shares: Light Trucks: Small Crossover: High oil and gas supply</t>
  </si>
  <si>
    <t>New Vehicle Attributes: Sales Shares: Light Trucks: Large Crossover: High oil and gas supply</t>
  </si>
  <si>
    <t>New Vehicle Attributes: Horsepower: Conventional Cars: Minicompact: High oil and gas supply</t>
  </si>
  <si>
    <t>New Vehicle Attributes: Horsepower: Conventional Cars: Subcompact: High oil and gas supply</t>
  </si>
  <si>
    <t>New Vehicle Attributes: Horsepower: Conventional Cars: Compact: High oil and gas supply</t>
  </si>
  <si>
    <t>New Vehicle Attributes: Horsepower: Conventional Cars: Midsize: High oil and gas supply</t>
  </si>
  <si>
    <t>New Vehicle Attributes: Horsepower: Conventional Cars: Large: High oil and gas supply</t>
  </si>
  <si>
    <t>New Vehicle Attributes: Horsepower: Conventional Cars: Two Seater: High oil and gas supply</t>
  </si>
  <si>
    <t>New Vehicle Attributes: Horsepower: Conventional Cars: Small Crossover: High oil and gas supply</t>
  </si>
  <si>
    <t>New Vehicle Attributes: Horsepower: Conventional Cars: Large Crossover: High oil and gas supply</t>
  </si>
  <si>
    <t>New Vehicle Attributes: Horsepower: Conventional Cars: Average: High oil and gas supply</t>
  </si>
  <si>
    <t>New Vehicle Attributes: Horsepower: Conventional Light Trucks: Small Pickup: High oil and gas supply</t>
  </si>
  <si>
    <t>New Vehicle Attributes: Horsepower: Conventional Light Trucks: Large Pickup: High oil and gas supply</t>
  </si>
  <si>
    <t>New Vehicle Attributes: Horsepower: Conventional Light Trucks: Small Van: High oil and gas supply</t>
  </si>
  <si>
    <t>New Vehicle Attributes: Horsepower: Conventional Light Trucks: Large Van: High oil and gas supply</t>
  </si>
  <si>
    <t>New Vehicle Attributes: Horsepower: Conventional Light Trucks: Small Utility: High oil and gas supply</t>
  </si>
  <si>
    <t>New Vehicle Attributes: Horsepower: Conventional Light Trucks: Large Utility: High oil and gas supply</t>
  </si>
  <si>
    <t>New Vehicle Attributes: Horsepower: Conventional Light Trucks: Small Crossover: High oil and gas supply</t>
  </si>
  <si>
    <t>New Vehicle Attributes: Horsepower: Conventional Light Trucks: Large Crossover: High oil and gas supply</t>
  </si>
  <si>
    <t>New Vehicle Attributes: Horsepower: Conventional Light Trucks: Average: High oil and gas supply</t>
  </si>
  <si>
    <t>New Vehicle Attributes: Weight: Conventional Cars: Minicompact: High oil and gas supply</t>
  </si>
  <si>
    <t>New Vehicle Attributes: Weight: Conventional Cars: Subcompact: High oil and gas supply</t>
  </si>
  <si>
    <t>New Vehicle Attributes: Weight: Conventional Cars: Compact: High oil and gas supply</t>
  </si>
  <si>
    <t>New Vehicle Attributes: Weight: Conventional Cars: Midsize: High oil and gas supply</t>
  </si>
  <si>
    <t>New Vehicle Attributes: Weight: Conventional Cars: Large: High oil and gas supply</t>
  </si>
  <si>
    <t>New Vehicle Attributes: Weight: Conventional Cars: Two Seater: High oil and gas supply</t>
  </si>
  <si>
    <t>New Vehicle Attributes: Weight: Conventional Cars: Small Crossover: High oil and gas supply</t>
  </si>
  <si>
    <t>New Vehicle Attributes: Weight: Conventional Cars: Large Crossover: High oil and gas supply</t>
  </si>
  <si>
    <t>New Vehicle Attributes: Weight: Conventional Cars: Average: High oil and gas supply</t>
  </si>
  <si>
    <t>New Vehicle Attributes: Weight: Conventional Light Trucks: Small Pickup: High oil and gas supply</t>
  </si>
  <si>
    <t>New Vehicle Attributes: Weight: Conventional Light Trucks: Large Pickup: High oil and gas supply</t>
  </si>
  <si>
    <t>New Vehicle Attributes: Weight: Conventional Light Trucks: Small Van: High oil and gas supply</t>
  </si>
  <si>
    <t>New Vehicle Attributes: Weight: Conventional Light Trucks: Large Van: High oil and gas supply</t>
  </si>
  <si>
    <t>New Vehicle Attributes: Weight: Conventional Light Trucks: Small Utility: High oil and gas supply</t>
  </si>
  <si>
    <t>New Vehicle Attributes: Weight: Conventional Light Trucks: Large Utility: High oil and gas supply</t>
  </si>
  <si>
    <t>New Vehicle Attributes: Weight: Conventional Light Trucks: Small Crossover: High oil and gas supply</t>
  </si>
  <si>
    <t>New Vehicle Attributes: Weight: Conventional Light Trucks: Large Crossover: High oil and gas supply</t>
  </si>
  <si>
    <t>New Vehicle Attributes: Weight: Conventional Light Trucks: Average: High oil and gas supply</t>
  </si>
  <si>
    <t>New Vehicle Attributes: Average Weight: Stock: Conventional Cars: High oil and gas supply</t>
  </si>
  <si>
    <t>New Vehicle Attributes: Average Weight: Stock: Conventional Light Trucks: High oil and gas supply</t>
  </si>
  <si>
    <t>52-AEO2021.2.</t>
  </si>
  <si>
    <t>52-AEO2021.3.</t>
  </si>
  <si>
    <t>52-AEO2021.4.</t>
  </si>
  <si>
    <t>52-AEO2021.5.highogs-d120120a</t>
  </si>
  <si>
    <t>mpg</t>
  </si>
  <si>
    <t>52-AEO2021.6.highogs-d120120a</t>
  </si>
  <si>
    <t>52-AEO2021.7.highogs-d120120a</t>
  </si>
  <si>
    <t>52-AEO2021.8.highogs-d120120a</t>
  </si>
  <si>
    <t>52-AEO2021.9.highogs-d120120a</t>
  </si>
  <si>
    <t>52-AEO2021.10.highogs-d120120a</t>
  </si>
  <si>
    <t>52-AEO2021.11.highogs-d120120a</t>
  </si>
  <si>
    <t>52-AEO2021.12.highogs-d120120a</t>
  </si>
  <si>
    <t>52-AEO2021.13.highogs-d120120a</t>
  </si>
  <si>
    <t>52-AEO2021.14.highogs-d120120a</t>
  </si>
  <si>
    <t>52-AEO2021.16.</t>
  </si>
  <si>
    <t>52-AEO2021.17.highogs-d120120a</t>
  </si>
  <si>
    <t>52-AEO2021.18.highogs-d120120a</t>
  </si>
  <si>
    <t>52-AEO2021.19.highogs-d120120a</t>
  </si>
  <si>
    <t>52-AEO2021.20.highogs-d120120a</t>
  </si>
  <si>
    <t>52-AEO2021.21.highogs-d120120a</t>
  </si>
  <si>
    <t>52-AEO2021.22.highogs-d120120a</t>
  </si>
  <si>
    <t>52-AEO2021.23.highogs-d120120a</t>
  </si>
  <si>
    <t>52-AEO2021.24.highogs-d120120a</t>
  </si>
  <si>
    <t>52-AEO2021.25.highogs-d120120a</t>
  </si>
  <si>
    <t>52-AEO2021.26.highogs-d120120a</t>
  </si>
  <si>
    <t>52-AEO2021.28.</t>
  </si>
  <si>
    <t>52-AEO2021.29.highogs-d120120a</t>
  </si>
  <si>
    <t>ratio</t>
  </si>
  <si>
    <t>52-AEO2021.30.highogs-d120120a</t>
  </si>
  <si>
    <t>52-AEO2021.32.</t>
  </si>
  <si>
    <t>52-AEO2021.33.</t>
  </si>
  <si>
    <t>52-AEO2021.34.highogs-d120120a</t>
  </si>
  <si>
    <t>52-AEO2021.35.highogs-d120120a</t>
  </si>
  <si>
    <t>52-AEO2021.36.highogs-d120120a</t>
  </si>
  <si>
    <t>52-AEO2021.37.highogs-d120120a</t>
  </si>
  <si>
    <t>52-AEO2021.38.highogs-d120120a</t>
  </si>
  <si>
    <t>52-AEO2021.39.highogs-d120120a</t>
  </si>
  <si>
    <t>52-AEO2021.40.highogs-d120120a</t>
  </si>
  <si>
    <t>52-AEO2021.41.highogs-d120120a</t>
  </si>
  <si>
    <t>52-AEO2021.42.highogs-d120120a</t>
  </si>
  <si>
    <t>52-AEO2021.44.</t>
  </si>
  <si>
    <t>52-AEO2021.45.highogs-d120120a</t>
  </si>
  <si>
    <t>52-AEO2021.46.highogs-d120120a</t>
  </si>
  <si>
    <t>52-AEO2021.47.highogs-d120120a</t>
  </si>
  <si>
    <t>52-AEO2021.48.highogs-d120120a</t>
  </si>
  <si>
    <t>52-AEO2021.49.highogs-d120120a</t>
  </si>
  <si>
    <t>52-AEO2021.50.highogs-d120120a</t>
  </si>
  <si>
    <t>52-AEO2021.51.highogs-d120120a</t>
  </si>
  <si>
    <t>52-AEO2021.52.highogs-d120120a</t>
  </si>
  <si>
    <t>52-AEO2021.53.highogs-d120120a</t>
  </si>
  <si>
    <t>52-AEO2021.54.</t>
  </si>
  <si>
    <t>52-AEO2021.55.</t>
  </si>
  <si>
    <t>52-AEO2021.56.highogs-d120120a</t>
  </si>
  <si>
    <t>52-AEO2021.57.highogs-d120120a</t>
  </si>
  <si>
    <t>52-AEO2021.59.</t>
  </si>
  <si>
    <t>52-AEO2021.60.highogs-d120120a</t>
  </si>
  <si>
    <t>52-AEO2021.61.highogs-d120120a</t>
  </si>
  <si>
    <t>52-AEO2021.63.</t>
  </si>
  <si>
    <t>52-AEO2021.64.</t>
  </si>
  <si>
    <t>52-AEO2021.65.highogs-d120120a</t>
  </si>
  <si>
    <t>percent</t>
  </si>
  <si>
    <t>52-AEO2021.66.highogs-d120120a</t>
  </si>
  <si>
    <t>52-AEO2021.67.highogs-d120120a</t>
  </si>
  <si>
    <t>52-AEO2021.68.highogs-d120120a</t>
  </si>
  <si>
    <t>52-AEO2021.69.highogs-d120120a</t>
  </si>
  <si>
    <t>52-AEO2021.70.highogs-d120120a</t>
  </si>
  <si>
    <t>52-AEO2021.71.highogs-d120120a</t>
  </si>
  <si>
    <t>52-AEO2021.72.highogs-d120120a</t>
  </si>
  <si>
    <t>52-AEO2021.74.</t>
  </si>
  <si>
    <t>52-AEO2021.75.highogs-d120120a</t>
  </si>
  <si>
    <t>52-AEO2021.76.highogs-d120120a</t>
  </si>
  <si>
    <t>52-AEO2021.77.highogs-d120120a</t>
  </si>
  <si>
    <t>52-AEO2021.78.highogs-d120120a</t>
  </si>
  <si>
    <t>52-AEO2021.79.highogs-d120120a</t>
  </si>
  <si>
    <t>52-AEO2021.80.highogs-d120120a</t>
  </si>
  <si>
    <t>52-AEO2021.81.highogs-d120120a</t>
  </si>
  <si>
    <t>52-AEO2021.82.highogs-d120120a</t>
  </si>
  <si>
    <t>52-AEO2021.84.</t>
  </si>
  <si>
    <t>52-AEO2021.85.</t>
  </si>
  <si>
    <t>52-AEO2021.86.highogs-d120120a</t>
  </si>
  <si>
    <t>HP</t>
  </si>
  <si>
    <t>52-AEO2021.87.highogs-d120120a</t>
  </si>
  <si>
    <t>52-AEO2021.88.highogs-d120120a</t>
  </si>
  <si>
    <t>52-AEO2021.89.highogs-d120120a</t>
  </si>
  <si>
    <t>52-AEO2021.90.highogs-d120120a</t>
  </si>
  <si>
    <t>52-AEO2021.91.highogs-d120120a</t>
  </si>
  <si>
    <t>52-AEO2021.92.highogs-d120120a</t>
  </si>
  <si>
    <t>52-AEO2021.93.highogs-d120120a</t>
  </si>
  <si>
    <t>52-AEO2021.94.highogs-d120120a</t>
  </si>
  <si>
    <t>52-AEO2021.96.</t>
  </si>
  <si>
    <t>52-AEO2021.97.highogs-d120120a</t>
  </si>
  <si>
    <t>52-AEO2021.98.highogs-d120120a</t>
  </si>
  <si>
    <t>52-AEO2021.99.highogs-d120120a</t>
  </si>
  <si>
    <t>52-AEO2021.100.highogs-d120120a</t>
  </si>
  <si>
    <t>52-AEO2021.101.highogs-d120120a</t>
  </si>
  <si>
    <t>52-AEO2021.102.highogs-d120120a</t>
  </si>
  <si>
    <t>52-AEO2021.103.highogs-d120120a</t>
  </si>
  <si>
    <t>52-AEO2021.104.highogs-d120120a</t>
  </si>
  <si>
    <t>52-AEO2021.105.highogs-d120120a</t>
  </si>
  <si>
    <t>52-AEO2021.107.</t>
  </si>
  <si>
    <t>52-AEO2021.108.</t>
  </si>
  <si>
    <t>52-AEO2021.109.highogs-d120120a</t>
  </si>
  <si>
    <t>lb</t>
  </si>
  <si>
    <t>52-AEO2021.110.highogs-d120120a</t>
  </si>
  <si>
    <t>52-AEO2021.111.highogs-d120120a</t>
  </si>
  <si>
    <t>52-AEO2021.112.highogs-d120120a</t>
  </si>
  <si>
    <t>52-AEO2021.113.highogs-d120120a</t>
  </si>
  <si>
    <t>52-AEO2021.114.highogs-d120120a</t>
  </si>
  <si>
    <t>52-AEO2021.115.highogs-d120120a</t>
  </si>
  <si>
    <t>52-AEO2021.116.highogs-d120120a</t>
  </si>
  <si>
    <t>52-AEO2021.117.highogs-d120120a</t>
  </si>
  <si>
    <t>52-AEO2021.119.</t>
  </si>
  <si>
    <t>52-AEO2021.120.highogs-d120120a</t>
  </si>
  <si>
    <t>52-AEO2021.121.highogs-d120120a</t>
  </si>
  <si>
    <t>52-AEO2021.122.highogs-d120120a</t>
  </si>
  <si>
    <t>52-AEO2021.123.highogs-d120120a</t>
  </si>
  <si>
    <t>52-AEO2021.124.highogs-d120120a</t>
  </si>
  <si>
    <t>52-AEO2021.125.highogs-d120120a</t>
  </si>
  <si>
    <t>52-AEO2021.126.highogs-d120120a</t>
  </si>
  <si>
    <t>52-AEO2021.127.highogs-d120120a</t>
  </si>
  <si>
    <t>52-AEO2021.128.highogs-d120120a</t>
  </si>
  <si>
    <t>52-AEO2021.130.</t>
  </si>
  <si>
    <t>52-AEO2021.131.highogs-d120120a</t>
  </si>
  <si>
    <t>52-AEO2021.132.highogs-d120120a</t>
  </si>
  <si>
    <t>Table 52.  New Light-Duty Vehicle Prices</t>
  </si>
  <si>
    <t>https://www.eia.gov/outlooks/aeo/data/browser/#/?id=114-AEO2021&amp;cases=highogs&amp;sourcekey=0</t>
  </si>
  <si>
    <t>Mon Mar 08 2021 16:02:24 GMT-0800 (Pacific Standard Time)</t>
  </si>
  <si>
    <t>New Light-Duty Vehicle Prices: Gasoline: Mini-compact Car: High oil and gas supply</t>
  </si>
  <si>
    <t>New Light-Duty Vehicle Prices: Gasoline: Subcompact Car: High oil and gas supply</t>
  </si>
  <si>
    <t>New Light-Duty Vehicle Prices: Gasoline: Compact Car: High oil and gas supply</t>
  </si>
  <si>
    <t>New Light-Duty Vehicle Prices: Gasoline: Midsize Car: High oil and gas supply</t>
  </si>
  <si>
    <t>New Light-Duty Vehicle Prices: Gasoline: Large Car: High oil and gas supply</t>
  </si>
  <si>
    <t>New Light-Duty Vehicle Prices: Gasoline: Two Seater Car: High oil and gas supply</t>
  </si>
  <si>
    <t>New Light-Duty Vehicle Prices: Gasoline: Small Crossover Car: High oil and gas supply</t>
  </si>
  <si>
    <t>New Light-Duty Vehicle Prices: Gasoline: Large Crossover Car: High oil and gas supply</t>
  </si>
  <si>
    <t>New Light-Duty Vehicle Prices: Gasoline: Small Pickup: High oil and gas supply</t>
  </si>
  <si>
    <t>New Light-Duty Vehicle Prices: Gasoline: Large Pickup: High oil and gas supply</t>
  </si>
  <si>
    <t>New Light-Duty Vehicle Prices: Gasoline: Small Van: High oil and gas supply</t>
  </si>
  <si>
    <t>New Light-Duty Vehicle Prices: Gasoline: Large Van: High oil and gas supply</t>
  </si>
  <si>
    <t>New Light-Duty Vehicle Prices: Gasoline: Small Utility: High oil and gas supply</t>
  </si>
  <si>
    <t>New Light-Duty Vehicle Prices: Gasoline: Large Utility: High oil and gas supply</t>
  </si>
  <si>
    <t>New Light-Duty Vehicle Prices: Gasoline: Small Crossover Light Truck: High oil and gas supply</t>
  </si>
  <si>
    <t>New Light-Duty Vehicle Prices: Gasoline: Large Crossover Light Truck: High oil and gas supply</t>
  </si>
  <si>
    <t>New Light-Duty Vehicle Prices: Turbo Direct Injection Diesel: Mini-compact Car: High oil and gas supply</t>
  </si>
  <si>
    <t>New Light-Duty Vehicle Prices: Turbo Direct Injection Diesel: Subcompact Car: High oil and gas supply</t>
  </si>
  <si>
    <t>New Light-Duty Vehicle Prices: Turbo Direct Injection Diesel: Compact Car: High oil and gas supply</t>
  </si>
  <si>
    <t>New Light-Duty Vehicle Prices: Turbo Direct Injection Diesel: Midsize Car: High oil and gas supply</t>
  </si>
  <si>
    <t>New Light-Duty Vehicle Prices: Turbo Direct Injection Diesel: Large Car: High oil and gas supply</t>
  </si>
  <si>
    <t>New Light-Duty Vehicle Prices: Turbo Direct Injection Diesel: Two Seater Car: High oil and gas supply</t>
  </si>
  <si>
    <t>New Light-Duty Vehicle Prices: Turbo Direct Injection Diesel: Small Crossover Car: High oil and gas supply</t>
  </si>
  <si>
    <t>New Light-Duty Vehicle Prices: Turbo Direct Injection Diesel: Large Crossover Car: High oil and gas supply</t>
  </si>
  <si>
    <t>New Light-Duty Vehicle Prices: Turbo Direct Injection Diesel: Small Pickup: High oil and gas supply</t>
  </si>
  <si>
    <t>New Light-Duty Vehicle Prices: Turbo Direct Injection Diesel: Large Pickup: High oil and gas supply</t>
  </si>
  <si>
    <t>New Light-Duty Vehicle Prices: Turbo Direct Injection Diesel: Small Van: High oil and gas supply</t>
  </si>
  <si>
    <t>New Light-Duty Vehicle Prices: Turbo Direct Injection Diesel: Large Van: High oil and gas supply</t>
  </si>
  <si>
    <t>New Light-Duty Vehicle Prices: Turbo Direct Injection Diesel: Small Utility: High oil and gas supply</t>
  </si>
  <si>
    <t>New Light-Duty Vehicle Prices: Turbo Direct Injection Diesel: Large Utility: High oil and gas supply</t>
  </si>
  <si>
    <t>New Light-Duty Vehicle Prices: Turbo Direct Injection Diesel: Small Crossover Light Truck: High oil and gas supply</t>
  </si>
  <si>
    <t>New Light-Duty Vehicle Prices: Turbo Direct Injection Diesel: Large Crossover Light Truck: High oil and gas supply</t>
  </si>
  <si>
    <t>New Light-Duty Vehicle Prices: Plug-in 10 Gasoline Hybrid: Mini-compact Car: High oil and gas supply</t>
  </si>
  <si>
    <t>New Light-Duty Vehicle Prices: Plug-in 10 Gasoline Hybrid: Subcompact Car: High oil and gas supply</t>
  </si>
  <si>
    <t>New Light-Duty Vehicle Prices: Plug-in 10 Gasoline Hybrid: Compact Car: High oil and gas supply</t>
  </si>
  <si>
    <t>New Light-Duty Vehicle Prices: Plug-in 10 Gasoline Hybrid: Midsize Car: High oil and gas supply</t>
  </si>
  <si>
    <t>New Light-Duty Vehicle Prices: Plug-in 10 Gasoline Hybrid: Large Car: High oil and gas supply</t>
  </si>
  <si>
    <t>New Light-Duty Vehicle Prices: Plug-in 10 Gasoline Hybrid: Two Seater Car: High oil and gas supply</t>
  </si>
  <si>
    <t>New Light-Duty Vehicle Prices: Plug-in 10 Gasoline Hybrid: Small Crossover Car: High oil and gas supply</t>
  </si>
  <si>
    <t>New Light-Duty Vehicle Prices: Plug-in 10 Gasoline Hybrid: Large Crossover Car: High oil and gas supply</t>
  </si>
  <si>
    <t>New Light-Duty Vehicle Prices: Plug-in 10 Gasoline Hybrid: Small Pickup: High oil and gas supply</t>
  </si>
  <si>
    <t>New Light-Duty Vehicle Prices: Plug-in 10 Gasoline Hybrid: Large Pickup: High oil and gas supply</t>
  </si>
  <si>
    <t>New Light-Duty Vehicle Prices: Plug-in 10 Gasoline Hybrid: Small Van: High oil and gas supply</t>
  </si>
  <si>
    <t>New Light-Duty Vehicle Prices: Plug-in 10 Gasoline Hybrid: Large Van: High oil and gas supply</t>
  </si>
  <si>
    <t>New Light-Duty Vehicle Prices: Plug-in 10 Gasoline Hybrid: Small Utility: High oil and gas supply</t>
  </si>
  <si>
    <t>New Light-Duty Vehicle Prices: Plug-in 10 Gasoline Hybrid: Large Utility: High oil and gas supply</t>
  </si>
  <si>
    <t>New Light-Duty Vehicle Prices: Plug-in 10 Gasoline Hybrid: Small Crossover Light Truck: High oil and gas supply</t>
  </si>
  <si>
    <t>New Light-Duty Vehicle Prices: Plug-in 10 Gasoline Hybrid: Large Crossover Light Truck: High oil and gas supply</t>
  </si>
  <si>
    <t>New Light-Duty Vehicle Prices: Plug-in 40 Gasoline Hybrid: Mini-compact Car: High oil and gas supply</t>
  </si>
  <si>
    <t>New Light-Duty Vehicle Prices: Plug-in 40 Gasoline Hybrid: Subcompact Car: High oil and gas supply</t>
  </si>
  <si>
    <t>New Light-Duty Vehicle Prices: Plug-in 40 Gasoline Hybrid: Compact Car: High oil and gas supply</t>
  </si>
  <si>
    <t>New Light-Duty Vehicle Prices: Plug-in 40 Gasoline Hybrid: Midsize Car: High oil and gas supply</t>
  </si>
  <si>
    <t>New Light-Duty Vehicle Prices: Plug-in 40 Gasoline Hybrid: Large Car: High oil and gas supply</t>
  </si>
  <si>
    <t>New Light-Duty Vehicle Prices: Plug-in 40 Gasoline Hybrid: Two Seater Car: High oil and gas supply</t>
  </si>
  <si>
    <t>New Light-Duty Vehicle Prices: Plug-in 40 Gasoline Hybrid: Small Crossover Car: High oil and gas supply</t>
  </si>
  <si>
    <t>New Light-Duty Vehicle Prices: Plug-in 40 Gasoline Hybrid: Large Crossover Car: High oil and gas supply</t>
  </si>
  <si>
    <t>New Light-Duty Vehicle Prices: Plug-in 40 Gasoline Hybrid: Small Pickup: High oil and gas supply</t>
  </si>
  <si>
    <t>New Light-Duty Vehicle Prices: Plug-in 40 Gasoline Hybrid: Large Pickup: High oil and gas supply</t>
  </si>
  <si>
    <t>New Light-Duty Vehicle Prices: Plug-in 40 Gasoline Hybrid: Small Van: High oil and gas supply</t>
  </si>
  <si>
    <t>New Light-Duty Vehicle Prices: Plug-in 40 Gasoline Hybrid: Large Van: High oil and gas supply</t>
  </si>
  <si>
    <t>New Light-Duty Vehicle Prices: Plug-in 40 Gasoline Hybrid: Small Utility: High oil and gas supply</t>
  </si>
  <si>
    <t>New Light-Duty Vehicle Prices: Plug-in 40 Gasoline Hybrid: Large Utility: High oil and gas supply</t>
  </si>
  <si>
    <t>New Light-Duty Vehicle Prices: Plug-in 40 Gasoline Hybrid: Small Crossover Light Truck: High oil and gas supply</t>
  </si>
  <si>
    <t>New Light-Duty Vehicle Prices: Plug-in 40 Gasoline Hybrid: Large Crossover Light Truck: High oil and gas supply</t>
  </si>
  <si>
    <t>New Light-Duty Vehicle Prices: Ethanol Flex: Mini-compact Car: High oil and gas supply</t>
  </si>
  <si>
    <t>New Light-Duty Vehicle Prices: Ethanol Flex: Subcompact Car: High oil and gas supply</t>
  </si>
  <si>
    <t>New Light-Duty Vehicle Prices: Ethanol Flex: Compact Car: High oil and gas supply</t>
  </si>
  <si>
    <t>New Light-Duty Vehicle Prices: Ethanol Flex: Midsize Car: High oil and gas supply</t>
  </si>
  <si>
    <t>New Light-Duty Vehicle Prices: Ethanol Flex: Large Car: High oil and gas supply</t>
  </si>
  <si>
    <t>New Light-Duty Vehicle Prices: Ethanol Flex: Two Seater Car: High oil and gas supply</t>
  </si>
  <si>
    <t>New Light-Duty Vehicle Prices: Ethanol Flex: Small Crossover Car: High oil and gas supply</t>
  </si>
  <si>
    <t>New Light-Duty Vehicle Prices: Ethanol Flex: Large Crossover Car: High oil and gas supply</t>
  </si>
  <si>
    <t>New Light-Duty Vehicle Prices: Ethanol Flex: Small Pickup: High oil and gas supply</t>
  </si>
  <si>
    <t>New Light-Duty Vehicle Prices: Ethanol Flex: Large Pickup: High oil and gas supply</t>
  </si>
  <si>
    <t>New Light-Duty Vehicle Prices: Ethanol Flex: Small Van: High oil and gas supply</t>
  </si>
  <si>
    <t>New Light-Duty Vehicle Prices: Ethanol Flex: Large Van: High oil and gas supply</t>
  </si>
  <si>
    <t>New Light-Duty Vehicle Prices: Ethanol Flex: Small Utility: High oil and gas supply</t>
  </si>
  <si>
    <t>New Light-Duty Vehicle Prices: Ethanol Flex: Large Utility: High oil and gas supply</t>
  </si>
  <si>
    <t>New Light-Duty Vehicle Prices: Ethanol Flex: Small Crossover Light Truck: High oil and gas supply</t>
  </si>
  <si>
    <t>New Light-Duty Vehicle Prices: Ethanol Flex: Large Crossover Light Truck: High oil and gas supply</t>
  </si>
  <si>
    <t>New Light-Duty Vehicle Prices: Natural Gas: Mini-compact Car: High oil and gas supply</t>
  </si>
  <si>
    <t>New Light-Duty Vehicle Prices: Natural Gas: Subcompact Car: High oil and gas supply</t>
  </si>
  <si>
    <t>New Light-Duty Vehicle Prices: Natural Gas: Compact Car: High oil and gas supply</t>
  </si>
  <si>
    <t>New Light-Duty Vehicle Prices: Natural Gas: Midsize Car: High oil and gas supply</t>
  </si>
  <si>
    <t>New Light-Duty Vehicle Prices: Natural Gas: Large Car: High oil and gas supply</t>
  </si>
  <si>
    <t>New Light-Duty Vehicle Prices: Natural Gas: Two Seater Car: High oil and gas supply</t>
  </si>
  <si>
    <t>New Light-Duty Vehicle Prices: Natural Gas: Small Crossover Car: High oil and gas supply</t>
  </si>
  <si>
    <t>New Light-Duty Vehicle Prices: Natural Gas: Large Crossover Car: High oil and gas supply</t>
  </si>
  <si>
    <t>New Light-Duty Vehicle Prices: Natural Gas: Small Pickup: High oil and gas supply</t>
  </si>
  <si>
    <t>New Light-Duty Vehicle Prices: Natural Gas: Large Pickup: High oil and gas supply</t>
  </si>
  <si>
    <t>New Light-Duty Vehicle Prices: Natural Gas: Small Van: High oil and gas supply</t>
  </si>
  <si>
    <t>New Light-Duty Vehicle Prices: Natural Gas: Large Van: High oil and gas supply</t>
  </si>
  <si>
    <t>New Light-Duty Vehicle Prices: Natural Gas: Small Utility: High oil and gas supply</t>
  </si>
  <si>
    <t>New Light-Duty Vehicle Prices: Natural Gas: Large Utility: High oil and gas supply</t>
  </si>
  <si>
    <t>New Light-Duty Vehicle Prices: Natural Gas: Small Crossover Light Truck: High oil and gas supply</t>
  </si>
  <si>
    <t>New Light-Duty Vehicle Prices: Natural Gas: Large Crossover Light Truck: High oil and gas supply</t>
  </si>
  <si>
    <t>New Light-Duty Vehicle Prices: Natural Gas Bi-Fuel: Mini-compact Car: High oil and gas supply</t>
  </si>
  <si>
    <t>New Light-Duty Vehicle Prices: Natural Gas Bi-Fuel: Subcompact Car: High oil and gas supply</t>
  </si>
  <si>
    <t>New Light-Duty Vehicle Prices: Natural Gas Bi-Fuel: Compact Car: High oil and gas supply</t>
  </si>
  <si>
    <t>New Light-Duty Vehicle Prices: Natural Gas Bi-Fuel: Midsize Car: High oil and gas supply</t>
  </si>
  <si>
    <t>New Light-Duty Vehicle Prices: Natural Gas Bi-Fuel: Large Car: High oil and gas supply</t>
  </si>
  <si>
    <t>New Light-Duty Vehicle Prices: Natural Gas Bi-Fuel: Two Seater Car: High oil and gas supply</t>
  </si>
  <si>
    <t>New Light-Duty Vehicle Prices: Natural Gas Bi-Fuel: Small Crossover Car: High oil and gas supply</t>
  </si>
  <si>
    <t>New Light-Duty Vehicle Prices: Natural Gas Bi-Fuel: Large Crossover Car: High oil and gas supply</t>
  </si>
  <si>
    <t>New Light-Duty Vehicle Prices: Natural Gas Bi-Fuel: Small Pickup: High oil and gas supply</t>
  </si>
  <si>
    <t>New Light-Duty Vehicle Prices: Natural Gas Bi-Fuel: Large Pickup: High oil and gas supply</t>
  </si>
  <si>
    <t>New Light-Duty Vehicle Prices: Natural Gas Bi-Fuel: Small Van: High oil and gas supply</t>
  </si>
  <si>
    <t>New Light-Duty Vehicle Prices: Natural Gas Bi-Fuel: Large Van: High oil and gas supply</t>
  </si>
  <si>
    <t>New Light-Duty Vehicle Prices: Natural Gas Bi-Fuel: Small Utility: High oil and gas supply</t>
  </si>
  <si>
    <t>New Light-Duty Vehicle Prices: Natural Gas Bi-Fuel: Large Utility: High oil and gas supply</t>
  </si>
  <si>
    <t>New Light-Duty Vehicle Prices: Natural Gas Bi-Fuel: Small Crossover Light Truck: High oil and gas supply</t>
  </si>
  <si>
    <t>New Light-Duty Vehicle Prices: Natural Gas Bi-Fuel: Large Crossover Light Truck: High oil and gas supply</t>
  </si>
  <si>
    <t>New Light-Duty Vehicle Prices: Propane: Mini-compact Car: High oil and gas supply</t>
  </si>
  <si>
    <t>New Light-Duty Vehicle Prices: Propane: Subcompact Car: High oil and gas supply</t>
  </si>
  <si>
    <t>New Light-Duty Vehicle Prices: Propane: Compact Car: High oil and gas supply</t>
  </si>
  <si>
    <t>New Light-Duty Vehicle Prices: Propane: Midsize Car: High oil and gas supply</t>
  </si>
  <si>
    <t>New Light-Duty Vehicle Prices: Propane: Large Car: High oil and gas supply</t>
  </si>
  <si>
    <t>New Light-Duty Vehicle Prices: Propane: Two Seater Car: High oil and gas supply</t>
  </si>
  <si>
    <t>New Light-Duty Vehicle Prices: Propane: Small Crossover Car: High oil and gas supply</t>
  </si>
  <si>
    <t>New Light-Duty Vehicle Prices: Propane: Large Crossover Car: High oil and gas supply</t>
  </si>
  <si>
    <t>New Light-Duty Vehicle Prices: Propane: Small Pickup: High oil and gas supply</t>
  </si>
  <si>
    <t>New Light-Duty Vehicle Prices: Propane: Large Pickup: High oil and gas supply</t>
  </si>
  <si>
    <t>New Light-Duty Vehicle Prices: Propane: Small Van: High oil and gas supply</t>
  </si>
  <si>
    <t>New Light-Duty Vehicle Prices: Propane: Large Van: High oil and gas supply</t>
  </si>
  <si>
    <t>New Light-Duty Vehicle Prices: Propane: Small Utility: High oil and gas supply</t>
  </si>
  <si>
    <t>New Light-Duty Vehicle Prices: Propane: Large Utility: High oil and gas supply</t>
  </si>
  <si>
    <t>New Light-Duty Vehicle Prices: Propane: Small Crossover Light Truck: High oil and gas supply</t>
  </si>
  <si>
    <t>New Light-Duty Vehicle Prices: Propane: Large Crossover Light Truck: High oil and gas supply</t>
  </si>
  <si>
    <t>New Light-Duty Vehicle Prices: Propane Bi-Fuel: Mini-compact Car: High oil and gas supply</t>
  </si>
  <si>
    <t>New Light-Duty Vehicle Prices: Propane Bi-Fuel: Subcompact Car: High oil and gas supply</t>
  </si>
  <si>
    <t>New Light-Duty Vehicle Prices: Propane Bi-Fuel: Compact Car: High oil and gas supply</t>
  </si>
  <si>
    <t>New Light-Duty Vehicle Prices: Propane Bi-Fuel: Midsize Car: High oil and gas supply</t>
  </si>
  <si>
    <t>New Light-Duty Vehicle Prices: Propane Bi-Fuel: Large Car: High oil and gas supply</t>
  </si>
  <si>
    <t>New Light-Duty Vehicle Prices: Propane Bi-Fuel: Two Seater Car: High oil and gas supply</t>
  </si>
  <si>
    <t>New Light-Duty Vehicle Prices: Propane Bi-Fuel: Small Crossover Car: High oil and gas supply</t>
  </si>
  <si>
    <t>New Light-Duty Vehicle Prices: Propane Bi-Fuel: Large Crossover Car: High oil and gas supply</t>
  </si>
  <si>
    <t>New Light-Duty Vehicle Prices: Propane Bi-Fuel: Small Pickup: High oil and gas supply</t>
  </si>
  <si>
    <t>New Light-Duty Vehicle Prices: Propane Bi-Fuel: Large Pickup: High oil and gas supply</t>
  </si>
  <si>
    <t>New Light-Duty Vehicle Prices: Propane Bi-Fuel: Small Van: High oil and gas supply</t>
  </si>
  <si>
    <t>New Light-Duty Vehicle Prices: Propane Bi-Fuel: Large Van: High oil and gas supply</t>
  </si>
  <si>
    <t>New Light-Duty Vehicle Prices: Propane Bi-Fuel: Small Utility: High oil and gas supply</t>
  </si>
  <si>
    <t>New Light-Duty Vehicle Prices: Propane Bi-Fuel: Large Utility: High oil and gas supply</t>
  </si>
  <si>
    <t>New Light-Duty Vehicle Prices: Propane Bi-Fuel: Small Crossover Light Truck: High oil and gas supply</t>
  </si>
  <si>
    <t>New Light-Duty Vehicle Prices: Propane Bi-Fuel: Large Crossover Light Truck: High oil and gas supply</t>
  </si>
  <si>
    <t>New Light-Duty Vehicle Prices: 100 Mile Electric Vehicle: Mini-compact Car: High oil and gas supply</t>
  </si>
  <si>
    <t>New Light-Duty Vehicle Prices: 100 Mile Electric Vehicle: Subcompact Car: High oil and gas supply</t>
  </si>
  <si>
    <t>New Light-Duty Vehicle Prices: 100 Mile Electric Vehicle: Compact Car: High oil and gas supply</t>
  </si>
  <si>
    <t>New Light-Duty Vehicle Prices: 100 Mile Electric Vehicle: Midsize Car: High oil and gas supply</t>
  </si>
  <si>
    <t>New Light-Duty Vehicle Prices: 100 Mile Electric Vehicle: Large Car: High oil and gas supply</t>
  </si>
  <si>
    <t>New Light-Duty Vehicle Prices: 100 Mile Electric Vehicle: Two Seater Car: High oil and gas supply</t>
  </si>
  <si>
    <t>New Light-Duty Vehicle Prices: 100 Mile Electric Vehicle: Small Crossover Car: High oil and gas supply</t>
  </si>
  <si>
    <t>New Light-Duty Vehicle Prices: 100 Mile Electric Vehicle: Large Crossover Car: High oil and gas supply</t>
  </si>
  <si>
    <t>New Light-Duty Vehicle Prices: 100 Mile Electric Vehicle: Small Pickup: High oil and gas supply</t>
  </si>
  <si>
    <t>New Light-Duty Vehicle Prices: 100 Mile Electric Vehicle: Large Pickup: High oil and gas supply</t>
  </si>
  <si>
    <t>New Light-Duty Vehicle Prices: 100 Mile Electric Vehicle: Small Van: High oil and gas supply</t>
  </si>
  <si>
    <t>New Light-Duty Vehicle Prices: 100 Mile Electric Vehicle: Large Van: High oil and gas supply</t>
  </si>
  <si>
    <t>New Light-Duty Vehicle Prices: 100 Mile Electric Vehicle: Small Utility: High oil and gas supply</t>
  </si>
  <si>
    <t>New Light-Duty Vehicle Prices: 100 Mile Electric Vehicle: Large Utility: High oil and gas supply</t>
  </si>
  <si>
    <t>New Light-Duty Vehicle Prices: 100 Mile Electric Vehicle: Small Crossover Light Truck: High oil and gas supply</t>
  </si>
  <si>
    <t>New Light-Duty Vehicle Prices: 100 Mile Electric Vehicle: Large Crossover Light Truck: High oil and gas supply</t>
  </si>
  <si>
    <t>New Light-Duty Vehicle Prices: 200 Mile Electric Vehicle: Mini-compact Car: High oil and gas supply</t>
  </si>
  <si>
    <t>New Light-Duty Vehicle Prices: 200 Mile Electric Vehicle: Subcompact Car: High oil and gas supply</t>
  </si>
  <si>
    <t>New Light-Duty Vehicle Prices: 200 Mile Electric Vehicle: Compact Car: High oil and gas supply</t>
  </si>
  <si>
    <t>New Light-Duty Vehicle Prices: 200 Mile Electric Vehicle: Midsize Car: High oil and gas supply</t>
  </si>
  <si>
    <t>New Light-Duty Vehicle Prices: 200 Mile Electric Vehicle: Large Car: High oil and gas supply</t>
  </si>
  <si>
    <t>New Light-Duty Vehicle Prices: 200 Mile Electric Vehicle: Two Seater Car: High oil and gas supply</t>
  </si>
  <si>
    <t>New Light-Duty Vehicle Prices: 200 Mile Electric Vehicle: Small Crossover Car: High oil and gas supply</t>
  </si>
  <si>
    <t>New Light-Duty Vehicle Prices: 200 Mile Electric Vehicle: Large Crossover Car: High oil and gas supply</t>
  </si>
  <si>
    <t>New Light-Duty Vehicle Prices: 200 Mile Electric Vehicle: Small Pickup: High oil and gas supply</t>
  </si>
  <si>
    <t>New Light-Duty Vehicle Prices: 200 Mile Electric Vehicle: Large Pickup: High oil and gas supply</t>
  </si>
  <si>
    <t>New Light-Duty Vehicle Prices: 200 Mile Electric Vehicle: Small Van: High oil and gas supply</t>
  </si>
  <si>
    <t>New Light-Duty Vehicle Prices: 200 Mile Electric Vehicle: Large Van: High oil and gas supply</t>
  </si>
  <si>
    <t>New Light-Duty Vehicle Prices: 200 Mile Electric Vehicle: Small Utility: High oil and gas supply</t>
  </si>
  <si>
    <t>New Light-Duty Vehicle Prices: 200 Mile Electric Vehicle: Large Utility: High oil and gas supply</t>
  </si>
  <si>
    <t>New Light-Duty Vehicle Prices: 200 Mile Electric Vehicle: Small Crossover Light Truck: High oil and gas supply</t>
  </si>
  <si>
    <t>New Light-Duty Vehicle Prices: 200 Mile Electric Vehicle: Large Crossover Light Truck: High oil and gas supply</t>
  </si>
  <si>
    <t>New Light-Duty Vehicle Prices: 300 Mile Electric Vehicle: Mini-compact Car: High oil and gas supply</t>
  </si>
  <si>
    <t>New Light-Duty Vehicle Prices: 300 Mile Electric Vehicle: Subcompact Car: High oil and gas supply</t>
  </si>
  <si>
    <t>New Light-Duty Vehicle Prices: 300 Mile Electric Vehicle: Compact Car: High oil and gas supply</t>
  </si>
  <si>
    <t>New Light-Duty Vehicle Prices: 300 Mile Electric Vehicle: Midsize Car: High oil and gas supply</t>
  </si>
  <si>
    <t>New Light-Duty Vehicle Prices: 300 Mile Electric Vehicle: Large Car: High oil and gas supply</t>
  </si>
  <si>
    <t>New Light-Duty Vehicle Prices: 300 Mile Electric Vehicle: Two Seater Car: High oil and gas supply</t>
  </si>
  <si>
    <t>New Light-Duty Vehicle Prices: 300 Mile Electric Vehicle: Small Crossover Car: High oil and gas supply</t>
  </si>
  <si>
    <t>New Light-Duty Vehicle Prices: 300 Mile Electric Vehicle: Large Crossover Car: High oil and gas supply</t>
  </si>
  <si>
    <t>New Light-Duty Vehicle Prices: 300 Mile Electric Vehicle: Small Pickup: High oil and gas supply</t>
  </si>
  <si>
    <t>New Light-Duty Vehicle Prices: 300 Mile Electric Vehicle: Large Pickup: High oil and gas supply</t>
  </si>
  <si>
    <t>New Light-Duty Vehicle Prices: 300 Mile Electric Vehicle: Small Van: High oil and gas supply</t>
  </si>
  <si>
    <t>New Light-Duty Vehicle Prices: 300 Mile Electric Vehicle: Large Van: High oil and gas supply</t>
  </si>
  <si>
    <t>New Light-Duty Vehicle Prices: 300 Mile Electric Vehicle: Small Utility: High oil and gas supply</t>
  </si>
  <si>
    <t>New Light-Duty Vehicle Prices: 300 Mile Electric Vehicle: Large Utility: High oil and gas supply</t>
  </si>
  <si>
    <t>New Light-Duty Vehicle Prices: 300 Mile Electric Vehicle: Small Crossover Light Truck: High oil and gas supply</t>
  </si>
  <si>
    <t>New Light-Duty Vehicle Prices: 300 Mile Electric Vehicle: Large Crossover Light Truck: High oil and gas supply</t>
  </si>
  <si>
    <t>New Light-Duty Vehicle Prices: Diesel-Electric Hybrid: Mini-compact Car: High oil and gas supply</t>
  </si>
  <si>
    <t>New Light-Duty Vehicle Prices: Diesel-Electric Hybrid: Subcompact Car: High oil and gas supply</t>
  </si>
  <si>
    <t>New Light-Duty Vehicle Prices: Diesel-Electric Hybrid: Compact Car: High oil and gas supply</t>
  </si>
  <si>
    <t>New Light-Duty Vehicle Prices: Diesel-Electric Hybrid: Midsize Car: High oil and gas supply</t>
  </si>
  <si>
    <t>New Light-Duty Vehicle Prices: Diesel-Electric Hybrid: Large Car: High oil and gas supply</t>
  </si>
  <si>
    <t>New Light-Duty Vehicle Prices: Diesel-Electric Hybrid: Two Seater Car: High oil and gas supply</t>
  </si>
  <si>
    <t>New Light-Duty Vehicle Prices: Diesel-Electric Hybrid: Small Crossover Car: High oil and gas supply</t>
  </si>
  <si>
    <t>New Light-Duty Vehicle Prices: Diesel-Electric Hybrid: Large Crossover Car: High oil and gas supply</t>
  </si>
  <si>
    <t>New Light-Duty Vehicle Prices: Diesel-Electric Hybrid: Small Pickup: High oil and gas supply</t>
  </si>
  <si>
    <t>New Light-Duty Vehicle Prices: Diesel-Electric Hybrid: Large Pickup: High oil and gas supply</t>
  </si>
  <si>
    <t>New Light-Duty Vehicle Prices: Diesel-Electric Hybrid: Small Van: High oil and gas supply</t>
  </si>
  <si>
    <t>New Light-Duty Vehicle Prices: Diesel-Electric Hybrid: Large Van: High oil and gas supply</t>
  </si>
  <si>
    <t>New Light-Duty Vehicle Prices: Diesel-Electric Hybrid: Small Utility: High oil and gas supply</t>
  </si>
  <si>
    <t>New Light-Duty Vehicle Prices: Diesel-Electric Hybrid: Large Utility: High oil and gas supply</t>
  </si>
  <si>
    <t>New Light-Duty Vehicle Prices: Diesel-Electric Hybrid: Small Crossover Light Truck: High oil and gas supply</t>
  </si>
  <si>
    <t>New Light-Duty Vehicle Prices: Diesel-Electric Hybrid: Large Crossover Light Truck: High oil and gas supply</t>
  </si>
  <si>
    <t>New Light-Duty Vehicle Prices: Gasoline-Electric Hybrid: Mini-compact Car: High oil and gas supply</t>
  </si>
  <si>
    <t>New Light-Duty Vehicle Prices: Gasoline-Electric Hybrid: Subcompact Car: High oil and gas supply</t>
  </si>
  <si>
    <t>New Light-Duty Vehicle Prices: Gasoline-Electric Hybrid: Compact Car: High oil and gas supply</t>
  </si>
  <si>
    <t>New Light-Duty Vehicle Prices: Gasoline-Electric Hybrid: Midsize Car: High oil and gas supply</t>
  </si>
  <si>
    <t>New Light-Duty Vehicle Prices: Gasoline-Electric Hybrid: Large Car: High oil and gas supply</t>
  </si>
  <si>
    <t>New Light-Duty Vehicle Prices: Gasoline-Electric Hybrid: Two Seater Car: High oil and gas supply</t>
  </si>
  <si>
    <t>New Light-Duty Vehicle Prices: Gasoline-Electric Hybrid: Small Crossover Car: High oil and gas supply</t>
  </si>
  <si>
    <t>New Light-Duty Vehicle Prices: Gasoline-Electric Hybrid: Large Crossover Car: High oil and gas supply</t>
  </si>
  <si>
    <t>New Light-Duty Vehicle Prices: Gasoline-Electric Hybrid: Small Pickup: High oil and gas supply</t>
  </si>
  <si>
    <t>New Light-Duty Vehicle Prices: Gasoline-Electric Hybrid: Large Pickup: High oil and gas supply</t>
  </si>
  <si>
    <t>New Light-Duty Vehicle Prices: Gasoline-Electric Hybrid: Small Van: High oil and gas supply</t>
  </si>
  <si>
    <t>New Light-Duty Vehicle Prices: Gasoline-Electric Hybrid: Large Van: High oil and gas supply</t>
  </si>
  <si>
    <t>New Light-Duty Vehicle Prices: Gasoline-Electric Hybrid: Small Utility: High oil and gas supply</t>
  </si>
  <si>
    <t>New Light-Duty Vehicle Prices: Gasoline-Electric Hybrid: Large Utility: High oil and gas supply</t>
  </si>
  <si>
    <t>New Light-Duty Vehicle Prices: Gasoline-Electric Hybrid: Small Crossover Light Truck: High oil and gas supply</t>
  </si>
  <si>
    <t>New Light-Duty Vehicle Prices: Gasoline-Electric Hybrid: Large Crossover Light Truck: High oil and gas supply</t>
  </si>
  <si>
    <t>New Light-Duty Vehicle Prices: Fuel Cell Methanol: Mini-compact Car: High oil and gas supply</t>
  </si>
  <si>
    <t>New Light-Duty Vehicle Prices: Fuel Cell Methanol: Subcompact Car: High oil and gas supply</t>
  </si>
  <si>
    <t>New Light-Duty Vehicle Prices: Fuel Cell Methanol: Compact Car: High oil and gas supply</t>
  </si>
  <si>
    <t>New Light-Duty Vehicle Prices: Fuel Cell Methanol: Midsize Car: High oil and gas supply</t>
  </si>
  <si>
    <t>New Light-Duty Vehicle Prices: Fuel Cell Methanol: Large Car: High oil and gas supply</t>
  </si>
  <si>
    <t>New Light-Duty Vehicle Prices: Fuel Cell Methanol: Two Seater Car: High oil and gas supply</t>
  </si>
  <si>
    <t>New Light-Duty Vehicle Prices: Fuel Cell Methanol: Small Crossover Car: High oil and gas supply</t>
  </si>
  <si>
    <t>New Light-Duty Vehicle Prices: Fuel Cell Methanol: Large Crossover Car: High oil and gas supply</t>
  </si>
  <si>
    <t>New Light-Duty Vehicle Prices: Fuel Cell Methanol: Small Pickup: High oil and gas supply</t>
  </si>
  <si>
    <t>New Light-Duty Vehicle Prices: Fuel Cell Methanol: Large Pickup: High oil and gas supply</t>
  </si>
  <si>
    <t>New Light-Duty Vehicle Prices: Fuel Cell Methanol: Small Van: High oil and gas supply</t>
  </si>
  <si>
    <t>New Light-Duty Vehicle Prices: Fuel Cell Methanol: Large Van: High oil and gas supply</t>
  </si>
  <si>
    <t>New Light-Duty Vehicle Prices: Fuel Cell Methanol: Small Utility: High oil and gas supply</t>
  </si>
  <si>
    <t>New Light-Duty Vehicle Prices: Fuel Cell Methanol: Large Utility: High oil and gas supply</t>
  </si>
  <si>
    <t>New Light-Duty Vehicle Prices: Fuel Cell Methanol: Small Crossover Light Truck: High oil and gas supply</t>
  </si>
  <si>
    <t>New Light-Duty Vehicle Prices: Fuel Cell Methanol: Large Crossover Light Truck: High oil and gas supply</t>
  </si>
  <si>
    <t>New Light-Duty Vehicle Prices: Fuel Cell Hydrogen: Mini-compact Car: High oil and gas supply</t>
  </si>
  <si>
    <t>New Light-Duty Vehicle Prices: Fuel Cell Hydrogen: Subcompact Car: High oil and gas supply</t>
  </si>
  <si>
    <t>New Light-Duty Vehicle Prices: Fuel Cell Hydrogen: Compact Car: High oil and gas supply</t>
  </si>
  <si>
    <t>New Light-Duty Vehicle Prices: Fuel Cell Hydrogen: Midsize Car: High oil and gas supply</t>
  </si>
  <si>
    <t>New Light-Duty Vehicle Prices: Fuel Cell Hydrogen: Large Car: High oil and gas supply</t>
  </si>
  <si>
    <t>New Light-Duty Vehicle Prices: Fuel Cell Hydrogen: Two Seater Car: High oil and gas supply</t>
  </si>
  <si>
    <t>New Light-Duty Vehicle Prices: Fuel Cell Hydrogen: Small Crossover Car: High oil and gas supply</t>
  </si>
  <si>
    <t>New Light-Duty Vehicle Prices: Fuel Cell Hydrogen: Large Crossover Car: High oil and gas supply</t>
  </si>
  <si>
    <t>New Light-Duty Vehicle Prices: Fuel Cell Hydrogen: Small Pickup: High oil and gas supply</t>
  </si>
  <si>
    <t>New Light-Duty Vehicle Prices: Fuel Cell Hydrogen: Large Pickup: High oil and gas supply</t>
  </si>
  <si>
    <t>New Light-Duty Vehicle Prices: Fuel Cell Hydrogen: Small Van: High oil and gas supply</t>
  </si>
  <si>
    <t>New Light-Duty Vehicle Prices: Fuel Cell Hydrogen: Large Van: High oil and gas supply</t>
  </si>
  <si>
    <t>New Light-Duty Vehicle Prices: Fuel Cell Hydrogen: Small Utility: High oil and gas supply</t>
  </si>
  <si>
    <t>New Light-Duty Vehicle Prices: Fuel Cell Hydrogen: Large Utility: High oil and gas supply</t>
  </si>
  <si>
    <t>New Light-Duty Vehicle Prices: Fuel Cell Hydrogen: Small Crossover Light Truck: High oil and gas supply</t>
  </si>
  <si>
    <t>New Light-Duty Vehicle Prices: Fuel Cell Hydrogen: Large Crossover Light Truck: High oil and gas supply</t>
  </si>
  <si>
    <t>New Light-Duty Vehicle Prices: Average Price: Car: High oil and gas supply</t>
  </si>
  <si>
    <t>Trucks</t>
  </si>
  <si>
    <t>New Light-Duty Vehicle Prices: Average Price: Trucks: High oil and gas supply</t>
  </si>
  <si>
    <t>Light Duty Vehicles</t>
  </si>
  <si>
    <t>New Light-Duty Vehicle Prices: Average Price: Light Duty Vehicles: High oil and gas supply</t>
  </si>
  <si>
    <t>114-AEO2021.2.</t>
  </si>
  <si>
    <t>114-AEO2021.3.highogs-d120120a</t>
  </si>
  <si>
    <t>thousand 2020 $</t>
  </si>
  <si>
    <t>114-AEO2021.4.highogs-d120120a</t>
  </si>
  <si>
    <t>114-AEO2021.5.highogs-d120120a</t>
  </si>
  <si>
    <t>114-AEO2021.6.highogs-d120120a</t>
  </si>
  <si>
    <t>114-AEO2021.7.highogs-d120120a</t>
  </si>
  <si>
    <t>114-AEO2021.8.highogs-d120120a</t>
  </si>
  <si>
    <t>114-AEO2021.9.highogs-d120120a</t>
  </si>
  <si>
    <t>114-AEO2021.10.highogs-d120120a</t>
  </si>
  <si>
    <t>114-AEO2021.11.highogs-d120120a</t>
  </si>
  <si>
    <t>114-AEO2021.12.highogs-d120120a</t>
  </si>
  <si>
    <t>114-AEO2021.13.highogs-d120120a</t>
  </si>
  <si>
    <t>114-AEO2021.14.highogs-d120120a</t>
  </si>
  <si>
    <t>114-AEO2021.15.highogs-d120120a</t>
  </si>
  <si>
    <t>114-AEO2021.16.highogs-d120120a</t>
  </si>
  <si>
    <t>114-AEO2021.17.highogs-d120120a</t>
  </si>
  <si>
    <t>114-AEO2021.18.highogs-d120120a</t>
  </si>
  <si>
    <t>114-AEO2021.20.</t>
  </si>
  <si>
    <t>114-AEO2021.21.highogs-d120120a</t>
  </si>
  <si>
    <t>114-AEO2021.22.highogs-d120120a</t>
  </si>
  <si>
    <t>114-AEO2021.23.highogs-d120120a</t>
  </si>
  <si>
    <t>114-AEO2021.24.highogs-d120120a</t>
  </si>
  <si>
    <t>114-AEO2021.25.highogs-d120120a</t>
  </si>
  <si>
    <t>114-AEO2021.26.highogs-d120120a</t>
  </si>
  <si>
    <t>114-AEO2021.27.highogs-d120120a</t>
  </si>
  <si>
    <t>114-AEO2021.28.highogs-d120120a</t>
  </si>
  <si>
    <t>114-AEO2021.29.highogs-d120120a</t>
  </si>
  <si>
    <t>114-AEO2021.30.highogs-d120120a</t>
  </si>
  <si>
    <t>114-AEO2021.31.highogs-d120120a</t>
  </si>
  <si>
    <t>114-AEO2021.32.highogs-d120120a</t>
  </si>
  <si>
    <t>114-AEO2021.33.highogs-d120120a</t>
  </si>
  <si>
    <t>114-AEO2021.34.highogs-d120120a</t>
  </si>
  <si>
    <t>114-AEO2021.35.highogs-d120120a</t>
  </si>
  <si>
    <t>114-AEO2021.36.highogs-d120120a</t>
  </si>
  <si>
    <t>114-AEO2021.38.</t>
  </si>
  <si>
    <t>114-AEO2021.39.highogs-d120120a</t>
  </si>
  <si>
    <t>114-AEO2021.40.highogs-d120120a</t>
  </si>
  <si>
    <t>114-AEO2021.41.highogs-d120120a</t>
  </si>
  <si>
    <t>114-AEO2021.42.highogs-d120120a</t>
  </si>
  <si>
    <t>114-AEO2021.43.highogs-d120120a</t>
  </si>
  <si>
    <t>114-AEO2021.44.highogs-d120120a</t>
  </si>
  <si>
    <t>114-AEO2021.45.highogs-d120120a</t>
  </si>
  <si>
    <t>114-AEO2021.46.highogs-d120120a</t>
  </si>
  <si>
    <t>114-AEO2021.47.highogs-d120120a</t>
  </si>
  <si>
    <t>114-AEO2021.48.highogs-d120120a</t>
  </si>
  <si>
    <t>114-AEO2021.49.highogs-d120120a</t>
  </si>
  <si>
    <t>114-AEO2021.50.highogs-d120120a</t>
  </si>
  <si>
    <t>114-AEO2021.51.highogs-d120120a</t>
  </si>
  <si>
    <t>114-AEO2021.52.highogs-d120120a</t>
  </si>
  <si>
    <t>114-AEO2021.53.highogs-d120120a</t>
  </si>
  <si>
    <t>114-AEO2021.54.highogs-d120120a</t>
  </si>
  <si>
    <t>114-AEO2021.57.</t>
  </si>
  <si>
    <t>114-AEO2021.58.highogs-d120120a</t>
  </si>
  <si>
    <t>114-AEO2021.59.highogs-d120120a</t>
  </si>
  <si>
    <t>114-AEO2021.60.highogs-d120120a</t>
  </si>
  <si>
    <t>114-AEO2021.61.highogs-d120120a</t>
  </si>
  <si>
    <t>114-AEO2021.62.highogs-d120120a</t>
  </si>
  <si>
    <t>114-AEO2021.63.highogs-d120120a</t>
  </si>
  <si>
    <t>114-AEO2021.64.highogs-d120120a</t>
  </si>
  <si>
    <t>114-AEO2021.65.highogs-d120120a</t>
  </si>
  <si>
    <t>114-AEO2021.66.highogs-d120120a</t>
  </si>
  <si>
    <t>114-AEO2021.67.highogs-d120120a</t>
  </si>
  <si>
    <t>114-AEO2021.68.highogs-d120120a</t>
  </si>
  <si>
    <t>114-AEO2021.69.highogs-d120120a</t>
  </si>
  <si>
    <t>114-AEO2021.70.highogs-d120120a</t>
  </si>
  <si>
    <t>114-AEO2021.71.highogs-d120120a</t>
  </si>
  <si>
    <t>114-AEO2021.72.highogs-d120120a</t>
  </si>
  <si>
    <t>114-AEO2021.73.highogs-d120120a</t>
  </si>
  <si>
    <t>114-AEO2021.75.</t>
  </si>
  <si>
    <t>114-AEO2021.76.highogs-d120120a</t>
  </si>
  <si>
    <t>114-AEO2021.77.highogs-d120120a</t>
  </si>
  <si>
    <t>114-AEO2021.78.highogs-d120120a</t>
  </si>
  <si>
    <t>114-AEO2021.79.highogs-d120120a</t>
  </si>
  <si>
    <t>114-AEO2021.80.highogs-d120120a</t>
  </si>
  <si>
    <t>114-AEO2021.81.highogs-d120120a</t>
  </si>
  <si>
    <t>114-AEO2021.82.highogs-d120120a</t>
  </si>
  <si>
    <t>114-AEO2021.83.highogs-d120120a</t>
  </si>
  <si>
    <t>114-AEO2021.84.highogs-d120120a</t>
  </si>
  <si>
    <t>114-AEO2021.85.highogs-d120120a</t>
  </si>
  <si>
    <t>114-AEO2021.86.highogs-d120120a</t>
  </si>
  <si>
    <t>114-AEO2021.87.highogs-d120120a</t>
  </si>
  <si>
    <t>114-AEO2021.88.highogs-d120120a</t>
  </si>
  <si>
    <t>114-AEO2021.89.highogs-d120120a</t>
  </si>
  <si>
    <t>114-AEO2021.90.highogs-d120120a</t>
  </si>
  <si>
    <t>114-AEO2021.91.highogs-d120120a</t>
  </si>
  <si>
    <t>114-AEO2021.93.</t>
  </si>
  <si>
    <t>114-AEO2021.94.highogs-d120120a</t>
  </si>
  <si>
    <t>114-AEO2021.95.highogs-d120120a</t>
  </si>
  <si>
    <t>114-AEO2021.96.highogs-d120120a</t>
  </si>
  <si>
    <t>114-AEO2021.97.highogs-d120120a</t>
  </si>
  <si>
    <t>114-AEO2021.98.highogs-d120120a</t>
  </si>
  <si>
    <t>114-AEO2021.99.highogs-d120120a</t>
  </si>
  <si>
    <t>114-AEO2021.100.highogs-d120120a</t>
  </si>
  <si>
    <t>114-AEO2021.101.highogs-d120120a</t>
  </si>
  <si>
    <t>114-AEO2021.102.highogs-d120120a</t>
  </si>
  <si>
    <t>114-AEO2021.103.highogs-d120120a</t>
  </si>
  <si>
    <t>114-AEO2021.104.highogs-d120120a</t>
  </si>
  <si>
    <t>114-AEO2021.105.highogs-d120120a</t>
  </si>
  <si>
    <t>114-AEO2021.106.highogs-d120120a</t>
  </si>
  <si>
    <t>114-AEO2021.107.highogs-d120120a</t>
  </si>
  <si>
    <t>114-AEO2021.108.highogs-d120120a</t>
  </si>
  <si>
    <t>114-AEO2021.109.highogs-d120120a</t>
  </si>
  <si>
    <t>114-AEO2021.112.</t>
  </si>
  <si>
    <t>114-AEO2021.113.highogs-d120120a</t>
  </si>
  <si>
    <t>114-AEO2021.114.highogs-d120120a</t>
  </si>
  <si>
    <t>114-AEO2021.115.highogs-d120120a</t>
  </si>
  <si>
    <t>114-AEO2021.116.highogs-d120120a</t>
  </si>
  <si>
    <t>114-AEO2021.117.highogs-d120120a</t>
  </si>
  <si>
    <t>114-AEO2021.118.highogs-d120120a</t>
  </si>
  <si>
    <t>114-AEO2021.119.highogs-d120120a</t>
  </si>
  <si>
    <t>114-AEO2021.120.highogs-d120120a</t>
  </si>
  <si>
    <t>114-AEO2021.121.highogs-d120120a</t>
  </si>
  <si>
    <t>114-AEO2021.122.highogs-d120120a</t>
  </si>
  <si>
    <t>114-AEO2021.123.highogs-d120120a</t>
  </si>
  <si>
    <t>114-AEO2021.124.highogs-d120120a</t>
  </si>
  <si>
    <t>114-AEO2021.125.highogs-d120120a</t>
  </si>
  <si>
    <t>114-AEO2021.126.highogs-d120120a</t>
  </si>
  <si>
    <t>114-AEO2021.127.highogs-d120120a</t>
  </si>
  <si>
    <t>114-AEO2021.128.highogs-d120120a</t>
  </si>
  <si>
    <t>114-AEO2021.130.</t>
  </si>
  <si>
    <t>114-AEO2021.131.highogs-d120120a</t>
  </si>
  <si>
    <t>114-AEO2021.132.highogs-d120120a</t>
  </si>
  <si>
    <t>114-AEO2021.133.highogs-d120120a</t>
  </si>
  <si>
    <t>114-AEO2021.134.highogs-d120120a</t>
  </si>
  <si>
    <t>114-AEO2021.135.highogs-d120120a</t>
  </si>
  <si>
    <t>114-AEO2021.136.highogs-d120120a</t>
  </si>
  <si>
    <t>114-AEO2021.137.highogs-d120120a</t>
  </si>
  <si>
    <t>114-AEO2021.138.highogs-d120120a</t>
  </si>
  <si>
    <t>114-AEO2021.139.highogs-d120120a</t>
  </si>
  <si>
    <t>114-AEO2021.140.highogs-d120120a</t>
  </si>
  <si>
    <t>114-AEO2021.141.highogs-d120120a</t>
  </si>
  <si>
    <t>114-AEO2021.142.highogs-d120120a</t>
  </si>
  <si>
    <t>114-AEO2021.143.highogs-d120120a</t>
  </si>
  <si>
    <t>114-AEO2021.144.highogs-d120120a</t>
  </si>
  <si>
    <t>114-AEO2021.145.highogs-d120120a</t>
  </si>
  <si>
    <t>114-AEO2021.146.highogs-d120120a</t>
  </si>
  <si>
    <t>114-AEO2021.148.</t>
  </si>
  <si>
    <t>114-AEO2021.149.highogs-d120120a</t>
  </si>
  <si>
    <t>114-AEO2021.150.highogs-d120120a</t>
  </si>
  <si>
    <t>114-AEO2021.151.highogs-d120120a</t>
  </si>
  <si>
    <t>114-AEO2021.152.highogs-d120120a</t>
  </si>
  <si>
    <t>114-AEO2021.153.highogs-d120120a</t>
  </si>
  <si>
    <t>114-AEO2021.154.highogs-d120120a</t>
  </si>
  <si>
    <t>114-AEO2021.155.highogs-d120120a</t>
  </si>
  <si>
    <t>114-AEO2021.156.highogs-d120120a</t>
  </si>
  <si>
    <t>114-AEO2021.157.highogs-d120120a</t>
  </si>
  <si>
    <t>114-AEO2021.158.highogs-d120120a</t>
  </si>
  <si>
    <t>114-AEO2021.159.highogs-d120120a</t>
  </si>
  <si>
    <t>114-AEO2021.160.highogs-d120120a</t>
  </si>
  <si>
    <t>114-AEO2021.161.highogs-d120120a</t>
  </si>
  <si>
    <t>114-AEO2021.162.highogs-d120120a</t>
  </si>
  <si>
    <t>114-AEO2021.163.highogs-d120120a</t>
  </si>
  <si>
    <t>114-AEO2021.164.highogs-d120120a</t>
  </si>
  <si>
    <t>114-AEO2021.167.</t>
  </si>
  <si>
    <t>114-AEO2021.168.highogs-d120120a</t>
  </si>
  <si>
    <t>114-AEO2021.169.highogs-d120120a</t>
  </si>
  <si>
    <t>114-AEO2021.170.highogs-d120120a</t>
  </si>
  <si>
    <t>114-AEO2021.171.highogs-d120120a</t>
  </si>
  <si>
    <t>114-AEO2021.172.highogs-d120120a</t>
  </si>
  <si>
    <t>114-AEO2021.173.highogs-d120120a</t>
  </si>
  <si>
    <t>114-AEO2021.174.highogs-d120120a</t>
  </si>
  <si>
    <t>114-AEO2021.175.highogs-d120120a</t>
  </si>
  <si>
    <t>114-AEO2021.176.highogs-d120120a</t>
  </si>
  <si>
    <t>114-AEO2021.177.highogs-d120120a</t>
  </si>
  <si>
    <t>114-AEO2021.178.highogs-d120120a</t>
  </si>
  <si>
    <t>114-AEO2021.179.highogs-d120120a</t>
  </si>
  <si>
    <t>114-AEO2021.180.highogs-d120120a</t>
  </si>
  <si>
    <t>114-AEO2021.181.highogs-d120120a</t>
  </si>
  <si>
    <t>114-AEO2021.182.highogs-d120120a</t>
  </si>
  <si>
    <t>114-AEO2021.183.highogs-d120120a</t>
  </si>
  <si>
    <t>114-AEO2021.185.</t>
  </si>
  <si>
    <t>114-AEO2021.186.highogs-d120120a</t>
  </si>
  <si>
    <t>114-AEO2021.187.highogs-d120120a</t>
  </si>
  <si>
    <t>114-AEO2021.188.highogs-d120120a</t>
  </si>
  <si>
    <t>114-AEO2021.189.highogs-d120120a</t>
  </si>
  <si>
    <t>114-AEO2021.190.highogs-d120120a</t>
  </si>
  <si>
    <t>114-AEO2021.191.highogs-d120120a</t>
  </si>
  <si>
    <t>114-AEO2021.192.highogs-d120120a</t>
  </si>
  <si>
    <t>114-AEO2021.193.highogs-d120120a</t>
  </si>
  <si>
    <t>114-AEO2021.194.highogs-d120120a</t>
  </si>
  <si>
    <t>114-AEO2021.195.highogs-d120120a</t>
  </si>
  <si>
    <t>114-AEO2021.196.highogs-d120120a</t>
  </si>
  <si>
    <t>114-AEO2021.197.highogs-d120120a</t>
  </si>
  <si>
    <t>114-AEO2021.198.highogs-d120120a</t>
  </si>
  <si>
    <t>114-AEO2021.199.highogs-d120120a</t>
  </si>
  <si>
    <t>114-AEO2021.200.highogs-d120120a</t>
  </si>
  <si>
    <t>114-AEO2021.201.highogs-d120120a</t>
  </si>
  <si>
    <t>114-AEO2021.203.</t>
  </si>
  <si>
    <t>114-AEO2021.204.highogs-d120120a</t>
  </si>
  <si>
    <t>114-AEO2021.205.highogs-d120120a</t>
  </si>
  <si>
    <t>114-AEO2021.206.highogs-d120120a</t>
  </si>
  <si>
    <t>114-AEO2021.207.highogs-d120120a</t>
  </si>
  <si>
    <t>114-AEO2021.208.highogs-d120120a</t>
  </si>
  <si>
    <t>114-AEO2021.209.highogs-d120120a</t>
  </si>
  <si>
    <t>114-AEO2021.210.highogs-d120120a</t>
  </si>
  <si>
    <t>114-AEO2021.211.highogs-d120120a</t>
  </si>
  <si>
    <t>114-AEO2021.212.highogs-d120120a</t>
  </si>
  <si>
    <t>114-AEO2021.213.highogs-d120120a</t>
  </si>
  <si>
    <t>114-AEO2021.214.highogs-d120120a</t>
  </si>
  <si>
    <t>114-AEO2021.215.highogs-d120120a</t>
  </si>
  <si>
    <t>114-AEO2021.216.highogs-d120120a</t>
  </si>
  <si>
    <t>114-AEO2021.217.highogs-d120120a</t>
  </si>
  <si>
    <t>114-AEO2021.218.highogs-d120120a</t>
  </si>
  <si>
    <t>114-AEO2021.219.highogs-d120120a</t>
  </si>
  <si>
    <t>114-AEO2021.222.</t>
  </si>
  <si>
    <t>114-AEO2021.223.highogs-d120120a</t>
  </si>
  <si>
    <t>114-AEO2021.224.highogs-d120120a</t>
  </si>
  <si>
    <t>114-AEO2021.225.highogs-d120120a</t>
  </si>
  <si>
    <t>114-AEO2021.226.highogs-d120120a</t>
  </si>
  <si>
    <t>114-AEO2021.227.highogs-d120120a</t>
  </si>
  <si>
    <t>114-AEO2021.228.highogs-d120120a</t>
  </si>
  <si>
    <t>114-AEO2021.229.highogs-d120120a</t>
  </si>
  <si>
    <t>114-AEO2021.230.highogs-d120120a</t>
  </si>
  <si>
    <t>114-AEO2021.231.highogs-d120120a</t>
  </si>
  <si>
    <t>114-AEO2021.232.highogs-d120120a</t>
  </si>
  <si>
    <t>114-AEO2021.233.highogs-d120120a</t>
  </si>
  <si>
    <t>114-AEO2021.234.highogs-d120120a</t>
  </si>
  <si>
    <t>114-AEO2021.235.highogs-d120120a</t>
  </si>
  <si>
    <t>114-AEO2021.236.highogs-d120120a</t>
  </si>
  <si>
    <t>114-AEO2021.237.highogs-d120120a</t>
  </si>
  <si>
    <t>114-AEO2021.238.highogs-d120120a</t>
  </si>
  <si>
    <t>114-AEO2021.240.</t>
  </si>
  <si>
    <t>114-AEO2021.241.highogs-d120120a</t>
  </si>
  <si>
    <t>114-AEO2021.242.highogs-d120120a</t>
  </si>
  <si>
    <t>114-AEO2021.243.highogs-d120120a</t>
  </si>
  <si>
    <t>114-AEO2021.244.highogs-d120120a</t>
  </si>
  <si>
    <t>114-AEO2021.245.highogs-d120120a</t>
  </si>
  <si>
    <t>114-AEO2021.246.highogs-d120120a</t>
  </si>
  <si>
    <t>114-AEO2021.247.highogs-d120120a</t>
  </si>
  <si>
    <t>114-AEO2021.248.highogs-d120120a</t>
  </si>
  <si>
    <t>114-AEO2021.249.highogs-d120120a</t>
  </si>
  <si>
    <t>114-AEO2021.250.highogs-d120120a</t>
  </si>
  <si>
    <t>114-AEO2021.251.highogs-d120120a</t>
  </si>
  <si>
    <t>114-AEO2021.252.highogs-d120120a</t>
  </si>
  <si>
    <t>114-AEO2021.253.highogs-d120120a</t>
  </si>
  <si>
    <t>114-AEO2021.254.highogs-d120120a</t>
  </si>
  <si>
    <t>114-AEO2021.255.highogs-d120120a</t>
  </si>
  <si>
    <t>114-AEO2021.256.highogs-d120120a</t>
  </si>
  <si>
    <t>114-AEO2021.258.</t>
  </si>
  <si>
    <t>114-AEO2021.259.highogs-d120120a</t>
  </si>
  <si>
    <t>114-AEO2021.260.highogs-d120120a</t>
  </si>
  <si>
    <t>114-AEO2021.261.highogs-d120120a</t>
  </si>
  <si>
    <t>114-AEO2021.262.highogs-d120120a</t>
  </si>
  <si>
    <t>114-AEO2021.263.highogs-d120120a</t>
  </si>
  <si>
    <t>114-AEO2021.264.highogs-d120120a</t>
  </si>
  <si>
    <t>114-AEO2021.265.highogs-d120120a</t>
  </si>
  <si>
    <t>114-AEO2021.266.highogs-d120120a</t>
  </si>
  <si>
    <t>114-AEO2021.267.highogs-d120120a</t>
  </si>
  <si>
    <t>114-AEO2021.268.highogs-d120120a</t>
  </si>
  <si>
    <t>114-AEO2021.269.highogs-d120120a</t>
  </si>
  <si>
    <t>114-AEO2021.270.highogs-d120120a</t>
  </si>
  <si>
    <t>114-AEO2021.271.highogs-d120120a</t>
  </si>
  <si>
    <t>114-AEO2021.272.highogs-d120120a</t>
  </si>
  <si>
    <t>114-AEO2021.273.highogs-d120120a</t>
  </si>
  <si>
    <t>114-AEO2021.274.highogs-d120120a</t>
  </si>
  <si>
    <t>114-AEO2021.277.</t>
  </si>
  <si>
    <t>114-AEO2021.278.highogs-d120120a</t>
  </si>
  <si>
    <t>114-AEO2021.279.highogs-d120120a</t>
  </si>
  <si>
    <t>114-AEO2021.280.highogs-d120120a</t>
  </si>
  <si>
    <t>114-AEO2021.281.highogs-d120120a</t>
  </si>
  <si>
    <t>114-AEO2021.282.highogs-d120120a</t>
  </si>
  <si>
    <t>114-AEO2021.283.highogs-d120120a</t>
  </si>
  <si>
    <t>114-AEO2021.284.highogs-d120120a</t>
  </si>
  <si>
    <t>114-AEO2021.285.highogs-d120120a</t>
  </si>
  <si>
    <t>114-AEO2021.286.highogs-d120120a</t>
  </si>
  <si>
    <t>114-AEO2021.287.highogs-d120120a</t>
  </si>
  <si>
    <t>114-AEO2021.288.highogs-d120120a</t>
  </si>
  <si>
    <t>114-AEO2021.289.highogs-d120120a</t>
  </si>
  <si>
    <t>114-AEO2021.290.highogs-d120120a</t>
  </si>
  <si>
    <t>114-AEO2021.291.highogs-d120120a</t>
  </si>
  <si>
    <t>114-AEO2021.292.highogs-d120120a</t>
  </si>
  <si>
    <t>114-AEO2021.293.highogs-d120120a</t>
  </si>
  <si>
    <t>114-AEO2021.295.</t>
  </si>
  <si>
    <t>114-AEO2021.296.highogs-d120120a</t>
  </si>
  <si>
    <t>114-AEO2021.297.highogs-d120120a</t>
  </si>
  <si>
    <t>114-AEO2021.298.highogs-d120120a</t>
  </si>
  <si>
    <t>https://www.eia.gov/outlooks/aeo/index.php</t>
  </si>
  <si>
    <t>2020 to 2012</t>
  </si>
  <si>
    <t>*Average of cost of 375-mile and 500-mile range class 8 vehicle taken from LBNL here</t>
  </si>
  <si>
    <t>https://www.hydrogen.energy.gov/pdfs/review20/sa169_hunter_2020_o.pdf</t>
  </si>
  <si>
    <t>Interpolated 2020 price</t>
  </si>
  <si>
    <t>CNG</t>
  </si>
  <si>
    <t>FCEV</t>
  </si>
  <si>
    <t>PHEV</t>
  </si>
  <si>
    <t>diesel and fuel cell rail (locomotive prices)</t>
  </si>
  <si>
    <t>https://www.energy.gov/sites/prod/files/2019/04/f62/fcto-h2-at-rail-workshop-2019-ahluwalia.pdf</t>
  </si>
  <si>
    <t>Slides 8 and 9</t>
  </si>
  <si>
    <t>Argonne National Laboratory</t>
  </si>
  <si>
    <t>Total Cost of Ownership for Line Haul, Yard Switchers and Regional Passenger Locomotives - Preliminary Results</t>
  </si>
  <si>
    <t>Source: CARB</t>
  </si>
  <si>
    <t>PUBLIC HEARING TO CONSIDER THE PROPOSED ADVANCED CLEAN TRUCKS REGULATION</t>
  </si>
  <si>
    <t>https://ww3.arb.ca.gov/regact/2019/act2019/isor.pdf</t>
  </si>
  <si>
    <t>Class 2b-3</t>
  </si>
  <si>
    <t>Class 4-5</t>
  </si>
  <si>
    <t>Class 6-7</t>
  </si>
  <si>
    <t>Class 8</t>
  </si>
  <si>
    <t>Gasoline and Diesel Vehicle Starting Prices:</t>
  </si>
  <si>
    <t>Vehicle Group</t>
  </si>
  <si>
    <t>Vehicle Price</t>
  </si>
  <si>
    <t>Class 2b-3 - Gasoline</t>
  </si>
  <si>
    <t>Class 2b-3 - Diesel</t>
  </si>
  <si>
    <t>Class 7-8 Tractors</t>
  </si>
  <si>
    <t>2018 $s</t>
  </si>
  <si>
    <t>2012 $s</t>
  </si>
  <si>
    <t>Calculated LDV Avg - Diesel</t>
  </si>
  <si>
    <t>Use ratio of Gasoline/Diesel for Class 2b-3 for calculated gasoline value:</t>
  </si>
  <si>
    <t>Calculated LDV Avg - Gasoline</t>
  </si>
  <si>
    <t>BEV and FCEV Price Forecasts:</t>
  </si>
  <si>
    <t>Freight New Trucks Sales (Case High oil and gas supply)</t>
  </si>
  <si>
    <t>https://www.eia.gov/outlooks/aeo/data/browser/#/?id=58-AEO2021&amp;region=0-0&amp;cases=highogs&amp;start=2019&amp;end=2050&amp;f=A&amp;linechart=highogs-d120120a.198-58-AEO2021~highogs-d120120a.199-58-AEO2021~highogs-d120120a.200-58-AEO2021~highogs-d120120a.201-58-AEO2021~highogs-d120120a.202-58-AEO2021~highogs-d120120a.203-58-AEO2021~highogs-d120120a.204-58-AEO2021~highogs-d120120a.205-58-AEO2021~highogs-d120120a.206-58-AEO2021~highogs-d120120a.207-58-AEO2021~highogs-d120120a.209-58-AEO2021~highogs-d120120a.210-58-AEO2021~highogs-d120120a.211-58-AEO2021~highogs-d120120a.212-58-AEO2021~highogs-d120120a.213-58-AEO2021~highogs-d120120a.214-58-AEO2021~highogs-d120120a.215-58-AEO2021~highogs-d120120a.216-58-AEO2021~highogs-d120120a.217-58-AEO2021~highogs-d120120a.218-58-AEO2021~~~~~~~~~~&amp;ctype=linechart&amp;sourcekey=0</t>
  </si>
  <si>
    <t>10:52:58 GMT-0700 (Pacific Daylight Time)</t>
  </si>
  <si>
    <t>Year</t>
  </si>
  <si>
    <t>Light Medium: Diesel thousands</t>
  </si>
  <si>
    <t>Light Medium: Motor Gasoline thousands</t>
  </si>
  <si>
    <t>Light Medium: Propane thousands</t>
  </si>
  <si>
    <t>Light Medium: Natural Gas thousands</t>
  </si>
  <si>
    <t>Light Medium: Ethanol-Flex Fuel thousands</t>
  </si>
  <si>
    <t>Light Medium: Electric thousands</t>
  </si>
  <si>
    <t>Light Medium: Plug-in Diesel Hybrid thousands</t>
  </si>
  <si>
    <t>Light Medium: Plug-in Gasoline Hybrid thousands</t>
  </si>
  <si>
    <t>Light Medium: Fuel Cell thousands</t>
  </si>
  <si>
    <t>Light Medium thousands</t>
  </si>
  <si>
    <t>Medium: Diesel thousands</t>
  </si>
  <si>
    <t>Medium: Motor Gasoline thousands</t>
  </si>
  <si>
    <t>Medium: Propane thousands</t>
  </si>
  <si>
    <t>Medium: Natural Gas thousands</t>
  </si>
  <si>
    <t>Medium: Ethanol-Flex Fuel thousands</t>
  </si>
  <si>
    <t>Medium: Electric thousands</t>
  </si>
  <si>
    <t>Medium: Plug-in Diesel Hybrid thousands</t>
  </si>
  <si>
    <t>Medium: Plug-in Gasoline Hybrid thousands</t>
  </si>
  <si>
    <t>Medium: Fuel Cell thousands</t>
  </si>
  <si>
    <t>Medium thousands</t>
  </si>
  <si>
    <t>Fleet Vehicle Sales Commercial Light Trucks (Case High oil and gas supply)</t>
  </si>
  <si>
    <t>https://www.eia.gov/outlooks/aeo/data/browser/#/?id=54-AEO2021&amp;region=0-0&amp;cases=highogs&amp;start=2019&amp;end=2050&amp;f=A&amp;linechart=highogs-d120120a.57-54-AEO2021~highogs-d120120a.58-54-AEO2021~highogs-d120120a.59-54-AEO2021~highogs-d120120a.60-54-AEO2021~highogs-d120120a.61-54-AEO2021~highogs-d120120a.62-54-AEO2021~highogs-d120120a.63-54-AEO2021~highogs-d120120a.64-54-AEO2021~highogs-d120120a.65-54-AEO2021~highogs-d120120a.66-54-AEO2021&amp;ctype=linechart&amp;sourcekey=0</t>
  </si>
  <si>
    <t>10:53:55 GMT-0700 (Pacific Daylight Time)</t>
  </si>
  <si>
    <t>Gasoline thousands</t>
  </si>
  <si>
    <t>TDI Diesel thousands</t>
  </si>
  <si>
    <t>Propane thousands</t>
  </si>
  <si>
    <t>CNG/LNG thousands</t>
  </si>
  <si>
    <t>Ethanol Flex thousands</t>
  </si>
  <si>
    <t>Electric thousands</t>
  </si>
  <si>
    <t>Plug-in Gas thousands</t>
  </si>
  <si>
    <t>Plug-in Diesel thousands</t>
  </si>
  <si>
    <t>Fuel Cell thousands</t>
  </si>
  <si>
    <t>Total thousands</t>
  </si>
  <si>
    <t>LDV-freight</t>
  </si>
  <si>
    <t>CARB</t>
  </si>
  <si>
    <t>Public Hearing to Consider the Proposed Advanced Clean Trucks Regulation. Initial Statement of Reasons (ISOR).</t>
  </si>
  <si>
    <t>Tables IX-2, IX-6, IX-7, IX-9</t>
  </si>
  <si>
    <t>diesel and electric freight HDV prices</t>
  </si>
  <si>
    <t>Why Regional and Long-Haul Trucks are Primed for Electrification Now</t>
  </si>
  <si>
    <t>Figure 5</t>
  </si>
  <si>
    <t>other freight HDV prices</t>
  </si>
  <si>
    <t>Market Segmentation Analysis of Medium and Heavy Duty Trucks with a Fuel Cell Emphasis</t>
  </si>
  <si>
    <t>Slide 11</t>
  </si>
  <si>
    <t>Financial Analysis of Battery Electric Transit Buses</t>
  </si>
  <si>
    <t>https://afdc.energy.gov/files/u/publication/financial_analysis_be_transit_buses.pdf</t>
  </si>
  <si>
    <t>Table 2</t>
  </si>
  <si>
    <t>For freight LDVs, we calculate a sales weighted price for gasoline, diesel, and BEV</t>
  </si>
  <si>
    <t>other passenger HDV prices</t>
  </si>
  <si>
    <t>For HDVs, we take diesel and BEV prices from recent reports from NREL and LBNL.</t>
  </si>
  <si>
    <t>For all other vehicle types except LNG, we use an additional NREL report that gives</t>
  </si>
  <si>
    <t>vehicle prices by technology. For LPG, we use the ratio of CNG:LNG prices in LDVs.</t>
  </si>
  <si>
    <t>entire train). We assume the price does not change with time. Our source data</t>
  </si>
  <si>
    <t>does not inlcude the price of an electric passenger locomotive. Therefore, we use</t>
  </si>
  <si>
    <t>the ratio of electric:diesel freight locomotives to calculate this value.</t>
  </si>
  <si>
    <t xml:space="preserve">vehicles, based on price data from CARB and AEO sales. We use the trajectory of </t>
  </si>
  <si>
    <t>passenger LDV prices to project to 2050 except for gasoline and diesel vehicles, which are</t>
  </si>
  <si>
    <t>conventional technologies where we assume the price will remain relatively constant.</t>
  </si>
  <si>
    <t xml:space="preserve">We use the trajectory of passenger LDV prices to project to 2050 except for diesel </t>
  </si>
  <si>
    <t>vehicles, which is a conventional technology where we assume the price will remain</t>
  </si>
  <si>
    <t>relatively constant. We assign gasoline HDVs the same price as diesel HDVs.</t>
  </si>
  <si>
    <t>Electric to Gasoline Comparison</t>
  </si>
  <si>
    <t>Currently, the msot popular electric motorcycle in the US is the Harley-Davidson LiveWire.</t>
  </si>
  <si>
    <t>We therefore take the ratio of the LiveWire to a conventional gasoline Harley-Davidson</t>
  </si>
  <si>
    <t>motrocycle and use that to determine the average electric motorbike price.</t>
  </si>
  <si>
    <t>LiveWire</t>
  </si>
  <si>
    <t>https://www.harley-davidson.com/us/en/motorcycles/electric.html?format=json;i=1;locale=en_US;q1=bikes;q2=electric-motorcycle;sp_cs=UTF-8;x1=primaryCategoryCode;x2=superCategoryCodes</t>
  </si>
  <si>
    <t>Average Harley-Davidson</t>
  </si>
  <si>
    <t>https://cars.usnews.com/powersports/motorcycles/harley-davidson-motorcycles</t>
  </si>
  <si>
    <t>Total Ratio New Car Sales Cars to Trucks: LDVS</t>
  </si>
  <si>
    <t>thousands</t>
  </si>
  <si>
    <t>48-AEO2021.80.highogs-d120120a</t>
  </si>
  <si>
    <t>Light-Duty Vehicle Sales: Alternative-Fueled Vehicles: High oil and gas supply</t>
  </si>
  <si>
    <t>Total Alternative-Fueled Vehicle Sales</t>
  </si>
  <si>
    <t>48-AEO2021.71.highogs-d120120a</t>
  </si>
  <si>
    <t>Light-Duty Vehicle Sales: Microhybrids: TDI Diesel: High oil and gas supply</t>
  </si>
  <si>
    <t>TDI Diesel Microhybrids</t>
  </si>
  <si>
    <t>48-AEO2021.70.highogs-d120120a</t>
  </si>
  <si>
    <t>Light-Duty Vehicle Sales: Microhybrids: Conventional Gasoline: High oil and gas supply</t>
  </si>
  <si>
    <t>Conventional Gasoline Microhybrids</t>
  </si>
  <si>
    <t>48-AEO2021.67.highogs-d120120a</t>
  </si>
  <si>
    <t>Light-Duty Vehicle Sales: Total Vehicles Sales: High oil and gas supply</t>
  </si>
  <si>
    <t>Total Vehicles Sales</t>
  </si>
  <si>
    <t>48-AEO2021.66.highogs-d120120a</t>
  </si>
  <si>
    <t>Light-Duty Vehicle Sales: Total Sales, Cars and Light Trucks: Fuel Cell: High oil and gas supply</t>
  </si>
  <si>
    <t>Fuel Cell</t>
  </si>
  <si>
    <t>48-AEO2021.65.highogs-d120120a</t>
  </si>
  <si>
    <t>Light-Duty Vehicle Sales: Total Sales, Cars and Light Trucks: Gaseous: High oil and gas supply</t>
  </si>
  <si>
    <t>Gaseous (Propane and Natural Gas)</t>
  </si>
  <si>
    <t>48-AEO2021.64.highogs-d120120a</t>
  </si>
  <si>
    <t>Light-Duty Vehicle Sales: Total Sales, Cars and Light Trucks: Electric Hybrid: High oil and gas supply</t>
  </si>
  <si>
    <t>Electric Hybrid</t>
  </si>
  <si>
    <t>48-AEO2021.63.highogs-d120120a</t>
  </si>
  <si>
    <t>Light-Duty Vehicle Sales: Total Sales, Cars and Light Trucks: Plug-in Electric Hybrid: High oil and gas supply</t>
  </si>
  <si>
    <t>Plug-in Electric Hybrid</t>
  </si>
  <si>
    <t>48-AEO2021.62.highogs-d120120a</t>
  </si>
  <si>
    <t>Light-Duty Vehicle Sales: Total Sales, Cars and Light Trucks: Electric: High oil and gas supply</t>
  </si>
  <si>
    <t>Electric</t>
  </si>
  <si>
    <t>48-AEO2021.61.highogs-d120120a</t>
  </si>
  <si>
    <t>Light-Duty Vehicle Sales: Total Sales, Cars and Light Trucks: Flex-Fuel: High oil and gas supply</t>
  </si>
  <si>
    <t>Flex-Fuel</t>
  </si>
  <si>
    <t>48-AEO2021.60.highogs-d120120a</t>
  </si>
  <si>
    <t>Light-Duty Vehicle Sales: Total Sales, Cars and Light Trucks: TDI Diesel: High oil and gas supply</t>
  </si>
  <si>
    <t>TDI Diesel</t>
  </si>
  <si>
    <t>48-AEO2021.59.highogs-d120120a</t>
  </si>
  <si>
    <t>Light-Duty Vehicle Sales: Total Sales, Cars and Light Trucks: Conventional Gasoline: High oil and gas supply</t>
  </si>
  <si>
    <t>Conventional Gasoline</t>
  </si>
  <si>
    <t>48-AEO2021.58.</t>
  </si>
  <si>
    <t xml:space="preserve"> Cars and Light Trucks</t>
  </si>
  <si>
    <t>Total Sales</t>
  </si>
  <si>
    <t>48-AEO2021.56.highogs-d120120a</t>
  </si>
  <si>
    <t>Light-Duty Vehicle Sales: ZEVP Legislative Alternative Sales: High oil and gas supply</t>
  </si>
  <si>
    <t>ZEVP Legislative Alternative Sales</t>
  </si>
  <si>
    <t>48-AEO2021.55.highogs-d120120a</t>
  </si>
  <si>
    <t>Light-Duty Vehicle Sales: EPACT Legislative Alternative Sales: High oil and gas supply</t>
  </si>
  <si>
    <t>EPACT Legislative  Alternative Sales</t>
  </si>
  <si>
    <t>48-AEO2021.54.highogs-d120120a</t>
  </si>
  <si>
    <t>Light-Duty Vehicle Sales: Percent Total Alternative Sales: High oil and gas supply</t>
  </si>
  <si>
    <t>Percent Total Alternative Sales</t>
  </si>
  <si>
    <t>48-AEO2021.52.highogs-d120120a</t>
  </si>
  <si>
    <t>Light-Duty Vehicle Sales: Total New Truck: High oil and gas supply</t>
  </si>
  <si>
    <t>Total New Light Truck Sales</t>
  </si>
  <si>
    <t>48-AEO2021.51.highogs-d120120a</t>
  </si>
  <si>
    <t>Light-Duty Vehicle Sales: Percent Alternative Light Truck Sales: High oil and gas supply</t>
  </si>
  <si>
    <t>Percent Alternative Light Truck Sales</t>
  </si>
  <si>
    <t>48-AEO2021.49.highogs-d120120a</t>
  </si>
  <si>
    <t>Light-Duty Vehicle Sales: Alternative-Fuel Light Trucks: Total: High oil and gas supply</t>
  </si>
  <si>
    <t>48-AEO2021.48.highogs-d120120a</t>
  </si>
  <si>
    <t>Light-Duty Vehicle Sales: Alternative-Fuel Light Trucks: Fuel Cell Hydrogen: High oil and gas supply</t>
  </si>
  <si>
    <t>48-AEO2021.47.highogs-d120120a</t>
  </si>
  <si>
    <t>Light-Duty Vehicle Sales: Alternative-Fuel Light Trucks: Fuel Cell Methanol: High oil and gas supply</t>
  </si>
  <si>
    <t>48-AEO2021.46.highogs-d120120a</t>
  </si>
  <si>
    <t>Light-Duty Vehicle Sales: Alternative-Fuel Light Trucks: Propane Bi-fuel: High oil and gas supply</t>
  </si>
  <si>
    <t>48-AEO2021.45.highogs-d120120a</t>
  </si>
  <si>
    <t>Light-Duty Vehicle Sales: Alternative-Fuel Light Trucks: Propane ICE: High oil and gas supply</t>
  </si>
  <si>
    <t>48-AEO2021.44.highogs-d120120a</t>
  </si>
  <si>
    <t>Light-Duty Vehicle Sales: Alternative-Fuel Light Trucks: Natural Gas Bi-fuel: High oil and gas supply</t>
  </si>
  <si>
    <t>48-AEO2021.43.highogs-d120120a</t>
  </si>
  <si>
    <t>Light-Duty Vehicle Sales: Alternative-Fuel Light Trucks: Natural Gas ICE: High oil and gas supply</t>
  </si>
  <si>
    <t>48-AEO2021.42.highogs-d120120a</t>
  </si>
  <si>
    <t>Light-Duty Vehicle Sales: Alternative-Fuel Light Trucks: Electric-Gasoline Hybrid: High oil and gas supply</t>
  </si>
  <si>
    <t>48-AEO2021.41.highogs-d120120a</t>
  </si>
  <si>
    <t>Light-Duty Vehicle Sales: Alternative-Fuel Light Trucks: Electric-Diesel Hybrid: High oil and gas supply</t>
  </si>
  <si>
    <t>48-AEO2021.40.highogs-d120120a</t>
  </si>
  <si>
    <t>Light-Duty Vehicle Sales: Alternative-Fuel Light Trucks: Plug-in 40 Gasoline Hybrid: High oil and gas supply</t>
  </si>
  <si>
    <t>48-AEO2021.39.highogs-d120120a</t>
  </si>
  <si>
    <t>Light-Duty Vehicle Sales: Alternative-Fuel Light Trucks: Plug-in 10 Gasoline Hybrid: High oil and gas supply</t>
  </si>
  <si>
    <t>48-AEO2021.38.highogs-d120120a</t>
  </si>
  <si>
    <t>Light-Duty Vehicle Sales: Alternative-Fuel Light Trucks: 300 Mile Electric Vehicle: High oil and gas supply</t>
  </si>
  <si>
    <t>48-AEO2021.37.highogs-d120120a</t>
  </si>
  <si>
    <t>Light-Duty Vehicle Sales: Alternative-Fuel Light Trucks: 200 Mile Electric Vehicle: High oil and gas supply</t>
  </si>
  <si>
    <t>48-AEO2021.36.highogs-d120120a</t>
  </si>
  <si>
    <t>Light-Duty Vehicle Sales: Alternative-Fuel Light Trucks: 100 Mile Electric Vehicle: High oil and gas supply</t>
  </si>
  <si>
    <t>48-AEO2021.35.highogs-d120120a</t>
  </si>
  <si>
    <t>Light-Duty Vehicle Sales: Alternative-Fuel Light Trucks: Ethanol-Flex Fuel ICE: High oil and gas supply</t>
  </si>
  <si>
    <t>48-AEO2021.34.</t>
  </si>
  <si>
    <t>48-AEO2021.32.highogs-d120120a</t>
  </si>
  <si>
    <t>Light-Duty Vehicle Sales: Conventional Light Trucks: Total: High oil and gas supply</t>
  </si>
  <si>
    <t>48-AEO2021.31.highogs-d120120a</t>
  </si>
  <si>
    <t>Light-Duty Vehicle Sales: Conventional Light Trucks: TDI Diesel: High oil and gas supply</t>
  </si>
  <si>
    <t>48-AEO2021.30.highogs-d120120a</t>
  </si>
  <si>
    <t>Light-Duty Vehicle Sales: Conventional Light Trucks: Gasoline: High oil and gas supply</t>
  </si>
  <si>
    <t>48-AEO2021.29.</t>
  </si>
  <si>
    <t>48-AEO2021.28.</t>
  </si>
  <si>
    <t>New Light Truck Sales</t>
  </si>
  <si>
    <t>48-AEO2021.26.highogs-d120120a</t>
  </si>
  <si>
    <t>Light-Duty Vehicle Sales: Total New Car: High oil and gas supply</t>
  </si>
  <si>
    <t>Total New Car Sales</t>
  </si>
  <si>
    <t>48-AEO2021.25.highogs-d120120a</t>
  </si>
  <si>
    <t>Light-Duty Vehicle Sales: Percent Alternative Car: High oil and gas supply</t>
  </si>
  <si>
    <t>Percent Alternative Car Sales</t>
  </si>
  <si>
    <t>48-AEO2021.23.highogs-d120120a</t>
  </si>
  <si>
    <t>Light-Duty Vehicle Sales: Alternative-Fuel Cars: Total: High oil and gas supply</t>
  </si>
  <si>
    <t>48-AEO2021.22.highogs-d120120a</t>
  </si>
  <si>
    <t>Light-Duty Vehicle Sales: Alternative-Fuel cars: Fuel Cell Hydrogen: High oil and gas supply</t>
  </si>
  <si>
    <t>48-AEO2021.21.highogs-d120120a</t>
  </si>
  <si>
    <t>Light-Duty Vehicle Sales: Alternative-Fuel Cars: Fuel Cell Methanol: High oil and gas supply</t>
  </si>
  <si>
    <t>48-AEO2021.20.highogs-d120120a</t>
  </si>
  <si>
    <t>Light-Duty Vehicle Sales: Alternative-Fuel Cars: Propane: High oil and gas supply</t>
  </si>
  <si>
    <t>48-AEO2021.19.highogs-d120120a</t>
  </si>
  <si>
    <t>48-AEO2021.18.highogs-d120120a</t>
  </si>
  <si>
    <t>Light-Duty Vehicle Sales: Alternative-Fuel Cars: Natural Gas Bi-fuel: High oil and gas supply</t>
  </si>
  <si>
    <t>48-AEO2021.17.highogs-d120120a</t>
  </si>
  <si>
    <t>Light-Duty Vehicle Sales: Alternative-Fuel Cars: Natural Gas ICE: High oil and gas supply</t>
  </si>
  <si>
    <t>48-AEO2021.16.highogs-d120120a</t>
  </si>
  <si>
    <t>Light-Duty Vehicle Sales: Alternative-Fuel Cars: Electric-Gasoline Hybrid: High oil and gas supply</t>
  </si>
  <si>
    <t>48-AEO2021.15.highogs-d120120a</t>
  </si>
  <si>
    <t>Light-Duty Vehicle Sales: Alternative-Fuel Cars: Electric-Diesel Hybrid: High oil and gas supply</t>
  </si>
  <si>
    <t>48-AEO2021.14.highogs-d120120a</t>
  </si>
  <si>
    <t>Light-Duty Vehicle Sales: Alternative-Fuel Cars: Plug-in 40 Gasoline Hybrid: High oil and gas supply</t>
  </si>
  <si>
    <t>48-AEO2021.13.highogs-d120120a</t>
  </si>
  <si>
    <t>Light-Duty Vehicle Sales: Alternative-Fuel Cars: Plug-in 10 Gasoline Hybrid: High oil and gas supply</t>
  </si>
  <si>
    <t>48-AEO2021.12.highogs-d120120a</t>
  </si>
  <si>
    <t>Light-Duty Vehicle Sales: Alternative-Fuel Cars: 300 Mile Electric Vehicle: High oil and gas supply</t>
  </si>
  <si>
    <t>48-AEO2021.11.highogs-d120120a</t>
  </si>
  <si>
    <t>Light-Duty Vehicle Sales: Alternative-Fuel Cars: 200 Mile Electric Vehicle: High oil and gas supply</t>
  </si>
  <si>
    <t>48-AEO2021.10.highogs-d120120a</t>
  </si>
  <si>
    <t>Light-Duty Vehicle Sales: Alternative-Fuel Cars: 100 Mile Electric Vehicle: High oil and gas supply</t>
  </si>
  <si>
    <t>48-AEO2021.9.highogs-d120120a</t>
  </si>
  <si>
    <t>Light-Duty Vehicle Sales: Alternative-Fuel Cars: Ethanol-Flex Fuel ICE: High oil and gas supply</t>
  </si>
  <si>
    <t>48-AEO2021.8.</t>
  </si>
  <si>
    <t>48-AEO2021.6.highogs-d120120a</t>
  </si>
  <si>
    <t>Light-Duty Vehicle Sales: Conventional Cars: Total: High oil and gas supply</t>
  </si>
  <si>
    <t>48-AEO2021.5.highogs-d120120a</t>
  </si>
  <si>
    <t>Light-Duty Vehicle Sales: Conventional Cars: TDI Diesel: High oil and gas supply</t>
  </si>
  <si>
    <t>48-AEO2021.4.highogs-d120120a</t>
  </si>
  <si>
    <t>Light-Duty Vehicle Sales: Conventional Cars: Gasoline: High oil and gas supply</t>
  </si>
  <si>
    <t>48-AEO2021.3.</t>
  </si>
  <si>
    <t>48-AEO2021.2.</t>
  </si>
  <si>
    <t>New Car Sales</t>
  </si>
  <si>
    <t>Fri Jul 16 2021 09:02:40 GMT-0700 (Pacific Daylight Time)</t>
  </si>
  <si>
    <t>https://www.eia.gov/outlooks/aeo/data/browser/#/?id=48-AEO2021&amp;region=1-0&amp;cases=highogs&amp;start=2020&amp;end=2050&amp;f=A&amp;linechart=highogs-d120120a.4-48-AEO2021.1-0&amp;map=highogs-d120120a.5-48-AEO2021.1-0&amp;sourcekey=0</t>
  </si>
  <si>
    <t>Table 38.  Light-Duty Vehicle Sales by Technology Type</t>
  </si>
  <si>
    <t>Car sales</t>
  </si>
  <si>
    <t>Truck sales</t>
  </si>
  <si>
    <t>cars</t>
  </si>
  <si>
    <t>trucks</t>
  </si>
  <si>
    <t>Cars Sales Shares</t>
  </si>
  <si>
    <t>AEO 52</t>
  </si>
  <si>
    <t>AEO 42</t>
  </si>
  <si>
    <t>AEO 38</t>
  </si>
  <si>
    <t>Weights - gas cars</t>
  </si>
  <si>
    <t>Weights - electric cars</t>
  </si>
  <si>
    <t>Weights - diesel cars</t>
  </si>
  <si>
    <t>x</t>
  </si>
  <si>
    <t>Gas LDV</t>
  </si>
  <si>
    <t>Electric LDV</t>
  </si>
  <si>
    <t>Diesel LDV</t>
  </si>
  <si>
    <t>Truck Sales</t>
  </si>
  <si>
    <t>Scenario_name</t>
  </si>
  <si>
    <t>Veh_name</t>
  </si>
  <si>
    <t>Veh_powertrain</t>
  </si>
  <si>
    <t>Veh_type</t>
  </si>
  <si>
    <t>Veh_class</t>
  </si>
  <si>
    <t>Capital cost of vehicle (2017$)</t>
  </si>
  <si>
    <t>Fuel_economy_ttw_1</t>
  </si>
  <si>
    <t>Fuel_economy_ttw_2</t>
  </si>
  <si>
    <t>Fuel_economy_ttw</t>
  </si>
  <si>
    <t>Documentation_notes</t>
  </si>
  <si>
    <t>References</t>
  </si>
  <si>
    <t>ATB Advanced</t>
  </si>
  <si>
    <t>Battery Electric Vehicle (200-mile range)</t>
  </si>
  <si>
    <t>BEV</t>
  </si>
  <si>
    <t>LDV</t>
  </si>
  <si>
    <t>NA</t>
  </si>
  <si>
    <t>Cost: 2015 lab year in Base performace, High technology progress scenario. Manufacturing cost is multiplied by 1.5 to represent consumer cost.; Fuel Economy: 2015 lab year for adjusted combined 55/45 fuel electricity consumption in Base performance, High technology scenario. Adjusted for charging efficiency losses based on Elgowainy et al. 2016.</t>
  </si>
  <si>
    <t>Islam, E., Kim, N., Moawad, A., Rousseau, A.“Energy Consumption and Cost Reduction of Future Light-Duty Vehicles through Advanced Vehicle Technologies: A Modeling Simulation Study Through 2050”, Report to the US Department of Energy, Contract ANL/ESD-19/10, June 2020.</t>
  </si>
  <si>
    <t>Cost: 2020 lab year in Base performace, High technology progress scenario. Manufacturing cost is multiplied by 1.5 to represent consumer cost.; Fuel Economy: 2020 lab year for adjusted combined 55/45 fuel electricity consumption in Base performance, High technology scenario. Adjusted for charging efficiency losses based on Elgowainy et al. 2016.</t>
  </si>
  <si>
    <t>Cost: 2025 lab year in Base performace, High technology progress scenario. Manufacturing cost is multiplied by 1.5 to represent consumer cost.; Fuel Economy: 2025 lab year for adjusted combined 55/45 fuel electricity consumption in Base performance, High technology scenario. Adjusted for charging efficiency losses based on Elgowainy et al. 2016.</t>
  </si>
  <si>
    <t>Cost: 2030 lab year in Base performace, High technology progress scenario. Manufacturing cost is multiplied by 1.5 to represent consumer cost.; Fuel Economy: 2030 lab year for adjusted combined 55/45 fuel electricity consumption in Base performance, High technology scenario. Adjusted for charging efficiency losses based on Elgowainy et al. 2016.</t>
  </si>
  <si>
    <t>Cost: Linearly interpolated between 2035 and 2050 values.; Fuel Economy: Linearly interpolated between 2035 and 2050 values.</t>
  </si>
  <si>
    <t>Cost: 2045 lab year in Base performace, High technology progress scenario. Manufacturing cost is multiplied by 1.5 to represent consumer cost.; Fuel Economy: 2045 lab year for adjusted combined 55/45 fuel electricity consumption in Base performance, High technology scenario. Adjusted for charging efficiency losses based on Elgowainy et al. 2016.</t>
  </si>
  <si>
    <t>ATB Constant</t>
  </si>
  <si>
    <t>Cost: 2015 lab year in Base performace, Low technology progress scenario. Manufacturing cost is multiplied by 1.5 to represent consumer cost.; Fuel Economy: 2015 lab year for adjusted combined 55/45 fuel electricity consumption in Base performance, Low technology scenario. Adjusted for charging efficiency losses based on Elgowainy et al. 2016.</t>
  </si>
  <si>
    <t>Cost: Islam, E., Kim, N., Moawad, A., Rousseau, A.“Energy Consumption and Cost Reduction of Future Light-Duty Vehicles through Advanced Vehicle Technologies: A Modeling Simulation Study Through 2050”, Report to the US Department of Energy, Contract ANL/ESD-19/10, June 2020.; Fuel Economy: Islam, E., Kim, N., Moawad, A., Rousseau, A.“Energy Consumption and Cost Reduction of Future Light-Duty Vehicles through Advanced Vehicle Technologies: A Modeling Simulation Study Through 2050”, Report to the US Department of Energy, Contract ANL/ESD-19/10, June 2020; Elgowainy, Amgad, Jeongwoo Han, Jacob Ward, Fred Joseck, David Gohlke, Alicia Lindauer, Todd Ramsden, et al. 2016. “Cradle-to-Grave Lifecycle Analysis of U.S. Light-Duty Vehicle-Fuel Pathways: A Greenhouse Gas Emissions and Economic Assessment of Current (2015) and Future (2025–2030) Technologies.” ANL/ESD--16/7 Rev. 1, 1324467. https://doi.org/10.2172/1324467.</t>
  </si>
  <si>
    <t>ATB Mid</t>
  </si>
  <si>
    <t>Cost: 2020 lab year in Base performace, Low technology progress scenario. Manufacturing cost is multiplied by 1.5 to represent consumer cost.; Fuel Economy: 2020 lab year for adjusted combined 55/45 fuel electricity consumption in Base performance, Low technology scenario. Adjusted for charging efficiency losses based on Elgowainy et al. 2016.</t>
  </si>
  <si>
    <t>Cost: 2025 lab year in Base performace, Low technology progress scenario. Manufacturing cost is multiplied by 1.5 to represent consumer cost.; Fuel Economy: 2025 lab year for adjusted combined 55/45 fuel electricity consumption in Base performance, Low technology scenario. Adjusted for charging efficiency losses based on Elgowainy et al. 2016.</t>
  </si>
  <si>
    <t>Cost: 2030 lab year in Base performace, Low technology progress scenario. Manufacturing cost is multiplied by 1.5 to represent consumer cost.; Fuel Economy: 2030 lab year for adjusted combined 55/45 fuel electricity consumption in Base performance, Low technology scenario. Adjusted for charging efficiency losses based on Elgowainy et al. 2016.</t>
  </si>
  <si>
    <t>Cost: 2045 lab year in Base performace, Low technology progress scenario. Manufacturing cost is multiplied by 1.5 to represent consumer cost.; Fuel Economy: 2045 lab year for adjusted combined 55/45 fuel electricity consumption in Base performance, Low technology scenario. Adjusted for charging efficiency losses based on Elgowainy et al. 2016.</t>
  </si>
  <si>
    <t>Battery Electric Vehicle (300-mile range)</t>
  </si>
  <si>
    <t>Battery Electric Vehicle (400-mile range)</t>
  </si>
  <si>
    <t>Diesel Internal Combustion Engine Vehicle</t>
  </si>
  <si>
    <t>ICEV</t>
  </si>
  <si>
    <t>Cost: 2015 lab year in Base performace, High technology progress scenario. Manufacturing cost is multiplied by 1.5 to represent consumer cost.; Fuel Economy: 2015 lab year for adjusted combined 55/45 fuel economy in Base performance, High technology scenario.</t>
  </si>
  <si>
    <t>Cost: 2020 lab year in Base performace, High technology progress scenario. Manufacturing cost is multiplied by 1.5 to represent consumer cost.; Fuel Economy: 2020 lab year for adjusted combined 55/45 fuel economy in Base performance, High technology scenario.</t>
  </si>
  <si>
    <t>Cost: 2025 lab year in Base performace, High technology progress scenario. Manufacturing cost is multiplied by 1.5 to represent consumer cost.; Fuel Economy: 2025 lab year for adjusted combined 55/45 fuel economy in Base performance, High technology scenario.</t>
  </si>
  <si>
    <t>Cost: 2030 lab year in Base performace, High technology progress scenario. Manufacturing cost is multiplied by 1.5 to represent consumer cost.; Fuel Economy: 2030 lab year for adjusted combined 55/45 fuel economy in Base performance, High technology scenario.</t>
  </si>
  <si>
    <t>Cost: 2045 lab year in Base performace, High technology progress scenario. Manufacturing cost is multiplied by 1.5 to represent consumer cost.; Fuel Economy: 2045 lab year for adjusted combined 55/45 fuel economy in Base performance, High technology scenario.</t>
  </si>
  <si>
    <t>Cost: 2015 lab year in Base performace, Low technology progress scenario; Fuel Economy: 2015 lab year for adjusted combined 55/45 fuel economy in Base performance, Low technology scenario.</t>
  </si>
  <si>
    <t>Cost: 2015 lab year in Base performace, Low technology progress scenario. Manufacturing cost is multiplied by 1.5 to represent consumer cost.; Fuel Economy: 2015 lab year for adjusted combined 55/45 fuel economy in Base performance, Low technology scenario.</t>
  </si>
  <si>
    <t>Cost: 2020 lab year in Base performace, Low technology progress scenario. Manufacturing cost is multiplied by 1.5 to represent consumer cost.; Fuel Economy: 2020 lab year for adjusted combined 55/45 fuel economy in Base performance, Low technology scenario.</t>
  </si>
  <si>
    <t>Cost: 2025 lab year in Base performace, Low technology progress scenario. Manufacturing cost is multiplied by 1.5 to represent consumer cost.; Fuel Economy: 2025 lab year for adjusted combined 55/45 fuel economy in Base performance, Low technology scenario.</t>
  </si>
  <si>
    <t>Cost: 2030 lab year in Base performace, Low technology progress scenario. Manufacturing cost is multiplied by 1.5 to represent consumer cost.; Fuel Economy: 2030 lab year for adjusted combined 55/45 fuel economy in Base performance, Low technology scenario.</t>
  </si>
  <si>
    <t>Cost: 2045 lab year in Base performace, Low technology progress scenario. Manufacturing cost is multiplied by 1.5 to represent consumer cost.; Fuel Economy: 2045 lab year for adjusted combined 55/45 fuel economy in Base performance, Low technology scenario.</t>
  </si>
  <si>
    <t>Fuel Cell Electric Vehicle (320-mile range)</t>
  </si>
  <si>
    <t>Cost: Estimated using fuel cell and hydrogen storage assumptions from HFTO and James et al. 2018 report. All other component costs consistent with Islam et al. See Transportation ATB website for more details.; Fuel Economy: Estimated using fuel cell and hydrogen storage assumptions from HFTO and James et al. 2018 report. All other component costs consistent with Islam et al. See Transportation ATB website for more details.</t>
  </si>
  <si>
    <t>Cost: Islam, E., Kim, N., Moawad, A., Rousseau, A.“Energy Consumption and Cost Reduction of Future Light-Duty Vehicles through Advanced Vehicle Technologies: A Modeling Simulation Study Through 2050”, Report to the US Department of Energy, Contract ANL/ESD-19/10, June 2020.; Department of Energy Hydrogen and Fuel Cell Technologies Office (HFTO); James, Brian D, Jennie M Huya-Kouadio, Cassidy Houchins, Daniel A DeSantis, and Strategic Analysis. 2018. “Mass Production Cost Estimation of Direct H2 PEM Fuel Cell Systems for Transportation Applications: 2018 Update,” 355.; Fuel Economy: Islam, E., Kim, N., Moawad, A., Rousseau, A.“Energy Consumption and Cost Reduction of Future Light-Duty Vehicles through Advanced Vehicle Technologies: A Modeling Simulation Study Through 2050”, Report to the US Department of Energy, Contract ANL/ESD-19/10, June 2020.</t>
  </si>
  <si>
    <t>Cost: Held constant at 2020 value.; Fuel Economy: Held constant at 2020 value.</t>
  </si>
  <si>
    <t>Gasoline Hybrid Electric Vehicle</t>
  </si>
  <si>
    <t>HEV</t>
  </si>
  <si>
    <t>Gasoline Internal Combustion Engine Vehicle</t>
  </si>
  <si>
    <t>Cost: 2015 lab year in Base performace, High technology progress scenario. Manufacturing cost is multiplied by 1.5 to represent consumer cost.; Fuel Economy: 2015 lab year for adjusted combined 55/45 fuel economy in Base performance, High technology scenario. Based on Conventional Turbo powertrain.</t>
  </si>
  <si>
    <t>Cost: 2020 lab year in Base performace, High technology progress scenario. Manufacturing cost is multiplied by 1.5 to represent consumer cost.; Fuel Economy: 2020 lab year for adjusted combined 55/45 fuel economy in Base performance, High technology scenario. Based on Conventional Turbo powertrain.</t>
  </si>
  <si>
    <t>Cost: 2025 lab year in Base performace, High technology progress scenario. Manufacturing cost is multiplied by 1.5 to represent consumer cost.; Fuel Economy: 2025 lab year for adjusted combined 55/45 fuel economy in Base performance, High technology scenario. Based on Conventional Turbo powertrain.</t>
  </si>
  <si>
    <t>Cost: 2030 lab year in Base performace, High technology progress scenario. Manufacturing cost is multiplied by 1.5 to represent consumer cost.; Fuel Economy: 2030 lab year for adjusted combined 55/45 fuel economy in Base performance, High technology scenario. Based on Conventional Turbo powertrain.</t>
  </si>
  <si>
    <t>Cost: 2045 lab year in Base performace, High technology progress scenario. Manufacturing cost is multiplied by 1.5 to represent consumer cost.; Fuel Economy: 2045 lab year for adjusted combined 55/45 fuel economy in Base performance, High technology scenario. Based on Conventional Turbo powertrain.</t>
  </si>
  <si>
    <t>Cost: 2015 lab year in Base performace, Low technology progress scenario; Fuel Economy: 2015 lab year for adjusted combined 55/45 fuel economy in Base performance, Low technology scenario. Based on Conventional Turbo powertrain.</t>
  </si>
  <si>
    <t>Cost: 2015 lab year in Base performace, Low technology progress scenario. Manufacturing cost is multiplied by 1.5 to represent consumer cost.; Fuel Economy: 2015 lab year for adjusted combined 55/45 fuel economy in Base performance, Low technology scenario. Based on Conventional Turbo powertrain.</t>
  </si>
  <si>
    <t>Cost: 2020 lab year in Base performace, Low technology progress scenario. Manufacturing cost is multiplied by 1.5 to represent consumer cost.; Fuel Economy: 2020 lab year for adjusted combined 55/45 fuel economy in Base performance, Low technology scenario. Based on Conventional Turbo powertrain.</t>
  </si>
  <si>
    <t>Cost: 2025 lab year in Base performace, Low technology progress scenario. Manufacturing cost is multiplied by 1.5 to represent consumer cost.; Fuel Economy: 2025 lab year for adjusted combined 55/45 fuel economy in Base performance, Low technology scenario. Based on Conventional Turbo powertrain.</t>
  </si>
  <si>
    <t>Cost: 2030 lab year in Base performace, Low technology progress scenario. Manufacturing cost is multiplied by 1.5 to represent consumer cost.; Fuel Economy: 2030 lab year for adjusted combined 55/45 fuel economy in Base performance, Low technology scenario. Based on Conventional Turbo powertrain.</t>
  </si>
  <si>
    <t>Cost: 2045 lab year in Base performace, Low technology progress scenario. Manufacturing cost is multiplied by 1.5 to represent consumer cost.; Fuel Economy: 2045 lab year for adjusted combined 55/45 fuel economy in Base performance, Low technology scenario. Based on Conventional Turbo powertrain.</t>
  </si>
  <si>
    <t>Natural Gas Internal Combustion Engine Vehicle</t>
  </si>
  <si>
    <t>Cost: 2015 lab year. Manufacturing cost is multiplied by 1.5 to represent consumer cost.; Fuel Economy: 2015 lab year for adjusted combined 55/45 fuel economy in Base performance, Low technology scenario.</t>
  </si>
  <si>
    <t>Cost: 2020 lab year. Manufacturing cost is multiplied by 1.5 to represent consumer cost.; Fuel Economy: 2020 lab year for adjusted combined 55/45 fuel economy in Base performance, Low technology scenario.</t>
  </si>
  <si>
    <t>Cost: 2025 lab year. Manufacturing cost is multiplied by 1.5 to represent consumer cost.; Fuel Economy: 2025 lab year for adjusted combined 55/45 fuel economy in Base performance, Low technology scenario.</t>
  </si>
  <si>
    <t>Cost: 2030 lab year. Manufacturing cost is multiplied by 1.5 to represent consumer cost.; Fuel Economy: 2030 lab year for adjusted combined 55/45 fuel economy in Base performance, Low technology scenario.</t>
  </si>
  <si>
    <t>Cost: 2045 lab year. Manufacturing cost is multiplied by 1.5 to represent consumer cost.; Fuel Economy: 2045 lab year for adjusted combined 55/45 fuel economy in Base performance, Low technology scenario.</t>
  </si>
  <si>
    <t>Plug-in Hybrid Electric Vehicle (20-mile electric range)</t>
  </si>
  <si>
    <t>Plug-in Hybrid Electric Vehicle (50-mile electric range)</t>
  </si>
  <si>
    <t>Capital Cost ($2017) converted to 2012$</t>
  </si>
  <si>
    <t>AEO</t>
  </si>
  <si>
    <t>Midsized</t>
  </si>
  <si>
    <t>Ratio of NREL/AEO</t>
  </si>
  <si>
    <t>Calculated AEO Costs (2012$)</t>
  </si>
  <si>
    <t>Adjust by ratio of NREL ATB (2012$)</t>
  </si>
  <si>
    <t>Gas LDV-AEO</t>
  </si>
  <si>
    <t>Electric LDV-AEO</t>
  </si>
  <si>
    <t>Diesel LDV-AEO</t>
  </si>
  <si>
    <t>Annual ratio of NREL to AEO prices</t>
  </si>
  <si>
    <t>Tables 28, 39, 42, and 52</t>
  </si>
  <si>
    <t xml:space="preserve">weighted average by size category, including cars and light trucks. 
</t>
  </si>
  <si>
    <t>Prices were then adjusted by the ratio of NREL to AEO prices to use the forecast from NREL's ATB</t>
  </si>
  <si>
    <t>https://eta.lbl.gov/publications/why-regional-long-haul-trucks-are</t>
  </si>
  <si>
    <t>Class 4-5, normal range</t>
  </si>
  <si>
    <t>Class 2b-3, normal range</t>
  </si>
  <si>
    <t>2020 Sales Share</t>
  </si>
  <si>
    <t>AEO Data for Sales Share</t>
  </si>
  <si>
    <t>CARB Data</t>
  </si>
  <si>
    <t>Regression analysis below for year 2020 done using Wolfram Alpha: https://www.wolframalpha.com/examples/mathematics/statistics/regression-analysis/</t>
  </si>
  <si>
    <t>Weighted Average, 2012 USD</t>
  </si>
  <si>
    <t>Endogenous Learning</t>
  </si>
  <si>
    <t>To use endogenous learning, you must specify a cost for the first simulated year in sheet</t>
  </si>
  <si>
    <t>learning.  If a non-zero cost is provided in this sheet for a year after the first year, the model will</t>
  </si>
  <si>
    <t>use the cost specified here, rather than a value calculated via endogenous learning.</t>
  </si>
  <si>
    <t>Battery electric vehicles may optionally be handled differently in the model,</t>
  </si>
  <si>
    <t>relying on endogenous learning curves to determine cost declines.</t>
  </si>
  <si>
    <t>for the desired vehicle type and leave the costs for all subsequent years set to zero.</t>
  </si>
  <si>
    <t>A cost of zero for passenger LDV battery electric vehicles, for example, is a flag to the model to use endogenous</t>
  </si>
  <si>
    <t>ref2022.d011222a</t>
  </si>
  <si>
    <t>Report</t>
  </si>
  <si>
    <t>Annual Energy Outlook 2022</t>
  </si>
  <si>
    <t>Scenario</t>
  </si>
  <si>
    <t>ref2022</t>
  </si>
  <si>
    <t>Reference</t>
  </si>
  <si>
    <t>Datekey</t>
  </si>
  <si>
    <t>d011222a</t>
  </si>
  <si>
    <t>Release Date</t>
  </si>
  <si>
    <t xml:space="preserve"> March 2022</t>
  </si>
  <si>
    <t>TST000</t>
  </si>
  <si>
    <t>38. Light-Duty Vehicle Sales by Technology Type</t>
  </si>
  <si>
    <t>Average</t>
  </si>
  <si>
    <t>(thousands)</t>
  </si>
  <si>
    <t>Annual</t>
  </si>
  <si>
    <t>Change</t>
  </si>
  <si>
    <t xml:space="preserve"> Technology Type</t>
  </si>
  <si>
    <t>2021–2050</t>
  </si>
  <si>
    <t>New Car Sales 1/</t>
  </si>
  <si>
    <t xml:space="preserve"> Conventional Cars</t>
  </si>
  <si>
    <t>TST000:ba_GasolineICEVe</t>
  </si>
  <si>
    <t xml:space="preserve">   Gasoline ICE Vehicles</t>
  </si>
  <si>
    <t>TST000:ba_TDIDieselICE</t>
  </si>
  <si>
    <t xml:space="preserve">   TDI Diesel ICE</t>
  </si>
  <si>
    <t>TST000:ba_TotalConventi</t>
  </si>
  <si>
    <t xml:space="preserve">     Total Conventional Cars</t>
  </si>
  <si>
    <t xml:space="preserve"> Alternative-Fuel Cars</t>
  </si>
  <si>
    <t>TST000:ca_Ethanol-FlexF</t>
  </si>
  <si>
    <t xml:space="preserve">   Ethanol-Flex Fuel ICE</t>
  </si>
  <si>
    <t>TST000:ca_100mileEV</t>
  </si>
  <si>
    <t xml:space="preserve">   100 Mile Electric Vehicle</t>
  </si>
  <si>
    <t>TST000:ca_ElectricVehic</t>
  </si>
  <si>
    <t xml:space="preserve">   200 Mile Electric Vehicle</t>
  </si>
  <si>
    <t>TST000:ea_FuelCellGasol</t>
  </si>
  <si>
    <t xml:space="preserve">   300 Mile Electric Vehicle</t>
  </si>
  <si>
    <t>TST000:ca_Plug-inGasoli</t>
  </si>
  <si>
    <t xml:space="preserve">   Plug-in 20 Gasoline Hybrid</t>
  </si>
  <si>
    <t>TST000:ca_Plug-in40Hybd</t>
  </si>
  <si>
    <t xml:space="preserve">   Plug-in 50 Gasoline Hybrid</t>
  </si>
  <si>
    <t>TST000:ca_Electric-Dies</t>
  </si>
  <si>
    <t xml:space="preserve">   Electric-Diesel Hybrid</t>
  </si>
  <si>
    <t>TST000:ca_Electric-Gaso</t>
  </si>
  <si>
    <t xml:space="preserve">   Electric-Gasoline Hybrid</t>
  </si>
  <si>
    <t>TST000:ca_CompressedNat</t>
  </si>
  <si>
    <t xml:space="preserve">   Natural Gas ICE</t>
  </si>
  <si>
    <t>TST000:da_CompressedNat</t>
  </si>
  <si>
    <t xml:space="preserve">   Natural Gas Bi-fuel</t>
  </si>
  <si>
    <t>TST000:da_LiquefiedPetr</t>
  </si>
  <si>
    <t xml:space="preserve">   Propane ICE</t>
  </si>
  <si>
    <t>TST000:ea_LiquefiedPetr</t>
  </si>
  <si>
    <t xml:space="preserve">   Propane Bi-fuel</t>
  </si>
  <si>
    <t>TST000:ea_FuelCellMetha</t>
  </si>
  <si>
    <t xml:space="preserve">   Fuel Cell Methanol</t>
  </si>
  <si>
    <t>TST000:ea_FuelCellHydro</t>
  </si>
  <si>
    <t xml:space="preserve">   Fuel Cell Hydrogen</t>
  </si>
  <si>
    <t>TST000:ea_TotalAlternat</t>
  </si>
  <si>
    <t xml:space="preserve">     Total Alternative Cars</t>
  </si>
  <si>
    <t>TST000:fa_PercentAltern</t>
  </si>
  <si>
    <t>TST000:fa_TotalNewCarSa</t>
  </si>
  <si>
    <t>New Light Truck Sales 2/</t>
  </si>
  <si>
    <t xml:space="preserve"> Conventional Light Trucks</t>
  </si>
  <si>
    <t>TST000:ga_GasolineICEVe</t>
  </si>
  <si>
    <t>TST000:ga_TDIDieselICE</t>
  </si>
  <si>
    <t>TST000:ga_TotalConventi</t>
  </si>
  <si>
    <t xml:space="preserve">     Total Conventional Light Trucks</t>
  </si>
  <si>
    <t xml:space="preserve"> Alternative-Fuel Light Trucks</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</si>
  <si>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</si>
  <si>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</si>
  <si>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</si>
  <si>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</si>
  <si>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</si>
  <si>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</si>
  <si>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</si>
  <si>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</si>
  <si>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</si>
  <si>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</si>
  <si>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</si>
  <si>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</si>
  <si>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</si>
  <si>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</si>
  <si>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</si>
  <si>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 xml:space="preserve">     Total Alternative Light Trucks</t>
  </si>
  <si>
    <t>TST000:ka_PercentAltern</t>
  </si>
  <si>
    <t>TST000:ka_TotalNewTruck</t>
  </si>
  <si>
    <t>TST000:la_PercentTotalA</t>
  </si>
  <si>
    <t>TST000:la_EPACTLegislat</t>
  </si>
  <si>
    <t>TST000:la_ZEVPLegislati</t>
  </si>
  <si>
    <t>Total Sales, Cars and Light Trucks</t>
  </si>
  <si>
    <t>TST000:ta_ConventionGas</t>
  </si>
  <si>
    <t xml:space="preserve">   Conventional Gasoline</t>
  </si>
  <si>
    <t>TST000:ta_TDIDiesel</t>
  </si>
  <si>
    <t xml:space="preserve">   TDI Diesel</t>
  </si>
  <si>
    <t>TST000:ta_Flex-Fuel</t>
  </si>
  <si>
    <t xml:space="preserve">   Flex-Fuel</t>
  </si>
  <si>
    <t>TST000:ta_PlugElectric</t>
  </si>
  <si>
    <t xml:space="preserve">   Electric</t>
  </si>
  <si>
    <t>TST000:ta_PluginHybrid</t>
  </si>
  <si>
    <t xml:space="preserve">   Plug-in Electric Hybrid</t>
  </si>
  <si>
    <t>TST000:ta_ElectricHybrd</t>
  </si>
  <si>
    <t xml:space="preserve">   Electric Hybrid</t>
  </si>
  <si>
    <t>TST000:ta_GassyGaseous</t>
  </si>
  <si>
    <t xml:space="preserve">   Gaseous (Propane and Natural Gas)</t>
  </si>
  <si>
    <t>TST000:ta_FuelCell</t>
  </si>
  <si>
    <t xml:space="preserve">   Fuel Cell</t>
  </si>
  <si>
    <t>TST000:ma_TotalVehicles</t>
  </si>
  <si>
    <t>TST000:mh_ConventionGas</t>
  </si>
  <si>
    <t xml:space="preserve">   Conventional Gasoline Microhybrids</t>
  </si>
  <si>
    <t>TST000:mh_TDIDiesel</t>
  </si>
  <si>
    <t xml:space="preserve">   TDI Diesel Microhybrids</t>
  </si>
  <si>
    <t>TST000:</t>
  </si>
  <si>
    <t>1/ Includes personal and fleet light-duty cars.</t>
  </si>
  <si>
    <t>2/ Includes personal and fleet light-duty trucks.</t>
  </si>
  <si>
    <t>ICE = Internal combustion engine.</t>
  </si>
  <si>
    <t>EPACT = Energy Policy Act of 1992.</t>
  </si>
  <si>
    <t>ZEVP = Zero emission vehicles from the low emission vehicle program.</t>
  </si>
  <si>
    <t>- - = Not applicable.</t>
  </si>
  <si>
    <t>Note:  Totals may not equal sum of components due to independent rounding.</t>
  </si>
  <si>
    <t>Sources:  U.S. Energy Information Administration, AEO2022 National Energy Modeling System run ref2022.d011222a.</t>
  </si>
  <si>
    <t>TSK000</t>
  </si>
  <si>
    <t>39. Light-Duty Vehicle Stock by Technology Type</t>
  </si>
  <si>
    <t>(millions)</t>
  </si>
  <si>
    <t>Car Stock 1/</t>
  </si>
  <si>
    <t>TSK000:ba_GasolineICEVe</t>
  </si>
  <si>
    <t>TSK000:ba_TDIDieselICE</t>
  </si>
  <si>
    <t>TSK000:ba_TotalConventi</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</si>
  <si>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</si>
  <si>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</si>
  <si>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</si>
  <si>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</si>
  <si>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</si>
  <si>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</si>
  <si>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</si>
  <si>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</si>
  <si>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</si>
  <si>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</si>
  <si>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</si>
  <si>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</si>
  <si>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</si>
  <si>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</si>
  <si>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</si>
  <si>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TSK000:fa_TotalNewCarSa</t>
  </si>
  <si>
    <t>Light Truck Stock 1/</t>
  </si>
  <si>
    <t>TSK000:ga_GasolineICEVe</t>
  </si>
  <si>
    <t>TSK000:ga_TDIDieselICE</t>
  </si>
  <si>
    <t>TSK000:ga_TotalConventi</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</si>
  <si>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</si>
  <si>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</si>
  <si>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</si>
  <si>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</si>
  <si>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</si>
  <si>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</si>
  <si>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</si>
  <si>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</si>
  <si>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</si>
  <si>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</si>
  <si>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</si>
  <si>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</si>
  <si>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</si>
  <si>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</si>
  <si>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</si>
  <si>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TSK000:ka_TotalNewTruck</t>
  </si>
  <si>
    <t>TSK000:la_TotalVehicleS</t>
  </si>
  <si>
    <t>1/ Includes personal and fleet vehicles.</t>
  </si>
  <si>
    <t>TCA000</t>
  </si>
  <si>
    <t>42. Summary of New Light-Duty Vehicle Size Class Attributes</t>
  </si>
  <si>
    <t xml:space="preserve"> Class Attributes</t>
  </si>
  <si>
    <t xml:space="preserve">   EPA Rated New Vehicle Fuel Efficiency</t>
  </si>
  <si>
    <t xml:space="preserve">      Conventional Cars (miles per gallon)</t>
  </si>
  <si>
    <t>TCA000:ba_Minicompact</t>
  </si>
  <si>
    <t xml:space="preserve">         Minicompact</t>
  </si>
  <si>
    <t>TCA000:ba_Subcompact</t>
  </si>
  <si>
    <t xml:space="preserve">         Subcompact</t>
  </si>
  <si>
    <t>TCA000:ba_Compact</t>
  </si>
  <si>
    <t xml:space="preserve">         Compact</t>
  </si>
  <si>
    <t>TCA000:ba_Midsize</t>
  </si>
  <si>
    <t xml:space="preserve">         Midsize</t>
  </si>
  <si>
    <t>TCA000:ba_Large</t>
  </si>
  <si>
    <t xml:space="preserve">         Large</t>
  </si>
  <si>
    <t>TCA000:ba_TwoSeater</t>
  </si>
  <si>
    <t xml:space="preserve">         Two Seater</t>
  </si>
  <si>
    <t>TCA000:ba_SmallCrossCar</t>
  </si>
  <si>
    <t xml:space="preserve">         Small Crossover Utility</t>
  </si>
  <si>
    <t>TCA000:ba_LargeCrossCar</t>
  </si>
  <si>
    <t xml:space="preserve">         Large Crossover Utility</t>
  </si>
  <si>
    <t>TCA000:ba_AverageNewCar</t>
  </si>
  <si>
    <t xml:space="preserve">      Average New Car</t>
  </si>
  <si>
    <t>TCA000:ca_AverageNewCar</t>
  </si>
  <si>
    <t xml:space="preserve">      Average New Car On-Road</t>
  </si>
  <si>
    <t xml:space="preserve">      Conventional Light Trucks</t>
  </si>
  <si>
    <t>TCA000:da_SmallPickup</t>
  </si>
  <si>
    <t xml:space="preserve">         Small Pickup</t>
  </si>
  <si>
    <t>TCA000:da_LargePickup</t>
  </si>
  <si>
    <t xml:space="preserve">         Large Pickup</t>
  </si>
  <si>
    <t>TCA000:da_SmallVan</t>
  </si>
  <si>
    <t xml:space="preserve">         Small Van</t>
  </si>
  <si>
    <t>TCA000:da_LargeVan</t>
  </si>
  <si>
    <t xml:space="preserve">         Large Van</t>
  </si>
  <si>
    <t>TCA000:da_SmallUtility</t>
  </si>
  <si>
    <t xml:space="preserve">         Small Utility</t>
  </si>
  <si>
    <t>TCA000:da_LargeUtility</t>
  </si>
  <si>
    <t xml:space="preserve">         Large Utility</t>
  </si>
  <si>
    <t>TCA000:da_SmallCrossTrk</t>
  </si>
  <si>
    <t>TCA000:da_LargeCrossTrk</t>
  </si>
  <si>
    <t>TCA000:da_AverageNewLig</t>
  </si>
  <si>
    <t xml:space="preserve">      Average New Light Truck</t>
  </si>
  <si>
    <t>TCA000:da_AverageNewLTO</t>
  </si>
  <si>
    <t xml:space="preserve">      Average New Light Truck On-Road</t>
  </si>
  <si>
    <t xml:space="preserve">   Degradation Factors 1/</t>
  </si>
  <si>
    <t>TCA000:ea_Cars</t>
  </si>
  <si>
    <t xml:space="preserve">      Cars</t>
  </si>
  <si>
    <t>TCA000:ea_LightTrucks</t>
  </si>
  <si>
    <t xml:space="preserve">      Light Trucks</t>
  </si>
  <si>
    <t xml:space="preserve">   New Fuel Efficiency by Size Class 2/</t>
  </si>
  <si>
    <t xml:space="preserve">      Alternative-Fuel Cars</t>
  </si>
  <si>
    <t>TCA000:fa_Minicompact</t>
  </si>
  <si>
    <t>TCA000:fa_Subcompact</t>
  </si>
  <si>
    <t>TCA000:fa_Compact</t>
  </si>
  <si>
    <t>TCA000:fa_Midsize</t>
  </si>
  <si>
    <t>TCA000:fa_Large</t>
  </si>
  <si>
    <t>TCA000:fa_TwoSeater</t>
  </si>
  <si>
    <t>TCA000:fa_SmallCrossCar</t>
  </si>
  <si>
    <t>TCA000:fa_LargeCrossCar</t>
  </si>
  <si>
    <t>TCA000:fa_AverageNewAlt</t>
  </si>
  <si>
    <t xml:space="preserve">      Average New Alternative Cars</t>
  </si>
  <si>
    <t xml:space="preserve">      Alternative-Fuel Light Trucks</t>
  </si>
  <si>
    <t>TCA000:ga_SmallPickup</t>
  </si>
  <si>
    <t>TCA000:ga_LargePickup</t>
  </si>
  <si>
    <t>TCA000:ga_SmallVan</t>
  </si>
  <si>
    <t>TCA000:ga_LargeVan</t>
  </si>
  <si>
    <t>TCA000:ga_SmallUtility</t>
  </si>
  <si>
    <t>TCA000:ga_LargeUtility</t>
  </si>
  <si>
    <t>TCA000:ga_SmallCrossTrk</t>
  </si>
  <si>
    <t>TCA000:ga_LargeCrossTrk</t>
  </si>
  <si>
    <t>TCA000:ga_Cars</t>
  </si>
  <si>
    <t>TCA000:ga_LightTrucks</t>
  </si>
  <si>
    <t xml:space="preserve">   Average On-Road Miles per Gallon</t>
  </si>
  <si>
    <t>TCA000:ha_Cars</t>
  </si>
  <si>
    <t>TCA000:ha_LightTrucks</t>
  </si>
  <si>
    <t>New Vehicle Sales Shares (%)</t>
  </si>
  <si>
    <t xml:space="preserve">   Cars</t>
  </si>
  <si>
    <t>TCA000:ia_Minicompact</t>
  </si>
  <si>
    <t xml:space="preserve">      Minicompact</t>
  </si>
  <si>
    <t>TCA000:ia_Subcompact</t>
  </si>
  <si>
    <t xml:space="preserve">      Subcompact</t>
  </si>
  <si>
    <t>TCA000:ia_Compact</t>
  </si>
  <si>
    <t xml:space="preserve">      Compact</t>
  </si>
  <si>
    <t>TCA000:ia_Midsize</t>
  </si>
  <si>
    <t xml:space="preserve">      Midsize</t>
  </si>
  <si>
    <t>TCA000:ia_Large</t>
  </si>
  <si>
    <t xml:space="preserve">      Large</t>
  </si>
  <si>
    <t>TCA000:ia_TwoSeater</t>
  </si>
  <si>
    <t xml:space="preserve">      Two Seater</t>
  </si>
  <si>
    <t>TCA000:ia_SmallCrossCar</t>
  </si>
  <si>
    <t xml:space="preserve">      Small Crossover Utility</t>
  </si>
  <si>
    <t>TCA000:ia_LargeCrossCar</t>
  </si>
  <si>
    <t xml:space="preserve">      Large Crossover Utility</t>
  </si>
  <si>
    <t xml:space="preserve">   Light Trucks</t>
  </si>
  <si>
    <t>TCA000:ja_SmallPickup</t>
  </si>
  <si>
    <t xml:space="preserve">      Small Pickup</t>
  </si>
  <si>
    <t>TCA000:ja_LargePickup</t>
  </si>
  <si>
    <t xml:space="preserve">      Large Pickup</t>
  </si>
  <si>
    <t>TCA000:ja_SmallVan</t>
  </si>
  <si>
    <t xml:space="preserve">      Small Van</t>
  </si>
  <si>
    <t>TCA000:ja_LargeVan</t>
  </si>
  <si>
    <t xml:space="preserve">      Large Van</t>
  </si>
  <si>
    <t>TCA000:ja_SmallUtility</t>
  </si>
  <si>
    <t xml:space="preserve">      Small Utility</t>
  </si>
  <si>
    <t>TCA000:ja_LargeUtility</t>
  </si>
  <si>
    <t xml:space="preserve">      Large Utility</t>
  </si>
  <si>
    <t>TCA000:ja_SmallCrossTrk</t>
  </si>
  <si>
    <t>TCA000:ja_LargeCrossTrk</t>
  </si>
  <si>
    <t xml:space="preserve">   Conventional Cars</t>
  </si>
  <si>
    <t>TCA000:ja_Minicompact</t>
  </si>
  <si>
    <t>TCA000:ja_Subcompact</t>
  </si>
  <si>
    <t>TCA000:ja_Compact</t>
  </si>
  <si>
    <t>TCA000:ja_Midsize</t>
  </si>
  <si>
    <t>TCA000:ja_Large</t>
  </si>
  <si>
    <t>TCA000:ja_TwoSeater</t>
  </si>
  <si>
    <t>TCA000:ja_SmallCrossCar</t>
  </si>
  <si>
    <t>TCA000:ja_LargeCrossCar</t>
  </si>
  <si>
    <t>TCA000:ja_AverageNewCar</t>
  </si>
  <si>
    <t xml:space="preserve">   Average New Car</t>
  </si>
  <si>
    <t xml:space="preserve">   Conventional Light Trucks</t>
  </si>
  <si>
    <t>TCA000:ka_SmallPickup</t>
  </si>
  <si>
    <t>TCA000:ka_LargePickup</t>
  </si>
  <si>
    <t>TCA000:ka_SmallVan</t>
  </si>
  <si>
    <t>TCA000:ka_LargeVan</t>
  </si>
  <si>
    <t>TCA000:ka_SmallUtility</t>
  </si>
  <si>
    <t>TCA000:ka_LargeUtility</t>
  </si>
  <si>
    <t>TCA000:ka_SmallCrossTrk</t>
  </si>
  <si>
    <t>TCA000:ka_LargeCrossTrk</t>
  </si>
  <si>
    <t>TCA000:ka_AverageNewLig</t>
  </si>
  <si>
    <t xml:space="preserve">   Average New Light Truck</t>
  </si>
  <si>
    <t>TCA000:la_Minicompact</t>
  </si>
  <si>
    <t>TCA000:la_Subcompact</t>
  </si>
  <si>
    <t>TCA000:la_Compact</t>
  </si>
  <si>
    <t>TCA000:la_Midsize</t>
  </si>
  <si>
    <t>TCA000:la_Large</t>
  </si>
  <si>
    <t>TCA000:la_TwoSeater</t>
  </si>
  <si>
    <t>TCA000:la_SmallCrossCar</t>
  </si>
  <si>
    <t>TCA000:la_LargeCrossCar</t>
  </si>
  <si>
    <t>TCA000:la_AverageNewCar</t>
  </si>
  <si>
    <t>TCA000:ma_SmallPickup</t>
  </si>
  <si>
    <t>TCA000:ma_LargePickup</t>
  </si>
  <si>
    <t>TCA000:ma_SmallVan</t>
  </si>
  <si>
    <t>TCA000:ma_LargeVan</t>
  </si>
  <si>
    <t>TCA000:ma_SmallUtility</t>
  </si>
  <si>
    <t>TCA000:ma_LargeUtility</t>
  </si>
  <si>
    <t>TCA000:ma_SmallCrossTrk</t>
  </si>
  <si>
    <t>TCA000:ma_LargeCrossTrk</t>
  </si>
  <si>
    <t>TCA000:ma_AverageNewLig</t>
  </si>
  <si>
    <t>TCA000:na_ConventionalC</t>
  </si>
  <si>
    <t>TCA000:na_ConventionalL</t>
  </si>
  <si>
    <t>1/  Conversion factor used to convert U.S. Environmental Protection Agency (EPA) rated efficiency to "on road" miles per gallon.</t>
  </si>
  <si>
    <t>2/  Environmental Protection Agency rated miles per gallon.</t>
  </si>
  <si>
    <t>TFS000</t>
  </si>
  <si>
    <t>44. Transportation Fleet Car and Truck Sales by Type and Technology</t>
  </si>
  <si>
    <t>TFS000:ba_GasolineICEVe</t>
  </si>
  <si>
    <t>TFS000:ba_TDIDieselICE</t>
  </si>
  <si>
    <t>TFS000:ba_TotalConventi</t>
  </si>
  <si>
    <t>TFS000:ca_Ethanol-FlexF</t>
  </si>
  <si>
    <t>TFS000:ca_100mileEV</t>
  </si>
  <si>
    <t>TFS000:ca_ElectricVehic</t>
  </si>
  <si>
    <t>TFS000:ea_FuelCellGasol</t>
  </si>
  <si>
    <t>TFS000:ca_Plug-inGasoli</t>
  </si>
  <si>
    <t>TFS000:ca_Plug-in40Hybd</t>
  </si>
  <si>
    <t>TFS000:ca_Electric-Dies</t>
  </si>
  <si>
    <t>TFS000:ca_Electric-Gaso</t>
  </si>
  <si>
    <t>TFS000:ca_CompressedNat</t>
  </si>
  <si>
    <t>TFS000:da_CompressedNat</t>
  </si>
  <si>
    <t>TFS000:da_LiquefiedPetr</t>
  </si>
  <si>
    <t>TFS000:ea_LiquefiedPetr</t>
  </si>
  <si>
    <t>TFS000:ea_FuelCellMetha</t>
  </si>
  <si>
    <t>TFS000:ea_FuelCellHydro</t>
  </si>
  <si>
    <t>TFS000:ea_TotalAlternat</t>
  </si>
  <si>
    <t>TFS000:fa_PercentAltern</t>
  </si>
  <si>
    <t xml:space="preserve"> Percent Alternative Car Sales</t>
  </si>
  <si>
    <t>TFS000:fa_TotalNewCarSa</t>
  </si>
  <si>
    <t xml:space="preserve"> Total New Car Sales</t>
  </si>
  <si>
    <t>New Light Truck Sales 1/</t>
  </si>
  <si>
    <t>TFS000:ga_GasolineICEVe</t>
  </si>
  <si>
    <t>TFS000:ga_TDIDieselICE</t>
  </si>
  <si>
    <t>TFS000:ga_TotalConventi</t>
  </si>
  <si>
    <t>TFS000:ha_Ethanol-FlexF</t>
  </si>
  <si>
    <t>TFS000:ha_100mileEV</t>
  </si>
  <si>
    <t>TFS000:ha_ElectricVehic</t>
  </si>
  <si>
    <t>TFS000:ja_FuelCellGasol</t>
  </si>
  <si>
    <t>TFS000:ha_Plug-inGasoli</t>
  </si>
  <si>
    <t>TFS000:ha_Plug-in40Hybd</t>
  </si>
  <si>
    <t>TFS000:ha_Electric-Dies</t>
  </si>
  <si>
    <t>TFS000:ha_Electric-Gaso</t>
  </si>
  <si>
    <t>TFS000:ha_CompressedNat</t>
  </si>
  <si>
    <t>TFS000:ia_CompressedNat</t>
  </si>
  <si>
    <t>TFS000:ia_LiquefiedPetr</t>
  </si>
  <si>
    <t>TFS000:ja_LiquefiedPetr</t>
  </si>
  <si>
    <t>TFS000:ja_FuelCellMetha</t>
  </si>
  <si>
    <t>TFS000:ja_FuelCellHydro</t>
  </si>
  <si>
    <t>TFS000:ja_TotalAlternat</t>
  </si>
  <si>
    <t>TFS000:ka_PercentAltern</t>
  </si>
  <si>
    <t xml:space="preserve"> Percent Alternative Light Truck Sales</t>
  </si>
  <si>
    <t>TFS000:ka_TotalNewTruck</t>
  </si>
  <si>
    <t xml:space="preserve"> Total New Light Truck Sales</t>
  </si>
  <si>
    <t>TFS000:la_TotalFleetVeh</t>
  </si>
  <si>
    <t>Total Fleet Vehicles</t>
  </si>
  <si>
    <t>Commercial Light Truck Sales 2/</t>
  </si>
  <si>
    <t>TFS000:clt_MotorGasICE</t>
  </si>
  <si>
    <t xml:space="preserve">   Motor Gasoline</t>
  </si>
  <si>
    <t>TFS000:clt_DieselTDI</t>
  </si>
  <si>
    <t xml:space="preserve">   Diesel</t>
  </si>
  <si>
    <t>TFS000:clt_propane</t>
  </si>
  <si>
    <t xml:space="preserve">   Propane</t>
  </si>
  <si>
    <t>TFS000:clt_cng_lng</t>
  </si>
  <si>
    <t xml:space="preserve">   Compressed/Liquefied Natural Gas</t>
  </si>
  <si>
    <t>TFS000:clt_eth_flex</t>
  </si>
  <si>
    <t xml:space="preserve">   Ethanol-Flex Fuel</t>
  </si>
  <si>
    <t>TFS000:clt_electric</t>
  </si>
  <si>
    <t>TFS000:clt_plug_gas</t>
  </si>
  <si>
    <t xml:space="preserve">   Plug-in Gasoline Hybrid</t>
  </si>
  <si>
    <t>TFS000:clt_plug_diesel</t>
  </si>
  <si>
    <t xml:space="preserve">   Plug-in Diesel Hybrid</t>
  </si>
  <si>
    <t>TFS000:clr_fuel_cell</t>
  </si>
  <si>
    <t>TFS000:ma_CommercialLig</t>
  </si>
  <si>
    <t xml:space="preserve">      Total Commercial Light Truck Sales</t>
  </si>
  <si>
    <t>1/ Includes all fleets of 10 or more.</t>
  </si>
  <si>
    <t>2/ Commercial trucks from 8,501 to 10,000 pounds.</t>
  </si>
  <si>
    <t>- - = Not Applicable.</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</si>
  <si>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</si>
  <si>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</si>
  <si>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</si>
  <si>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</si>
  <si>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</si>
  <si>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</si>
  <si>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</si>
  <si>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</si>
  <si>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</si>
  <si>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</si>
  <si>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</si>
  <si>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</si>
  <si>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</si>
  <si>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</si>
  <si>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</si>
  <si>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</si>
  <si>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</si>
  <si>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</si>
  <si>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</si>
  <si>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</si>
  <si>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</si>
  <si>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</si>
  <si>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</si>
  <si>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</si>
  <si>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</si>
  <si>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</si>
  <si>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</si>
  <si>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</si>
  <si>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</si>
  <si>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</si>
  <si>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</si>
  <si>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</si>
  <si>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</si>
  <si>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</si>
  <si>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</si>
  <si>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</si>
  <si>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</si>
  <si>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</si>
  <si>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</si>
  <si>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</si>
  <si>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</si>
  <si>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</si>
  <si>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</si>
  <si>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</si>
  <si>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</si>
  <si>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</si>
  <si>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</si>
  <si>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</si>
  <si>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</si>
  <si>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</si>
  <si>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</si>
  <si>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</si>
  <si>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</si>
  <si>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</si>
  <si>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</si>
  <si>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</si>
  <si>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</si>
  <si>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</si>
  <si>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</si>
  <si>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</si>
  <si>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</si>
  <si>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</si>
  <si>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</si>
  <si>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</si>
  <si>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</si>
  <si>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</si>
  <si>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</si>
  <si>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</si>
  <si>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</si>
  <si>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</si>
  <si>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</si>
  <si>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</si>
  <si>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</si>
  <si>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</si>
  <si>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</si>
  <si>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</si>
  <si>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</si>
  <si>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</si>
  <si>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</si>
  <si>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</si>
  <si>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</si>
  <si>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</si>
  <si>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</si>
  <si>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</si>
  <si>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</si>
  <si>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</si>
  <si>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</si>
  <si>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</si>
  <si>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</si>
  <si>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</si>
  <si>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</si>
  <si>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</si>
  <si>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</si>
  <si>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</si>
  <si>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</si>
  <si>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</si>
  <si>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</si>
  <si>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</si>
  <si>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</si>
  <si>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</si>
  <si>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</si>
  <si>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</si>
  <si>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</si>
  <si>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</si>
  <si>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</si>
  <si>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</si>
  <si>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</si>
  <si>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</si>
  <si>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</si>
  <si>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</si>
  <si>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</si>
  <si>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</si>
  <si>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</si>
  <si>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</si>
  <si>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</si>
  <si>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</si>
  <si>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</si>
  <si>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</si>
  <si>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</si>
  <si>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</si>
  <si>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</si>
  <si>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</si>
  <si>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</si>
  <si>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</si>
  <si>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</si>
  <si>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</si>
  <si>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</si>
  <si>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</si>
  <si>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</si>
  <si>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</si>
  <si>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</si>
  <si>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</si>
  <si>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</si>
  <si>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</si>
  <si>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</si>
  <si>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</si>
  <si>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</si>
  <si>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</si>
  <si>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</si>
  <si>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</si>
  <si>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</si>
  <si>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</si>
  <si>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</si>
  <si>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</si>
  <si>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</si>
  <si>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</si>
  <si>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</si>
  <si>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</si>
  <si>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</si>
  <si>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</si>
  <si>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</si>
  <si>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</si>
  <si>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</si>
  <si>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</si>
  <si>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</si>
  <si>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</si>
  <si>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</si>
  <si>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</si>
  <si>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</si>
  <si>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</si>
  <si>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</si>
  <si>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</si>
  <si>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</si>
  <si>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</si>
  <si>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</si>
  <si>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</si>
  <si>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</si>
  <si>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</si>
  <si>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</si>
  <si>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</si>
  <si>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</si>
  <si>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</si>
  <si>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</si>
  <si>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</si>
  <si>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</si>
  <si>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</si>
  <si>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</si>
  <si>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</si>
  <si>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</si>
  <si>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</si>
  <si>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</si>
  <si>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</si>
  <si>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</si>
  <si>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</si>
  <si>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</si>
  <si>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</si>
  <si>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</si>
  <si>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</si>
  <si>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</si>
  <si>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</si>
  <si>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</si>
  <si>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</si>
  <si>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</si>
  <si>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</si>
  <si>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</si>
  <si>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</si>
  <si>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</si>
  <si>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</si>
  <si>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</si>
  <si>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</si>
  <si>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</si>
  <si>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</si>
  <si>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</si>
  <si>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</si>
  <si>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</si>
  <si>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</si>
  <si>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</si>
  <si>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</si>
  <si>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</si>
  <si>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</si>
  <si>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</si>
  <si>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</si>
  <si>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</si>
  <si>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</si>
  <si>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</si>
  <si>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</si>
  <si>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</si>
  <si>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</si>
  <si>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</si>
  <si>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</si>
  <si>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</si>
  <si>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</si>
  <si>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</si>
  <si>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</si>
  <si>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</si>
  <si>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</si>
  <si>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</si>
  <si>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</si>
  <si>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</si>
  <si>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</si>
  <si>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</si>
  <si>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</si>
  <si>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</si>
  <si>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</si>
  <si>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</si>
  <si>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</si>
  <si>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</si>
  <si>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</si>
  <si>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</si>
  <si>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</si>
  <si>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</si>
  <si>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</si>
  <si>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</si>
  <si>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Domestic Shipping</t>
  </si>
  <si>
    <t>FTE000:ra_TonMilesShipp</t>
  </si>
  <si>
    <t xml:space="preserve"> Ton Miles Shipping (billion)</t>
  </si>
  <si>
    <t>FTE000:ra_FuelEfficienc</t>
  </si>
  <si>
    <t>FTE000:ra_Distillate(di</t>
  </si>
  <si>
    <t>FTE000:ra_ResidualOil</t>
  </si>
  <si>
    <t>FTE000:ra_MotorGasoline</t>
  </si>
  <si>
    <t>FTE000:ra_ElEnGee</t>
  </si>
  <si>
    <t>International Shipping</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</si>
  <si>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</si>
  <si>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</si>
  <si>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</si>
  <si>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</si>
  <si>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</si>
  <si>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</si>
  <si>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</si>
  <si>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</si>
  <si>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</si>
  <si>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</si>
  <si>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</si>
  <si>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</si>
  <si>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Btu = British thermal unit.</t>
  </si>
  <si>
    <t>Note:  Includes estimated consumption for petroleum and other liquids.  Totals may not equal sum of components due to independent rounding.</t>
  </si>
  <si>
    <t>Sources:  2021:  U.S. Energy Information Administration (EIA),</t>
  </si>
  <si>
    <t>Short-Term Energy Outlook, November 2021 and EIA, AEO2022 National Energy Modeling System run ref2022.d011222a.</t>
  </si>
  <si>
    <t>Projections:  EIA, AEO2022 National Energy Modeling System run ref2022.d011222a.</t>
  </si>
  <si>
    <t>LDP000</t>
  </si>
  <si>
    <t>52. New Light-Duty Vehicle Prices</t>
  </si>
  <si>
    <t>(thousand 2021 dollars)</t>
  </si>
  <si>
    <t>LDP000:ba_Mini-compactC</t>
  </si>
  <si>
    <t xml:space="preserve">  Mini-compact Cars</t>
  </si>
  <si>
    <t>LDP000:ba_SubcompactCar</t>
  </si>
  <si>
    <t xml:space="preserve">  Subcompact Cars</t>
  </si>
  <si>
    <t>LDP000:ba_CompactCars</t>
  </si>
  <si>
    <t xml:space="preserve">  Compact Cars</t>
  </si>
  <si>
    <t>LDP000:ba_MidsizeCars</t>
  </si>
  <si>
    <t xml:space="preserve">  Midsize Cars</t>
  </si>
  <si>
    <t>LDP000:ba_LargeCars</t>
  </si>
  <si>
    <t xml:space="preserve">  Large Cars</t>
  </si>
  <si>
    <t>LDP000:ba_TwoSeaterCars</t>
  </si>
  <si>
    <t xml:space="preserve">  Two Seater Cars</t>
  </si>
  <si>
    <t>LDP000:ba_SmallCrossCar</t>
  </si>
  <si>
    <t xml:space="preserve">  Small Crossover Cars</t>
  </si>
  <si>
    <t>LDP000:ba_LargeCrossCar</t>
  </si>
  <si>
    <t xml:space="preserve">  Large Crossover Cars</t>
  </si>
  <si>
    <t>LDP000:ba_SmallPickup</t>
  </si>
  <si>
    <t xml:space="preserve">  Small Pickup</t>
  </si>
  <si>
    <t>LDP000:ba_LargePickup</t>
  </si>
  <si>
    <t xml:space="preserve">  Large Pickup</t>
  </si>
  <si>
    <t>LDP000:ba_SmallVan</t>
  </si>
  <si>
    <t xml:space="preserve">  Small Van</t>
  </si>
  <si>
    <t>LDP000:ba_LargeVan</t>
  </si>
  <si>
    <t xml:space="preserve">  Large Van</t>
  </si>
  <si>
    <t>LDP000:ba_SmallUtility</t>
  </si>
  <si>
    <t xml:space="preserve">  Small Utility</t>
  </si>
  <si>
    <t>LDP000:ba_LargeUtility</t>
  </si>
  <si>
    <t xml:space="preserve">  Large Utility</t>
  </si>
  <si>
    <t>LDP000:ba_SmallCrossTrk</t>
  </si>
  <si>
    <t xml:space="preserve">  Small Crossover Trucks</t>
  </si>
  <si>
    <t>LDP000:ba_LargeCrossTrk</t>
  </si>
  <si>
    <t xml:space="preserve">  Large Crossover Trucks</t>
  </si>
  <si>
    <t>LDP000:ca_Mini-compactC</t>
  </si>
  <si>
    <t>LDP000:ca_SubcompactCar</t>
  </si>
  <si>
    <t>LDP000:ca_CompactCars</t>
  </si>
  <si>
    <t>LDP000:ca_MidsizeCars</t>
  </si>
  <si>
    <t>LDP000:ca_LargeCars</t>
  </si>
  <si>
    <t>LDP000:ca_TwoSeaterCars</t>
  </si>
  <si>
    <t>LDP000:ca_SmallCrossCar</t>
  </si>
  <si>
    <t>LDP000:ca_LargeCrossCar</t>
  </si>
  <si>
    <t>LDP000:ca_SmallPickup</t>
  </si>
  <si>
    <t>LDP000:ca_LargePickup</t>
  </si>
  <si>
    <t>LDP000:ca_SmallVan</t>
  </si>
  <si>
    <t>LDP000:ca_LargeVan</t>
  </si>
  <si>
    <t>LDP000:ca_SmallUtility</t>
  </si>
  <si>
    <t>LDP000:ca_LargeUtility</t>
  </si>
  <si>
    <t>LDP000:ca_SmallCrossTrk</t>
  </si>
  <si>
    <t>LDP000:ca_LargeCrossTrk</t>
  </si>
  <si>
    <t>Plug-in 20 Gasoline Hybrid</t>
  </si>
  <si>
    <t>LDP000:fa_Mini-compactC</t>
  </si>
  <si>
    <t>LDP000:fa_SubcompactCar</t>
  </si>
  <si>
    <t>LDP000:fa_CompactCars</t>
  </si>
  <si>
    <t>LDP000:fa_MidsizeCars</t>
  </si>
  <si>
    <t>LDP000:fa_LargeCars</t>
  </si>
  <si>
    <t>LDP000:fa_TwoSeaterCars</t>
  </si>
  <si>
    <t>LDP000:fa_SmallCrossCar</t>
  </si>
  <si>
    <t>LDP000:fa_LargeCrossCar</t>
  </si>
  <si>
    <t>LDP000:fa_SmallPickup</t>
  </si>
  <si>
    <t>LDP000:fa_LargePickup</t>
  </si>
  <si>
    <t>LDP000:fa_SmallVan</t>
  </si>
  <si>
    <t>LDP000:fa_LargeVan</t>
  </si>
  <si>
    <t>LDP000:fa_SmallUtility</t>
  </si>
  <si>
    <t>LDP000:fa_LargeUtility</t>
  </si>
  <si>
    <t>LDP000:fa_SmallCrossTrk</t>
  </si>
  <si>
    <t>LDP000:fa_LargeCrossTrk</t>
  </si>
  <si>
    <t>Plug-in 50 Gasoline Hybrid</t>
  </si>
  <si>
    <t>LDP000:da_Mini-compactC</t>
  </si>
  <si>
    <t>LDP000:da_SubcompactCar</t>
  </si>
  <si>
    <t>LDP000:da_CompactCars</t>
  </si>
  <si>
    <t>LDP000:da_MidsizeCars</t>
  </si>
  <si>
    <t>LDP000:da_LargeCars</t>
  </si>
  <si>
    <t>LDP000:da_TwoSeaterCars</t>
  </si>
  <si>
    <t>LDP000:da_SmallCrossCar</t>
  </si>
  <si>
    <t>LDP000:da_LargeCrossCar</t>
  </si>
  <si>
    <t>LDP000:da_SmallPickup</t>
  </si>
  <si>
    <t>LDP000:da_LargePickup</t>
  </si>
  <si>
    <t>LDP000:da_SmallVan</t>
  </si>
  <si>
    <t>LDP000:da_LargeVan</t>
  </si>
  <si>
    <t>LDP000:da_SmallUtility</t>
  </si>
  <si>
    <t>LDP000:da_LargeUtility</t>
  </si>
  <si>
    <t>LDP000:da_SmallCrossTrk</t>
  </si>
  <si>
    <t>LDP000:da_LargeCrossTrk</t>
  </si>
  <si>
    <t>LDP000:ha_Mini-compactC</t>
  </si>
  <si>
    <t>LDP000:ha_SubcompactCar</t>
  </si>
  <si>
    <t>LDP000:ha_CompactCars</t>
  </si>
  <si>
    <t>LDP000:ha_MidsizeCars</t>
  </si>
  <si>
    <t>LDP000:ha_LargeCars</t>
  </si>
  <si>
    <t>LDP000:ha_TwoSeaterCars</t>
  </si>
  <si>
    <t>LDP000:ha_SmallCrossCar</t>
  </si>
  <si>
    <t>LDP000:ha_LargeCrossCar</t>
  </si>
  <si>
    <t>LDP000:ha_SmallPickup</t>
  </si>
  <si>
    <t>LDP000:ha_LargePickup</t>
  </si>
  <si>
    <t>LDP000:ha_SmallVan</t>
  </si>
  <si>
    <t>LDP000:ha_LargeVan</t>
  </si>
  <si>
    <t>LDP000:ha_SmallUtility</t>
  </si>
  <si>
    <t>LDP000:ha_LargeUtility</t>
  </si>
  <si>
    <t>LDP000:ha_SmallCrossTrk</t>
  </si>
  <si>
    <t>LDP000:ha_LargeCrossTrk</t>
  </si>
  <si>
    <t>LDP000:ja_Mini-compactC</t>
  </si>
  <si>
    <t>LDP000:ja_SubcompactCar</t>
  </si>
  <si>
    <t>LDP000:ja_CompactCars</t>
  </si>
  <si>
    <t>LDP000:ja_MidsizeCars</t>
  </si>
  <si>
    <t>LDP000:ja_LargeCars</t>
  </si>
  <si>
    <t>LDP000:ja_TwoSeaterCars</t>
  </si>
  <si>
    <t>LDP000:ja_SmallCrossCar</t>
  </si>
  <si>
    <t>LDP000:ja_LargeCrossCar</t>
  </si>
  <si>
    <t>LDP000:ja_SmallPickup</t>
  </si>
  <si>
    <t>LDP000:ja_LargePickup</t>
  </si>
  <si>
    <t>LDP000:ja_SmallVan</t>
  </si>
  <si>
    <t>LDP000:ja_LargeVan</t>
  </si>
  <si>
    <t>LDP000:ja_SmallUtility</t>
  </si>
  <si>
    <t>LDP000:ja_LargeUtility</t>
  </si>
  <si>
    <t>LDP000:ja_SmallCrossTrk</t>
  </si>
  <si>
    <t>LDP000:ja_LargeCrossTrk</t>
  </si>
  <si>
    <t>LDP000:ka_Mini-compactC</t>
  </si>
  <si>
    <t>LDP000:ka_SubcompactCar</t>
  </si>
  <si>
    <t>LDP000:ka_CompactCars</t>
  </si>
  <si>
    <t>LDP000:ka_MidsizeCars</t>
  </si>
  <si>
    <t>LDP000:ka_LargeCars</t>
  </si>
  <si>
    <t>LDP000:ka_TwoSeaterCars</t>
  </si>
  <si>
    <t>LDP000:ka_SmallCrossCar</t>
  </si>
  <si>
    <t>LDP000:ka_LargeCrossCar</t>
  </si>
  <si>
    <t>LDP000:ka_SmallPickup</t>
  </si>
  <si>
    <t>LDP000:ka_LargePickup</t>
  </si>
  <si>
    <t>LDP000:ka_SmallVan</t>
  </si>
  <si>
    <t>LDP000:ka_LargeVan</t>
  </si>
  <si>
    <t>LDP000:ka_SmallUtility</t>
  </si>
  <si>
    <t>LDP000:ka_LargeUtility</t>
  </si>
  <si>
    <t>LDP000:ka_SmallCrossTrk</t>
  </si>
  <si>
    <t>LDP000:ka_LargeCrossTrk</t>
  </si>
  <si>
    <t>LDP000:la_Mini-compactC</t>
  </si>
  <si>
    <t>LDP000:la_SubcompactCar</t>
  </si>
  <si>
    <t>LDP000:la_CompactCars</t>
  </si>
  <si>
    <t>LDP000:la_MidsizeCars</t>
  </si>
  <si>
    <t>LDP000:la_LargeCars</t>
  </si>
  <si>
    <t>LDP000:la_TwoSeaterCars</t>
  </si>
  <si>
    <t>LDP000:la_SmallCrossCar</t>
  </si>
  <si>
    <t>LDP000:la_LargeCrossCar</t>
  </si>
  <si>
    <t>LDP000:la_SmallPickup</t>
  </si>
  <si>
    <t>LDP000:la_LargePickup</t>
  </si>
  <si>
    <t>LDP000:la_SmallVan</t>
  </si>
  <si>
    <t>LDP000:la_LargeVan</t>
  </si>
  <si>
    <t>LDP000:la_SmallUtility</t>
  </si>
  <si>
    <t>LDP000:la_LargeUtility</t>
  </si>
  <si>
    <t>LDP000:la_SmallCrossTrk</t>
  </si>
  <si>
    <t>LDP000:la_LargeCrossTrk</t>
  </si>
  <si>
    <t>LDP000:na_Mini-compactC</t>
  </si>
  <si>
    <t>LDP000:na_SubcompactCar</t>
  </si>
  <si>
    <t>LDP000:na_CompactCars</t>
  </si>
  <si>
    <t>LDP000:na_MidsizeCars</t>
  </si>
  <si>
    <t>LDP000:na_LargeCars</t>
  </si>
  <si>
    <t>LDP000:na_TwoSeaterCars</t>
  </si>
  <si>
    <t>LDP000:na_SmallCrossCar</t>
  </si>
  <si>
    <t>LDP000:na_LargeCrossCar</t>
  </si>
  <si>
    <t>LDP000:na_SmallPickup</t>
  </si>
  <si>
    <t>LDP000:na_LargePickup</t>
  </si>
  <si>
    <t>LDP000:na_SmallVan</t>
  </si>
  <si>
    <t>LDP000:na_LargeVan</t>
  </si>
  <si>
    <t>LDP000:na_SmallUtility</t>
  </si>
  <si>
    <t>LDP000:na_LargeUtility</t>
  </si>
  <si>
    <t>LDP000:na_SmallCrossTrk</t>
  </si>
  <si>
    <t>LDP000:na_LargeCrossTrk</t>
  </si>
  <si>
    <t>LDP000:ga_Mini-compactC</t>
  </si>
  <si>
    <t>LDP000:ga_SubcompactCar</t>
  </si>
  <si>
    <t>LDP000:ga_CompactCars</t>
  </si>
  <si>
    <t>LDP000:ga_MidsizeCars</t>
  </si>
  <si>
    <t>LDP000:ga_LargeCars</t>
  </si>
  <si>
    <t>LDP000:ga_TwoSeaterCars</t>
  </si>
  <si>
    <t>LDP000:ga_SmallCrossCar</t>
  </si>
  <si>
    <t>LDP000:ga_LargeCrossCar</t>
  </si>
  <si>
    <t>LDP000:ga_SmallPickup</t>
  </si>
  <si>
    <t>LDP000:ga_LargePickup</t>
  </si>
  <si>
    <t>LDP000:ga_SmallVan</t>
  </si>
  <si>
    <t>LDP000:ga_LargeVan</t>
  </si>
  <si>
    <t>LDP000:ga_SmallUtility</t>
  </si>
  <si>
    <t>LDP000:ga_LargeUtility</t>
  </si>
  <si>
    <t>LDP000:ga_SmallCrossTrk</t>
  </si>
  <si>
    <t>LDP000:ga_LargeCrossTrk</t>
  </si>
  <si>
    <t>LDP000:oa_Mini-compactC</t>
  </si>
  <si>
    <t>LDP000:oa_SubcompactCar</t>
  </si>
  <si>
    <t>LDP000:oa_CompactCars</t>
  </si>
  <si>
    <t>LDP000:oa_MidsizeCars</t>
  </si>
  <si>
    <t>LDP000:oa_LargeCars</t>
  </si>
  <si>
    <t>LDP000:oa_TwoSeaterCars</t>
  </si>
  <si>
    <t>LDP000:oa_SmallCrossCar</t>
  </si>
  <si>
    <t>LDP000:oa_LargeCrossCar</t>
  </si>
  <si>
    <t>LDP000:oa_SmallPickup</t>
  </si>
  <si>
    <t>LDP000:oa_LargePickup</t>
  </si>
  <si>
    <t>LDP000:oa_SmallVan</t>
  </si>
  <si>
    <t>LDP000:oa_LargeVan</t>
  </si>
  <si>
    <t>LDP000:oa_SmallUtility</t>
  </si>
  <si>
    <t>LDP000:oa_LargeUtility</t>
  </si>
  <si>
    <t>LDP000:oa_SmallCrossTrk</t>
  </si>
  <si>
    <t>LDP000:oa_LargeCrossTrk</t>
  </si>
  <si>
    <t>LDP000:va_Mini-compactC</t>
  </si>
  <si>
    <t>LDP000:va_SubcompactCar</t>
  </si>
  <si>
    <t>LDP000:va_CompactCars</t>
  </si>
  <si>
    <t>LDP000:va_MidsizeCars</t>
  </si>
  <si>
    <t>LDP000:va_LargeCars</t>
  </si>
  <si>
    <t>LDP000:va_TwoSeaterCars</t>
  </si>
  <si>
    <t>LDP000:va_SmallCrossCar</t>
  </si>
  <si>
    <t>LDP000:va_LargeCrossCar</t>
  </si>
  <si>
    <t>LDP000:va_SmallPickup</t>
  </si>
  <si>
    <t>LDP000:va_LargePickup</t>
  </si>
  <si>
    <t>LDP000:va_SmallVan</t>
  </si>
  <si>
    <t>LDP000:va_LargeVan</t>
  </si>
  <si>
    <t>LDP000:va_SmallUtility</t>
  </si>
  <si>
    <t>LDP000:va_LargeUtility</t>
  </si>
  <si>
    <t>LDP000:va_SmallCrossTrk</t>
  </si>
  <si>
    <t>LDP000:va_LargeCrossTrk</t>
  </si>
  <si>
    <t>LDP000:pa_Mini-compactC</t>
  </si>
  <si>
    <t>LDP000:pa_SubcompactCar</t>
  </si>
  <si>
    <t>LDP000:pa_CompactCars</t>
  </si>
  <si>
    <t>LDP000:pa_MidsizeCars</t>
  </si>
  <si>
    <t>LDP000:pa_LargeCars</t>
  </si>
  <si>
    <t>LDP000:pa_TwoSeaterCars</t>
  </si>
  <si>
    <t>LDP000:pa_SmallCrossCar</t>
  </si>
  <si>
    <t>LDP000:pa_LargeCrossCar</t>
  </si>
  <si>
    <t>LDP000:pa_SmallPickup</t>
  </si>
  <si>
    <t>LDP000:pa_LargePickup</t>
  </si>
  <si>
    <t>LDP000:pa_SmallVan</t>
  </si>
  <si>
    <t>LDP000:pa_LargeVan</t>
  </si>
  <si>
    <t>LDP000:pa_SmallUtility</t>
  </si>
  <si>
    <t>LDP000:pa_LargeUtility</t>
  </si>
  <si>
    <t>LDP000:pa_SmallCrossTrk</t>
  </si>
  <si>
    <t>LDP000:pa_LargeCrossTrk</t>
  </si>
  <si>
    <t>LDP000:ra_Mini-compactC</t>
  </si>
  <si>
    <t>LDP000:ra_SubcompactCar</t>
  </si>
  <si>
    <t>LDP000:ra_CompactCars</t>
  </si>
  <si>
    <t>LDP000:ra_MidsizeCars</t>
  </si>
  <si>
    <t>LDP000:ra_LargeCars</t>
  </si>
  <si>
    <t>LDP000:ra_TwoSeaterCars</t>
  </si>
  <si>
    <t>LDP000:ra_SmallCrossCar</t>
  </si>
  <si>
    <t>LDP000:ra_LargeCrossCar</t>
  </si>
  <si>
    <t>LDP000:ra_SmallPickup</t>
  </si>
  <si>
    <t>LDP000:ra_LargePickup</t>
  </si>
  <si>
    <t>LDP000:ra_SmallVan</t>
  </si>
  <si>
    <t>LDP000:ra_LargeVan</t>
  </si>
  <si>
    <t>LDP000:ra_SmallUtility</t>
  </si>
  <si>
    <t>LDP000:ra_LargeUtility</t>
  </si>
  <si>
    <t>LDP000:ra_SmallCrossTrk</t>
  </si>
  <si>
    <t>LDP000:ra_LargeCrossTrk</t>
  </si>
  <si>
    <t>LDP000:sa_Mini-compactC</t>
  </si>
  <si>
    <t>LDP000:sa_SubcompactCar</t>
  </si>
  <si>
    <t>LDP000:sa_CompactCars</t>
  </si>
  <si>
    <t>LDP000:sa_MidsizeCars</t>
  </si>
  <si>
    <t>LDP000:sa_LargeCars</t>
  </si>
  <si>
    <t>LDP000:sa_TwoSeaterCars</t>
  </si>
  <si>
    <t>LDP000:sa_SmallCrossCar</t>
  </si>
  <si>
    <t>LDP000:sa_LargeCrossCar</t>
  </si>
  <si>
    <t>LDP000:sa_SmallPickup</t>
  </si>
  <si>
    <t>LDP000:sa_LargePickup</t>
  </si>
  <si>
    <t>LDP000:sa_SmallVan</t>
  </si>
  <si>
    <t>LDP000:sa_LargeVan</t>
  </si>
  <si>
    <t>LDP000:sa_SmallUtility</t>
  </si>
  <si>
    <t>LDP000:sa_LargeUtility</t>
  </si>
  <si>
    <t>LDP000:sa_SmallCrossTrk</t>
  </si>
  <si>
    <t>LDP000:sa_LargeCrossTrk</t>
  </si>
  <si>
    <t>LDP000:ta_Mini-compactC</t>
  </si>
  <si>
    <t>LDP000:ta_SubcompactCar</t>
  </si>
  <si>
    <t>LDP000:ta_CompactCars</t>
  </si>
  <si>
    <t>LDP000:ta_MidsizeCars</t>
  </si>
  <si>
    <t>LDP000:ta_LargeCars</t>
  </si>
  <si>
    <t>LDP000:ta_TwoSeaterCars</t>
  </si>
  <si>
    <t>LDP000:ta_SmallCrossCar</t>
  </si>
  <si>
    <t>LDP000:ta_LargeCrossCar</t>
  </si>
  <si>
    <t>LDP000:ta_SmallPickup</t>
  </si>
  <si>
    <t>LDP000:ta_LargePickup</t>
  </si>
  <si>
    <t>LDP000:ta_SmallVan</t>
  </si>
  <si>
    <t>LDP000:ta_LargeVan</t>
  </si>
  <si>
    <t>LDP000:ta_SmallUtility</t>
  </si>
  <si>
    <t>LDP000:ta_LargeUtility</t>
  </si>
  <si>
    <t>LDP000:ta_SmallCrossTrk</t>
  </si>
  <si>
    <t>LDP000:ta_LargeCrossTrk</t>
  </si>
  <si>
    <t>LDP000:wa_Cars</t>
  </si>
  <si>
    <t xml:space="preserve">  Cars</t>
  </si>
  <si>
    <t>LDP000:wa_Trucks</t>
  </si>
  <si>
    <t xml:space="preserve">  Trucks</t>
  </si>
  <si>
    <t>LDP000:wa_LightDutyVehi</t>
  </si>
  <si>
    <t xml:space="preserve">    Light Duty Vehicles</t>
  </si>
  <si>
    <t>Sources:  2021:  U.S. Energy Information Administration (EIA), Short-Term Energy Outlook, November 2021 and EIA, AEO2022</t>
  </si>
  <si>
    <t>National Energy Modeling System run ref2022.d011222a.  Projections:  EIA, AEO2022 National Energy Modeling System run ref2022.d011222a.</t>
  </si>
  <si>
    <t>2021 to 2012</t>
  </si>
  <si>
    <t>Weighted Average Prices (2012$)</t>
  </si>
  <si>
    <t>2021, 2022</t>
  </si>
  <si>
    <t>Annual Energy Outlook 2021, 2022</t>
  </si>
  <si>
    <t>Capital cost of conventional diesel truck (include US average sales tax)</t>
  </si>
  <si>
    <t>US average sales tax</t>
  </si>
  <si>
    <t>https://worldpopulationreview.com/state-rankings/sales-tax-by-state</t>
  </si>
  <si>
    <t>https://www.eia.gov/outlooks/aeo/data/browser/#/?id=48-AEO2022&amp;cases=lowmacro&amp;sourcekey=0</t>
  </si>
  <si>
    <t>Wed Jul 13 2022 15:47:46 GMT-0400 (Eastern Daylight Time)</t>
  </si>
  <si>
    <t>Growth (2021-2050)</t>
  </si>
  <si>
    <t>48-AEO2022.2.</t>
  </si>
  <si>
    <t>48-AEO2022.3.</t>
  </si>
  <si>
    <t>Light-Duty Vehicle Sales: Conventional Cars: Gasoline: Low economic growth</t>
  </si>
  <si>
    <t>48-AEO2022.4.lowmacro-d011222a</t>
  </si>
  <si>
    <t>Light-Duty Vehicle Sales: Conventional Cars: TDI Diesel: Low economic growth</t>
  </si>
  <si>
    <t>48-AEO2022.5.lowmacro-d011222a</t>
  </si>
  <si>
    <t>Light-Duty Vehicle Sales: Conventional Cars: Total: Low economic growth</t>
  </si>
  <si>
    <t>48-AEO2022.6.lowmacro-d011222a</t>
  </si>
  <si>
    <t>48-AEO2022.8.</t>
  </si>
  <si>
    <t>Light-Duty Vehicle Sales: Alternative-Fuel Cars: Ethanol-Flex Fuel ICE: Low economic growth</t>
  </si>
  <si>
    <t>48-AEO2022.9.lowmacro-d011222a</t>
  </si>
  <si>
    <t>Light-Duty Vehicle Sales: Alternative-Fuel Cars: 100 Mile Electric Vehicle: Low economic growth</t>
  </si>
  <si>
    <t>48-AEO2022.10.lowmacro-d011222a</t>
  </si>
  <si>
    <t>Light-Duty Vehicle Sales: Alternative-Fuel Cars: 200 Mile Electric Vehicle: Low economic growth</t>
  </si>
  <si>
    <t>48-AEO2022.11.lowmacro-d011222a</t>
  </si>
  <si>
    <t>Light-Duty Vehicle Sales: Alternative-Fuel Cars: 300 Mile Electric Vehicle: Low economic growth</t>
  </si>
  <si>
    <t>48-AEO2022.12.lowmacro-d011222a</t>
  </si>
  <si>
    <t>Light-Duty Vehicle Sales: Alternative-Fuel Cars: Plug-in 20 Gasoline Hybrid: Low economic growth</t>
  </si>
  <si>
    <t>48-AEO2022.13.lowmacro-d011222a</t>
  </si>
  <si>
    <t>Light-Duty Vehicle Sales: Alternative-Fuel Cars: Plug-in 50 Gasoline Hybrid: Low economic growth</t>
  </si>
  <si>
    <t>48-AEO2022.14.lowmacro-d011222a</t>
  </si>
  <si>
    <t>Light-Duty Vehicle Sales: Alternative-Fuel Cars: Electric-Diesel Hybrid: Low economic growth</t>
  </si>
  <si>
    <t>48-AEO2022.15.lowmacro-d011222a</t>
  </si>
  <si>
    <t>Light-Duty Vehicle Sales: Alternative-Fuel Cars: Electric-Gasoline Hybrid: Low economic growth</t>
  </si>
  <si>
    <t>48-AEO2022.16.lowmacro-d011222a</t>
  </si>
  <si>
    <t>Light-Duty Vehicle Sales: Alternative-Fuel Cars: Natural Gas ICE: Low economic growth</t>
  </si>
  <si>
    <t>48-AEO2022.17.lowmacro-d011222a</t>
  </si>
  <si>
    <t>Light-Duty Vehicle Sales: Alternative-Fuel Cars: Natural Gas Bi-fuel: Low economic growth</t>
  </si>
  <si>
    <t>48-AEO2022.18.lowmacro-d011222a</t>
  </si>
  <si>
    <t>Light-Duty Vehicle Sales: Alternative-Fuel Cars: Propane: Low economic growth</t>
  </si>
  <si>
    <t>48-AEO2022.19.lowmacro-d011222a</t>
  </si>
  <si>
    <t>48-AEO2022.20.lowmacro-d011222a</t>
  </si>
  <si>
    <t>Light-Duty Vehicle Sales: Alternative-Fuel Cars: Fuel Cell Methanol: Low economic growth</t>
  </si>
  <si>
    <t>48-AEO2022.21.lowmacro-d011222a</t>
  </si>
  <si>
    <t>Light-Duty Vehicle Sales: Alternative-Fuel cars: Fuel Cell Hydrogen: Low economic growth</t>
  </si>
  <si>
    <t>48-AEO2022.22.lowmacro-d011222a</t>
  </si>
  <si>
    <t>Light-Duty Vehicle Sales: Alternative-Fuel Cars: Total: Low economic growth</t>
  </si>
  <si>
    <t>48-AEO2022.23.lowmacro-d011222a</t>
  </si>
  <si>
    <t>Light-Duty Vehicle Sales: Percent Alternative Car: Low economic growth</t>
  </si>
  <si>
    <t>48-AEO2022.25.lowmacro-d011222a</t>
  </si>
  <si>
    <t>Light-Duty Vehicle Sales: Total New Car: Low economic growth</t>
  </si>
  <si>
    <t>48-AEO2022.26.lowmacro-d011222a</t>
  </si>
  <si>
    <t>48-AEO2022.28.</t>
  </si>
  <si>
    <t>48-AEO2022.29.</t>
  </si>
  <si>
    <t>Light-Duty Vehicle Sales: Conventional Light Trucks: Gasoline: Low economic growth</t>
  </si>
  <si>
    <t>48-AEO2022.30.lowmacro-d011222a</t>
  </si>
  <si>
    <t>Light-Duty Vehicle Sales: Conventional Light Trucks: TDI Diesel: Low economic growth</t>
  </si>
  <si>
    <t>48-AEO2022.31.lowmacro-d011222a</t>
  </si>
  <si>
    <t>Light-Duty Vehicle Sales: Conventional Light Trucks: Total: Low economic growth</t>
  </si>
  <si>
    <t>48-AEO2022.32.lowmacro-d011222a</t>
  </si>
  <si>
    <t>48-AEO2022.34.</t>
  </si>
  <si>
    <t>Light-Duty Vehicle Sales: Alternative-Fuel Light Trucks: Ethanol-Flex Fuel ICE: Low economic growth</t>
  </si>
  <si>
    <t>48-AEO2022.35.lowmacro-d011222a</t>
  </si>
  <si>
    <t>Light-Duty Vehicle Sales: Alternative-Fuel Light Trucks: 100 Mile Electric Vehicle: Low economic growth</t>
  </si>
  <si>
    <t>48-AEO2022.36.lowmacro-d011222a</t>
  </si>
  <si>
    <t>Light-Duty Vehicle Sales: Alternative-Fuel Light Trucks: 200 Mile Electric Vehicle: Low economic growth</t>
  </si>
  <si>
    <t>48-AEO2022.37.lowmacro-d011222a</t>
  </si>
  <si>
    <t>Light-Duty Vehicle Sales: Alternative-Fuel Light Trucks: 300 Mile Electric Vehicle: Low economic growth</t>
  </si>
  <si>
    <t>48-AEO2022.38.lowmacro-d011222a</t>
  </si>
  <si>
    <t>Light-Duty Vehicle Sales: Alternative-Fuel Light Trucks: Plug-in 20 Gasoline Hybrid: Low economic growth</t>
  </si>
  <si>
    <t>48-AEO2022.39.lowmacro-d011222a</t>
  </si>
  <si>
    <t>Light-Duty Vehicle Sales: Alternative-Fuel Light Trucks: Plug-in 50 Gasoline Hybrid: Low economic growth</t>
  </si>
  <si>
    <t>48-AEO2022.40.lowmacro-d011222a</t>
  </si>
  <si>
    <t>Light-Duty Vehicle Sales: Alternative-Fuel Light Trucks: Electric-Diesel Hybrid: Low economic growth</t>
  </si>
  <si>
    <t>48-AEO2022.41.lowmacro-d011222a</t>
  </si>
  <si>
    <t>Light-Duty Vehicle Sales: Alternative-Fuel Light Trucks: Electric-Gasoline Hybrid: Low economic growth</t>
  </si>
  <si>
    <t>48-AEO2022.42.lowmacro-d011222a</t>
  </si>
  <si>
    <t>Light-Duty Vehicle Sales: Alternative-Fuel Light Trucks: Natural Gas ICE: Low economic growth</t>
  </si>
  <si>
    <t>48-AEO2022.43.lowmacro-d011222a</t>
  </si>
  <si>
    <t>Light-Duty Vehicle Sales: Alternative-Fuel Light Trucks: Natural Gas Bi-fuel: Low economic growth</t>
  </si>
  <si>
    <t>48-AEO2022.44.lowmacro-d011222a</t>
  </si>
  <si>
    <t>Light-Duty Vehicle Sales: Alternative-Fuel Light Trucks: Propane ICE: Low economic growth</t>
  </si>
  <si>
    <t>48-AEO2022.45.lowmacro-d011222a</t>
  </si>
  <si>
    <t>Light-Duty Vehicle Sales: Alternative-Fuel Light Trucks: Propane Bi-fuel: Low economic growth</t>
  </si>
  <si>
    <t>48-AEO2022.46.lowmacro-d011222a</t>
  </si>
  <si>
    <t>Light-Duty Vehicle Sales: Alternative-Fuel Light Trucks: Fuel Cell Methanol: Low economic growth</t>
  </si>
  <si>
    <t>48-AEO2022.47.lowmacro-d011222a</t>
  </si>
  <si>
    <t>Light-Duty Vehicle Sales: Alternative-Fuel Light Trucks: Fuel Cell Hydrogen: Low economic growth</t>
  </si>
  <si>
    <t>48-AEO2022.48.lowmacro-d011222a</t>
  </si>
  <si>
    <t>Light-Duty Vehicle Sales: Alternative-Fuel Light Trucks: Total: Low economic growth</t>
  </si>
  <si>
    <t>48-AEO2022.49.lowmacro-d011222a</t>
  </si>
  <si>
    <t>Light-Duty Vehicle Sales: Percent Alternative Light Truck Sales: Low economic growth</t>
  </si>
  <si>
    <t>48-AEO2022.51.lowmacro-d011222a</t>
  </si>
  <si>
    <t>Light-Duty Vehicle Sales: Total New Truck: Low economic growth</t>
  </si>
  <si>
    <t>48-AEO2022.52.lowmacro-d011222a</t>
  </si>
  <si>
    <t>Light-Duty Vehicle Sales: Percent Total Alternative Sales: Low economic growth</t>
  </si>
  <si>
    <t>48-AEO2022.54.lowmacro-d011222a</t>
  </si>
  <si>
    <t>Light-Duty Vehicle Sales: EPACT Legislative Alternative Sales: Low economic growth</t>
  </si>
  <si>
    <t>48-AEO2022.55.lowmacro-d011222a</t>
  </si>
  <si>
    <t>Light-Duty Vehicle Sales: ZEVP Legislative Alternative Sales: Low economic growth</t>
  </si>
  <si>
    <t>48-AEO2022.56.lowmacro-d011222a</t>
  </si>
  <si>
    <t>48-AEO2022.58.</t>
  </si>
  <si>
    <t>Light-Duty Vehicle Sales: Total Sales, Cars and Light Trucks: Conventional Gasoline: Low economic growth</t>
  </si>
  <si>
    <t>48-AEO2022.59.lowmacro-d011222a</t>
  </si>
  <si>
    <t>Light-Duty Vehicle Sales: Total Sales, Cars and Light Trucks: TDI Diesel: Low economic growth</t>
  </si>
  <si>
    <t>48-AEO2022.60.lowmacro-d011222a</t>
  </si>
  <si>
    <t>Light-Duty Vehicle Sales: Total Sales, Cars and Light Trucks: Flex-Fuel: Low economic growth</t>
  </si>
  <si>
    <t>48-AEO2022.61.lowmacro-d011222a</t>
  </si>
  <si>
    <t>Light-Duty Vehicle Sales: Total Sales, Cars and Light Trucks: Electric: Low economic growth</t>
  </si>
  <si>
    <t>48-AEO2022.62.lowmacro-d011222a</t>
  </si>
  <si>
    <t>Light-Duty Vehicle Sales: Total Sales, Cars and Light Trucks: Plug-in Electric Hybrid: Low economic growth</t>
  </si>
  <si>
    <t>48-AEO2022.63.lowmacro-d011222a</t>
  </si>
  <si>
    <t>Light-Duty Vehicle Sales: Total Sales, Cars and Light Trucks: Electric Hybrid: Low economic growth</t>
  </si>
  <si>
    <t>48-AEO2022.64.lowmacro-d011222a</t>
  </si>
  <si>
    <t>Light-Duty Vehicle Sales: Total Sales, Cars and Light Trucks: Gaseous: Low economic growth</t>
  </si>
  <si>
    <t>48-AEO2022.65.lowmacro-d011222a</t>
  </si>
  <si>
    <t>Light-Duty Vehicle Sales: Total Sales, Cars and Light Trucks: Fuel Cell: Low economic growth</t>
  </si>
  <si>
    <t>48-AEO2022.66.lowmacro-d011222a</t>
  </si>
  <si>
    <t>Light-Duty Vehicle Sales: Total Vehicles Sales: Low economic growth</t>
  </si>
  <si>
    <t>48-AEO2022.67.lowmacro-d011222a</t>
  </si>
  <si>
    <t>Light-Duty Vehicle Sales: Microhybrids: Conventional Gasoline: Low economic growth</t>
  </si>
  <si>
    <t>48-AEO2022.70.lowmacro-d011222a</t>
  </si>
  <si>
    <t>Light-Duty Vehicle Sales: Microhybrids: TDI Diesel: Low economic growth</t>
  </si>
  <si>
    <t>48-AEO2022.71.lowmacro-d011222a</t>
  </si>
  <si>
    <t>Light-Duty Vehicle Sales: Alternative-Fueled Vehicles: Low economic growth</t>
  </si>
  <si>
    <t>48-AEO2022.80.lowmacro-d011222a</t>
  </si>
  <si>
    <t>https://www.eia.gov/outlooks/aeo/data/browser/#/?id=49-AEO2022&amp;cases=lowmacro&amp;sourcekey=0</t>
  </si>
  <si>
    <t>Wed Jul 13 2022 15:47:55 GMT-0400 (Eastern Daylight Time)</t>
  </si>
  <si>
    <t>49-AEO2022.2.</t>
  </si>
  <si>
    <t>49-AEO2022.3.</t>
  </si>
  <si>
    <t>Light-Duty Vehicle Stock: Conventional Cars: Gasoline: Low economic growth</t>
  </si>
  <si>
    <t>49-AEO2022.4.lowmacro-d011222a</t>
  </si>
  <si>
    <t>Light-Duty Vehicle Stock: Conventional Cars: TDI Diesel: Low economic growth</t>
  </si>
  <si>
    <t>49-AEO2022.5.lowmacro-d011222a</t>
  </si>
  <si>
    <t>Light-Duty Vehicle Stock: Conventional Cars: Total: Low economic growth</t>
  </si>
  <si>
    <t>49-AEO2022.6.lowmacro-d011222a</t>
  </si>
  <si>
    <t>49-AEO2022.8.</t>
  </si>
  <si>
    <t>Light-Duty Vehicle Stock: Alternative-Fuel Cars: Ethanol-Flex Fuel ICE: Low economic growth</t>
  </si>
  <si>
    <t>49-AEO2022.9.lowmacro-d011222a</t>
  </si>
  <si>
    <t>Light-Duty Vehicle Stock: Alternative-Fuel Cars: 100 Mile Electric Vehicle: Low economic growth</t>
  </si>
  <si>
    <t>49-AEO2022.10.lowmacro-d011222a</t>
  </si>
  <si>
    <t>Light-Duty Vehicle Stock: Alternative-Fuel Cars: 200 Mile Electric Vehicle: Low economic growth</t>
  </si>
  <si>
    <t>49-AEO2022.11.lowmacro-d011222a</t>
  </si>
  <si>
    <t>Light-Duty Vehicle Stock: Alternative-Fuel Cars: 300 Mile Electric Vehicle: Low economic growth</t>
  </si>
  <si>
    <t>49-AEO2022.12.lowmacro-d011222a</t>
  </si>
  <si>
    <t>Light-Duty Vehicle Stock: Alternative-Fuel Cars: Plug-in 20 Gasoline Hybrid: Low economic growth</t>
  </si>
  <si>
    <t>49-AEO2022.13.lowmacro-d011222a</t>
  </si>
  <si>
    <t>Light-Duty Vehicle Stock: Alternative-Fuel Cars: Plug-in 50 Gasoline Hybrid: Low economic growth</t>
  </si>
  <si>
    <t>49-AEO2022.14.lowmacro-d011222a</t>
  </si>
  <si>
    <t>Light-Duty Vehicle Stock: Alternative-Fuel Cars: Electric-Diesel Hybrid: Low economic growth</t>
  </si>
  <si>
    <t>49-AEO2022.15.lowmacro-d011222a</t>
  </si>
  <si>
    <t>Light-Duty Vehicle Stock: Alternative-Fuel Cars: Electric-Gasoline Hybrid: Low economic growth</t>
  </si>
  <si>
    <t>49-AEO2022.16.lowmacro-d011222a</t>
  </si>
  <si>
    <t>Light-Duty Vehicle Stock: Alternative-Fuel Cars: Natural Gas ICE: Low economic growth</t>
  </si>
  <si>
    <t>49-AEO2022.17.lowmacro-d011222a</t>
  </si>
  <si>
    <t>Light-Duty Vehicle Stock: Alternative-Fuel Cars: Natural Gas Bi-fuel: Low economic growth</t>
  </si>
  <si>
    <t>49-AEO2022.18.lowmacro-d011222a</t>
  </si>
  <si>
    <t>Light-Duty Vehicle Stock: Alternative-Fuel Cars: Propane ICE: Low economic growth</t>
  </si>
  <si>
    <t>49-AEO2022.19.lowmacro-d011222a</t>
  </si>
  <si>
    <t>Light-Duty Vehicle Stock: Alternative-Fuel Cars: Propane Bi-fuel: Low economic growth</t>
  </si>
  <si>
    <t>49-AEO2022.20.lowmacro-d011222a</t>
  </si>
  <si>
    <t>Light-Duty Vehicle Stock: Alternative-Fuel Cars: Fuel Cell Methanol: Low economic growth</t>
  </si>
  <si>
    <t>49-AEO2022.21.lowmacro-d011222a</t>
  </si>
  <si>
    <t>Light-Duty Vehicle Stock: Alternative-Fuel Cars: Fuel Cell Hydrogen: Low economic growth</t>
  </si>
  <si>
    <t>49-AEO2022.22.lowmacro-d011222a</t>
  </si>
  <si>
    <t>Light-Duty Vehicle Stock: Alternative-Fuel Cars: Total: Low economic growth</t>
  </si>
  <si>
    <t>49-AEO2022.23.lowmacro-d011222a</t>
  </si>
  <si>
    <t>Light-Duty Vehicle Stock: Car Stock: Total: Low economic growth</t>
  </si>
  <si>
    <t>49-AEO2022.25.lowmacro-d011222a</t>
  </si>
  <si>
    <t>49-AEO2022.27.</t>
  </si>
  <si>
    <t>49-AEO2022.28.</t>
  </si>
  <si>
    <t>Light-Duty Vehicle Stock: Conventional Light Trucks: Gasoline: Low economic growth</t>
  </si>
  <si>
    <t>49-AEO2022.29.lowmacro-d011222a</t>
  </si>
  <si>
    <t>Light-Duty Vehicle Stock: Conventional Light Trucks: TDI Diesel: Low economic growth</t>
  </si>
  <si>
    <t>49-AEO2022.30.lowmacro-d011222a</t>
  </si>
  <si>
    <t>Light-Duty Vehicle Stock: Conventional Light Trucks: Total: Low economic growth</t>
  </si>
  <si>
    <t>49-AEO2022.31.lowmacro-d011222a</t>
  </si>
  <si>
    <t>49-AEO2022.33.</t>
  </si>
  <si>
    <t>Light-Duty Vehicle Stock: Alternative-Fuel Light Trucks: Ethanol-Flex Fuel ICE: Low economic growth</t>
  </si>
  <si>
    <t>49-AEO2022.34.lowmacro-d011222a</t>
  </si>
  <si>
    <t>Light-Duty Vehicle Stock: Alternative-Fuel Light Trucks: 100 Mile Electric Vehicle: Low economic growth</t>
  </si>
  <si>
    <t>49-AEO2022.35.lowmacro-d011222a</t>
  </si>
  <si>
    <t>Light-Duty Vehicle Stock: Alternative-Fuel Light Trucks: 200 Mile Electric Vehicle: Low economic growth</t>
  </si>
  <si>
    <t>49-AEO2022.36.lowmacro-d011222a</t>
  </si>
  <si>
    <t>Light-Duty Vehicle Stock: Alternative-Fuel Light Trucks: 300 Mile Electric Vehicle: Low economic growth</t>
  </si>
  <si>
    <t>49-AEO2022.37.lowmacro-d011222a</t>
  </si>
  <si>
    <t>Light-Duty Vehicle Stock: Alternative-Fuel Light Trucks: Plug-in 20 Gasoline Hybrid: Low economic growth</t>
  </si>
  <si>
    <t>49-AEO2022.38.lowmacro-d011222a</t>
  </si>
  <si>
    <t>Light-Duty Vehicle Stock: Alternative-Fuel Light Trucks: Plug-in 50 Gasoline Hybrid: Low economic growth</t>
  </si>
  <si>
    <t>49-AEO2022.39.lowmacro-d011222a</t>
  </si>
  <si>
    <t>Light-Duty Vehicle Stock: Alternative-Fuel Light Trucks: Electric-Diesel Hybrid: Low economic growth</t>
  </si>
  <si>
    <t>49-AEO2022.40.lowmacro-d011222a</t>
  </si>
  <si>
    <t>Light-Duty Vehicle Stock: Alternative-Fuel Light Trucks: Electric-Gasoline Hybrid: Low economic growth</t>
  </si>
  <si>
    <t>49-AEO2022.41.lowmacro-d011222a</t>
  </si>
  <si>
    <t>Light-Duty Vehicle Stock: Alternative-Fuel Light Trucks: Natural Gas ICE: Low economic growth</t>
  </si>
  <si>
    <t>49-AEO2022.42.lowmacro-d011222a</t>
  </si>
  <si>
    <t>Light-Duty Vehicle Stock: Alternative-Fuel Light Trucks: Natural Gas Bi-fuel: Low economic growth</t>
  </si>
  <si>
    <t>49-AEO2022.43.lowmacro-d011222a</t>
  </si>
  <si>
    <t>Light-Duty Vehicle Stock: Alternative-Fuel Light Trucks: Propane ICE: Low economic growth</t>
  </si>
  <si>
    <t>49-AEO2022.44.lowmacro-d011222a</t>
  </si>
  <si>
    <t>Light-Duty Vehicle Stock: Alternative-Fuel Light Trucks: Propane Bi-fuel: Low economic growth</t>
  </si>
  <si>
    <t>49-AEO2022.45.lowmacro-d011222a</t>
  </si>
  <si>
    <t>Light-Duty Vehicle Stock: Alternative-Fuel Light Trucks: Fuel Cell Methanol: Low economic growth</t>
  </si>
  <si>
    <t>49-AEO2022.46.lowmacro-d011222a</t>
  </si>
  <si>
    <t>Light-Duty Vehicle Stock: Alternative-Fuel Light Trucks: Fuel Cell Hydrogen: Low economic growth</t>
  </si>
  <si>
    <t>49-AEO2022.47.lowmacro-d011222a</t>
  </si>
  <si>
    <t>Light-Duty Vehicle Stock: Alternative-Fuel Light Trucks: Total: Low economic growth</t>
  </si>
  <si>
    <t>49-AEO2022.48.lowmacro-d011222a</t>
  </si>
  <si>
    <t>Light-Duty Vehicle Stock: Light Truck Stock: Total: Low economic growth</t>
  </si>
  <si>
    <t>49-AEO2022.50.lowmacro-d011222a</t>
  </si>
  <si>
    <t>Light-Duty Vehicle Stock: Total Vehicle Stock: Low economic growth</t>
  </si>
  <si>
    <t>49-AEO2022.52.lowmacro-d011222a</t>
  </si>
  <si>
    <t>https://www.eia.gov/outlooks/aeo/data/browser/#/?id=52-AEO2022&amp;cases=lowmacro&amp;sourcekey=0</t>
  </si>
  <si>
    <t>Wed Jul 13 2022 15:48:14 GMT-0400 (Eastern Daylight Time)</t>
  </si>
  <si>
    <t>52-AEO2022.2.</t>
  </si>
  <si>
    <t>52-AEO2022.3.</t>
  </si>
  <si>
    <t>52-AEO2022.4.</t>
  </si>
  <si>
    <t>New Vehicle Attributes: EPA Efficiency: Conventional Cars: Minicompact: Low economic growth</t>
  </si>
  <si>
    <t>52-AEO2022.5.lowmacro-d011222a</t>
  </si>
  <si>
    <t>New Vehicle Attributes: EPA Efficiency: Conventional Cars: Subcompact: Low economic growth</t>
  </si>
  <si>
    <t>52-AEO2022.6.lowmacro-d011222a</t>
  </si>
  <si>
    <t>New Vehicle Attributes: EPA Efficiency: Conventional Cars: Compact: Low economic growth</t>
  </si>
  <si>
    <t>52-AEO2022.7.lowmacro-d011222a</t>
  </si>
  <si>
    <t>New Vehicle Attributes: EPA Efficiency: Conventional Cars: Midsize: Low economic growth</t>
  </si>
  <si>
    <t>52-AEO2022.8.lowmacro-d011222a</t>
  </si>
  <si>
    <t>New Vehicle Attributes: EPA Efficiency: Conventional Cars: Large: Low economic growth</t>
  </si>
  <si>
    <t>52-AEO2022.9.lowmacro-d011222a</t>
  </si>
  <si>
    <t>New Vehicle Attributes: EPA Efficiency: Conventional Cars: Two Seater: Low economic growth</t>
  </si>
  <si>
    <t>52-AEO2022.10.lowmacro-d011222a</t>
  </si>
  <si>
    <t>New Vehicle Attributes: EPA Efficiency: Conventional Cars: Small Crossover: Low economic growth</t>
  </si>
  <si>
    <t>52-AEO2022.11.lowmacro-d011222a</t>
  </si>
  <si>
    <t>New Vehicle Attributes: EPA Efficiency: Conventional Cars: Large Crossover: Low economic growth</t>
  </si>
  <si>
    <t>52-AEO2022.12.lowmacro-d011222a</t>
  </si>
  <si>
    <t>New Vehicle Attributes: EPA Efficiency: Conventional Cars: Average: Low economic growth</t>
  </si>
  <si>
    <t>52-AEO2022.13.lowmacro-d011222a</t>
  </si>
  <si>
    <t>New Vehicle Attributes: EPA Efficiency: Conventional Cars: On-Road Avg: Low economic growth</t>
  </si>
  <si>
    <t>52-AEO2022.14.lowmacro-d011222a</t>
  </si>
  <si>
    <t>52-AEO2022.16.</t>
  </si>
  <si>
    <t>New Vehicle Attributes: EPA Efficiency: Conventional Light Trucks: Small Pickup: Low economic growth</t>
  </si>
  <si>
    <t>52-AEO2022.17.lowmacro-d011222a</t>
  </si>
  <si>
    <t>New Vehicle Attributes: EPA Efficiency: Conventional Light Trucks: Large Pickup: Low economic growth</t>
  </si>
  <si>
    <t>52-AEO2022.18.lowmacro-d011222a</t>
  </si>
  <si>
    <t>New Vehicle Attributes: EPA Efficiency: Conventional Light Trucks: Small Van: Low economic growth</t>
  </si>
  <si>
    <t>52-AEO2022.19.lowmacro-d011222a</t>
  </si>
  <si>
    <t>New Vehicle Attributes: EPA Efficiency: Conventional Light Trucks: Large Van: Low economic growth</t>
  </si>
  <si>
    <t>52-AEO2022.20.lowmacro-d011222a</t>
  </si>
  <si>
    <t>New Vehicle Attributes: EPA Efficiency: Conventional Light Trucks: Small Utility: Low economic growth</t>
  </si>
  <si>
    <t>52-AEO2022.21.lowmacro-d011222a</t>
  </si>
  <si>
    <t>New Vehicle Attributes: EPA Efficiency: Conventional Light Trucks: Large Utility: Low economic growth</t>
  </si>
  <si>
    <t>52-AEO2022.22.lowmacro-d011222a</t>
  </si>
  <si>
    <t>New Vehicle Attributes: EPA Efficiency: Conventional Light Trucks: Small Crossover: Low economic growth</t>
  </si>
  <si>
    <t>52-AEO2022.23.lowmacro-d011222a</t>
  </si>
  <si>
    <t>New Vehicle Attributes: EPA Efficiency: Conventional Light Trucks: Large Crossover: Low economic growth</t>
  </si>
  <si>
    <t>52-AEO2022.24.lowmacro-d011222a</t>
  </si>
  <si>
    <t>New Vehicle Attributes: EPA Efficiency: Conventional Light Trucks: Average: Low economic growth</t>
  </si>
  <si>
    <t>52-AEO2022.25.lowmacro-d011222a</t>
  </si>
  <si>
    <t>New Vehicle Attributes: EPA Efficiency: Conventional Light Trucks: On-Road Avg: Low economic growth</t>
  </si>
  <si>
    <t>52-AEO2022.26.lowmacro-d011222a</t>
  </si>
  <si>
    <t>52-AEO2022.28.</t>
  </si>
  <si>
    <t>New Vehicle Attributes: Degradation Factors: Cars: Low economic growth</t>
  </si>
  <si>
    <t>52-AEO2022.29.lowmacro-d011222a</t>
  </si>
  <si>
    <t>New Vehicle Attributes: Degradation Factors: Light Trucks: Low economic growth</t>
  </si>
  <si>
    <t>52-AEO2022.30.lowmacro-d011222a</t>
  </si>
  <si>
    <t>52-AEO2022.32.</t>
  </si>
  <si>
    <t>52-AEO2022.33.</t>
  </si>
  <si>
    <t>New Vehicle Attributes: Fuel Efficiency: Alternative-Fuel Cars: Minicompact: Low economic growth</t>
  </si>
  <si>
    <t>52-AEO2022.34.lowmacro-d011222a</t>
  </si>
  <si>
    <t>New Vehicle Attributes: Fuel Efficiency: Alternative-Fuel Cars: Subcompact: Low economic growth</t>
  </si>
  <si>
    <t>52-AEO2022.35.lowmacro-d011222a</t>
  </si>
  <si>
    <t>New Vehicle Attributes: Fuel Efficiency: Alternative-Fuel Cars: Compact: Low economic growth</t>
  </si>
  <si>
    <t>52-AEO2022.36.lowmacro-d011222a</t>
  </si>
  <si>
    <t>New Vehicle Attributes: Fuel Efficiency: Alternative-Fuel Cars: Midsize: Low economic growth</t>
  </si>
  <si>
    <t>52-AEO2022.37.lowmacro-d011222a</t>
  </si>
  <si>
    <t>New Vehicle Attributes: Fuel Efficiency: Alternative-Fuel Cars: Large: Low economic growth</t>
  </si>
  <si>
    <t>52-AEO2022.38.lowmacro-d011222a</t>
  </si>
  <si>
    <t>New Vehicle Attributes: Fuel Efficiency: Alternative-Fuel Cars: Two Seater: Low economic growth</t>
  </si>
  <si>
    <t>52-AEO2022.39.lowmacro-d011222a</t>
  </si>
  <si>
    <t>New Vehicle Attributes: Fuel Efficiency: Alternative-Fuel Cars: Small Crossover: Low economic growth</t>
  </si>
  <si>
    <t>52-AEO2022.40.lowmacro-d011222a</t>
  </si>
  <si>
    <t>New Vehicle Attributes: Fuel Efficiency: Alternative-Fuel Cars: Large Crossover: Low economic growth</t>
  </si>
  <si>
    <t>52-AEO2022.41.lowmacro-d011222a</t>
  </si>
  <si>
    <t>New Vehicle Attributes: Fuel Efficiency: Alternative-Fuel Cars: Average: Low economic growth</t>
  </si>
  <si>
    <t>52-AEO2022.42.lowmacro-d011222a</t>
  </si>
  <si>
    <t>52-AEO2022.44.</t>
  </si>
  <si>
    <t>New Vehicle Attributes: Fuel Efficiency: Alternative-Fuel Light Trucks: Small Pickup: Low economic growth</t>
  </si>
  <si>
    <t>52-AEO2022.45.lowmacro-d011222a</t>
  </si>
  <si>
    <t>New Vehicle Attributes: Fuel Efficiency: Alternative-Fuel Light Trucks: Large Pickup: Low economic growth</t>
  </si>
  <si>
    <t>52-AEO2022.46.lowmacro-d011222a</t>
  </si>
  <si>
    <t>New Vehicle Attributes: Fuel Efficiency: Alternative-Fuel Light Trucks: Small Van: Low economic growth</t>
  </si>
  <si>
    <t>52-AEO2022.47.lowmacro-d011222a</t>
  </si>
  <si>
    <t>New Vehicle Attributes: Fuel Efficiency: Alternative-Fuel Light Trucks: Large Van: Low economic growth</t>
  </si>
  <si>
    <t>52-AEO2022.48.lowmacro-d011222a</t>
  </si>
  <si>
    <t>New Vehicle Attributes: Fuel Efficiency: Alternative-Fuel Light Trucks: Small Utility: Low economic growth</t>
  </si>
  <si>
    <t>52-AEO2022.49.lowmacro-d011222a</t>
  </si>
  <si>
    <t>New Vehicle Attributes: Fuel Efficiency: Alternative-Fuel Light Trucks: Large Utility: Low economic growth</t>
  </si>
  <si>
    <t>52-AEO2022.50.lowmacro-d011222a</t>
  </si>
  <si>
    <t>New Vehicle Attributes: Fuel Efficiency: Alternative-Fuel Light Trucks: Small Crossover: Low economic growth</t>
  </si>
  <si>
    <t>52-AEO2022.51.lowmacro-d011222a</t>
  </si>
  <si>
    <t>New Vehicle Attributes: Fuel Efficiency: Alternative-Fuel Light Trucks: Large Crossover: Low economic growth</t>
  </si>
  <si>
    <t>52-AEO2022.52.lowmacro-d011222a</t>
  </si>
  <si>
    <t>New Vehicle Attributes: Fuel Efficiency: Alternative-Fuel Light Trucks: Average: Low economic growth</t>
  </si>
  <si>
    <t>52-AEO2022.53.lowmacro-d011222a</t>
  </si>
  <si>
    <t>52-AEO2022.54.</t>
  </si>
  <si>
    <t>52-AEO2022.55.</t>
  </si>
  <si>
    <t>New Vehicle Attributes: Fleet Vehicles: EPA Rated Fuel Efficiency: Cars: Low economic growth</t>
  </si>
  <si>
    <t>52-AEO2022.56.lowmacro-d011222a</t>
  </si>
  <si>
    <t>New Vehicle Attributes: Fleet Vehicles: EPA Rated Fuel Efficiency: Light Trucks: Low economic growth</t>
  </si>
  <si>
    <t>52-AEO2022.57.lowmacro-d011222a</t>
  </si>
  <si>
    <t>52-AEO2022.59.</t>
  </si>
  <si>
    <t>New Vehicle Attributes: Fleet Vehicles: Average On-Road Fuel Efficiency: Cars: Low economic growth</t>
  </si>
  <si>
    <t>52-AEO2022.60.lowmacro-d011222a</t>
  </si>
  <si>
    <t>New Vehicle Attributes: Fleet Vehicles: Average On-Road Fuel Efficiency: Light Trucks: Low economic growth</t>
  </si>
  <si>
    <t>52-AEO2022.61.lowmacro-d011222a</t>
  </si>
  <si>
    <t>52-AEO2022.63.</t>
  </si>
  <si>
    <t>52-AEO2022.64.</t>
  </si>
  <si>
    <t>New Vehicle Attributes: Sales Shares: Cars: Minicompact: Low economic growth</t>
  </si>
  <si>
    <t>52-AEO2022.65.lowmacro-d011222a</t>
  </si>
  <si>
    <t>New Vehicle Attributes: Sales Shares: Cars: Subcompact: Low economic growth</t>
  </si>
  <si>
    <t>52-AEO2022.66.lowmacro-d011222a</t>
  </si>
  <si>
    <t>New Vehicle Attributes: Sales Shares: Cars: Compact: Low economic growth</t>
  </si>
  <si>
    <t>52-AEO2022.67.lowmacro-d011222a</t>
  </si>
  <si>
    <t>New Vehicle Attributes: Sales Shares: Cars: Midsize: Low economic growth</t>
  </si>
  <si>
    <t>52-AEO2022.68.lowmacro-d011222a</t>
  </si>
  <si>
    <t>New Vehicle Attributes: Sales Shares: Cars: Large: Low economic growth</t>
  </si>
  <si>
    <t>52-AEO2022.69.lowmacro-d011222a</t>
  </si>
  <si>
    <t>New Vehicle Attributes: Sales Shares: Cars: Two Seater: Low economic growth</t>
  </si>
  <si>
    <t>52-AEO2022.70.lowmacro-d011222a</t>
  </si>
  <si>
    <t>New Vehicle Attributes: Sales Shares: Cars: Small Crossover: Low economic growth</t>
  </si>
  <si>
    <t>52-AEO2022.71.lowmacro-d011222a</t>
  </si>
  <si>
    <t>New Vehicle Attributes: Sales Shares: Cars: Large Crossover: Low economic growth</t>
  </si>
  <si>
    <t>52-AEO2022.72.lowmacro-d011222a</t>
  </si>
  <si>
    <t>52-AEO2022.74.</t>
  </si>
  <si>
    <t>New Vehicle Attributes: Sales Shares: Light Trucks: Small Pickup: Low economic growth</t>
  </si>
  <si>
    <t>52-AEO2022.75.lowmacro-d011222a</t>
  </si>
  <si>
    <t>New Vehicle Attributes: Sales Shares: Light Trucks: Large Pickup: Low economic growth</t>
  </si>
  <si>
    <t>52-AEO2022.76.lowmacro-d011222a</t>
  </si>
  <si>
    <t>New Vehicle Attributes: Sales Shares: Light Trucks: Small Van: Low economic growth</t>
  </si>
  <si>
    <t>52-AEO2022.77.lowmacro-d011222a</t>
  </si>
  <si>
    <t>New Vehicle Attributes: Sales Shares: Light Trucks: Large Van: Low economic growth</t>
  </si>
  <si>
    <t>52-AEO2022.78.lowmacro-d011222a</t>
  </si>
  <si>
    <t>New Vehicle Attributes: Sales Shares: Light Trucks: Small Utility: Low economic growth</t>
  </si>
  <si>
    <t>52-AEO2022.79.lowmacro-d011222a</t>
  </si>
  <si>
    <t>New Vehicle Attributes: Sales Shares: Light Trucks: Large Utility: Low economic growth</t>
  </si>
  <si>
    <t>52-AEO2022.80.lowmacro-d011222a</t>
  </si>
  <si>
    <t>New Vehicle Attributes: Sales Shares: Light Trucks: Small Crossover: Low economic growth</t>
  </si>
  <si>
    <t>52-AEO2022.81.lowmacro-d011222a</t>
  </si>
  <si>
    <t>New Vehicle Attributes: Sales Shares: Light Trucks: Large Crossover: Low economic growth</t>
  </si>
  <si>
    <t>52-AEO2022.82.lowmacro-d011222a</t>
  </si>
  <si>
    <t>52-AEO2022.84.</t>
  </si>
  <si>
    <t>52-AEO2022.85.</t>
  </si>
  <si>
    <t>New Vehicle Attributes: Horsepower: Conventional Cars: Minicompact: Low economic growth</t>
  </si>
  <si>
    <t>52-AEO2022.86.lowmacro-d011222a</t>
  </si>
  <si>
    <t>New Vehicle Attributes: Horsepower: Conventional Cars: Subcompact: Low economic growth</t>
  </si>
  <si>
    <t>52-AEO2022.87.lowmacro-d011222a</t>
  </si>
  <si>
    <t>New Vehicle Attributes: Horsepower: Conventional Cars: Compact: Low economic growth</t>
  </si>
  <si>
    <t>52-AEO2022.88.lowmacro-d011222a</t>
  </si>
  <si>
    <t>New Vehicle Attributes: Horsepower: Conventional Cars: Midsize: Low economic growth</t>
  </si>
  <si>
    <t>52-AEO2022.89.lowmacro-d011222a</t>
  </si>
  <si>
    <t>New Vehicle Attributes: Horsepower: Conventional Cars: Large: Low economic growth</t>
  </si>
  <si>
    <t>52-AEO2022.90.lowmacro-d011222a</t>
  </si>
  <si>
    <t>New Vehicle Attributes: Horsepower: Conventional Cars: Two Seater: Low economic growth</t>
  </si>
  <si>
    <t>52-AEO2022.91.lowmacro-d011222a</t>
  </si>
  <si>
    <t>New Vehicle Attributes: Horsepower: Conventional Cars: Small Crossover: Low economic growth</t>
  </si>
  <si>
    <t>52-AEO2022.92.lowmacro-d011222a</t>
  </si>
  <si>
    <t>New Vehicle Attributes: Horsepower: Conventional Cars: Large Crossover: Low economic growth</t>
  </si>
  <si>
    <t>52-AEO2022.93.lowmacro-d011222a</t>
  </si>
  <si>
    <t>New Vehicle Attributes: Horsepower: Conventional Cars: Average: Low economic growth</t>
  </si>
  <si>
    <t>52-AEO2022.94.lowmacro-d011222a</t>
  </si>
  <si>
    <t>52-AEO2022.96.</t>
  </si>
  <si>
    <t>New Vehicle Attributes: Horsepower: Conventional Light Trucks: Small Pickup: Low economic growth</t>
  </si>
  <si>
    <t>52-AEO2022.97.lowmacro-d011222a</t>
  </si>
  <si>
    <t>New Vehicle Attributes: Horsepower: Conventional Light Trucks: Large Pickup: Low economic growth</t>
  </si>
  <si>
    <t>52-AEO2022.98.lowmacro-d011222a</t>
  </si>
  <si>
    <t>New Vehicle Attributes: Horsepower: Conventional Light Trucks: Small Van: Low economic growth</t>
  </si>
  <si>
    <t>52-AEO2022.99.lowmacro-d011222a</t>
  </si>
  <si>
    <t>New Vehicle Attributes: Horsepower: Conventional Light Trucks: Large Van: Low economic growth</t>
  </si>
  <si>
    <t>52-AEO2022.100.lowmacro-d011222a</t>
  </si>
  <si>
    <t>New Vehicle Attributes: Horsepower: Conventional Light Trucks: Small Utility: Low economic growth</t>
  </si>
  <si>
    <t>52-AEO2022.101.lowmacro-d011222a</t>
  </si>
  <si>
    <t>New Vehicle Attributes: Horsepower: Conventional Light Trucks: Large Utility: Low economic growth</t>
  </si>
  <si>
    <t>52-AEO2022.102.lowmacro-d011222a</t>
  </si>
  <si>
    <t>New Vehicle Attributes: Horsepower: Conventional Light Trucks: Small Crossover: Low economic growth</t>
  </si>
  <si>
    <t>52-AEO2022.103.lowmacro-d011222a</t>
  </si>
  <si>
    <t>New Vehicle Attributes: Horsepower: Conventional Light Trucks: Large Crossover: Low economic growth</t>
  </si>
  <si>
    <t>52-AEO2022.104.lowmacro-d011222a</t>
  </si>
  <si>
    <t>New Vehicle Attributes: Horsepower: Conventional Light Trucks: Average: Low economic growth</t>
  </si>
  <si>
    <t>52-AEO2022.105.lowmacro-d011222a</t>
  </si>
  <si>
    <t>52-AEO2022.107.</t>
  </si>
  <si>
    <t>52-AEO2022.108.</t>
  </si>
  <si>
    <t>New Vehicle Attributes: Weight: Conventional Cars: Minicompact: Low economic growth</t>
  </si>
  <si>
    <t>52-AEO2022.109.lowmacro-d011222a</t>
  </si>
  <si>
    <t>New Vehicle Attributes: Weight: Conventional Cars: Subcompact: Low economic growth</t>
  </si>
  <si>
    <t>52-AEO2022.110.lowmacro-d011222a</t>
  </si>
  <si>
    <t>New Vehicle Attributes: Weight: Conventional Cars: Compact: Low economic growth</t>
  </si>
  <si>
    <t>52-AEO2022.111.lowmacro-d011222a</t>
  </si>
  <si>
    <t>New Vehicle Attributes: Weight: Conventional Cars: Midsize: Low economic growth</t>
  </si>
  <si>
    <t>52-AEO2022.112.lowmacro-d011222a</t>
  </si>
  <si>
    <t>New Vehicle Attributes: Weight: Conventional Cars: Large: Low economic growth</t>
  </si>
  <si>
    <t>52-AEO2022.113.lowmacro-d011222a</t>
  </si>
  <si>
    <t>New Vehicle Attributes: Weight: Conventional Cars: Two Seater: Low economic growth</t>
  </si>
  <si>
    <t>52-AEO2022.114.lowmacro-d011222a</t>
  </si>
  <si>
    <t>New Vehicle Attributes: Weight: Conventional Cars: Small Crossover: Low economic growth</t>
  </si>
  <si>
    <t>52-AEO2022.115.lowmacro-d011222a</t>
  </si>
  <si>
    <t>New Vehicle Attributes: Weight: Conventional Cars: Large Crossover: Low economic growth</t>
  </si>
  <si>
    <t>52-AEO2022.116.lowmacro-d011222a</t>
  </si>
  <si>
    <t>New Vehicle Attributes: Weight: Conventional Cars: Average: Low economic growth</t>
  </si>
  <si>
    <t>52-AEO2022.117.lowmacro-d011222a</t>
  </si>
  <si>
    <t>52-AEO2022.119.</t>
  </si>
  <si>
    <t>New Vehicle Attributes: Weight: Conventional Light Trucks: Small Pickup: Low economic growth</t>
  </si>
  <si>
    <t>52-AEO2022.120.lowmacro-d011222a</t>
  </si>
  <si>
    <t>New Vehicle Attributes: Weight: Conventional Light Trucks: Large Pickup: Low economic growth</t>
  </si>
  <si>
    <t>52-AEO2022.121.lowmacro-d011222a</t>
  </si>
  <si>
    <t>New Vehicle Attributes: Weight: Conventional Light Trucks: Small Van: Low economic growth</t>
  </si>
  <si>
    <t>52-AEO2022.122.lowmacro-d011222a</t>
  </si>
  <si>
    <t>New Vehicle Attributes: Weight: Conventional Light Trucks: Large Van: Low economic growth</t>
  </si>
  <si>
    <t>52-AEO2022.123.lowmacro-d011222a</t>
  </si>
  <si>
    <t>New Vehicle Attributes: Weight: Conventional Light Trucks: Small Utility: Low economic growth</t>
  </si>
  <si>
    <t>52-AEO2022.124.lowmacro-d011222a</t>
  </si>
  <si>
    <t>New Vehicle Attributes: Weight: Conventional Light Trucks: Large Utility: Low economic growth</t>
  </si>
  <si>
    <t>52-AEO2022.125.lowmacro-d011222a</t>
  </si>
  <si>
    <t>New Vehicle Attributes: Weight: Conventional Light Trucks: Small Crossover: Low economic growth</t>
  </si>
  <si>
    <t>52-AEO2022.126.lowmacro-d011222a</t>
  </si>
  <si>
    <t>New Vehicle Attributes: Weight: Conventional Light Trucks: Large Crossover: Low economic growth</t>
  </si>
  <si>
    <t>52-AEO2022.127.lowmacro-d011222a</t>
  </si>
  <si>
    <t>New Vehicle Attributes: Weight: Conventional Light Trucks: Average: Low economic growth</t>
  </si>
  <si>
    <t>52-AEO2022.128.lowmacro-d011222a</t>
  </si>
  <si>
    <t>52-AEO2022.130.</t>
  </si>
  <si>
    <t>New Vehicle Attributes: Average Weight: Stock: Conventional Cars: Low economic growth</t>
  </si>
  <si>
    <t>52-AEO2022.131.lowmacro-d011222a</t>
  </si>
  <si>
    <t>New Vehicle Attributes: Average Weight: Stock: Conventional Light Trucks: Low economic growth</t>
  </si>
  <si>
    <t>52-AEO2022.132.lowmacro-d011222a</t>
  </si>
  <si>
    <t>Table 44.  Transportation Fleet Car and Truck Sales by Type and Technology</t>
  </si>
  <si>
    <t>https://www.eia.gov/outlooks/aeo/data/browser/#/?id=54-AEO2022&amp;cases=lowmacro&amp;sourcekey=0</t>
  </si>
  <si>
    <t>Wed Jul 13 2022 15:48:22 GMT-0400 (Eastern Daylight Time)</t>
  </si>
  <si>
    <t>54-AEO2022.2.</t>
  </si>
  <si>
    <t>54-AEO2022.3.</t>
  </si>
  <si>
    <t>Fleet Vehicle Sales: Conventional Cars: Gasoline: Low economic growth</t>
  </si>
  <si>
    <t>54-AEO2022.4.lowmacro-d011222a</t>
  </si>
  <si>
    <t>Fleet Vehicle Sales: Conventional Cars: TDI Diesel: Low economic growth</t>
  </si>
  <si>
    <t>54-AEO2022.5.lowmacro-d011222a</t>
  </si>
  <si>
    <t>Fleet Vehicle Sales: Conventional Cars: Total: Low economic growth</t>
  </si>
  <si>
    <t>54-AEO2022.6.lowmacro-d011222a</t>
  </si>
  <si>
    <t>54-AEO2022.8.</t>
  </si>
  <si>
    <t>Fleet Vehicle Sales: Alternative-Fuel Cars: Ethanol-Flex Fuel ICE: Low economic growth</t>
  </si>
  <si>
    <t>54-AEO2022.9.lowmacro-d011222a</t>
  </si>
  <si>
    <t>Fleet Vehicle Sales: Alternative-Fuel Cars: 100 Mile Electric Vehicle: Low economic growth</t>
  </si>
  <si>
    <t>54-AEO2022.10.lowmacro-d011222a</t>
  </si>
  <si>
    <t>Fleet Vehicle Sales: Alternative-Fuel Cars: 200 Mile Electric Vehicle: Low economic growth</t>
  </si>
  <si>
    <t>54-AEO2022.11.lowmacro-d011222a</t>
  </si>
  <si>
    <t>Fleet Vehicle Sales: Alternative-Fuel Cars: 300 Mile Electric Vehicle: Low economic growth</t>
  </si>
  <si>
    <t>54-AEO2022.12.lowmacro-d011222a</t>
  </si>
  <si>
    <t>Fleet Vehicle Sales: Alternative-Fuel Cars: Plug-in 20 Gasoline Hybrid: Low economic growth</t>
  </si>
  <si>
    <t>54-AEO2022.13.lowmacro-d011222a</t>
  </si>
  <si>
    <t>Fleet Vehicle Sales: Alternative-Fuel Cars: Plug-in 50 Gasoline Hybrid: Low economic growth</t>
  </si>
  <si>
    <t>54-AEO2022.14.lowmacro-d011222a</t>
  </si>
  <si>
    <t>Fleet Vehicle Sales: Alternative-Fuel Cars: Electric-Diesel Hybrid: Low economic growth</t>
  </si>
  <si>
    <t>54-AEO2022.15.lowmacro-d011222a</t>
  </si>
  <si>
    <t>Fleet Vehicle Sales: Alternative-Fuel Cars: Electric-Gasoline Hybrid: Low economic growth</t>
  </si>
  <si>
    <t>54-AEO2022.16.lowmacro-d011222a</t>
  </si>
  <si>
    <t>Fleet Vehicle Sales: Alternative-Fuel Cars: Natural Gas ICE: Low economic growth</t>
  </si>
  <si>
    <t>54-AEO2022.17.lowmacro-d011222a</t>
  </si>
  <si>
    <t>Fleet Vehicle Sales: Alternative-Fuel Cars: Natural Gas Bi-fuel: Low economic growth</t>
  </si>
  <si>
    <t>54-AEO2022.18.lowmacro-d011222a</t>
  </si>
  <si>
    <t>Fleet Vehicle Sales: Alternative-Fuel Cars: Propane ICE: Low economic growth</t>
  </si>
  <si>
    <t>54-AEO2022.19.lowmacro-d011222a</t>
  </si>
  <si>
    <t>Fleet Vehicle Sales: Alternative-Fuel Cars: Propane Bi-fuel: Low economic growth</t>
  </si>
  <si>
    <t>54-AEO2022.20.lowmacro-d011222a</t>
  </si>
  <si>
    <t>Fleet Vehicle Sales: Alternative-Fuel Cars: Fuel Cell Methanol: Low economic growth</t>
  </si>
  <si>
    <t>54-AEO2022.21.lowmacro-d011222a</t>
  </si>
  <si>
    <t>Fleet Vehicle Sales: Alternative-Fuel cars: Fuel Cell Hydrogen: Low economic growth</t>
  </si>
  <si>
    <t>54-AEO2022.22.lowmacro-d011222a</t>
  </si>
  <si>
    <t>Fleet Vehicle Sales: Alternative-Fuel Cars: Total: Low economic growth</t>
  </si>
  <si>
    <t>54-AEO2022.23.lowmacro-d011222a</t>
  </si>
  <si>
    <t>Fleet Vehicle Sales: Percent Alternative Car: Low economic growth</t>
  </si>
  <si>
    <t>54-AEO2022.25.lowmacro-d011222a</t>
  </si>
  <si>
    <t>Fleet Vehicle Sales: Total New Car: Low economic growth</t>
  </si>
  <si>
    <t>54-AEO2022.26.lowmacro-d011222a</t>
  </si>
  <si>
    <t>54-AEO2022.28.</t>
  </si>
  <si>
    <t>54-AEO2022.29.</t>
  </si>
  <si>
    <t>Fleet Vehicle Sales: Conventional Light Trucks: Gasoline: Low economic growth</t>
  </si>
  <si>
    <t>54-AEO2022.30.lowmacro-d011222a</t>
  </si>
  <si>
    <t>Fleet Vehicle Sales: Conventional Light Trucks: TDI Diesel: Low economic growth</t>
  </si>
  <si>
    <t>54-AEO2022.31.lowmacro-d011222a</t>
  </si>
  <si>
    <t>Fleet Vehicle Sales: Conventional Light Trucks: Total: Low economic growth</t>
  </si>
  <si>
    <t>54-AEO2022.32.lowmacro-d011222a</t>
  </si>
  <si>
    <t>54-AEO2022.34.</t>
  </si>
  <si>
    <t>Fleet Vehicle Sales: Alternative-Fuel Light Trucks: Ethanol-Flex Fuel ICE: Low economic growth</t>
  </si>
  <si>
    <t>54-AEO2022.35.lowmacro-d011222a</t>
  </si>
  <si>
    <t>Fleet Vehicle Sales: Alternative-Fuel Light Trucks: 100 Mile Electric Vehicle: Low economic growth</t>
  </si>
  <si>
    <t>54-AEO2022.36.lowmacro-d011222a</t>
  </si>
  <si>
    <t>Fleet Vehicle Sales: Alternative-Fuel Light Trucks: 200 Mile Electric Vehicle: Low economic growth</t>
  </si>
  <si>
    <t>54-AEO2022.37.lowmacro-d011222a</t>
  </si>
  <si>
    <t>Fleet Vehicle Sales: Alternative-Fuel Light Trucks: 300 Mile Electric Vehicle: Low economic growth</t>
  </si>
  <si>
    <t>54-AEO2022.38.lowmacro-d011222a</t>
  </si>
  <si>
    <t>Fleet Vehicle Sales: Alternative-Fuel Light Trucks: Plug-in 20 Gasoline Hybrid: Low economic growth</t>
  </si>
  <si>
    <t>54-AEO2022.39.lowmacro-d011222a</t>
  </si>
  <si>
    <t>Fleet Vehicle Sales: Alternative-Fuel Light Trucks: Plug-in 50 Gasoline Hybrid: Low economic growth</t>
  </si>
  <si>
    <t>54-AEO2022.40.lowmacro-d011222a</t>
  </si>
  <si>
    <t>Fleet Vehicle Sales: Alternative-Fuel Light Trucks: Electric-Diesel Hybrid: Low economic growth</t>
  </si>
  <si>
    <t>54-AEO2022.41.lowmacro-d011222a</t>
  </si>
  <si>
    <t>Fleet Vehicle Sales: Alternative-Fuel Light Trucks: Electric-Gasoline Hybrid: Low economic growth</t>
  </si>
  <si>
    <t>54-AEO2022.42.lowmacro-d011222a</t>
  </si>
  <si>
    <t>Fleet Vehicle Sales: Alternative-Fuel Light Trucks: Natural Gas ICE: Low economic growth</t>
  </si>
  <si>
    <t>54-AEO2022.43.lowmacro-d011222a</t>
  </si>
  <si>
    <t>Fleet Vehicle Sales: Alternative-Fuel Light Trucks: Natural Gas Bi-fuel: Low economic growth</t>
  </si>
  <si>
    <t>54-AEO2022.44.lowmacro-d011222a</t>
  </si>
  <si>
    <t>Fleet Vehicle Sales: Alternative-Fuel Light Trucks: Propane ICE: Low economic growth</t>
  </si>
  <si>
    <t>54-AEO2022.45.lowmacro-d011222a</t>
  </si>
  <si>
    <t>Fleet Vehicle Sales: Alternative-Fuel Light Trucks: Propane Bi-fuel: Low economic growth</t>
  </si>
  <si>
    <t>54-AEO2022.46.lowmacro-d011222a</t>
  </si>
  <si>
    <t>Fleet Vehicle Sales: Alternative-Fuel Light Trucks: Fuel Cell Methanol: Low economic growth</t>
  </si>
  <si>
    <t>54-AEO2022.47.lowmacro-d011222a</t>
  </si>
  <si>
    <t>Fleet Vehicle Sales: Alternative-Fuel Light Trucks: Fuel Cell Hydrogen: Low economic growth</t>
  </si>
  <si>
    <t>54-AEO2022.48.lowmacro-d011222a</t>
  </si>
  <si>
    <t>Fleet Vehicle Sales: Alternative-Fuel Light Trucks: Total: Low economic growth</t>
  </si>
  <si>
    <t>54-AEO2022.49.lowmacro-d011222a</t>
  </si>
  <si>
    <t>Fleet Vehicle Sales: Light Trucks: Percent Alternative: Low economic growth</t>
  </si>
  <si>
    <t>54-AEO2022.51.lowmacro-d011222a</t>
  </si>
  <si>
    <t>Fleet Vehicle Sales: Light Trucks: Total: Low economic growth</t>
  </si>
  <si>
    <t>54-AEO2022.52.lowmacro-d011222a</t>
  </si>
  <si>
    <t>Transportation Fleet Vehicle Sales: Total Fleet Vehicles: Low economic growth</t>
  </si>
  <si>
    <t>54-AEO2022.54.lowmacro-d011222a</t>
  </si>
  <si>
    <t>Commercial Light Truck Sales</t>
  </si>
  <si>
    <t>54-AEO2022.56.</t>
  </si>
  <si>
    <t>Motor Gasoline</t>
  </si>
  <si>
    <t>Fleet Vehicle Sales: Commercial Light Trucks: Gasoline: Low economic growth</t>
  </si>
  <si>
    <t>54-AEO2022.57.lowmacro-d011222a</t>
  </si>
  <si>
    <t>Fleet Vehicle Sales: Commercial Light Trucks: TDI Diesel: Low economic growth</t>
  </si>
  <si>
    <t>54-AEO2022.58.lowmacro-d011222a</t>
  </si>
  <si>
    <t>Fleet Vehicle Sales: Commercial Light Trucks: Propane: Low economic growth</t>
  </si>
  <si>
    <t>54-AEO2022.59.lowmacro-d011222a</t>
  </si>
  <si>
    <t>Fleet Vehicle Sales: Commercial Light Trucks: CNG/LNG: Low economic growth</t>
  </si>
  <si>
    <t>54-AEO2022.60.lowmacro-d011222a</t>
  </si>
  <si>
    <t>Ethanol-Flex Fuel</t>
  </si>
  <si>
    <t>Fleet Vehicle Sales: Commercial Light Trucks: Ethanol Flex: Low economic growth</t>
  </si>
  <si>
    <t>54-AEO2022.61.lowmacro-d011222a</t>
  </si>
  <si>
    <t>Fleet Vehicle Sales: Commercial Light Trucks: Electric: Low economic growth</t>
  </si>
  <si>
    <t>54-AEO2022.62.lowmacro-d011222a</t>
  </si>
  <si>
    <t>Plug-in Gasoline Hybrid</t>
  </si>
  <si>
    <t>Fleet Vehicle Sales: Commercial Light Trucks: Plug-in Gas: Low economic growth</t>
  </si>
  <si>
    <t>54-AEO2022.63.lowmacro-d011222a</t>
  </si>
  <si>
    <t>Plug-in Diesel Hybrid</t>
  </si>
  <si>
    <t>Fleet Vehicle Sales: Commercial Light Trucks: Plug-in Diesel: Low economic growth</t>
  </si>
  <si>
    <t>54-AEO2022.64.lowmacro-d011222a</t>
  </si>
  <si>
    <t>Fleet Vehicle Sales: Commercial Light Trucks: Fuel Cell: Low economic growth</t>
  </si>
  <si>
    <t>54-AEO2022.65.lowmacro-d011222a</t>
  </si>
  <si>
    <t>Total Commercial Light Truck Sales</t>
  </si>
  <si>
    <t>Fleet Vehicle Sales: Commercial Light Trucks: Total: Low economic growth</t>
  </si>
  <si>
    <t>54-AEO2022.66.lowmacro-d011222a</t>
  </si>
  <si>
    <t>Table 49.  Freight Transportation Energy Use</t>
  </si>
  <si>
    <t>https://www.eia.gov/outlooks/aeo/data/browser/#/?id=58-AEO2022&amp;cases=lowmacro&amp;sourcekey=0</t>
  </si>
  <si>
    <t>Wed Jul 13 2022 15:48:38 GMT-0400 (Eastern Daylight Time)</t>
  </si>
  <si>
    <t>Freight Truck Stock by Size Class</t>
  </si>
  <si>
    <t>58-AEO2022.2.</t>
  </si>
  <si>
    <t>Vehicle Miles Traveled (billion miles)</t>
  </si>
  <si>
    <t>58-AEO2022.4.</t>
  </si>
  <si>
    <t>Light Medium</t>
  </si>
  <si>
    <t>58-AEO2022.5.</t>
  </si>
  <si>
    <t>Freight: Truck Stock: Vehicle Miles Traveled: Light Medium: Diesel: Low economic growth</t>
  </si>
  <si>
    <t>58-AEO2022.6.lowmacro-d011222a</t>
  </si>
  <si>
    <t>billion miles</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</si>
  <si>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</si>
  <si>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</si>
  <si>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</si>
  <si>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</si>
  <si>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</si>
  <si>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</si>
  <si>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</si>
  <si>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</si>
  <si>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</si>
  <si>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</si>
  <si>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</si>
  <si>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</si>
  <si>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</si>
  <si>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</si>
  <si>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</si>
  <si>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</si>
  <si>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Light Medium Subtotal</t>
  </si>
  <si>
    <t>Freight: Truck Stock: Vehicle Miles Traveled: Light Medium: Low economic growth</t>
  </si>
  <si>
    <t>58-AEO2022.15.lowmacro-d011222a</t>
  </si>
  <si>
    <t>Medium</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</si>
  <si>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</si>
  <si>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</si>
  <si>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</si>
  <si>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</si>
  <si>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</si>
  <si>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</si>
  <si>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</si>
  <si>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</si>
  <si>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</si>
  <si>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</si>
  <si>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</si>
  <si>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</si>
  <si>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</si>
  <si>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</si>
  <si>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</si>
  <si>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</si>
  <si>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</si>
  <si>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</si>
  <si>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</si>
  <si>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Medium Subtotal</t>
  </si>
  <si>
    <t>Freight: Truck Stock: Vehicle Miles Traveled: Medium: Low economic growth</t>
  </si>
  <si>
    <t>58-AEO2022.26.lowmacro-d011222a</t>
  </si>
  <si>
    <t>Heavy</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</si>
  <si>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</si>
  <si>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</si>
  <si>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</si>
  <si>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</si>
  <si>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</si>
  <si>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</si>
  <si>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</si>
  <si>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</si>
  <si>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</si>
  <si>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</si>
  <si>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</si>
  <si>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</si>
  <si>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</si>
  <si>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</si>
  <si>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</si>
  <si>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</si>
  <si>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</si>
  <si>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</si>
  <si>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</si>
  <si>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Heavy Subtotal</t>
  </si>
  <si>
    <t>Freight: Truck Stock: Vehicle Miles Traveled: Heavy: Low economic growth</t>
  </si>
  <si>
    <t>58-AEO2022.37.lowmacro-d011222a</t>
  </si>
  <si>
    <t>Total Vehicle Miles Traveled</t>
  </si>
  <si>
    <t>Freight: Truck Stock: Vehicle Miles Traveled: Low economic growth</t>
  </si>
  <si>
    <t>58-AEO2022.38.lowmacro-d011222a</t>
  </si>
  <si>
    <t>Consumption (trillion Btu)</t>
  </si>
  <si>
    <t>58-AEO2022.40.</t>
  </si>
  <si>
    <t>58-AEO2022.41.</t>
  </si>
  <si>
    <t>Freight: Truck Stock: Use: Light Medium: Diesel: Low economic growth</t>
  </si>
  <si>
    <t>58-AEO2022.42.lowmacro-d011222a</t>
  </si>
  <si>
    <t>trillion Btu</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</si>
  <si>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</si>
  <si>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</si>
  <si>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</si>
  <si>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</si>
  <si>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</si>
  <si>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</si>
  <si>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</si>
  <si>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</si>
  <si>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</si>
  <si>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</si>
  <si>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</si>
  <si>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</si>
  <si>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</si>
  <si>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</si>
  <si>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</si>
  <si>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</si>
  <si>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</si>
  <si>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</si>
  <si>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</si>
  <si>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</si>
  <si>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</si>
  <si>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</si>
  <si>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</si>
  <si>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</si>
  <si>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</si>
  <si>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</si>
  <si>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</si>
  <si>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</si>
  <si>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</si>
  <si>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</si>
  <si>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</si>
  <si>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</si>
  <si>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</si>
  <si>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</si>
  <si>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</si>
  <si>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</si>
  <si>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</si>
  <si>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</si>
  <si>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</si>
  <si>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</si>
  <si>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</si>
  <si>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</si>
  <si>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</si>
  <si>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</si>
  <si>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</si>
  <si>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</si>
  <si>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</si>
  <si>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</si>
  <si>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</si>
  <si>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</si>
  <si>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</si>
  <si>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</si>
  <si>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</si>
  <si>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</si>
  <si>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</si>
  <si>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</si>
  <si>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</si>
  <si>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</si>
  <si>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</si>
  <si>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</si>
  <si>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 xml:space="preserve"> Medium</t>
  </si>
  <si>
    <t xml:space="preserve"> and Heavy Total</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</si>
  <si>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</si>
  <si>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</si>
  <si>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</si>
  <si>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</si>
  <si>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</si>
  <si>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</si>
  <si>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</si>
  <si>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</si>
  <si>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</si>
  <si>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</si>
  <si>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</si>
  <si>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</si>
  <si>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</si>
  <si>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</si>
  <si>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</si>
  <si>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</si>
  <si>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</si>
  <si>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</si>
  <si>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</si>
  <si>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Total Consumption</t>
  </si>
  <si>
    <t>Freight: Truck Stock: Use: Light Medium, Medium, and Heavy: Low economic growth</t>
  </si>
  <si>
    <t>58-AEO2022.84.lowmacro-d011222a</t>
  </si>
  <si>
    <t>Fuel Efficiency (miles per gallon)</t>
  </si>
  <si>
    <t>58-AEO2022.86.</t>
  </si>
  <si>
    <t>58-AEO2022.87.</t>
  </si>
  <si>
    <t>Freight: Truck Stock: Fuel Efficiency: Light Medium: Diesel: Low economic growth</t>
  </si>
  <si>
    <t>58-AEO2022.88.lowmacro-d011222a</t>
  </si>
  <si>
    <t>mpg diesel equiv</t>
  </si>
  <si>
    <t>Freight: Truck Stock: Fuel Efficiency: Light Medium: Motor Gasoline: Low economic growth</t>
  </si>
  <si>
    <t>58-AEO2022.89.lowmacro-d011222a</t>
  </si>
  <si>
    <t>mpg gas equiv</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</si>
  <si>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</si>
  <si>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</si>
  <si>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</si>
  <si>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</si>
  <si>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</si>
  <si>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</si>
  <si>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</si>
  <si>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</si>
  <si>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</si>
  <si>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</si>
  <si>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</si>
  <si>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</si>
  <si>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</si>
  <si>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</si>
  <si>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Light Medium Average</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</si>
  <si>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</si>
  <si>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</si>
  <si>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</si>
  <si>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</si>
  <si>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</si>
  <si>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</si>
  <si>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</si>
  <si>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</si>
  <si>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</si>
  <si>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</si>
  <si>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</si>
  <si>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</si>
  <si>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</si>
  <si>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</si>
  <si>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</si>
  <si>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</si>
  <si>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</si>
  <si>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</si>
  <si>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</si>
  <si>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</si>
  <si>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</si>
  <si>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Medium Average</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</si>
  <si>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</si>
  <si>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</si>
  <si>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</si>
  <si>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</si>
  <si>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</si>
  <si>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</si>
  <si>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</si>
  <si>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</si>
  <si>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</si>
  <si>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</si>
  <si>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</si>
  <si>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</si>
  <si>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</si>
  <si>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</si>
  <si>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</si>
  <si>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</si>
  <si>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</si>
  <si>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</si>
  <si>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</si>
  <si>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</si>
  <si>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</si>
  <si>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Heavy Average</t>
  </si>
  <si>
    <t>Freight: Truck Stock: Fuel Efficiency: Heavy: Average: Low economic growth</t>
  </si>
  <si>
    <t>58-AEO2022.119.lowmacro-d011222a</t>
  </si>
  <si>
    <t>Average Fuel Efficiency</t>
  </si>
  <si>
    <t>Freight: Truck Stock: Fuel Efficiency: Low economic growth</t>
  </si>
  <si>
    <t>58-AEO2022.120.lowmacro-d011222a</t>
  </si>
  <si>
    <t>Stock (millions)</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</si>
  <si>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</si>
  <si>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</si>
  <si>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</si>
  <si>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</si>
  <si>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</si>
  <si>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</si>
  <si>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</si>
  <si>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</si>
  <si>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</si>
  <si>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</si>
  <si>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</si>
  <si>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</si>
  <si>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</si>
  <si>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</si>
  <si>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</si>
  <si>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</si>
  <si>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</si>
  <si>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</si>
  <si>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</si>
  <si>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</si>
  <si>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</si>
  <si>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</si>
  <si>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</si>
  <si>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</si>
  <si>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</si>
  <si>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</si>
  <si>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</si>
  <si>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</si>
  <si>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</si>
  <si>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</si>
  <si>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</si>
  <si>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</si>
  <si>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</si>
  <si>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</si>
  <si>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</si>
  <si>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</si>
  <si>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</si>
  <si>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</si>
  <si>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</si>
  <si>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</si>
  <si>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</si>
  <si>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</si>
  <si>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</si>
  <si>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</si>
  <si>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</si>
  <si>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</si>
  <si>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</si>
  <si>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</si>
  <si>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</si>
  <si>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</si>
  <si>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</si>
  <si>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</si>
  <si>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</si>
  <si>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</si>
  <si>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</si>
  <si>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</si>
  <si>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</si>
  <si>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</si>
  <si>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</si>
  <si>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</si>
  <si>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</si>
  <si>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</si>
  <si>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</si>
  <si>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</si>
  <si>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</si>
  <si>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</si>
  <si>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</si>
  <si>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</si>
  <si>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</si>
  <si>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</si>
  <si>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</si>
  <si>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</si>
  <si>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</si>
  <si>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</si>
  <si>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</si>
  <si>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</si>
  <si>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</si>
  <si>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</si>
  <si>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</si>
  <si>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</si>
  <si>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</si>
  <si>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</si>
  <si>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</si>
  <si>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</si>
  <si>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</si>
  <si>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</si>
  <si>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</si>
  <si>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</si>
  <si>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</si>
  <si>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</si>
  <si>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</si>
  <si>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</si>
  <si>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</si>
  <si>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</si>
  <si>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</si>
  <si>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</si>
  <si>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</si>
  <si>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</si>
  <si>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</si>
  <si>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</si>
  <si>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</si>
  <si>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</si>
  <si>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</si>
  <si>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</si>
  <si>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</si>
  <si>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</si>
  <si>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</si>
  <si>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</si>
  <si>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</si>
  <si>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</si>
  <si>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</si>
  <si>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</si>
  <si>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</si>
  <si>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</si>
  <si>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</si>
  <si>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</si>
  <si>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</si>
  <si>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</si>
  <si>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</si>
  <si>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</si>
  <si>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</si>
  <si>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</si>
  <si>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</si>
  <si>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</si>
  <si>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</si>
  <si>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</si>
  <si>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</si>
  <si>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</si>
  <si>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</si>
  <si>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</si>
  <si>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</si>
  <si>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</si>
  <si>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</si>
  <si>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Sales (thousands)</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</si>
  <si>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</si>
  <si>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</si>
  <si>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</si>
  <si>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</si>
  <si>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</si>
  <si>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</si>
  <si>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</si>
  <si>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</si>
  <si>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</si>
  <si>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</si>
  <si>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</si>
  <si>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</si>
  <si>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</si>
  <si>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</si>
  <si>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</si>
  <si>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</si>
  <si>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</si>
  <si>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</si>
  <si>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</si>
  <si>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</si>
  <si>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</si>
  <si>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</si>
  <si>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</si>
  <si>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</si>
  <si>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</si>
  <si>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</si>
  <si>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</si>
  <si>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</si>
  <si>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</si>
  <si>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</si>
  <si>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</si>
  <si>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</si>
  <si>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</si>
  <si>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</si>
  <si>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</si>
  <si>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</si>
  <si>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</si>
  <si>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</si>
  <si>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</si>
  <si>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</si>
  <si>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</si>
  <si>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</si>
  <si>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</si>
  <si>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</si>
  <si>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</si>
  <si>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</si>
  <si>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</si>
  <si>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</si>
  <si>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</si>
  <si>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</si>
  <si>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</si>
  <si>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</si>
  <si>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</si>
  <si>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</si>
  <si>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</si>
  <si>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</si>
  <si>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</si>
  <si>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</si>
  <si>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</si>
  <si>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</si>
  <si>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</si>
  <si>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</si>
  <si>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</si>
  <si>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</si>
  <si>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</si>
  <si>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</si>
  <si>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</si>
  <si>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Ton Miles by Rail (billion)</t>
  </si>
  <si>
    <t>Freight: Railroads: Ton Miles by Rail: Low economic growth</t>
  </si>
  <si>
    <t>58-AEO2022.267.lowmacro-d011222a</t>
  </si>
  <si>
    <t>billions</t>
  </si>
  <si>
    <t>Fuel Efficiency (ton miles per thousand Btu)</t>
  </si>
  <si>
    <t>Freight: Railroads: Fuel Efficiency: Low economic growth</t>
  </si>
  <si>
    <t>58-AEO2022.268.lowmacro-d011222a</t>
  </si>
  <si>
    <t>ton miles/thousand B</t>
  </si>
  <si>
    <t>Fuel Consumption (trillion Btu)</t>
  </si>
  <si>
    <t>58-AEO2022.269.</t>
  </si>
  <si>
    <t>Distillate Fuel Oil (diesel)</t>
  </si>
  <si>
    <t>Freight: Railroads: Fuel Use: Distillate Fuel Oil: Low economic growth</t>
  </si>
  <si>
    <t>58-AEO2022.270.lowmacro-d011222a</t>
  </si>
  <si>
    <t>Residual Fuel Oil</t>
  </si>
  <si>
    <t>Freight: Railroads: Fuel Use: Residual Fuel Oil: Low economic growth</t>
  </si>
  <si>
    <t>58-AEO2022.271.lowmacro-d011222a</t>
  </si>
  <si>
    <t>Compressed Natural Gas</t>
  </si>
  <si>
    <t>Freight: Railroads: Fuel Use: CNG: Low economic growth</t>
  </si>
  <si>
    <t>58-AEO2022.272.lowmacro-d011222a</t>
  </si>
  <si>
    <t>Liquefied Natural Gas</t>
  </si>
  <si>
    <t>Freight: Railroads: Fuel Use: LNG: Low economic growth</t>
  </si>
  <si>
    <t>58-AEO2022.273.lowmacro-d011222a</t>
  </si>
  <si>
    <t>58-AEO2022.275.</t>
  </si>
  <si>
    <t>Ton Miles Shipping (billion)</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</si>
  <si>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</si>
  <si>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</si>
  <si>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</si>
  <si>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</si>
  <si>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</si>
  <si>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</si>
  <si>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</si>
  <si>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</si>
  <si>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</si>
  <si>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</si>
  <si>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</si>
  <si>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</si>
  <si>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</si>
  <si>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</si>
  <si>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Gross Trade (billion 2012 dollars)</t>
  </si>
  <si>
    <t>Freight: International Shipping: Gross Trade: Low economic growth</t>
  </si>
  <si>
    <t>58-AEO2022.285.lowmacro-d011222a</t>
  </si>
  <si>
    <t>billion 2012 $</t>
  </si>
  <si>
    <t>Exports (billion 2012 dollars)</t>
  </si>
  <si>
    <t>Freight: International Shipping: Exports: Low economic growth</t>
  </si>
  <si>
    <t>58-AEO2022.286.lowmacro-d011222a</t>
  </si>
  <si>
    <t>Imports (billion 2012 dollars)</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</si>
  <si>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</si>
  <si>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</si>
  <si>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</si>
  <si>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</si>
  <si>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</si>
  <si>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</si>
  <si>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</si>
  <si>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</si>
  <si>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</si>
  <si>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</si>
  <si>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</si>
  <si>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https://www.eia.gov/outlooks/aeo/data/browser/#/?id=114-AEO2022&amp;cases=lowmacro&amp;sourcekey=0</t>
  </si>
  <si>
    <t>Wed Jul 13 2022 15:49:09 GMT-0400 (Eastern Daylight Time)</t>
  </si>
  <si>
    <t>114-AEO2022.2.</t>
  </si>
  <si>
    <t>New Light-Duty Vehicle Prices: Gasoline: Mini-compact Car: Low economic growth</t>
  </si>
  <si>
    <t>114-AEO2022.3.lowmacro-d011222a</t>
  </si>
  <si>
    <t>thousand 2021 $</t>
  </si>
  <si>
    <t>New Light-Duty Vehicle Prices: Gasoline: Subcompact Car: Low economic growth</t>
  </si>
  <si>
    <t>114-AEO2022.4.lowmacro-d011222a</t>
  </si>
  <si>
    <t>New Light-Duty Vehicle Prices: Gasoline: Compact Car: Low economic growth</t>
  </si>
  <si>
    <t>114-AEO2022.5.lowmacro-d011222a</t>
  </si>
  <si>
    <t>New Light-Duty Vehicle Prices: Gasoline: Midsize Car: Low economic growth</t>
  </si>
  <si>
    <t>114-AEO2022.6.lowmacro-d011222a</t>
  </si>
  <si>
    <t>New Light-Duty Vehicle Prices: Gasoline: Large Car: Low economic growth</t>
  </si>
  <si>
    <t>114-AEO2022.7.lowmacro-d011222a</t>
  </si>
  <si>
    <t>New Light-Duty Vehicle Prices: Gasoline: Two Seater Car: Low economic growth</t>
  </si>
  <si>
    <t>114-AEO2022.8.lowmacro-d011222a</t>
  </si>
  <si>
    <t>New Light-Duty Vehicle Prices: Gasoline: Small Crossover Car: Low economic growth</t>
  </si>
  <si>
    <t>114-AEO2022.9.lowmacro-d011222a</t>
  </si>
  <si>
    <t>New Light-Duty Vehicle Prices: Gasoline: Large Crossover Car: Low economic growth</t>
  </si>
  <si>
    <t>114-AEO2022.10.lowmacro-d011222a</t>
  </si>
  <si>
    <t>New Light-Duty Vehicle Prices: Gasoline: Small Pickup: Low economic growth</t>
  </si>
  <si>
    <t>114-AEO2022.11.lowmacro-d011222a</t>
  </si>
  <si>
    <t>New Light-Duty Vehicle Prices: Gasoline: Large Pickup: Low economic growth</t>
  </si>
  <si>
    <t>114-AEO2022.12.lowmacro-d011222a</t>
  </si>
  <si>
    <t>New Light-Duty Vehicle Prices: Gasoline: Small Van: Low economic growth</t>
  </si>
  <si>
    <t>114-AEO2022.13.lowmacro-d011222a</t>
  </si>
  <si>
    <t>New Light-Duty Vehicle Prices: Gasoline: Large Van: Low economic growth</t>
  </si>
  <si>
    <t>114-AEO2022.14.lowmacro-d011222a</t>
  </si>
  <si>
    <t>New Light-Duty Vehicle Prices: Gasoline: Small Utility: Low economic growth</t>
  </si>
  <si>
    <t>114-AEO2022.15.lowmacro-d011222a</t>
  </si>
  <si>
    <t>New Light-Duty Vehicle Prices: Gasoline: Large Utility: Low economic growth</t>
  </si>
  <si>
    <t>114-AEO2022.16.lowmacro-d011222a</t>
  </si>
  <si>
    <t>New Light-Duty Vehicle Prices: Gasoline: Small Crossover Light Truck: Low economic growth</t>
  </si>
  <si>
    <t>114-AEO2022.17.lowmacro-d011222a</t>
  </si>
  <si>
    <t>New Light-Duty Vehicle Prices: Gasoline: Large Crossover Light Truck: Low economic growth</t>
  </si>
  <si>
    <t>114-AEO2022.18.lowmacro-d011222a</t>
  </si>
  <si>
    <t>114-AEO2022.20.</t>
  </si>
  <si>
    <t>New Light-Duty Vehicle Prices: Turbo Direct Injection Diesel: Mini-compact Car: Low economic growth</t>
  </si>
  <si>
    <t>114-AEO2022.21.lowmacro-d011222a</t>
  </si>
  <si>
    <t>New Light-Duty Vehicle Prices: Turbo Direct Injection Diesel: Subcompact Car: Low economic growth</t>
  </si>
  <si>
    <t>114-AEO2022.22.lowmacro-d011222a</t>
  </si>
  <si>
    <t>New Light-Duty Vehicle Prices: Turbo Direct Injection Diesel: Compact Car: Low economic growth</t>
  </si>
  <si>
    <t>114-AEO2022.23.lowmacro-d011222a</t>
  </si>
  <si>
    <t>New Light-Duty Vehicle Prices: Turbo Direct Injection Diesel: Midsize Car: Low economic growth</t>
  </si>
  <si>
    <t>114-AEO2022.24.lowmacro-d011222a</t>
  </si>
  <si>
    <t>New Light-Duty Vehicle Prices: Turbo Direct Injection Diesel: Large Car: Low economic growth</t>
  </si>
  <si>
    <t>114-AEO2022.25.lowmacro-d011222a</t>
  </si>
  <si>
    <t>New Light-Duty Vehicle Prices: Turbo Direct Injection Diesel: Two Seater Car: Low economic growth</t>
  </si>
  <si>
    <t>114-AEO2022.26.lowmacro-d011222a</t>
  </si>
  <si>
    <t>New Light-Duty Vehicle Prices: Turbo Direct Injection Diesel: Small Crossover Car: Low economic growth</t>
  </si>
  <si>
    <t>114-AEO2022.27.lowmacro-d011222a</t>
  </si>
  <si>
    <t>New Light-Duty Vehicle Prices: Turbo Direct Injection Diesel: Large Crossover Car: Low economic growth</t>
  </si>
  <si>
    <t>114-AEO2022.28.lowmacro-d011222a</t>
  </si>
  <si>
    <t>New Light-Duty Vehicle Prices: Turbo Direct Injection Diesel: Small Pickup: Low economic growth</t>
  </si>
  <si>
    <t>114-AEO2022.29.lowmacro-d011222a</t>
  </si>
  <si>
    <t>New Light-Duty Vehicle Prices: Turbo Direct Injection Diesel: Large Pickup: Low economic growth</t>
  </si>
  <si>
    <t>114-AEO2022.30.lowmacro-d011222a</t>
  </si>
  <si>
    <t>New Light-Duty Vehicle Prices: Turbo Direct Injection Diesel: Small Van: Low economic growth</t>
  </si>
  <si>
    <t>114-AEO2022.31.lowmacro-d011222a</t>
  </si>
  <si>
    <t>New Light-Duty Vehicle Prices: Turbo Direct Injection Diesel: Large Van: Low economic growth</t>
  </si>
  <si>
    <t>114-AEO2022.32.lowmacro-d011222a</t>
  </si>
  <si>
    <t>New Light-Duty Vehicle Prices: Turbo Direct Injection Diesel: Small Utility: Low economic growth</t>
  </si>
  <si>
    <t>114-AEO2022.33.lowmacro-d011222a</t>
  </si>
  <si>
    <t>New Light-Duty Vehicle Prices: Turbo Direct Injection Diesel: Large Utility: Low economic growth</t>
  </si>
  <si>
    <t>114-AEO2022.34.lowmacro-d011222a</t>
  </si>
  <si>
    <t>New Light-Duty Vehicle Prices: Turbo Direct Injection Diesel: Small Crossover Light Truck: Low economic growth</t>
  </si>
  <si>
    <t>114-AEO2022.35.lowmacro-d011222a</t>
  </si>
  <si>
    <t>New Light-Duty Vehicle Prices: Turbo Direct Injection Diesel: Large Crossover Light Truck: Low economic growth</t>
  </si>
  <si>
    <t>114-AEO2022.36.lowmacro-d011222a</t>
  </si>
  <si>
    <t>114-AEO2022.38.</t>
  </si>
  <si>
    <t>New Light-Duty Vehicle Prices: Plug-in 20 Gasoline Hybrid: Mini-compact Car: Low economic growth</t>
  </si>
  <si>
    <t>114-AEO2022.39.lowmacro-d011222a</t>
  </si>
  <si>
    <t>New Light-Duty Vehicle Prices: Plug-in 20 Gasoline Hybrid: Subcompact Car: Low economic growth</t>
  </si>
  <si>
    <t>114-AEO2022.40.lowmacro-d011222a</t>
  </si>
  <si>
    <t>New Light-Duty Vehicle Prices: Plug-in 20 Gasoline Hybrid: Compact Car: Low economic growth</t>
  </si>
  <si>
    <t>114-AEO2022.41.lowmacro-d011222a</t>
  </si>
  <si>
    <t>New Light-Duty Vehicle Prices: Plug-in 20 Gasoline Hybrid: Midsize Car: Low economic growth</t>
  </si>
  <si>
    <t>114-AEO2022.42.lowmacro-d011222a</t>
  </si>
  <si>
    <t>New Light-Duty Vehicle Prices: Plug-in 20 Gasoline Hybrid: Large Car: Low economic growth</t>
  </si>
  <si>
    <t>114-AEO2022.43.lowmacro-d011222a</t>
  </si>
  <si>
    <t>New Light-Duty Vehicle Prices: Plug-in 20 Gasoline Hybrid: Two Seater Car: Low economic growth</t>
  </si>
  <si>
    <t>114-AEO2022.44.lowmacro-d011222a</t>
  </si>
  <si>
    <t>New Light-Duty Vehicle Prices: Plug-in 20 Gasoline Hybrid: Small Crossover Car: Low economic growth</t>
  </si>
  <si>
    <t>114-AEO2022.45.lowmacro-d011222a</t>
  </si>
  <si>
    <t>New Light-Duty Vehicle Prices: Plug-in 20 Gasoline Hybrid: Large Crossover Car: Low economic growth</t>
  </si>
  <si>
    <t>114-AEO2022.46.lowmacro-d011222a</t>
  </si>
  <si>
    <t>New Light-Duty Vehicle Prices: Plug-in 20 Gasoline Hybrid: Small Pickup: Low economic growth</t>
  </si>
  <si>
    <t>114-AEO2022.47.lowmacro-d011222a</t>
  </si>
  <si>
    <t>New Light-Duty Vehicle Prices: Plug-in 20 Gasoline Hybrid: Large Pickup: Low economic growth</t>
  </si>
  <si>
    <t>114-AEO2022.48.lowmacro-d011222a</t>
  </si>
  <si>
    <t>New Light-Duty Vehicle Prices: Plug-in 20 Gasoline Hybrid: Small Van: Low economic growth</t>
  </si>
  <si>
    <t>114-AEO2022.49.lowmacro-d011222a</t>
  </si>
  <si>
    <t>New Light-Duty Vehicle Prices: Plug-in 20 Gasoline Hybrid: Large Van: Low economic growth</t>
  </si>
  <si>
    <t>114-AEO2022.50.lowmacro-d011222a</t>
  </si>
  <si>
    <t>New Light-Duty Vehicle Prices: Plug-in 20 Gasoline Hybrid: Small Utility: Low economic growth</t>
  </si>
  <si>
    <t>114-AEO2022.51.lowmacro-d011222a</t>
  </si>
  <si>
    <t>New Light-Duty Vehicle Prices: Plug-in 20 Gasoline Hybrid: Large Utility: Low economic growth</t>
  </si>
  <si>
    <t>114-AEO2022.52.lowmacro-d011222a</t>
  </si>
  <si>
    <t>New Light-Duty Vehicle Prices: Plug-in 20 Gasoline Hybrid: Small Crossover Light Truck: Low economic growth</t>
  </si>
  <si>
    <t>114-AEO2022.53.lowmacro-d011222a</t>
  </si>
  <si>
    <t>New Light-Duty Vehicle Prices: Plug-in 20 Gasoline Hybrid: Large Crossover Light Truck: Low economic growth</t>
  </si>
  <si>
    <t>114-AEO2022.54.lowmacro-d011222a</t>
  </si>
  <si>
    <t>114-AEO2022.57.</t>
  </si>
  <si>
    <t>New Light-Duty Vehicle Prices: Plug-in 50 Gasoline Hybrid: Mini-compact Car: Low economic growth</t>
  </si>
  <si>
    <t>114-AEO2022.58.lowmacro-d011222a</t>
  </si>
  <si>
    <t>New Light-Duty Vehicle Prices: Plug-in 50 Gasoline Hybrid: Subcompact Car: Low economic growth</t>
  </si>
  <si>
    <t>114-AEO2022.59.lowmacro-d011222a</t>
  </si>
  <si>
    <t>New Light-Duty Vehicle Prices: Plug-in 50 Gasoline Hybrid: Compact Car: Low economic growth</t>
  </si>
  <si>
    <t>114-AEO2022.60.lowmacro-d011222a</t>
  </si>
  <si>
    <t>New Light-Duty Vehicle Prices: Plug-in 50 Gasoline Hybrid: Midsize Car: Low economic growth</t>
  </si>
  <si>
    <t>114-AEO2022.61.lowmacro-d011222a</t>
  </si>
  <si>
    <t>New Light-Duty Vehicle Prices: Plug-in 50 Gasoline Hybrid: Large Car: Low economic growth</t>
  </si>
  <si>
    <t>114-AEO2022.62.lowmacro-d011222a</t>
  </si>
  <si>
    <t>New Light-Duty Vehicle Prices: Plug-in 50 Gasoline Hybrid: Two Seater Car: Low economic growth</t>
  </si>
  <si>
    <t>114-AEO2022.63.lowmacro-d011222a</t>
  </si>
  <si>
    <t>New Light-Duty Vehicle Prices: Plug-in 50 Gasoline Hybrid: Small Crossover Car: Low economic growth</t>
  </si>
  <si>
    <t>114-AEO2022.64.lowmacro-d011222a</t>
  </si>
  <si>
    <t>New Light-Duty Vehicle Prices: Plug-in 50 Gasoline Hybrid: Large Crossover Car: Low economic growth</t>
  </si>
  <si>
    <t>114-AEO2022.65.lowmacro-d011222a</t>
  </si>
  <si>
    <t>New Light-Duty Vehicle Prices: Plug-in 50 Gasoline Hybrid: Small Pickup: Low economic growth</t>
  </si>
  <si>
    <t>114-AEO2022.66.lowmacro-d011222a</t>
  </si>
  <si>
    <t>New Light-Duty Vehicle Prices: Plug-in 50 Gasoline Hybrid: Large Pickup: Low economic growth</t>
  </si>
  <si>
    <t>114-AEO2022.67.lowmacro-d011222a</t>
  </si>
  <si>
    <t>New Light-Duty Vehicle Prices: Plug-in 50 Gasoline Hybrid: Small Van: Low economic growth</t>
  </si>
  <si>
    <t>114-AEO2022.68.lowmacro-d011222a</t>
  </si>
  <si>
    <t>New Light-Duty Vehicle Prices: Plug-in 50 Gasoline Hybrid: Large Van: Low economic growth</t>
  </si>
  <si>
    <t>114-AEO2022.69.lowmacro-d011222a</t>
  </si>
  <si>
    <t>New Light-Duty Vehicle Prices: Plug-in 50 Gasoline Hybrid: Small Utility: Low economic growth</t>
  </si>
  <si>
    <t>114-AEO2022.70.lowmacro-d011222a</t>
  </si>
  <si>
    <t>New Light-Duty Vehicle Prices: Plug-in 50 Gasoline Hybrid: Large Utility: Low economic growth</t>
  </si>
  <si>
    <t>114-AEO2022.71.lowmacro-d011222a</t>
  </si>
  <si>
    <t>New Light-Duty Vehicle Prices: Plug-in 50 Gasoline Hybrid: Small Crossover Light Truck: Low economic growth</t>
  </si>
  <si>
    <t>114-AEO2022.72.lowmacro-d011222a</t>
  </si>
  <si>
    <t>New Light-Duty Vehicle Prices: Plug-in 50 Gasoline Hybrid: Large Crossover Light Truck: Low economic growth</t>
  </si>
  <si>
    <t>114-AEO2022.73.lowmacro-d011222a</t>
  </si>
  <si>
    <t>114-AEO2022.75.</t>
  </si>
  <si>
    <t>New Light-Duty Vehicle Prices: Ethanol Flex: Mini-compact Car: Low economic growth</t>
  </si>
  <si>
    <t>114-AEO2022.76.lowmacro-d011222a</t>
  </si>
  <si>
    <t>New Light-Duty Vehicle Prices: Ethanol Flex: Subcompact Car: Low economic growth</t>
  </si>
  <si>
    <t>114-AEO2022.77.lowmacro-d011222a</t>
  </si>
  <si>
    <t>New Light-Duty Vehicle Prices: Ethanol Flex: Compact Car: Low economic growth</t>
  </si>
  <si>
    <t>114-AEO2022.78.lowmacro-d011222a</t>
  </si>
  <si>
    <t>New Light-Duty Vehicle Prices: Ethanol Flex: Midsize Car: Low economic growth</t>
  </si>
  <si>
    <t>114-AEO2022.79.lowmacro-d011222a</t>
  </si>
  <si>
    <t>New Light-Duty Vehicle Prices: Ethanol Flex: Large Car: Low economic growth</t>
  </si>
  <si>
    <t>114-AEO2022.80.lowmacro-d011222a</t>
  </si>
  <si>
    <t>New Light-Duty Vehicle Prices: Ethanol Flex: Two Seater Car: Low economic growth</t>
  </si>
  <si>
    <t>114-AEO2022.81.lowmacro-d011222a</t>
  </si>
  <si>
    <t>New Light-Duty Vehicle Prices: Ethanol Flex: Small Crossover Car: Low economic growth</t>
  </si>
  <si>
    <t>114-AEO2022.82.lowmacro-d011222a</t>
  </si>
  <si>
    <t>New Light-Duty Vehicle Prices: Ethanol Flex: Large Crossover Car: Low economic growth</t>
  </si>
  <si>
    <t>114-AEO2022.83.lowmacro-d011222a</t>
  </si>
  <si>
    <t>New Light-Duty Vehicle Prices: Ethanol Flex: Small Pickup: Low economic growth</t>
  </si>
  <si>
    <t>114-AEO2022.84.lowmacro-d011222a</t>
  </si>
  <si>
    <t>New Light-Duty Vehicle Prices: Ethanol Flex: Large Pickup: Low economic growth</t>
  </si>
  <si>
    <t>114-AEO2022.85.lowmacro-d011222a</t>
  </si>
  <si>
    <t>New Light-Duty Vehicle Prices: Ethanol Flex: Small Van: Low economic growth</t>
  </si>
  <si>
    <t>114-AEO2022.86.lowmacro-d011222a</t>
  </si>
  <si>
    <t>New Light-Duty Vehicle Prices: Ethanol Flex: Large Van: Low economic growth</t>
  </si>
  <si>
    <t>114-AEO2022.87.lowmacro-d011222a</t>
  </si>
  <si>
    <t>New Light-Duty Vehicle Prices: Ethanol Flex: Small Utility: Low economic growth</t>
  </si>
  <si>
    <t>114-AEO2022.88.lowmacro-d011222a</t>
  </si>
  <si>
    <t>New Light-Duty Vehicle Prices: Ethanol Flex: Large Utility: Low economic growth</t>
  </si>
  <si>
    <t>114-AEO2022.89.lowmacro-d011222a</t>
  </si>
  <si>
    <t>New Light-Duty Vehicle Prices: Ethanol Flex: Small Crossover Light Truck: Low economic growth</t>
  </si>
  <si>
    <t>114-AEO2022.90.lowmacro-d011222a</t>
  </si>
  <si>
    <t>New Light-Duty Vehicle Prices: Ethanol Flex: Large Crossover Light Truck: Low economic growth</t>
  </si>
  <si>
    <t>114-AEO2022.91.lowmacro-d011222a</t>
  </si>
  <si>
    <t>114-AEO2022.93.</t>
  </si>
  <si>
    <t>New Light-Duty Vehicle Prices: Natural Gas: Mini-compact Car: Low economic growth</t>
  </si>
  <si>
    <t>114-AEO2022.94.lowmacro-d011222a</t>
  </si>
  <si>
    <t>New Light-Duty Vehicle Prices: Natural Gas: Subcompact Car: Low economic growth</t>
  </si>
  <si>
    <t>114-AEO2022.95.lowmacro-d011222a</t>
  </si>
  <si>
    <t>New Light-Duty Vehicle Prices: Natural Gas: Compact Car: Low economic growth</t>
  </si>
  <si>
    <t>114-AEO2022.96.lowmacro-d011222a</t>
  </si>
  <si>
    <t>New Light-Duty Vehicle Prices: Natural Gas: Midsize Car: Low economic growth</t>
  </si>
  <si>
    <t>114-AEO2022.97.lowmacro-d011222a</t>
  </si>
  <si>
    <t>New Light-Duty Vehicle Prices: Natural Gas: Large Car: Low economic growth</t>
  </si>
  <si>
    <t>114-AEO2022.98.lowmacro-d011222a</t>
  </si>
  <si>
    <t>New Light-Duty Vehicle Prices: Natural Gas: Two Seater Car: Low economic growth</t>
  </si>
  <si>
    <t>114-AEO2022.99.lowmacro-d011222a</t>
  </si>
  <si>
    <t>New Light-Duty Vehicle Prices: Natural Gas: Small Crossover Car: Low economic growth</t>
  </si>
  <si>
    <t>114-AEO2022.100.lowmacro-d011222a</t>
  </si>
  <si>
    <t>New Light-Duty Vehicle Prices: Natural Gas: Large Crossover Car: Low economic growth</t>
  </si>
  <si>
    <t>114-AEO2022.101.lowmacro-d011222a</t>
  </si>
  <si>
    <t>New Light-Duty Vehicle Prices: Natural Gas: Small Pickup: Low economic growth</t>
  </si>
  <si>
    <t>114-AEO2022.102.lowmacro-d011222a</t>
  </si>
  <si>
    <t>New Light-Duty Vehicle Prices: Natural Gas: Large Pickup: Low economic growth</t>
  </si>
  <si>
    <t>114-AEO2022.103.lowmacro-d011222a</t>
  </si>
  <si>
    <t>New Light-Duty Vehicle Prices: Natural Gas: Small Van: Low economic growth</t>
  </si>
  <si>
    <t>114-AEO2022.104.lowmacro-d011222a</t>
  </si>
  <si>
    <t>New Light-Duty Vehicle Prices: Natural Gas: Large Van: Low economic growth</t>
  </si>
  <si>
    <t>114-AEO2022.105.lowmacro-d011222a</t>
  </si>
  <si>
    <t>New Light-Duty Vehicle Prices: Natural Gas: Small Utility: Low economic growth</t>
  </si>
  <si>
    <t>114-AEO2022.106.lowmacro-d011222a</t>
  </si>
  <si>
    <t>New Light-Duty Vehicle Prices: Natural Gas: Large Utility: Low economic growth</t>
  </si>
  <si>
    <t>114-AEO2022.107.lowmacro-d011222a</t>
  </si>
  <si>
    <t>New Light-Duty Vehicle Prices: Natural Gas: Small Crossover Light Truck: Low economic growth</t>
  </si>
  <si>
    <t>114-AEO2022.108.lowmacro-d011222a</t>
  </si>
  <si>
    <t>New Light-Duty Vehicle Prices: Natural Gas: Large Crossover Light Truck: Low economic growth</t>
  </si>
  <si>
    <t>114-AEO2022.109.lowmacro-d011222a</t>
  </si>
  <si>
    <t>114-AEO2022.112.</t>
  </si>
  <si>
    <t>New Light-Duty Vehicle Prices: Natural Gas Bi-Fuel: Mini-compact Car: Low economic growth</t>
  </si>
  <si>
    <t>114-AEO2022.113.lowmacro-d011222a</t>
  </si>
  <si>
    <t>New Light-Duty Vehicle Prices: Natural Gas Bi-Fuel: Subcompact Car: Low economic growth</t>
  </si>
  <si>
    <t>114-AEO2022.114.lowmacro-d011222a</t>
  </si>
  <si>
    <t>New Light-Duty Vehicle Prices: Natural Gas Bi-Fuel: Compact Car: Low economic growth</t>
  </si>
  <si>
    <t>114-AEO2022.115.lowmacro-d011222a</t>
  </si>
  <si>
    <t>New Light-Duty Vehicle Prices: Natural Gas Bi-Fuel: Midsize Car: Low economic growth</t>
  </si>
  <si>
    <t>114-AEO2022.116.lowmacro-d011222a</t>
  </si>
  <si>
    <t>New Light-Duty Vehicle Prices: Natural Gas Bi-Fuel: Large Car: Low economic growth</t>
  </si>
  <si>
    <t>114-AEO2022.117.lowmacro-d011222a</t>
  </si>
  <si>
    <t>New Light-Duty Vehicle Prices: Natural Gas Bi-Fuel: Two Seater Car: Low economic growth</t>
  </si>
  <si>
    <t>114-AEO2022.118.lowmacro-d011222a</t>
  </si>
  <si>
    <t>New Light-Duty Vehicle Prices: Natural Gas Bi-Fuel: Small Crossover Car: Low economic growth</t>
  </si>
  <si>
    <t>114-AEO2022.119.lowmacro-d011222a</t>
  </si>
  <si>
    <t>New Light-Duty Vehicle Prices: Natural Gas Bi-Fuel: Large Crossover Car: Low economic growth</t>
  </si>
  <si>
    <t>114-AEO2022.120.lowmacro-d011222a</t>
  </si>
  <si>
    <t>New Light-Duty Vehicle Prices: Natural Gas Bi-Fuel: Small Pickup: Low economic growth</t>
  </si>
  <si>
    <t>114-AEO2022.121.lowmacro-d011222a</t>
  </si>
  <si>
    <t>New Light-Duty Vehicle Prices: Natural Gas Bi-Fuel: Large Pickup: Low economic growth</t>
  </si>
  <si>
    <t>114-AEO2022.122.lowmacro-d011222a</t>
  </si>
  <si>
    <t>New Light-Duty Vehicle Prices: Natural Gas Bi-Fuel: Small Van: Low economic growth</t>
  </si>
  <si>
    <t>114-AEO2022.123.lowmacro-d011222a</t>
  </si>
  <si>
    <t>New Light-Duty Vehicle Prices: Natural Gas Bi-Fuel: Large Van: Low economic growth</t>
  </si>
  <si>
    <t>114-AEO2022.124.lowmacro-d011222a</t>
  </si>
  <si>
    <t>New Light-Duty Vehicle Prices: Natural Gas Bi-Fuel: Small Utility: Low economic growth</t>
  </si>
  <si>
    <t>114-AEO2022.125.lowmacro-d011222a</t>
  </si>
  <si>
    <t>New Light-Duty Vehicle Prices: Natural Gas Bi-Fuel: Large Utility: Low economic growth</t>
  </si>
  <si>
    <t>114-AEO2022.126.lowmacro-d011222a</t>
  </si>
  <si>
    <t>New Light-Duty Vehicle Prices: Natural Gas Bi-Fuel: Small Crossover Light Truck: Low economic growth</t>
  </si>
  <si>
    <t>114-AEO2022.127.lowmacro-d011222a</t>
  </si>
  <si>
    <t>New Light-Duty Vehicle Prices: Natural Gas Bi-Fuel: Large Crossover Light Truck: Low economic growth</t>
  </si>
  <si>
    <t>114-AEO2022.128.lowmacro-d011222a</t>
  </si>
  <si>
    <t>114-AEO2022.130.</t>
  </si>
  <si>
    <t>New Light-Duty Vehicle Prices: Propane: Mini-compact Car: Low economic growth</t>
  </si>
  <si>
    <t>114-AEO2022.131.lowmacro-d011222a</t>
  </si>
  <si>
    <t>New Light-Duty Vehicle Prices: Propane: Subcompact Car: Low economic growth</t>
  </si>
  <si>
    <t>114-AEO2022.132.lowmacro-d011222a</t>
  </si>
  <si>
    <t>New Light-Duty Vehicle Prices: Propane: Compact Car: Low economic growth</t>
  </si>
  <si>
    <t>114-AEO2022.133.lowmacro-d011222a</t>
  </si>
  <si>
    <t>New Light-Duty Vehicle Prices: Propane: Midsize Car: Low economic growth</t>
  </si>
  <si>
    <t>114-AEO2022.134.lowmacro-d011222a</t>
  </si>
  <si>
    <t>New Light-Duty Vehicle Prices: Propane: Large Car: Low economic growth</t>
  </si>
  <si>
    <t>114-AEO2022.135.lowmacro-d011222a</t>
  </si>
  <si>
    <t>New Light-Duty Vehicle Prices: Propane: Two Seater Car: Low economic growth</t>
  </si>
  <si>
    <t>114-AEO2022.136.lowmacro-d011222a</t>
  </si>
  <si>
    <t>New Light-Duty Vehicle Prices: Propane: Small Crossover Car: Low economic growth</t>
  </si>
  <si>
    <t>114-AEO2022.137.lowmacro-d011222a</t>
  </si>
  <si>
    <t>New Light-Duty Vehicle Prices: Propane: Large Crossover Car: Low economic growth</t>
  </si>
  <si>
    <t>114-AEO2022.138.lowmacro-d011222a</t>
  </si>
  <si>
    <t>New Light-Duty Vehicle Prices: Propane: Small Pickup: Low economic growth</t>
  </si>
  <si>
    <t>114-AEO2022.139.lowmacro-d011222a</t>
  </si>
  <si>
    <t>New Light-Duty Vehicle Prices: Propane: Large Pickup: Low economic growth</t>
  </si>
  <si>
    <t>114-AEO2022.140.lowmacro-d011222a</t>
  </si>
  <si>
    <t>New Light-Duty Vehicle Prices: Propane: Small Van: Low economic growth</t>
  </si>
  <si>
    <t>114-AEO2022.141.lowmacro-d011222a</t>
  </si>
  <si>
    <t>New Light-Duty Vehicle Prices: Propane: Large Van: Low economic growth</t>
  </si>
  <si>
    <t>114-AEO2022.142.lowmacro-d011222a</t>
  </si>
  <si>
    <t>New Light-Duty Vehicle Prices: Propane: Small Utility: Low economic growth</t>
  </si>
  <si>
    <t>114-AEO2022.143.lowmacro-d011222a</t>
  </si>
  <si>
    <t>New Light-Duty Vehicle Prices: Propane: Large Utility: Low economic growth</t>
  </si>
  <si>
    <t>114-AEO2022.144.lowmacro-d011222a</t>
  </si>
  <si>
    <t>New Light-Duty Vehicle Prices: Propane: Small Crossover Light Truck: Low economic growth</t>
  </si>
  <si>
    <t>114-AEO2022.145.lowmacro-d011222a</t>
  </si>
  <si>
    <t>New Light-Duty Vehicle Prices: Propane: Large Crossover Light Truck: Low economic growth</t>
  </si>
  <si>
    <t>114-AEO2022.146.lowmacro-d011222a</t>
  </si>
  <si>
    <t>114-AEO2022.148.</t>
  </si>
  <si>
    <t>New Light-Duty Vehicle Prices: Propane Bi-Fuel: Mini-compact Car: Low economic growth</t>
  </si>
  <si>
    <t>114-AEO2022.149.lowmacro-d011222a</t>
  </si>
  <si>
    <t>New Light-Duty Vehicle Prices: Propane Bi-Fuel: Subcompact Car: Low economic growth</t>
  </si>
  <si>
    <t>114-AEO2022.150.lowmacro-d011222a</t>
  </si>
  <si>
    <t>New Light-Duty Vehicle Prices: Propane Bi-Fuel: Compact Car: Low economic growth</t>
  </si>
  <si>
    <t>114-AEO2022.151.lowmacro-d011222a</t>
  </si>
  <si>
    <t>New Light-Duty Vehicle Prices: Propane Bi-Fuel: Midsize Car: Low economic growth</t>
  </si>
  <si>
    <t>114-AEO2022.152.lowmacro-d011222a</t>
  </si>
  <si>
    <t>New Light-Duty Vehicle Prices: Propane Bi-Fuel: Large Car: Low economic growth</t>
  </si>
  <si>
    <t>114-AEO2022.153.lowmacro-d011222a</t>
  </si>
  <si>
    <t>New Light-Duty Vehicle Prices: Propane Bi-Fuel: Two Seater Car: Low economic growth</t>
  </si>
  <si>
    <t>114-AEO2022.154.lowmacro-d011222a</t>
  </si>
  <si>
    <t>New Light-Duty Vehicle Prices: Propane Bi-Fuel: Small Crossover Car: Low economic growth</t>
  </si>
  <si>
    <t>114-AEO2022.155.lowmacro-d011222a</t>
  </si>
  <si>
    <t>New Light-Duty Vehicle Prices: Propane Bi-Fuel: Large Crossover Car: Low economic growth</t>
  </si>
  <si>
    <t>114-AEO2022.156.lowmacro-d011222a</t>
  </si>
  <si>
    <t>New Light-Duty Vehicle Prices: Propane Bi-Fuel: Small Pickup: Low economic growth</t>
  </si>
  <si>
    <t>114-AEO2022.157.lowmacro-d011222a</t>
  </si>
  <si>
    <t>New Light-Duty Vehicle Prices: Propane Bi-Fuel: Large Pickup: Low economic growth</t>
  </si>
  <si>
    <t>114-AEO2022.158.lowmacro-d011222a</t>
  </si>
  <si>
    <t>New Light-Duty Vehicle Prices: Propane Bi-Fuel: Small Van: Low economic growth</t>
  </si>
  <si>
    <t>114-AEO2022.159.lowmacro-d011222a</t>
  </si>
  <si>
    <t>New Light-Duty Vehicle Prices: Propane Bi-Fuel: Large Van: Low economic growth</t>
  </si>
  <si>
    <t>114-AEO2022.160.lowmacro-d011222a</t>
  </si>
  <si>
    <t>New Light-Duty Vehicle Prices: Propane Bi-Fuel: Small Utility: Low economic growth</t>
  </si>
  <si>
    <t>114-AEO2022.161.lowmacro-d011222a</t>
  </si>
  <si>
    <t>New Light-Duty Vehicle Prices: Propane Bi-Fuel: Large Utility: Low economic growth</t>
  </si>
  <si>
    <t>114-AEO2022.162.lowmacro-d011222a</t>
  </si>
  <si>
    <t>New Light-Duty Vehicle Prices: Propane Bi-Fuel: Small Crossover Light Truck: Low economic growth</t>
  </si>
  <si>
    <t>114-AEO2022.163.lowmacro-d011222a</t>
  </si>
  <si>
    <t>New Light-Duty Vehicle Prices: Propane Bi-Fuel: Large Crossover Light Truck: Low economic growth</t>
  </si>
  <si>
    <t>114-AEO2022.164.lowmacro-d011222a</t>
  </si>
  <si>
    <t>114-AEO2022.167.</t>
  </si>
  <si>
    <t>New Light-Duty Vehicle Prices: 100 Mile Electric Vehicle: Mini-compact Car: Low economic growth</t>
  </si>
  <si>
    <t>114-AEO2022.168.lowmacro-d011222a</t>
  </si>
  <si>
    <t>New Light-Duty Vehicle Prices: 100 Mile Electric Vehicle: Subcompact Car: Low economic growth</t>
  </si>
  <si>
    <t>114-AEO2022.169.lowmacro-d011222a</t>
  </si>
  <si>
    <t>New Light-Duty Vehicle Prices: 100 Mile Electric Vehicle: Compact Car: Low economic growth</t>
  </si>
  <si>
    <t>114-AEO2022.170.lowmacro-d011222a</t>
  </si>
  <si>
    <t>New Light-Duty Vehicle Prices: 100 Mile Electric Vehicle: Midsize Car: Low economic growth</t>
  </si>
  <si>
    <t>114-AEO2022.171.lowmacro-d011222a</t>
  </si>
  <si>
    <t>New Light-Duty Vehicle Prices: 100 Mile Electric Vehicle: Large Car: Low economic growth</t>
  </si>
  <si>
    <t>114-AEO2022.172.lowmacro-d011222a</t>
  </si>
  <si>
    <t>New Light-Duty Vehicle Prices: 100 Mile Electric Vehicle: Two Seater Car: Low economic growth</t>
  </si>
  <si>
    <t>114-AEO2022.173.lowmacro-d011222a</t>
  </si>
  <si>
    <t>New Light-Duty Vehicle Prices: 100 Mile Electric Vehicle: Small Crossover Car: Low economic growth</t>
  </si>
  <si>
    <t>114-AEO2022.174.lowmacro-d011222a</t>
  </si>
  <si>
    <t>New Light-Duty Vehicle Prices: 100 Mile Electric Vehicle: Large Crossover Car: Low economic growth</t>
  </si>
  <si>
    <t>114-AEO2022.175.lowmacro-d011222a</t>
  </si>
  <si>
    <t>New Light-Duty Vehicle Prices: 100 Mile Electric Vehicle: Small Pickup: Low economic growth</t>
  </si>
  <si>
    <t>114-AEO2022.176.lowmacro-d011222a</t>
  </si>
  <si>
    <t>New Light-Duty Vehicle Prices: 100 Mile Electric Vehicle: Large Pickup: Low economic growth</t>
  </si>
  <si>
    <t>114-AEO2022.177.lowmacro-d011222a</t>
  </si>
  <si>
    <t>New Light-Duty Vehicle Prices: 100 Mile Electric Vehicle: Small Van: Low economic growth</t>
  </si>
  <si>
    <t>114-AEO2022.178.lowmacro-d011222a</t>
  </si>
  <si>
    <t>New Light-Duty Vehicle Prices: 100 Mile Electric Vehicle: Large Van: Low economic growth</t>
  </si>
  <si>
    <t>114-AEO2022.179.lowmacro-d011222a</t>
  </si>
  <si>
    <t>New Light-Duty Vehicle Prices: 100 Mile Electric Vehicle: Small Utility: Low economic growth</t>
  </si>
  <si>
    <t>114-AEO2022.180.lowmacro-d011222a</t>
  </si>
  <si>
    <t>New Light-Duty Vehicle Prices: 100 Mile Electric Vehicle: Large Utility: Low economic growth</t>
  </si>
  <si>
    <t>114-AEO2022.181.lowmacro-d011222a</t>
  </si>
  <si>
    <t>New Light-Duty Vehicle Prices: 100 Mile Electric Vehicle: Small Crossover Light Truck: Low economic growth</t>
  </si>
  <si>
    <t>114-AEO2022.182.lowmacro-d011222a</t>
  </si>
  <si>
    <t>New Light-Duty Vehicle Prices: 100 Mile Electric Vehicle: Large Crossover Light Truck: Low economic growth</t>
  </si>
  <si>
    <t>114-AEO2022.183.lowmacro-d011222a</t>
  </si>
  <si>
    <t>114-AEO2022.185.</t>
  </si>
  <si>
    <t>New Light-Duty Vehicle Prices: 200 Mile Electric Vehicle: Mini-compact Car: Low economic growth</t>
  </si>
  <si>
    <t>114-AEO2022.186.lowmacro-d011222a</t>
  </si>
  <si>
    <t>New Light-Duty Vehicle Prices: 200 Mile Electric Vehicle: Subcompact Car: Low economic growth</t>
  </si>
  <si>
    <t>114-AEO2022.187.lowmacro-d011222a</t>
  </si>
  <si>
    <t>New Light-Duty Vehicle Prices: 200 Mile Electric Vehicle: Compact Car: Low economic growth</t>
  </si>
  <si>
    <t>114-AEO2022.188.lowmacro-d011222a</t>
  </si>
  <si>
    <t>New Light-Duty Vehicle Prices: 200 Mile Electric Vehicle: Midsize Car: Low economic growth</t>
  </si>
  <si>
    <t>114-AEO2022.189.lowmacro-d011222a</t>
  </si>
  <si>
    <t>New Light-Duty Vehicle Prices: 200 Mile Electric Vehicle: Large Car: Low economic growth</t>
  </si>
  <si>
    <t>114-AEO2022.190.lowmacro-d011222a</t>
  </si>
  <si>
    <t>New Light-Duty Vehicle Prices: 200 Mile Electric Vehicle: Two Seater Car: Low economic growth</t>
  </si>
  <si>
    <t>114-AEO2022.191.lowmacro-d011222a</t>
  </si>
  <si>
    <t>New Light-Duty Vehicle Prices: 200 Mile Electric Vehicle: Small Crossover Car: Low economic growth</t>
  </si>
  <si>
    <t>114-AEO2022.192.lowmacro-d011222a</t>
  </si>
  <si>
    <t>New Light-Duty Vehicle Prices: 200 Mile Electric Vehicle: Large Crossover Car: Low economic growth</t>
  </si>
  <si>
    <t>114-AEO2022.193.lowmacro-d011222a</t>
  </si>
  <si>
    <t>New Light-Duty Vehicle Prices: 200 Mile Electric Vehicle: Small Pickup: Low economic growth</t>
  </si>
  <si>
    <t>114-AEO2022.194.lowmacro-d011222a</t>
  </si>
  <si>
    <t>New Light-Duty Vehicle Prices: 200 Mile Electric Vehicle: Large Pickup: Low economic growth</t>
  </si>
  <si>
    <t>114-AEO2022.195.lowmacro-d011222a</t>
  </si>
  <si>
    <t>New Light-Duty Vehicle Prices: 200 Mile Electric Vehicle: Small Van: Low economic growth</t>
  </si>
  <si>
    <t>114-AEO2022.196.lowmacro-d011222a</t>
  </si>
  <si>
    <t>New Light-Duty Vehicle Prices: 200 Mile Electric Vehicle: Large Van: Low economic growth</t>
  </si>
  <si>
    <t>114-AEO2022.197.lowmacro-d011222a</t>
  </si>
  <si>
    <t>New Light-Duty Vehicle Prices: 200 Mile Electric Vehicle: Small Utility: Low economic growth</t>
  </si>
  <si>
    <t>114-AEO2022.198.lowmacro-d011222a</t>
  </si>
  <si>
    <t>New Light-Duty Vehicle Prices: 200 Mile Electric Vehicle: Large Utility: Low economic growth</t>
  </si>
  <si>
    <t>114-AEO2022.199.lowmacro-d011222a</t>
  </si>
  <si>
    <t>New Light-Duty Vehicle Prices: 200 Mile Electric Vehicle: Small Crossover Light Truck: Low economic growth</t>
  </si>
  <si>
    <t>114-AEO2022.200.lowmacro-d011222a</t>
  </si>
  <si>
    <t>New Light-Duty Vehicle Prices: 200 Mile Electric Vehicle: Large Crossover Light Truck: Low economic growth</t>
  </si>
  <si>
    <t>114-AEO2022.201.lowmacro-d011222a</t>
  </si>
  <si>
    <t>114-AEO2022.203.</t>
  </si>
  <si>
    <t>New Light-Duty Vehicle Prices: 300 Mile Electric Vehicle: Mini-compact Car: Low economic growth</t>
  </si>
  <si>
    <t>114-AEO2022.204.lowmacro-d011222a</t>
  </si>
  <si>
    <t>New Light-Duty Vehicle Prices: 300 Mile Electric Vehicle: Subcompact Car: Low economic growth</t>
  </si>
  <si>
    <t>114-AEO2022.205.lowmacro-d011222a</t>
  </si>
  <si>
    <t>New Light-Duty Vehicle Prices: 300 Mile Electric Vehicle: Compact Car: Low economic growth</t>
  </si>
  <si>
    <t>114-AEO2022.206.lowmacro-d011222a</t>
  </si>
  <si>
    <t>New Light-Duty Vehicle Prices: 300 Mile Electric Vehicle: Midsize Car: Low economic growth</t>
  </si>
  <si>
    <t>114-AEO2022.207.lowmacro-d011222a</t>
  </si>
  <si>
    <t>New Light-Duty Vehicle Prices: 300 Mile Electric Vehicle: Large Car: Low economic growth</t>
  </si>
  <si>
    <t>114-AEO2022.208.lowmacro-d011222a</t>
  </si>
  <si>
    <t>New Light-Duty Vehicle Prices: 300 Mile Electric Vehicle: Two Seater Car: Low economic growth</t>
  </si>
  <si>
    <t>114-AEO2022.209.lowmacro-d011222a</t>
  </si>
  <si>
    <t>New Light-Duty Vehicle Prices: 300 Mile Electric Vehicle: Small Crossover Car: Low economic growth</t>
  </si>
  <si>
    <t>114-AEO2022.210.lowmacro-d011222a</t>
  </si>
  <si>
    <t>New Light-Duty Vehicle Prices: 300 Mile Electric Vehicle: Large Crossover Car: Low economic growth</t>
  </si>
  <si>
    <t>114-AEO2022.211.lowmacro-d011222a</t>
  </si>
  <si>
    <t>New Light-Duty Vehicle Prices: 300 Mile Electric Vehicle: Small Pickup: Low economic growth</t>
  </si>
  <si>
    <t>114-AEO2022.212.lowmacro-d011222a</t>
  </si>
  <si>
    <t>New Light-Duty Vehicle Prices: 300 Mile Electric Vehicle: Large Pickup: Low economic growth</t>
  </si>
  <si>
    <t>114-AEO2022.213.lowmacro-d011222a</t>
  </si>
  <si>
    <t>New Light-Duty Vehicle Prices: 300 Mile Electric Vehicle: Small Van: Low economic growth</t>
  </si>
  <si>
    <t>114-AEO2022.214.lowmacro-d011222a</t>
  </si>
  <si>
    <t>New Light-Duty Vehicle Prices: 300 Mile Electric Vehicle: Large Van: Low economic growth</t>
  </si>
  <si>
    <t>114-AEO2022.215.lowmacro-d011222a</t>
  </si>
  <si>
    <t>New Light-Duty Vehicle Prices: 300 Mile Electric Vehicle: Small Utility: Low economic growth</t>
  </si>
  <si>
    <t>114-AEO2022.216.lowmacro-d011222a</t>
  </si>
  <si>
    <t>New Light-Duty Vehicle Prices: 300 Mile Electric Vehicle: Large Utility: Low economic growth</t>
  </si>
  <si>
    <t>114-AEO2022.217.lowmacro-d011222a</t>
  </si>
  <si>
    <t>New Light-Duty Vehicle Prices: 300 Mile Electric Vehicle: Small Crossover Light Truck: Low economic growth</t>
  </si>
  <si>
    <t>114-AEO2022.218.lowmacro-d011222a</t>
  </si>
  <si>
    <t>New Light-Duty Vehicle Prices: 300 Mile Electric Vehicle: Large Crossover Light Truck: Low economic growth</t>
  </si>
  <si>
    <t>114-AEO2022.219.lowmacro-d011222a</t>
  </si>
  <si>
    <t>114-AEO2022.222.</t>
  </si>
  <si>
    <t>New Light-Duty Vehicle Prices: Diesel-Electric Hybrid: Mini-compact Car: Low economic growth</t>
  </si>
  <si>
    <t>114-AEO2022.223.lowmacro-d011222a</t>
  </si>
  <si>
    <t>New Light-Duty Vehicle Prices: Diesel-Electric Hybrid: Subcompact Car: Low economic growth</t>
  </si>
  <si>
    <t>114-AEO2022.224.lowmacro-d011222a</t>
  </si>
  <si>
    <t>New Light-Duty Vehicle Prices: Diesel-Electric Hybrid: Compact Car: Low economic growth</t>
  </si>
  <si>
    <t>114-AEO2022.225.lowmacro-d011222a</t>
  </si>
  <si>
    <t>New Light-Duty Vehicle Prices: Diesel-Electric Hybrid: Midsize Car: Low economic growth</t>
  </si>
  <si>
    <t>114-AEO2022.226.lowmacro-d011222a</t>
  </si>
  <si>
    <t>New Light-Duty Vehicle Prices: Diesel-Electric Hybrid: Large Car: Low economic growth</t>
  </si>
  <si>
    <t>114-AEO2022.227.lowmacro-d011222a</t>
  </si>
  <si>
    <t>New Light-Duty Vehicle Prices: Diesel-Electric Hybrid: Two Seater Car: Low economic growth</t>
  </si>
  <si>
    <t>114-AEO2022.228.lowmacro-d011222a</t>
  </si>
  <si>
    <t>New Light-Duty Vehicle Prices: Diesel-Electric Hybrid: Small Crossover Car: Low economic growth</t>
  </si>
  <si>
    <t>114-AEO2022.229.lowmacro-d011222a</t>
  </si>
  <si>
    <t>New Light-Duty Vehicle Prices: Diesel-Electric Hybrid: Large Crossover Car: Low economic growth</t>
  </si>
  <si>
    <t>114-AEO2022.230.lowmacro-d011222a</t>
  </si>
  <si>
    <t>New Light-Duty Vehicle Prices: Diesel-Electric Hybrid: Small Pickup: Low economic growth</t>
  </si>
  <si>
    <t>114-AEO2022.231.lowmacro-d011222a</t>
  </si>
  <si>
    <t>New Light-Duty Vehicle Prices: Diesel-Electric Hybrid: Large Pickup: Low economic growth</t>
  </si>
  <si>
    <t>114-AEO2022.232.lowmacro-d011222a</t>
  </si>
  <si>
    <t>New Light-Duty Vehicle Prices: Diesel-Electric Hybrid: Small Van: Low economic growth</t>
  </si>
  <si>
    <t>114-AEO2022.233.lowmacro-d011222a</t>
  </si>
  <si>
    <t>New Light-Duty Vehicle Prices: Diesel-Electric Hybrid: Large Van: Low economic growth</t>
  </si>
  <si>
    <t>114-AEO2022.234.lowmacro-d011222a</t>
  </si>
  <si>
    <t>New Light-Duty Vehicle Prices: Diesel-Electric Hybrid: Small Utility: Low economic growth</t>
  </si>
  <si>
    <t>114-AEO2022.235.lowmacro-d011222a</t>
  </si>
  <si>
    <t>New Light-Duty Vehicle Prices: Diesel-Electric Hybrid: Large Utility: Low economic growth</t>
  </si>
  <si>
    <t>114-AEO2022.236.lowmacro-d011222a</t>
  </si>
  <si>
    <t>New Light-Duty Vehicle Prices: Diesel-Electric Hybrid: Small Crossover Light Truck: Low economic growth</t>
  </si>
  <si>
    <t>114-AEO2022.237.lowmacro-d011222a</t>
  </si>
  <si>
    <t>New Light-Duty Vehicle Prices: Diesel-Electric Hybrid: Large Crossover Light Truck: Low economic growth</t>
  </si>
  <si>
    <t>114-AEO2022.238.lowmacro-d011222a</t>
  </si>
  <si>
    <t>114-AEO2022.240.</t>
  </si>
  <si>
    <t>New Light-Duty Vehicle Prices: Gasoline-Electric Hybrid: Mini-compact Car: Low economic growth</t>
  </si>
  <si>
    <t>114-AEO2022.241.lowmacro-d011222a</t>
  </si>
  <si>
    <t>New Light-Duty Vehicle Prices: Gasoline-Electric Hybrid: Subcompact Car: Low economic growth</t>
  </si>
  <si>
    <t>114-AEO2022.242.lowmacro-d011222a</t>
  </si>
  <si>
    <t>New Light-Duty Vehicle Prices: Gasoline-Electric Hybrid: Compact Car: Low economic growth</t>
  </si>
  <si>
    <t>114-AEO2022.243.lowmacro-d011222a</t>
  </si>
  <si>
    <t>New Light-Duty Vehicle Prices: Gasoline-Electric Hybrid: Midsize Car: Low economic growth</t>
  </si>
  <si>
    <t>114-AEO2022.244.lowmacro-d011222a</t>
  </si>
  <si>
    <t>New Light-Duty Vehicle Prices: Gasoline-Electric Hybrid: Large Car: Low economic growth</t>
  </si>
  <si>
    <t>114-AEO2022.245.lowmacro-d011222a</t>
  </si>
  <si>
    <t>New Light-Duty Vehicle Prices: Gasoline-Electric Hybrid: Two Seater Car: Low economic growth</t>
  </si>
  <si>
    <t>114-AEO2022.246.lowmacro-d011222a</t>
  </si>
  <si>
    <t>New Light-Duty Vehicle Prices: Gasoline-Electric Hybrid: Small Crossover Car: Low economic growth</t>
  </si>
  <si>
    <t>114-AEO2022.247.lowmacro-d011222a</t>
  </si>
  <si>
    <t>New Light-Duty Vehicle Prices: Gasoline-Electric Hybrid: Large Crossover Car: Low economic growth</t>
  </si>
  <si>
    <t>114-AEO2022.248.lowmacro-d011222a</t>
  </si>
  <si>
    <t>New Light-Duty Vehicle Prices: Gasoline-Electric Hybrid: Small Pickup: Low economic growth</t>
  </si>
  <si>
    <t>114-AEO2022.249.lowmacro-d011222a</t>
  </si>
  <si>
    <t>New Light-Duty Vehicle Prices: Gasoline-Electric Hybrid: Large Pickup: Low economic growth</t>
  </si>
  <si>
    <t>114-AEO2022.250.lowmacro-d011222a</t>
  </si>
  <si>
    <t>New Light-Duty Vehicle Prices: Gasoline-Electric Hybrid: Small Van: Low economic growth</t>
  </si>
  <si>
    <t>114-AEO2022.251.lowmacro-d011222a</t>
  </si>
  <si>
    <t>New Light-Duty Vehicle Prices: Gasoline-Electric Hybrid: Large Van: Low economic growth</t>
  </si>
  <si>
    <t>114-AEO2022.252.lowmacro-d011222a</t>
  </si>
  <si>
    <t>New Light-Duty Vehicle Prices: Gasoline-Electric Hybrid: Small Utility: Low economic growth</t>
  </si>
  <si>
    <t>114-AEO2022.253.lowmacro-d011222a</t>
  </si>
  <si>
    <t>New Light-Duty Vehicle Prices: Gasoline-Electric Hybrid: Large Utility: Low economic growth</t>
  </si>
  <si>
    <t>114-AEO2022.254.lowmacro-d011222a</t>
  </si>
  <si>
    <t>New Light-Duty Vehicle Prices: Gasoline-Electric Hybrid: Small Crossover Light Truck: Low economic growth</t>
  </si>
  <si>
    <t>114-AEO2022.255.lowmacro-d011222a</t>
  </si>
  <si>
    <t>New Light-Duty Vehicle Prices: Gasoline-Electric Hybrid: Large Crossover Light Truck: Low economic growth</t>
  </si>
  <si>
    <t>114-AEO2022.256.lowmacro-d011222a</t>
  </si>
  <si>
    <t>114-AEO2022.258.</t>
  </si>
  <si>
    <t>New Light-Duty Vehicle Prices: Fuel Cell Methanol: Mini-compact Car: Low economic growth</t>
  </si>
  <si>
    <t>114-AEO2022.259.lowmacro-d011222a</t>
  </si>
  <si>
    <t>New Light-Duty Vehicle Prices: Fuel Cell Methanol: Subcompact Car: Low economic growth</t>
  </si>
  <si>
    <t>114-AEO2022.260.lowmacro-d011222a</t>
  </si>
  <si>
    <t>New Light-Duty Vehicle Prices: Fuel Cell Methanol: Compact Car: Low economic growth</t>
  </si>
  <si>
    <t>114-AEO2022.261.lowmacro-d011222a</t>
  </si>
  <si>
    <t>New Light-Duty Vehicle Prices: Fuel Cell Methanol: Midsize Car: Low economic growth</t>
  </si>
  <si>
    <t>114-AEO2022.262.lowmacro-d011222a</t>
  </si>
  <si>
    <t>New Light-Duty Vehicle Prices: Fuel Cell Methanol: Large Car: Low economic growth</t>
  </si>
  <si>
    <t>114-AEO2022.263.lowmacro-d011222a</t>
  </si>
  <si>
    <t>New Light-Duty Vehicle Prices: Fuel Cell Methanol: Two Seater Car: Low economic growth</t>
  </si>
  <si>
    <t>114-AEO2022.264.lowmacro-d011222a</t>
  </si>
  <si>
    <t>New Light-Duty Vehicle Prices: Fuel Cell Methanol: Small Crossover Car: Low economic growth</t>
  </si>
  <si>
    <t>114-AEO2022.265.lowmacro-d011222a</t>
  </si>
  <si>
    <t>New Light-Duty Vehicle Prices: Fuel Cell Methanol: Large Crossover Car: Low economic growth</t>
  </si>
  <si>
    <t>114-AEO2022.266.lowmacro-d011222a</t>
  </si>
  <si>
    <t>New Light-Duty Vehicle Prices: Fuel Cell Methanol: Small Pickup: Low economic growth</t>
  </si>
  <si>
    <t>114-AEO2022.267.lowmacro-d011222a</t>
  </si>
  <si>
    <t>New Light-Duty Vehicle Prices: Fuel Cell Methanol: Large Pickup: Low economic growth</t>
  </si>
  <si>
    <t>114-AEO2022.268.lowmacro-d011222a</t>
  </si>
  <si>
    <t>New Light-Duty Vehicle Prices: Fuel Cell Methanol: Small Van: Low economic growth</t>
  </si>
  <si>
    <t>114-AEO2022.269.lowmacro-d011222a</t>
  </si>
  <si>
    <t>New Light-Duty Vehicle Prices: Fuel Cell Methanol: Large Van: Low economic growth</t>
  </si>
  <si>
    <t>114-AEO2022.270.lowmacro-d011222a</t>
  </si>
  <si>
    <t>New Light-Duty Vehicle Prices: Fuel Cell Methanol: Small Utility: Low economic growth</t>
  </si>
  <si>
    <t>114-AEO2022.271.lowmacro-d011222a</t>
  </si>
  <si>
    <t>New Light-Duty Vehicle Prices: Fuel Cell Methanol: Large Utility: Low economic growth</t>
  </si>
  <si>
    <t>114-AEO2022.272.lowmacro-d011222a</t>
  </si>
  <si>
    <t>New Light-Duty Vehicle Prices: Fuel Cell Methanol: Small Crossover Light Truck: Low economic growth</t>
  </si>
  <si>
    <t>114-AEO2022.273.lowmacro-d011222a</t>
  </si>
  <si>
    <t>New Light-Duty Vehicle Prices: Fuel Cell Methanol: Large Crossover Light Truck: Low economic growth</t>
  </si>
  <si>
    <t>114-AEO2022.274.lowmacro-d011222a</t>
  </si>
  <si>
    <t>114-AEO2022.277.</t>
  </si>
  <si>
    <t>New Light-Duty Vehicle Prices: Fuel Cell Hydrogen: Mini-compact Car: Low economic growth</t>
  </si>
  <si>
    <t>114-AEO2022.278.lowmacro-d011222a</t>
  </si>
  <si>
    <t>New Light-Duty Vehicle Prices: Fuel Cell Hydrogen: Subcompact Car: Low economic growth</t>
  </si>
  <si>
    <t>114-AEO2022.279.lowmacro-d011222a</t>
  </si>
  <si>
    <t>New Light-Duty Vehicle Prices: Fuel Cell Hydrogen: Compact Car: Low economic growth</t>
  </si>
  <si>
    <t>114-AEO2022.280.lowmacro-d011222a</t>
  </si>
  <si>
    <t>New Light-Duty Vehicle Prices: Fuel Cell Hydrogen: Midsize Car: Low economic growth</t>
  </si>
  <si>
    <t>114-AEO2022.281.lowmacro-d011222a</t>
  </si>
  <si>
    <t>New Light-Duty Vehicle Prices: Fuel Cell Hydrogen: Large Car: Low economic growth</t>
  </si>
  <si>
    <t>114-AEO2022.282.lowmacro-d011222a</t>
  </si>
  <si>
    <t>New Light-Duty Vehicle Prices: Fuel Cell Hydrogen: Two Seater Car: Low economic growth</t>
  </si>
  <si>
    <t>114-AEO2022.283.lowmacro-d011222a</t>
  </si>
  <si>
    <t>New Light-Duty Vehicle Prices: Fuel Cell Hydrogen: Small Crossover Car: Low economic growth</t>
  </si>
  <si>
    <t>114-AEO2022.284.lowmacro-d011222a</t>
  </si>
  <si>
    <t>New Light-Duty Vehicle Prices: Fuel Cell Hydrogen: Large Crossover Car: Low economic growth</t>
  </si>
  <si>
    <t>114-AEO2022.285.lowmacro-d011222a</t>
  </si>
  <si>
    <t>New Light-Duty Vehicle Prices: Fuel Cell Hydrogen: Small Pickup: Low economic growth</t>
  </si>
  <si>
    <t>114-AEO2022.286.lowmacro-d011222a</t>
  </si>
  <si>
    <t>New Light-Duty Vehicle Prices: Fuel Cell Hydrogen: Large Pickup: Low economic growth</t>
  </si>
  <si>
    <t>114-AEO2022.287.lowmacro-d011222a</t>
  </si>
  <si>
    <t>New Light-Duty Vehicle Prices: Fuel Cell Hydrogen: Small Van: Low economic growth</t>
  </si>
  <si>
    <t>114-AEO2022.288.lowmacro-d011222a</t>
  </si>
  <si>
    <t>New Light-Duty Vehicle Prices: Fuel Cell Hydrogen: Large Van: Low economic growth</t>
  </si>
  <si>
    <t>114-AEO2022.289.lowmacro-d011222a</t>
  </si>
  <si>
    <t>New Light-Duty Vehicle Prices: Fuel Cell Hydrogen: Small Utility: Low economic growth</t>
  </si>
  <si>
    <t>114-AEO2022.290.lowmacro-d011222a</t>
  </si>
  <si>
    <t>New Light-Duty Vehicle Prices: Fuel Cell Hydrogen: Large Utility: Low economic growth</t>
  </si>
  <si>
    <t>114-AEO2022.291.lowmacro-d011222a</t>
  </si>
  <si>
    <t>New Light-Duty Vehicle Prices: Fuel Cell Hydrogen: Small Crossover Light Truck: Low economic growth</t>
  </si>
  <si>
    <t>114-AEO2022.292.lowmacro-d011222a</t>
  </si>
  <si>
    <t>New Light-Duty Vehicle Prices: Fuel Cell Hydrogen: Large Crossover Light Truck: Low economic growth</t>
  </si>
  <si>
    <t>114-AEO2022.293.lowmacro-d011222a</t>
  </si>
  <si>
    <t>114-AEO2022.295.</t>
  </si>
  <si>
    <t>New Light-Duty Vehicle Prices: Average Price: Car: Low economic growth</t>
  </si>
  <si>
    <t>114-AEO2022.296.lowmacro-d011222a</t>
  </si>
  <si>
    <t>New Light-Duty Vehicle Prices: Average Price: Trucks: Low economic growth</t>
  </si>
  <si>
    <t>114-AEO2022.297.lowmacro-d011222a</t>
  </si>
  <si>
    <t>New Light-Duty Vehicle Prices: Average Price: Light Duty Vehicles: Low economic growth</t>
  </si>
  <si>
    <t>114-AEO2022.298.lowmacro-d011222a</t>
  </si>
  <si>
    <t>Interpolated 2020 multiplier</t>
  </si>
  <si>
    <t>electric rail (car prices)</t>
  </si>
  <si>
    <t>Washington Post</t>
  </si>
  <si>
    <t>Metro finalizes contract for new rail cars to be built in D.C. region</t>
  </si>
  <si>
    <t>https://www.washingtonpost.com/local/trafficandcommuting/metro-hitachi-rail/2021/03/17/926e5922-8737-11eb-bfdf-4d36dab83a6d_story.html</t>
  </si>
  <si>
    <t>Diesel Cost per Train</t>
  </si>
  <si>
    <t>The Hill</t>
  </si>
  <si>
    <t>https://thehill.com/policy/transportation/railroads/561910-amtrak-spending-7b-on-new-passenger-train-cars-locomotives/</t>
  </si>
  <si>
    <t>Amtrak spending $7B on new passenger train cars, locomotives</t>
  </si>
  <si>
    <t>Amtrak Cars per Train</t>
  </si>
  <si>
    <t>Wikipedia</t>
  </si>
  <si>
    <t>https://en.wikipedia.org/wiki/List_of_Amtrak_rolling_stock</t>
  </si>
  <si>
    <t>List of Amtrak Rolling Stock</t>
  </si>
  <si>
    <t>Idaho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</si>
</sst>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4" formatCode="_(&quot;$&quot;* #,##0.00_);_(&quot;$&quot;* \(#,##0.00\);_(&quot;$&quot;* &quot;-&quot;??_);_(@_)"/>
    <numFmt numFmtId="43" formatCode="_(* #,##0.00_);_(* \(#,##0.00\);_(* &quot;-&quot;??_);_(@_)"/>
    <numFmt numFmtId="164" formatCode="&quot;$&quot;#,##0"/>
    <numFmt numFmtId="165" formatCode="0.000"/>
    <numFmt numFmtId="166" formatCode="0.0"/>
    <numFmt numFmtId="167" formatCode="_(&quot;$&quot;* #,##0_);_(&quot;$&quot;* \(#,##0\);_(&quot;$&quot;* &quot;-&quot;??_);_(@_)"/>
    <numFmt numFmtId="168" formatCode="_(* #,##0_);_(* \(#,##0\);_(* &quot;-&quot;??_);_(@_)"/>
    <numFmt numFmtId="169" formatCode="#,##0.0"/>
    <numFmt numFmtId="170" formatCode="0.0%"/>
  </numFmts>
  <fonts count="19"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u/>
      <sz val="12"/>
      <color theme="1"/>
      <name val="Calibri"/>
      <family val="2"/>
      <scheme val="minor"/>
    </font>
    <font>
      <b/>
      <sz val="11"/>
      <color rgb="FF000000"/>
      <name val="Calibri"/>
      <family val="2"/>
      <scheme val="minor"/>
    </font>
    <font>
      <sz val="11"/>
      <color rgb="FF000000"/>
      <name val="Calibri"/>
      <family val="2"/>
      <scheme val="minor"/>
    </font>
    <font>
      <sz val="10"/>
      <name val="Calibri"/>
      <family val="2"/>
    </font>
    <font>
      <sz val="10"/>
      <color indexed="8"/>
      <name val="Arial"/>
      <family val="2"/>
    </font>
    <font>
      <sz val="8"/>
      <name val="Arial"/>
      <family val="2"/>
    </font>
    <font>
      <b/>
      <sz val="9"/>
      <name val="Calibri"/>
      <family val="2"/>
    </font>
    <font>
      <sz val="9"/>
      <name val="Calibri"/>
      <family val="2"/>
    </font>
    <font>
      <sz val="9"/>
      <name val="Calibri"/>
      <family val="2"/>
    </font>
    <font>
      <sz val="8"/>
      <name val="Calibri"/>
      <family val="2"/>
      <scheme val="minor"/>
    </font>
  </fonts>
  <fills count="21">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0.34998626667073579"/>
        <bgColor indexed="64"/>
      </patternFill>
    </fill>
  </fills>
  <borders count="6">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44" fontId="6" fillId="0" borderId="0" applyFont="0" applyFill="0" applyBorder="0" applyAlignment="0" applyProtection="0"/>
    <xf numFmtId="0" fontId="7"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01">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 fontId="0" fillId="0" borderId="0" xfId="0" applyNumberFormat="1"/>
    <xf numFmtId="0" fontId="5" fillId="0" borderId="0" xfId="0" applyFont="1"/>
    <xf numFmtId="0" fontId="0" fillId="0" borderId="0" xfId="0" applyAlignment="1">
      <alignment horizontal="left"/>
    </xf>
    <xf numFmtId="164" fontId="0" fillId="0" borderId="0" xfId="8" applyNumberFormat="1" applyFont="1"/>
    <xf numFmtId="0" fontId="1" fillId="2" borderId="0" xfId="0" applyFont="1" applyFill="1" applyAlignment="1">
      <alignment horizontal="right"/>
    </xf>
    <xf numFmtId="1" fontId="0" fillId="3" borderId="0" xfId="0" applyNumberFormat="1" applyFill="1"/>
    <xf numFmtId="0" fontId="0" fillId="3" borderId="0" xfId="0" applyFill="1"/>
    <xf numFmtId="0" fontId="7" fillId="0" borderId="0" xfId="9"/>
    <xf numFmtId="0" fontId="0" fillId="0" borderId="0" xfId="0" applyAlignment="1">
      <alignment wrapText="1"/>
    </xf>
    <xf numFmtId="0" fontId="1" fillId="2" borderId="0" xfId="0" applyFont="1" applyFill="1" applyAlignment="1">
      <alignment wrapText="1"/>
    </xf>
    <xf numFmtId="0" fontId="0" fillId="0" borderId="0" xfId="0" applyAlignment="1">
      <alignment horizontal="left" wrapText="1"/>
    </xf>
    <xf numFmtId="0" fontId="0" fillId="2" borderId="0" xfId="0" applyFill="1"/>
    <xf numFmtId="0" fontId="0" fillId="4" borderId="0" xfId="0" applyFill="1"/>
    <xf numFmtId="165" fontId="0" fillId="0" borderId="0" xfId="0" applyNumberFormat="1"/>
    <xf numFmtId="0" fontId="8" fillId="0" borderId="0" xfId="0" applyFont="1"/>
    <xf numFmtId="166" fontId="0" fillId="0" borderId="0" xfId="0" applyNumberFormat="1"/>
    <xf numFmtId="166" fontId="0" fillId="4" borderId="0" xfId="0" applyNumberFormat="1" applyFill="1"/>
    <xf numFmtId="0" fontId="1" fillId="3" borderId="0" xfId="0" applyFont="1" applyFill="1"/>
    <xf numFmtId="10" fontId="0" fillId="0" borderId="0" xfId="0" applyNumberFormat="1"/>
    <xf numFmtId="0" fontId="0" fillId="5" borderId="0" xfId="0" applyFill="1"/>
    <xf numFmtId="0" fontId="7" fillId="0" borderId="0" xfId="9" applyAlignment="1">
      <alignment wrapText="1"/>
    </xf>
    <xf numFmtId="9" fontId="0" fillId="0" borderId="0" xfId="10" applyFont="1"/>
    <xf numFmtId="0" fontId="0" fillId="6" borderId="0" xfId="0" applyFill="1"/>
    <xf numFmtId="167" fontId="0" fillId="0" borderId="0" xfId="8" applyNumberFormat="1" applyFont="1"/>
    <xf numFmtId="0" fontId="9" fillId="0" borderId="0" xfId="0" applyFont="1"/>
    <xf numFmtId="44" fontId="0" fillId="0" borderId="0" xfId="8" applyFont="1"/>
    <xf numFmtId="0" fontId="7" fillId="0" borderId="0" xfId="9" applyFill="1"/>
    <xf numFmtId="0" fontId="0" fillId="0" borderId="0" xfId="0" applyAlignment="1">
      <alignment vertical="top"/>
    </xf>
    <xf numFmtId="6" fontId="0" fillId="0" borderId="0" xfId="0" applyNumberFormat="1"/>
    <xf numFmtId="0" fontId="3" fillId="0" borderId="4" xfId="5">
      <alignment wrapText="1"/>
    </xf>
    <xf numFmtId="0" fontId="3" fillId="0" borderId="4" xfId="5" applyAlignment="1">
      <alignment horizontal="right" wrapText="1"/>
    </xf>
    <xf numFmtId="0" fontId="3" fillId="0" borderId="2" xfId="3">
      <alignment wrapText="1"/>
    </xf>
    <xf numFmtId="0" fontId="3" fillId="0" borderId="4" xfId="5" applyAlignment="1"/>
    <xf numFmtId="0" fontId="3" fillId="0" borderId="4" xfId="5" applyAlignment="1">
      <alignment horizontal="right"/>
    </xf>
    <xf numFmtId="0" fontId="1" fillId="7" borderId="0" xfId="0" applyFont="1" applyFill="1"/>
    <xf numFmtId="10" fontId="1" fillId="7" borderId="0" xfId="0" applyNumberFormat="1" applyFont="1" applyFill="1"/>
    <xf numFmtId="0" fontId="0" fillId="8" borderId="0" xfId="0" applyFill="1"/>
    <xf numFmtId="10" fontId="0" fillId="8" borderId="0" xfId="0" applyNumberFormat="1" applyFill="1"/>
    <xf numFmtId="0" fontId="1" fillId="9" borderId="0" xfId="0" applyFont="1" applyFill="1"/>
    <xf numFmtId="0" fontId="0" fillId="10" borderId="0" xfId="0" applyFill="1"/>
    <xf numFmtId="9" fontId="0" fillId="0" borderId="0" xfId="0" applyNumberFormat="1"/>
    <xf numFmtId="0" fontId="0" fillId="0" borderId="3" xfId="4" applyFont="1" applyAlignment="1"/>
    <xf numFmtId="0" fontId="1" fillId="10" borderId="0" xfId="0" applyFont="1" applyFill="1"/>
    <xf numFmtId="167" fontId="0" fillId="11" borderId="0" xfId="8" applyNumberFormat="1" applyFont="1" applyFill="1"/>
    <xf numFmtId="0" fontId="1" fillId="12" borderId="0" xfId="0" applyFont="1" applyFill="1"/>
    <xf numFmtId="0" fontId="0" fillId="12" borderId="0" xfId="0" applyFill="1"/>
    <xf numFmtId="0" fontId="0" fillId="13" borderId="0" xfId="0" applyFill="1"/>
    <xf numFmtId="0" fontId="1" fillId="14" borderId="0" xfId="0" applyFont="1" applyFill="1"/>
    <xf numFmtId="0" fontId="1" fillId="15" borderId="0" xfId="0" applyFont="1" applyFill="1"/>
    <xf numFmtId="0" fontId="0" fillId="15" borderId="0" xfId="0" applyFill="1"/>
    <xf numFmtId="0" fontId="3" fillId="15" borderId="4" xfId="5" applyFill="1" applyAlignment="1"/>
    <xf numFmtId="167" fontId="0" fillId="15" borderId="0" xfId="8" applyNumberFormat="1" applyFont="1" applyFill="1"/>
    <xf numFmtId="0" fontId="1" fillId="16" borderId="0" xfId="0" applyFont="1" applyFill="1"/>
    <xf numFmtId="0" fontId="0" fillId="16" borderId="0" xfId="0" applyFill="1"/>
    <xf numFmtId="167" fontId="0" fillId="4" borderId="0" xfId="8" applyNumberFormat="1" applyFont="1" applyFill="1"/>
    <xf numFmtId="167" fontId="0" fillId="0" borderId="0" xfId="8" applyNumberFormat="1" applyFont="1" applyFill="1"/>
    <xf numFmtId="0" fontId="1" fillId="6" borderId="5" xfId="0" applyFont="1" applyFill="1" applyBorder="1" applyAlignment="1">
      <alignment wrapText="1"/>
    </xf>
    <xf numFmtId="43" fontId="0" fillId="0" borderId="0" xfId="11" applyFont="1"/>
    <xf numFmtId="168" fontId="0" fillId="0" borderId="0" xfId="11" applyNumberFormat="1" applyFont="1"/>
    <xf numFmtId="0" fontId="1" fillId="17" borderId="0" xfId="0" applyFont="1" applyFill="1"/>
    <xf numFmtId="0" fontId="0" fillId="7" borderId="0" xfId="0" applyFill="1"/>
    <xf numFmtId="10" fontId="0" fillId="7" borderId="0" xfId="0" applyNumberFormat="1" applyFill="1"/>
    <xf numFmtId="168" fontId="0" fillId="5" borderId="0" xfId="11" applyNumberFormat="1" applyFont="1" applyFill="1"/>
    <xf numFmtId="0" fontId="0" fillId="17" borderId="0" xfId="0" applyFill="1"/>
    <xf numFmtId="0" fontId="1" fillId="18" borderId="0" xfId="0" applyFont="1" applyFill="1"/>
    <xf numFmtId="1" fontId="0" fillId="5" borderId="0" xfId="0" applyNumberFormat="1" applyFill="1"/>
    <xf numFmtId="1" fontId="0" fillId="19" borderId="0" xfId="0" applyNumberFormat="1" applyFill="1"/>
    <xf numFmtId="1" fontId="0" fillId="12" borderId="0" xfId="0" applyNumberFormat="1" applyFill="1"/>
    <xf numFmtId="0" fontId="0" fillId="20" borderId="0" xfId="0" applyFill="1"/>
    <xf numFmtId="0" fontId="1" fillId="20" borderId="0" xfId="0" applyFont="1" applyFill="1"/>
    <xf numFmtId="0" fontId="0" fillId="0" borderId="0" xfId="0" applyAlignment="1">
      <alignment vertical="center"/>
    </xf>
    <xf numFmtId="0" fontId="10" fillId="0" borderId="0" xfId="0" applyFont="1" applyAlignment="1">
      <alignment vertical="center"/>
    </xf>
    <xf numFmtId="0" fontId="0" fillId="0" borderId="0" xfId="0" applyAlignment="1">
      <alignment vertical="center" wrapText="1"/>
    </xf>
    <xf numFmtId="0" fontId="11" fillId="0" borderId="0" xfId="0" applyFont="1" applyAlignment="1">
      <alignment vertical="center"/>
    </xf>
    <xf numFmtId="0" fontId="10" fillId="4" borderId="0" xfId="0" applyFont="1" applyFill="1" applyAlignment="1">
      <alignment vertical="center"/>
    </xf>
    <xf numFmtId="0" fontId="0" fillId="4" borderId="0" xfId="0" applyFill="1" applyAlignment="1">
      <alignment vertical="center" wrapText="1"/>
    </xf>
    <xf numFmtId="0" fontId="2" fillId="0" borderId="0" xfId="6"/>
    <xf numFmtId="0" fontId="12" fillId="0" borderId="0" xfId="0" applyFont="1"/>
    <xf numFmtId="0" fontId="13" fillId="0" borderId="0" xfId="0" applyFont="1"/>
    <xf numFmtId="0" fontId="14" fillId="0" borderId="0" xfId="0" applyFont="1"/>
    <xf numFmtId="0" fontId="4" fillId="0" borderId="0" xfId="7">
      <alignment horizontal="left"/>
    </xf>
    <xf numFmtId="0" fontId="15" fillId="0" borderId="0" xfId="0" applyFont="1" applyAlignment="1">
      <alignment horizontal="right"/>
    </xf>
    <xf numFmtId="0" fontId="15" fillId="0" borderId="4" xfId="5" applyFont="1" applyAlignment="1">
      <alignment horizontal="right"/>
    </xf>
    <xf numFmtId="0" fontId="0" fillId="0" borderId="0" xfId="0" applyAlignment="1">
      <alignment horizontal="right"/>
    </xf>
    <xf numFmtId="0" fontId="0" fillId="0" borderId="3" xfId="4" applyFont="1">
      <alignment wrapText="1"/>
    </xf>
    <xf numFmtId="169" fontId="0" fillId="0" borderId="3" xfId="4" applyNumberFormat="1" applyFont="1" applyAlignment="1">
      <alignment horizontal="right" wrapText="1"/>
    </xf>
    <xf numFmtId="0" fontId="0" fillId="0" borderId="1" xfId="0" applyBorder="1"/>
    <xf numFmtId="0" fontId="17" fillId="0" borderId="0" xfId="0" applyFont="1"/>
    <xf numFmtId="4" fontId="0" fillId="0" borderId="3" xfId="4" applyNumberFormat="1" applyFont="1" applyAlignment="1">
      <alignment horizontal="right" wrapText="1"/>
    </xf>
    <xf numFmtId="0" fontId="2" fillId="0" borderId="1" xfId="2">
      <alignment wrapText="1"/>
    </xf>
    <xf numFmtId="0" fontId="16" fillId="0" borderId="1" xfId="2" applyFont="1">
      <alignment wrapText="1"/>
    </xf>
    <xf numFmtId="170" fontId="0" fillId="0" borderId="3" xfId="10" applyNumberFormat="1" applyFont="1" applyBorder="1" applyAlignment="1">
      <alignment horizontal="right" wrapText="1"/>
    </xf>
    <xf numFmtId="0" fontId="16" fillId="0" borderId="0" xfId="0" applyFont="1"/>
    <xf numFmtId="14" fontId="0" fillId="0" borderId="0" xfId="0" applyNumberFormat="1"/>
    <xf numFmtId="0" fontId="0" fillId="0" borderId="0" xfId="0"/>
    <xf numFmtId="0" fontId="16" fillId="0" borderId="1" xfId="2" applyFont="1">
      <alignment wrapText="1"/>
    </xf>
    <xf numFmtId="0" fontId="0" fillId="0" borderId="1" xfId="0" applyBorder="1"/>
  </cellXfs>
  <cellStyles count="12">
    <cellStyle name="Body: normal cell" xfId="4" xr:uid="{00000000-0005-0000-0000-000000000000}"/>
    <cellStyle name="Comma" xfId="11" builtinId="3"/>
    <cellStyle name="Currency" xfId="8" builtinId="4"/>
    <cellStyle name="Font: Calibri, 9pt regular" xfId="6" xr:uid="{00000000-0005-0000-0000-000002000000}"/>
    <cellStyle name="Footnotes: top row" xfId="2" xr:uid="{00000000-0005-0000-0000-000003000000}"/>
    <cellStyle name="Header: bottom row" xfId="5" xr:uid="{00000000-0005-0000-0000-000004000000}"/>
    <cellStyle name="Hyperlink" xfId="9" builtinId="8"/>
    <cellStyle name="Normal" xfId="0" builtinId="0"/>
    <cellStyle name="Normal 2" xfId="1" xr:uid="{00000000-0005-0000-0000-000007000000}"/>
    <cellStyle name="Parent row" xfId="3" xr:uid="{00000000-0005-0000-0000-000008000000}"/>
    <cellStyle name="Percent" xfId="10" builtinId="5"/>
    <cellStyle name="Table title"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3</xdr:col>
      <xdr:colOff>382759</xdr:colOff>
      <xdr:row>16</xdr:row>
      <xdr:rowOff>139700</xdr:rowOff>
    </xdr:to>
    <xdr:pic>
      <xdr:nvPicPr>
        <xdr:cNvPr id="2" name="Picture 1">
          <a:extLst>
            <a:ext uri="{FF2B5EF4-FFF2-40B4-BE49-F238E27FC236}">
              <a16:creationId xmlns:a16="http://schemas.microsoft.com/office/drawing/2014/main" id="{4F7CD980-1030-43EC-ABF8-B6D3EDA285BE}"/>
            </a:ext>
          </a:extLst>
        </xdr:cNvPr>
        <xdr:cNvPicPr>
          <a:picLocks noChangeAspect="1"/>
        </xdr:cNvPicPr>
      </xdr:nvPicPr>
      <xdr:blipFill>
        <a:blip xmlns:r="http://schemas.openxmlformats.org/officeDocument/2006/relationships" r:embed="rId1"/>
        <a:stretch>
          <a:fillRect/>
        </a:stretch>
      </xdr:blipFill>
      <xdr:spPr>
        <a:xfrm>
          <a:off x="0" y="1628775"/>
          <a:ext cx="5154784" cy="1047750"/>
        </a:xfrm>
        <a:prstGeom prst="rect">
          <a:avLst/>
        </a:prstGeom>
      </xdr:spPr>
    </xdr:pic>
    <xdr:clientData/>
  </xdr:twoCellAnchor>
  <xdr:twoCellAnchor editAs="oneCell">
    <xdr:from>
      <xdr:col>0</xdr:col>
      <xdr:colOff>11906</xdr:colOff>
      <xdr:row>18</xdr:row>
      <xdr:rowOff>80960</xdr:rowOff>
    </xdr:from>
    <xdr:to>
      <xdr:col>1</xdr:col>
      <xdr:colOff>743445</xdr:colOff>
      <xdr:row>27</xdr:row>
      <xdr:rowOff>142081</xdr:rowOff>
    </xdr:to>
    <xdr:pic>
      <xdr:nvPicPr>
        <xdr:cNvPr id="3" name="Picture 2">
          <a:extLst>
            <a:ext uri="{FF2B5EF4-FFF2-40B4-BE49-F238E27FC236}">
              <a16:creationId xmlns:a16="http://schemas.microsoft.com/office/drawing/2014/main" id="{A01155F0-7C43-4E7A-A900-7ED6CED54A54}"/>
            </a:ext>
          </a:extLst>
        </xdr:cNvPr>
        <xdr:cNvPicPr>
          <a:picLocks noChangeAspect="1"/>
        </xdr:cNvPicPr>
      </xdr:nvPicPr>
      <xdr:blipFill>
        <a:blip xmlns:r="http://schemas.openxmlformats.org/officeDocument/2006/relationships" r:embed="rId2"/>
        <a:stretch>
          <a:fillRect/>
        </a:stretch>
      </xdr:blipFill>
      <xdr:spPr>
        <a:xfrm>
          <a:off x="11906" y="5186360"/>
          <a:ext cx="2893714" cy="1686721"/>
        </a:xfrm>
        <a:prstGeom prst="rect">
          <a:avLst/>
        </a:prstGeom>
      </xdr:spPr>
    </xdr:pic>
    <xdr:clientData/>
  </xdr:twoCellAnchor>
  <xdr:twoCellAnchor editAs="oneCell">
    <xdr:from>
      <xdr:col>0</xdr:col>
      <xdr:colOff>0</xdr:colOff>
      <xdr:row>34</xdr:row>
      <xdr:rowOff>7938</xdr:rowOff>
    </xdr:from>
    <xdr:to>
      <xdr:col>3</xdr:col>
      <xdr:colOff>934559</xdr:colOff>
      <xdr:row>40</xdr:row>
      <xdr:rowOff>60324</xdr:rowOff>
    </xdr:to>
    <xdr:pic>
      <xdr:nvPicPr>
        <xdr:cNvPr id="4" name="Picture 3">
          <a:extLst>
            <a:ext uri="{FF2B5EF4-FFF2-40B4-BE49-F238E27FC236}">
              <a16:creationId xmlns:a16="http://schemas.microsoft.com/office/drawing/2014/main" id="{C7799332-3E32-4C00-BB9D-4D446969C0A6}"/>
            </a:ext>
          </a:extLst>
        </xdr:cNvPr>
        <xdr:cNvPicPr>
          <a:picLocks noChangeAspect="1"/>
        </xdr:cNvPicPr>
      </xdr:nvPicPr>
      <xdr:blipFill>
        <a:blip xmlns:r="http://schemas.openxmlformats.org/officeDocument/2006/relationships" r:embed="rId3"/>
        <a:stretch>
          <a:fillRect/>
        </a:stretch>
      </xdr:blipFill>
      <xdr:spPr>
        <a:xfrm>
          <a:off x="0" y="8208963"/>
          <a:ext cx="5706584" cy="1122361"/>
        </a:xfrm>
        <a:prstGeom prst="rect">
          <a:avLst/>
        </a:prstGeom>
      </xdr:spPr>
    </xdr:pic>
    <xdr:clientData/>
  </xdr:twoCellAnchor>
  <xdr:twoCellAnchor editAs="oneCell">
    <xdr:from>
      <xdr:col>0</xdr:col>
      <xdr:colOff>31751</xdr:colOff>
      <xdr:row>40</xdr:row>
      <xdr:rowOff>28070</xdr:rowOff>
    </xdr:from>
    <xdr:to>
      <xdr:col>4</xdr:col>
      <xdr:colOff>465139</xdr:colOff>
      <xdr:row>44</xdr:row>
      <xdr:rowOff>144461</xdr:rowOff>
    </xdr:to>
    <xdr:pic>
      <xdr:nvPicPr>
        <xdr:cNvPr id="5" name="Picture 4">
          <a:extLst>
            <a:ext uri="{FF2B5EF4-FFF2-40B4-BE49-F238E27FC236}">
              <a16:creationId xmlns:a16="http://schemas.microsoft.com/office/drawing/2014/main" id="{AC06D994-75BF-4009-9F7D-0F7A700D3893}"/>
            </a:ext>
          </a:extLst>
        </xdr:cNvPr>
        <xdr:cNvPicPr>
          <a:picLocks noChangeAspect="1"/>
        </xdr:cNvPicPr>
      </xdr:nvPicPr>
      <xdr:blipFill>
        <a:blip xmlns:r="http://schemas.openxmlformats.org/officeDocument/2006/relationships" r:embed="rId4"/>
        <a:stretch>
          <a:fillRect/>
        </a:stretch>
      </xdr:blipFill>
      <xdr:spPr>
        <a:xfrm>
          <a:off x="31751" y="9495920"/>
          <a:ext cx="6389688" cy="843466"/>
        </a:xfrm>
        <a:prstGeom prst="rect">
          <a:avLst/>
        </a:prstGeom>
      </xdr:spPr>
    </xdr:pic>
    <xdr:clientData/>
  </xdr:twoCellAnchor>
  <xdr:twoCellAnchor editAs="oneCell">
    <xdr:from>
      <xdr:col>0</xdr:col>
      <xdr:colOff>198439</xdr:colOff>
      <xdr:row>46</xdr:row>
      <xdr:rowOff>0</xdr:rowOff>
    </xdr:from>
    <xdr:to>
      <xdr:col>4</xdr:col>
      <xdr:colOff>504827</xdr:colOff>
      <xdr:row>54</xdr:row>
      <xdr:rowOff>63525</xdr:rowOff>
    </xdr:to>
    <xdr:pic>
      <xdr:nvPicPr>
        <xdr:cNvPr id="7" name="Picture 6">
          <a:extLst>
            <a:ext uri="{FF2B5EF4-FFF2-40B4-BE49-F238E27FC236}">
              <a16:creationId xmlns:a16="http://schemas.microsoft.com/office/drawing/2014/main" id="{7E7BF42A-8DA1-43FF-95F4-E3D83B1B6461}"/>
            </a:ext>
          </a:extLst>
        </xdr:cNvPr>
        <xdr:cNvPicPr>
          <a:picLocks noChangeAspect="1"/>
        </xdr:cNvPicPr>
      </xdr:nvPicPr>
      <xdr:blipFill rotWithShape="1">
        <a:blip xmlns:r="http://schemas.openxmlformats.org/officeDocument/2006/relationships" r:embed="rId5"/>
        <a:srcRect l="-5820" t="58889" r="8022" b="-2256"/>
        <a:stretch/>
      </xdr:blipFill>
      <xdr:spPr>
        <a:xfrm>
          <a:off x="198439" y="14520862"/>
          <a:ext cx="6262688" cy="1511325"/>
        </a:xfrm>
        <a:prstGeom prst="rect">
          <a:avLst/>
        </a:prstGeom>
      </xdr:spPr>
    </xdr:pic>
    <xdr:clientData/>
  </xdr:twoCellAnchor>
  <xdr:twoCellAnchor editAs="oneCell">
    <xdr:from>
      <xdr:col>0</xdr:col>
      <xdr:colOff>0</xdr:colOff>
      <xdr:row>47</xdr:row>
      <xdr:rowOff>0</xdr:rowOff>
    </xdr:from>
    <xdr:to>
      <xdr:col>3</xdr:col>
      <xdr:colOff>934559</xdr:colOff>
      <xdr:row>53</xdr:row>
      <xdr:rowOff>49211</xdr:rowOff>
    </xdr:to>
    <xdr:pic>
      <xdr:nvPicPr>
        <xdr:cNvPr id="8" name="Picture 7">
          <a:extLst>
            <a:ext uri="{FF2B5EF4-FFF2-40B4-BE49-F238E27FC236}">
              <a16:creationId xmlns:a16="http://schemas.microsoft.com/office/drawing/2014/main" id="{DE96BAD8-5B10-4101-B676-BFE7BA889DBD}"/>
            </a:ext>
          </a:extLst>
        </xdr:cNvPr>
        <xdr:cNvPicPr>
          <a:picLocks noChangeAspect="1"/>
        </xdr:cNvPicPr>
      </xdr:nvPicPr>
      <xdr:blipFill>
        <a:blip xmlns:r="http://schemas.openxmlformats.org/officeDocument/2006/relationships" r:embed="rId3"/>
        <a:stretch>
          <a:fillRect/>
        </a:stretch>
      </xdr:blipFill>
      <xdr:spPr>
        <a:xfrm>
          <a:off x="0" y="16363950"/>
          <a:ext cx="5611334" cy="1131886"/>
        </a:xfrm>
        <a:prstGeom prst="rect">
          <a:avLst/>
        </a:prstGeom>
      </xdr:spPr>
    </xdr:pic>
    <xdr:clientData/>
  </xdr:twoCellAnchor>
  <xdr:twoCellAnchor editAs="oneCell">
    <xdr:from>
      <xdr:col>0</xdr:col>
      <xdr:colOff>19050</xdr:colOff>
      <xdr:row>58</xdr:row>
      <xdr:rowOff>47625</xdr:rowOff>
    </xdr:from>
    <xdr:to>
      <xdr:col>3</xdr:col>
      <xdr:colOff>69259</xdr:colOff>
      <xdr:row>63</xdr:row>
      <xdr:rowOff>95131</xdr:rowOff>
    </xdr:to>
    <xdr:pic>
      <xdr:nvPicPr>
        <xdr:cNvPr id="9" name="Picture 8">
          <a:extLst>
            <a:ext uri="{FF2B5EF4-FFF2-40B4-BE49-F238E27FC236}">
              <a16:creationId xmlns:a16="http://schemas.microsoft.com/office/drawing/2014/main" id="{9A23D1E5-7317-4EF3-9509-4F35646DF8E2}"/>
            </a:ext>
          </a:extLst>
        </xdr:cNvPr>
        <xdr:cNvPicPr>
          <a:picLocks noChangeAspect="1"/>
        </xdr:cNvPicPr>
      </xdr:nvPicPr>
      <xdr:blipFill>
        <a:blip xmlns:r="http://schemas.openxmlformats.org/officeDocument/2006/relationships" r:embed="rId6"/>
        <a:stretch>
          <a:fillRect/>
        </a:stretch>
      </xdr:blipFill>
      <xdr:spPr>
        <a:xfrm>
          <a:off x="19050" y="18040350"/>
          <a:ext cx="4723809" cy="952381"/>
        </a:xfrm>
        <a:prstGeom prst="rect">
          <a:avLst/>
        </a:prstGeom>
      </xdr:spPr>
    </xdr:pic>
    <xdr:clientData/>
  </xdr:twoCellAnchor>
  <xdr:twoCellAnchor editAs="oneCell">
    <xdr:from>
      <xdr:col>0</xdr:col>
      <xdr:colOff>0</xdr:colOff>
      <xdr:row>65</xdr:row>
      <xdr:rowOff>0</xdr:rowOff>
    </xdr:from>
    <xdr:to>
      <xdr:col>3</xdr:col>
      <xdr:colOff>113701</xdr:colOff>
      <xdr:row>70</xdr:row>
      <xdr:rowOff>114173</xdr:rowOff>
    </xdr:to>
    <xdr:pic>
      <xdr:nvPicPr>
        <xdr:cNvPr id="10" name="Picture 9">
          <a:extLst>
            <a:ext uri="{FF2B5EF4-FFF2-40B4-BE49-F238E27FC236}">
              <a16:creationId xmlns:a16="http://schemas.microsoft.com/office/drawing/2014/main" id="{AA1B9CA1-C2DC-42A6-B398-F5708A208CD3}"/>
            </a:ext>
          </a:extLst>
        </xdr:cNvPr>
        <xdr:cNvPicPr>
          <a:picLocks noChangeAspect="1"/>
        </xdr:cNvPicPr>
      </xdr:nvPicPr>
      <xdr:blipFill>
        <a:blip xmlns:r="http://schemas.openxmlformats.org/officeDocument/2006/relationships" r:embed="rId7"/>
        <a:stretch>
          <a:fillRect/>
        </a:stretch>
      </xdr:blipFill>
      <xdr:spPr>
        <a:xfrm>
          <a:off x="0" y="19259550"/>
          <a:ext cx="4790476" cy="1019048"/>
        </a:xfrm>
        <a:prstGeom prst="rect">
          <a:avLst/>
        </a:prstGeom>
      </xdr:spPr>
    </xdr:pic>
    <xdr:clientData/>
  </xdr:twoCellAnchor>
  <xdr:twoCellAnchor editAs="oneCell">
    <xdr:from>
      <xdr:col>0</xdr:col>
      <xdr:colOff>28575</xdr:colOff>
      <xdr:row>72</xdr:row>
      <xdr:rowOff>95250</xdr:rowOff>
    </xdr:from>
    <xdr:to>
      <xdr:col>2</xdr:col>
      <xdr:colOff>1209118</xdr:colOff>
      <xdr:row>77</xdr:row>
      <xdr:rowOff>145931</xdr:rowOff>
    </xdr:to>
    <xdr:pic>
      <xdr:nvPicPr>
        <xdr:cNvPr id="11" name="Picture 10">
          <a:extLst>
            <a:ext uri="{FF2B5EF4-FFF2-40B4-BE49-F238E27FC236}">
              <a16:creationId xmlns:a16="http://schemas.microsoft.com/office/drawing/2014/main" id="{ACC54091-1E2B-4C50-B556-24AE3D7D39B4}"/>
            </a:ext>
          </a:extLst>
        </xdr:cNvPr>
        <xdr:cNvPicPr>
          <a:picLocks noChangeAspect="1"/>
        </xdr:cNvPicPr>
      </xdr:nvPicPr>
      <xdr:blipFill>
        <a:blip xmlns:r="http://schemas.openxmlformats.org/officeDocument/2006/relationships" r:embed="rId8"/>
        <a:stretch>
          <a:fillRect/>
        </a:stretch>
      </xdr:blipFill>
      <xdr:spPr>
        <a:xfrm>
          <a:off x="28575" y="20621625"/>
          <a:ext cx="4457143" cy="9555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351187</xdr:colOff>
      <xdr:row>22</xdr:row>
      <xdr:rowOff>144463</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7475887" cy="5053013"/>
        </a:xfrm>
        <a:prstGeom prst="rect">
          <a:avLst/>
        </a:prstGeom>
      </xdr:spPr>
    </xdr:pic>
    <xdr:clientData/>
  </xdr:twoCellAnchor>
  <xdr:twoCellAnchor editAs="oneCell">
    <xdr:from>
      <xdr:col>0</xdr:col>
      <xdr:colOff>0</xdr:colOff>
      <xdr:row>28</xdr:row>
      <xdr:rowOff>1</xdr:rowOff>
    </xdr:from>
    <xdr:to>
      <xdr:col>11</xdr:col>
      <xdr:colOff>279167</xdr:colOff>
      <xdr:row>53</xdr:row>
      <xdr:rowOff>17697</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0" y="5067301"/>
          <a:ext cx="7403867" cy="4542071"/>
        </a:xfrm>
        <a:prstGeom prst="rect">
          <a:avLst/>
        </a:prstGeom>
      </xdr:spPr>
    </xdr:pic>
    <xdr:clientData/>
  </xdr:twoCellAnchor>
  <xdr:twoCellAnchor editAs="oneCell">
    <xdr:from>
      <xdr:col>17</xdr:col>
      <xdr:colOff>311150</xdr:colOff>
      <xdr:row>0</xdr:row>
      <xdr:rowOff>0</xdr:rowOff>
    </xdr:from>
    <xdr:to>
      <xdr:col>27</xdr:col>
      <xdr:colOff>532599</xdr:colOff>
      <xdr:row>32</xdr:row>
      <xdr:rowOff>56303</xdr:rowOff>
    </xdr:to>
    <xdr:pic>
      <xdr:nvPicPr>
        <xdr:cNvPr id="4" name="Picture 3">
          <a:extLst>
            <a:ext uri="{FF2B5EF4-FFF2-40B4-BE49-F238E27FC236}">
              <a16:creationId xmlns:a16="http://schemas.microsoft.com/office/drawing/2014/main" id="{DED7C9AB-3B8A-4B3D-B6C9-C5976D6B0F56}"/>
            </a:ext>
          </a:extLst>
        </xdr:cNvPr>
        <xdr:cNvPicPr>
          <a:picLocks noChangeAspect="1"/>
        </xdr:cNvPicPr>
      </xdr:nvPicPr>
      <xdr:blipFill>
        <a:blip xmlns:r="http://schemas.openxmlformats.org/officeDocument/2006/relationships" r:embed="rId3"/>
        <a:stretch>
          <a:fillRect/>
        </a:stretch>
      </xdr:blipFill>
      <xdr:spPr>
        <a:xfrm>
          <a:off x="12550775" y="0"/>
          <a:ext cx="6412699" cy="67746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0</xdr:row>
      <xdr:rowOff>0</xdr:rowOff>
    </xdr:from>
    <xdr:to>
      <xdr:col>11</xdr:col>
      <xdr:colOff>553030</xdr:colOff>
      <xdr:row>10</xdr:row>
      <xdr:rowOff>28845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0" y="0"/>
          <a:ext cx="4153480" cy="19338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BAU%20New%20Vehicle%20Price_US%20for%20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e3_cn_final_cost_data_supplement_oct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39"/>
      <sheetName val="AEO 42"/>
      <sheetName val="AEO 53"/>
      <sheetName val="BEV and PHEV Price Calcs"/>
      <sheetName val="LDV Shares"/>
      <sheetName val="Hydrogen Vehicle Calc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3">
          <cell r="A113">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row r="13">
          <cell r="D13">
            <v>10.5</v>
          </cell>
        </row>
      </sheetData>
      <sheetData sheetId="7"/>
      <sheetData sheetId="8"/>
      <sheetData sheetId="9">
        <row r="7">
          <cell r="D7">
            <v>42.766231219576298</v>
          </cell>
        </row>
      </sheetData>
      <sheetData sheetId="10">
        <row r="7">
          <cell r="D7">
            <v>1.7765038912431299</v>
          </cell>
        </row>
      </sheetData>
      <sheetData sheetId="11">
        <row r="4">
          <cell r="D4">
            <v>3412.14</v>
          </cell>
        </row>
        <row r="7">
          <cell r="D7">
            <v>0.13450999999999999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ydrogen.energy.gov/pdfs/review20/sa169_hunter_2020_o.pdf" TargetMode="External"/><Relationship Id="rId2" Type="http://schemas.openxmlformats.org/officeDocument/2006/relationships/hyperlink" Target="https://ww3.arb.ca.gov/regact/2019/act2019/isor.pdf" TargetMode="External"/><Relationship Id="rId1" Type="http://schemas.openxmlformats.org/officeDocument/2006/relationships/hyperlink" Target="http://www.popularmechanics.com/cars/motorcycles/g2309/best-motorcycle-buys/" TargetMode="External"/><Relationship Id="rId6" Type="http://schemas.openxmlformats.org/officeDocument/2006/relationships/printerSettings" Target="../printerSettings/printerSettings1.bin"/><Relationship Id="rId5" Type="http://schemas.openxmlformats.org/officeDocument/2006/relationships/hyperlink" Target="https://atb.nrel.gov/transportation/2020/index.html?t=l7" TargetMode="External"/><Relationship Id="rId4" Type="http://schemas.openxmlformats.org/officeDocument/2006/relationships/hyperlink" Target="https://www.hydrogen.energy.gov/pdfs/review20/sa169_hunter_2020_o.pdf"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hyperlink" Target="https://ww3.arb.ca.gov/regact/2019/act2019/isor.pdf"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3"/>
  <sheetViews>
    <sheetView tabSelected="1" workbookViewId="0">
      <selection activeCell="D46" sqref="D46"/>
    </sheetView>
  </sheetViews>
  <sheetFormatPr defaultColWidth="8.85546875" defaultRowHeight="15" x14ac:dyDescent="0.25"/>
  <cols>
    <col min="1" max="1" width="8.85546875" customWidth="1"/>
    <col min="2" max="2" width="56.42578125" customWidth="1"/>
    <col min="3" max="3" width="14.42578125" customWidth="1"/>
    <col min="4" max="4" width="59" customWidth="1"/>
    <col min="6" max="6" width="44" customWidth="1"/>
  </cols>
  <sheetData>
    <row r="1" spans="1:4" x14ac:dyDescent="0.25">
      <c r="A1" s="1" t="s">
        <v>13</v>
      </c>
      <c r="B1" t="s">
        <v>4052</v>
      </c>
      <c r="C1" s="97">
        <v>44943</v>
      </c>
    </row>
    <row r="3" spans="1:4" x14ac:dyDescent="0.25">
      <c r="A3" s="1" t="s">
        <v>14</v>
      </c>
      <c r="B3" s="2" t="s">
        <v>238</v>
      </c>
      <c r="D3" s="2" t="s">
        <v>239</v>
      </c>
    </row>
    <row r="4" spans="1:4" x14ac:dyDescent="0.25">
      <c r="B4" t="s">
        <v>12</v>
      </c>
      <c r="D4" t="s">
        <v>241</v>
      </c>
    </row>
    <row r="5" spans="1:4" x14ac:dyDescent="0.25">
      <c r="B5" s="6" t="s">
        <v>2452</v>
      </c>
      <c r="D5" s="6">
        <v>2020</v>
      </c>
    </row>
    <row r="6" spans="1:4" x14ac:dyDescent="0.25">
      <c r="B6" t="s">
        <v>2453</v>
      </c>
      <c r="D6" t="s">
        <v>242</v>
      </c>
    </row>
    <row r="7" spans="1:4" x14ac:dyDescent="0.25">
      <c r="B7" t="s">
        <v>1145</v>
      </c>
      <c r="D7" s="11" t="s">
        <v>243</v>
      </c>
    </row>
    <row r="8" spans="1:4" x14ac:dyDescent="0.25">
      <c r="B8" t="s">
        <v>1491</v>
      </c>
    </row>
    <row r="10" spans="1:4" x14ac:dyDescent="0.25">
      <c r="B10" s="2" t="s">
        <v>1214</v>
      </c>
    </row>
    <row r="11" spans="1:4" x14ac:dyDescent="0.25">
      <c r="B11" t="s">
        <v>1215</v>
      </c>
    </row>
    <row r="12" spans="1:4" x14ac:dyDescent="0.25">
      <c r="B12" s="6">
        <v>2019</v>
      </c>
    </row>
    <row r="13" spans="1:4" x14ac:dyDescent="0.25">
      <c r="B13" t="s">
        <v>1216</v>
      </c>
    </row>
    <row r="14" spans="1:4" x14ac:dyDescent="0.25">
      <c r="B14" s="30" t="s">
        <v>1160</v>
      </c>
    </row>
    <row r="15" spans="1:4" x14ac:dyDescent="0.25">
      <c r="B15" t="s">
        <v>1217</v>
      </c>
    </row>
    <row r="17" spans="2:4" x14ac:dyDescent="0.25">
      <c r="B17" s="13" t="s">
        <v>91</v>
      </c>
      <c r="D17" s="2" t="s">
        <v>1228</v>
      </c>
    </row>
    <row r="18" spans="2:4" x14ac:dyDescent="0.25">
      <c r="B18" s="12" t="s">
        <v>241</v>
      </c>
      <c r="D18" t="s">
        <v>241</v>
      </c>
    </row>
    <row r="19" spans="2:4" x14ac:dyDescent="0.25">
      <c r="B19" s="14">
        <v>2020</v>
      </c>
      <c r="D19" s="6">
        <v>2020</v>
      </c>
    </row>
    <row r="20" spans="2:4" x14ac:dyDescent="0.25">
      <c r="B20" t="s">
        <v>1224</v>
      </c>
      <c r="D20" t="s">
        <v>1222</v>
      </c>
    </row>
    <row r="21" spans="2:4" x14ac:dyDescent="0.25">
      <c r="B21" s="11" t="s">
        <v>1225</v>
      </c>
      <c r="D21" s="30" t="s">
        <v>1148</v>
      </c>
    </row>
    <row r="22" spans="2:4" x14ac:dyDescent="0.25">
      <c r="B22" s="12" t="s">
        <v>1226</v>
      </c>
      <c r="D22" t="s">
        <v>1223</v>
      </c>
    </row>
    <row r="24" spans="2:4" x14ac:dyDescent="0.25">
      <c r="B24" s="2" t="s">
        <v>1218</v>
      </c>
      <c r="D24" s="2" t="s">
        <v>1221</v>
      </c>
    </row>
    <row r="25" spans="2:4" x14ac:dyDescent="0.25">
      <c r="B25" t="s">
        <v>244</v>
      </c>
      <c r="D25" t="s">
        <v>241</v>
      </c>
    </row>
    <row r="26" spans="2:4" x14ac:dyDescent="0.25">
      <c r="B26" s="6">
        <v>2021</v>
      </c>
      <c r="D26" s="6">
        <v>2020</v>
      </c>
    </row>
    <row r="27" spans="2:4" x14ac:dyDescent="0.25">
      <c r="B27" t="s">
        <v>1219</v>
      </c>
      <c r="D27" t="s">
        <v>1222</v>
      </c>
    </row>
    <row r="28" spans="2:4" x14ac:dyDescent="0.25">
      <c r="B28" s="11" t="s">
        <v>1494</v>
      </c>
      <c r="D28" s="30" t="s">
        <v>1148</v>
      </c>
    </row>
    <row r="29" spans="2:4" x14ac:dyDescent="0.25">
      <c r="B29" t="s">
        <v>1220</v>
      </c>
      <c r="D29" t="s">
        <v>1223</v>
      </c>
    </row>
    <row r="30" spans="2:4" x14ac:dyDescent="0.25">
      <c r="B30" s="12"/>
    </row>
    <row r="31" spans="2:4" x14ac:dyDescent="0.25">
      <c r="B31" s="13" t="s">
        <v>7</v>
      </c>
      <c r="D31" s="13" t="s">
        <v>4040</v>
      </c>
    </row>
    <row r="32" spans="2:4" x14ac:dyDescent="0.25">
      <c r="B32" s="12" t="s">
        <v>83</v>
      </c>
      <c r="D32" s="12" t="s">
        <v>4041</v>
      </c>
    </row>
    <row r="33" spans="2:4" x14ac:dyDescent="0.25">
      <c r="B33" s="14">
        <v>2012</v>
      </c>
      <c r="D33" s="14">
        <v>2021</v>
      </c>
    </row>
    <row r="34" spans="2:4" x14ac:dyDescent="0.25">
      <c r="B34" s="12" t="s">
        <v>84</v>
      </c>
      <c r="D34" t="s">
        <v>4042</v>
      </c>
    </row>
    <row r="35" spans="2:4" ht="45" x14ac:dyDescent="0.25">
      <c r="B35" s="12" t="s">
        <v>85</v>
      </c>
      <c r="D35" s="12" t="s">
        <v>4043</v>
      </c>
    </row>
    <row r="36" spans="2:4" x14ac:dyDescent="0.25">
      <c r="B36" s="12"/>
    </row>
    <row r="37" spans="2:4" x14ac:dyDescent="0.25">
      <c r="B37" s="13" t="s">
        <v>1153</v>
      </c>
      <c r="D37" s="13" t="s">
        <v>4044</v>
      </c>
    </row>
    <row r="38" spans="2:4" x14ac:dyDescent="0.25">
      <c r="B38" s="12" t="s">
        <v>1156</v>
      </c>
      <c r="D38" t="s">
        <v>4045</v>
      </c>
    </row>
    <row r="39" spans="2:4" x14ac:dyDescent="0.25">
      <c r="B39" s="14">
        <v>2019</v>
      </c>
      <c r="D39">
        <v>2021</v>
      </c>
    </row>
    <row r="40" spans="2:4" ht="30" x14ac:dyDescent="0.25">
      <c r="B40" s="12" t="s">
        <v>1157</v>
      </c>
      <c r="D40" t="s">
        <v>4047</v>
      </c>
    </row>
    <row r="41" spans="2:4" ht="45" x14ac:dyDescent="0.25">
      <c r="B41" s="12" t="s">
        <v>1154</v>
      </c>
      <c r="D41" s="12" t="s">
        <v>4046</v>
      </c>
    </row>
    <row r="42" spans="2:4" x14ac:dyDescent="0.25">
      <c r="B42" s="12" t="s">
        <v>1155</v>
      </c>
      <c r="D42" s="12"/>
    </row>
    <row r="43" spans="2:4" x14ac:dyDescent="0.25">
      <c r="B43" s="12"/>
    </row>
    <row r="44" spans="2:4" x14ac:dyDescent="0.25">
      <c r="B44" s="2" t="s">
        <v>9</v>
      </c>
      <c r="D44" s="2" t="s">
        <v>4048</v>
      </c>
    </row>
    <row r="45" spans="2:4" x14ac:dyDescent="0.25">
      <c r="B45" s="5" t="s">
        <v>135</v>
      </c>
      <c r="D45" t="s">
        <v>4049</v>
      </c>
    </row>
    <row r="46" spans="2:4" x14ac:dyDescent="0.25">
      <c r="D46" s="6">
        <v>2023</v>
      </c>
    </row>
    <row r="47" spans="2:4" x14ac:dyDescent="0.25">
      <c r="B47" s="13" t="s">
        <v>10</v>
      </c>
      <c r="D47" t="s">
        <v>4051</v>
      </c>
    </row>
    <row r="48" spans="2:4" x14ac:dyDescent="0.25">
      <c r="B48" s="12" t="s">
        <v>86</v>
      </c>
      <c r="D48" t="s">
        <v>4050</v>
      </c>
    </row>
    <row r="49" spans="1:3" x14ac:dyDescent="0.25">
      <c r="B49" s="14">
        <v>2016</v>
      </c>
    </row>
    <row r="50" spans="1:3" x14ac:dyDescent="0.25">
      <c r="B50" s="12" t="s">
        <v>87</v>
      </c>
    </row>
    <row r="51" spans="1:3" ht="30" x14ac:dyDescent="0.25">
      <c r="B51" s="24" t="s">
        <v>88</v>
      </c>
    </row>
    <row r="53" spans="1:3" x14ac:dyDescent="0.25">
      <c r="A53" s="1" t="s">
        <v>5</v>
      </c>
    </row>
    <row r="54" spans="1:3" x14ac:dyDescent="0.25">
      <c r="A54" s="1"/>
    </row>
    <row r="55" spans="1:3" x14ac:dyDescent="0.25">
      <c r="A55" s="75" t="s">
        <v>1502</v>
      </c>
      <c r="B55" s="74"/>
      <c r="C55" s="74"/>
    </row>
    <row r="56" spans="1:3" x14ac:dyDescent="0.25">
      <c r="A56" s="77" t="s">
        <v>1506</v>
      </c>
      <c r="B56" s="77"/>
      <c r="C56" s="76"/>
    </row>
    <row r="57" spans="1:3" x14ac:dyDescent="0.25">
      <c r="A57" s="77" t="s">
        <v>1507</v>
      </c>
      <c r="B57" s="76"/>
      <c r="C57" s="76"/>
    </row>
    <row r="58" spans="1:3" x14ac:dyDescent="0.25">
      <c r="A58" s="78" t="s">
        <v>1503</v>
      </c>
      <c r="B58" s="79"/>
      <c r="C58" s="79"/>
    </row>
    <row r="59" spans="1:3" x14ac:dyDescent="0.25">
      <c r="A59" s="78" t="s">
        <v>1508</v>
      </c>
      <c r="B59" s="79"/>
      <c r="C59" s="79"/>
    </row>
    <row r="60" spans="1:3" x14ac:dyDescent="0.25">
      <c r="A60" s="77" t="s">
        <v>1509</v>
      </c>
      <c r="B60" s="77"/>
      <c r="C60" s="77"/>
    </row>
    <row r="61" spans="1:3" x14ac:dyDescent="0.25">
      <c r="A61" s="77" t="s">
        <v>1504</v>
      </c>
      <c r="B61" s="77"/>
      <c r="C61" s="77"/>
    </row>
    <row r="62" spans="1:3" x14ac:dyDescent="0.25">
      <c r="A62" s="77" t="s">
        <v>1505</v>
      </c>
      <c r="B62" s="77"/>
      <c r="C62" s="76"/>
    </row>
    <row r="63" spans="1:3" x14ac:dyDescent="0.25">
      <c r="A63" s="77"/>
      <c r="B63" s="77"/>
      <c r="C63" s="76"/>
    </row>
    <row r="64" spans="1:3" x14ac:dyDescent="0.25">
      <c r="A64" t="s">
        <v>15</v>
      </c>
    </row>
    <row r="65" spans="1:1" x14ac:dyDescent="0.25">
      <c r="A65" t="s">
        <v>16</v>
      </c>
    </row>
    <row r="66" spans="1:1" x14ac:dyDescent="0.25">
      <c r="A66" t="s">
        <v>17</v>
      </c>
    </row>
    <row r="68" spans="1:1" x14ac:dyDescent="0.25">
      <c r="A68" s="1" t="s">
        <v>222</v>
      </c>
    </row>
    <row r="69" spans="1:1" x14ac:dyDescent="0.25">
      <c r="A69" t="s">
        <v>190</v>
      </c>
    </row>
    <row r="70" spans="1:1" x14ac:dyDescent="0.25">
      <c r="A70" t="s">
        <v>1492</v>
      </c>
    </row>
    <row r="71" spans="1:1" x14ac:dyDescent="0.25">
      <c r="A71" t="s">
        <v>1493</v>
      </c>
    </row>
    <row r="72" spans="1:1" x14ac:dyDescent="0.25">
      <c r="A72" t="s">
        <v>154</v>
      </c>
    </row>
    <row r="73" spans="1:1" x14ac:dyDescent="0.25">
      <c r="A73" t="s">
        <v>155</v>
      </c>
    </row>
    <row r="75" spans="1:1" x14ac:dyDescent="0.25">
      <c r="A75" t="s">
        <v>35</v>
      </c>
    </row>
    <row r="76" spans="1:1" x14ac:dyDescent="0.25">
      <c r="A76" t="s">
        <v>36</v>
      </c>
    </row>
    <row r="77" spans="1:1" x14ac:dyDescent="0.25">
      <c r="A77" t="s">
        <v>197</v>
      </c>
    </row>
    <row r="78" spans="1:1" x14ac:dyDescent="0.25">
      <c r="A78" t="s">
        <v>198</v>
      </c>
    </row>
    <row r="80" spans="1:1" x14ac:dyDescent="0.25">
      <c r="A80" s="1" t="s">
        <v>224</v>
      </c>
    </row>
    <row r="81" spans="1:1" x14ac:dyDescent="0.25">
      <c r="A81" s="31" t="s">
        <v>1227</v>
      </c>
    </row>
    <row r="82" spans="1:1" x14ac:dyDescent="0.25">
      <c r="A82" s="31" t="s">
        <v>1235</v>
      </c>
    </row>
    <row r="83" spans="1:1" x14ac:dyDescent="0.25">
      <c r="A83" s="31" t="s">
        <v>1236</v>
      </c>
    </row>
    <row r="84" spans="1:1" x14ac:dyDescent="0.25">
      <c r="A84" s="31" t="s">
        <v>1237</v>
      </c>
    </row>
    <row r="85" spans="1:1" x14ac:dyDescent="0.25">
      <c r="A85" s="31"/>
    </row>
    <row r="86" spans="1:1" x14ac:dyDescent="0.25">
      <c r="A86" s="1" t="s">
        <v>6</v>
      </c>
    </row>
    <row r="87" spans="1:1" x14ac:dyDescent="0.25">
      <c r="A87" t="s">
        <v>1229</v>
      </c>
    </row>
    <row r="88" spans="1:1" x14ac:dyDescent="0.25">
      <c r="A88" t="s">
        <v>1230</v>
      </c>
    </row>
    <row r="89" spans="1:1" x14ac:dyDescent="0.25">
      <c r="A89" t="s">
        <v>1231</v>
      </c>
    </row>
    <row r="90" spans="1:1" x14ac:dyDescent="0.25">
      <c r="A90" t="s">
        <v>1238</v>
      </c>
    </row>
    <row r="91" spans="1:1" x14ac:dyDescent="0.25">
      <c r="A91" t="s">
        <v>1239</v>
      </c>
    </row>
    <row r="92" spans="1:1" x14ac:dyDescent="0.25">
      <c r="A92" t="s">
        <v>1240</v>
      </c>
    </row>
    <row r="94" spans="1:1" x14ac:dyDescent="0.25">
      <c r="A94" s="1" t="s">
        <v>7</v>
      </c>
    </row>
    <row r="95" spans="1:1" x14ac:dyDescent="0.25">
      <c r="A95" t="s">
        <v>81</v>
      </c>
    </row>
    <row r="96" spans="1:1" x14ac:dyDescent="0.25">
      <c r="A96" t="s">
        <v>82</v>
      </c>
    </row>
    <row r="97" spans="1:1" x14ac:dyDescent="0.25">
      <c r="A97" t="s">
        <v>90</v>
      </c>
    </row>
    <row r="98" spans="1:1" x14ac:dyDescent="0.25">
      <c r="A98" t="s">
        <v>232</v>
      </c>
    </row>
    <row r="99" spans="1:1" x14ac:dyDescent="0.25">
      <c r="A99" t="s">
        <v>233</v>
      </c>
    </row>
    <row r="101" spans="1:1" x14ac:dyDescent="0.25">
      <c r="A101" s="1" t="s">
        <v>8</v>
      </c>
    </row>
    <row r="102" spans="1:1" x14ac:dyDescent="0.25">
      <c r="A102" t="s">
        <v>89</v>
      </c>
    </row>
    <row r="103" spans="1:1" x14ac:dyDescent="0.25">
      <c r="A103" t="s">
        <v>1232</v>
      </c>
    </row>
    <row r="104" spans="1:1" x14ac:dyDescent="0.25">
      <c r="A104" t="s">
        <v>1233</v>
      </c>
    </row>
    <row r="105" spans="1:1" x14ac:dyDescent="0.25">
      <c r="A105" t="s">
        <v>1234</v>
      </c>
    </row>
    <row r="107" spans="1:1" x14ac:dyDescent="0.25">
      <c r="A107" s="1" t="s">
        <v>132</v>
      </c>
    </row>
    <row r="108" spans="1:1" x14ac:dyDescent="0.25">
      <c r="A108" t="s">
        <v>131</v>
      </c>
    </row>
    <row r="110" spans="1:1" x14ac:dyDescent="0.25">
      <c r="A110" s="1" t="s">
        <v>93</v>
      </c>
    </row>
    <row r="111" spans="1:1" x14ac:dyDescent="0.25">
      <c r="A111" t="s">
        <v>131</v>
      </c>
    </row>
    <row r="113" spans="1:2" x14ac:dyDescent="0.25">
      <c r="A113" s="1" t="s">
        <v>10</v>
      </c>
    </row>
    <row r="114" spans="1:2" x14ac:dyDescent="0.25">
      <c r="A114" t="s">
        <v>151</v>
      </c>
    </row>
    <row r="115" spans="1:2" x14ac:dyDescent="0.25">
      <c r="A115" t="s">
        <v>152</v>
      </c>
    </row>
    <row r="116" spans="1:2" x14ac:dyDescent="0.25">
      <c r="A116" t="s">
        <v>153</v>
      </c>
    </row>
    <row r="118" spans="1:2" x14ac:dyDescent="0.25">
      <c r="A118" s="1" t="s">
        <v>74</v>
      </c>
    </row>
    <row r="119" spans="1:2" x14ac:dyDescent="0.25">
      <c r="A119" t="s">
        <v>75</v>
      </c>
    </row>
    <row r="120" spans="1:2" x14ac:dyDescent="0.25">
      <c r="A120" t="s">
        <v>76</v>
      </c>
    </row>
    <row r="121" spans="1:2" x14ac:dyDescent="0.25">
      <c r="A121" t="s">
        <v>77</v>
      </c>
      <c r="B121" t="s">
        <v>79</v>
      </c>
    </row>
    <row r="122" spans="1:2" x14ac:dyDescent="0.25">
      <c r="A122" t="s">
        <v>78</v>
      </c>
      <c r="B122" t="s">
        <v>80</v>
      </c>
    </row>
    <row r="123" spans="1:2" x14ac:dyDescent="0.25">
      <c r="A123">
        <v>0.98699999999999999</v>
      </c>
      <c r="B123" t="s">
        <v>247</v>
      </c>
    </row>
    <row r="124" spans="1:2" x14ac:dyDescent="0.25">
      <c r="A124">
        <v>0.95299999999999996</v>
      </c>
      <c r="B124" t="s">
        <v>246</v>
      </c>
    </row>
    <row r="125" spans="1:2" x14ac:dyDescent="0.25">
      <c r="A125" s="17">
        <v>0.93665959530026111</v>
      </c>
      <c r="B125" t="s">
        <v>245</v>
      </c>
    </row>
    <row r="126" spans="1:2" x14ac:dyDescent="0.25">
      <c r="A126" s="17">
        <v>0.91400000000000003</v>
      </c>
      <c r="B126" t="s">
        <v>248</v>
      </c>
    </row>
    <row r="127" spans="1:2" x14ac:dyDescent="0.25">
      <c r="A127" s="17">
        <v>0.89805481563188172</v>
      </c>
      <c r="B127" t="s">
        <v>249</v>
      </c>
    </row>
    <row r="128" spans="1:2" x14ac:dyDescent="0.25">
      <c r="A128" s="17">
        <v>0.88711067149387013</v>
      </c>
      <c r="B128" t="s">
        <v>1146</v>
      </c>
    </row>
    <row r="129" spans="1:3" x14ac:dyDescent="0.25">
      <c r="A129" s="17">
        <v>0.84730412960844359</v>
      </c>
      <c r="B129" t="s">
        <v>2450</v>
      </c>
    </row>
    <row r="130" spans="1:3" x14ac:dyDescent="0.25">
      <c r="A130" t="s">
        <v>34</v>
      </c>
    </row>
    <row r="133" spans="1:3" x14ac:dyDescent="0.25">
      <c r="A133" t="s">
        <v>2455</v>
      </c>
      <c r="B133" s="25">
        <v>5.0900000000000001E-2</v>
      </c>
      <c r="C133" t="s">
        <v>2456</v>
      </c>
    </row>
  </sheetData>
  <phoneticPr fontId="18" type="noConversion"/>
  <hyperlinks>
    <hyperlink ref="B51" r:id="rId1" xr:uid="{00000000-0004-0000-0000-000000000000}"/>
    <hyperlink ref="B14" r:id="rId2" xr:uid="{00000000-0004-0000-0000-000002000000}"/>
    <hyperlink ref="D28" r:id="rId3" xr:uid="{00000000-0004-0000-0000-000003000000}"/>
    <hyperlink ref="D21" r:id="rId4" xr:uid="{00000000-0004-0000-0000-000004000000}"/>
    <hyperlink ref="D7" r:id="rId5" xr:uid="{48252C01-D566-4E18-AAD1-AE7496D3153B}"/>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6CDD5-22A5-4803-A19B-A8304CF6961C}">
  <dimension ref="A1:AJ252"/>
  <sheetViews>
    <sheetView workbookViewId="0">
      <selection activeCell="C22" sqref="C22"/>
    </sheetView>
  </sheetViews>
  <sheetFormatPr defaultRowHeight="15" x14ac:dyDescent="0.25"/>
  <sheetData>
    <row r="1" spans="1:36" x14ac:dyDescent="0.25">
      <c r="A1" t="s">
        <v>2999</v>
      </c>
    </row>
    <row r="2" spans="1:36" x14ac:dyDescent="0.25">
      <c r="A2" t="s">
        <v>3000</v>
      </c>
    </row>
    <row r="3" spans="1:36" x14ac:dyDescent="0.25">
      <c r="A3" t="s">
        <v>3001</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3002</v>
      </c>
      <c r="C6" t="s">
        <v>3003</v>
      </c>
    </row>
    <row r="7" spans="1:36" x14ac:dyDescent="0.25">
      <c r="A7" t="s">
        <v>3004</v>
      </c>
      <c r="C7" t="s">
        <v>3005</v>
      </c>
    </row>
    <row r="8" spans="1:36" x14ac:dyDescent="0.25">
      <c r="A8" t="s">
        <v>3006</v>
      </c>
      <c r="C8" t="s">
        <v>3007</v>
      </c>
    </row>
    <row r="9" spans="1:36" x14ac:dyDescent="0.25">
      <c r="A9" t="s">
        <v>164</v>
      </c>
      <c r="B9" t="s">
        <v>3008</v>
      </c>
      <c r="C9" t="s">
        <v>3009</v>
      </c>
      <c r="D9" t="s">
        <v>3010</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22">
        <v>3.0000000000000001E-3</v>
      </c>
    </row>
    <row r="10" spans="1:36" x14ac:dyDescent="0.25">
      <c r="A10" t="s">
        <v>2974</v>
      </c>
      <c r="B10" t="s">
        <v>3011</v>
      </c>
      <c r="C10" t="s">
        <v>3012</v>
      </c>
      <c r="D10" t="s">
        <v>3010</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22">
        <v>3.9E-2</v>
      </c>
    </row>
    <row r="11" spans="1:36" x14ac:dyDescent="0.25">
      <c r="A11" t="s">
        <v>26</v>
      </c>
      <c r="B11" t="s">
        <v>3013</v>
      </c>
      <c r="C11" t="s">
        <v>3014</v>
      </c>
      <c r="D11" t="s">
        <v>3010</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22">
        <v>0.11799999999999999</v>
      </c>
    </row>
    <row r="12" spans="1:36" x14ac:dyDescent="0.25">
      <c r="A12" t="s">
        <v>28</v>
      </c>
      <c r="B12" t="s">
        <v>3015</v>
      </c>
      <c r="C12" t="s">
        <v>3016</v>
      </c>
      <c r="D12" t="s">
        <v>3010</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22">
        <v>3.7999999999999999E-2</v>
      </c>
    </row>
    <row r="13" spans="1:36" x14ac:dyDescent="0.25">
      <c r="A13" t="s">
        <v>2983</v>
      </c>
      <c r="B13" t="s">
        <v>3017</v>
      </c>
      <c r="C13" t="s">
        <v>3018</v>
      </c>
      <c r="D13" t="s">
        <v>3010</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22">
        <v>-3.3000000000000002E-2</v>
      </c>
    </row>
    <row r="14" spans="1:36" x14ac:dyDescent="0.25">
      <c r="A14" t="s">
        <v>1277</v>
      </c>
      <c r="B14" t="s">
        <v>3019</v>
      </c>
      <c r="C14" t="s">
        <v>3020</v>
      </c>
      <c r="D14" t="s">
        <v>3010</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22">
        <v>1E-3</v>
      </c>
    </row>
    <row r="15" spans="1:36" x14ac:dyDescent="0.25">
      <c r="A15" t="s">
        <v>2991</v>
      </c>
      <c r="B15" t="s">
        <v>3021</v>
      </c>
      <c r="C15" t="s">
        <v>3022</v>
      </c>
      <c r="D15" t="s">
        <v>3010</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22">
        <v>0.13</v>
      </c>
    </row>
    <row r="16" spans="1:36" x14ac:dyDescent="0.25">
      <c r="A16" t="s">
        <v>2988</v>
      </c>
      <c r="B16" t="s">
        <v>3023</v>
      </c>
      <c r="C16" t="s">
        <v>3024</v>
      </c>
      <c r="D16" t="s">
        <v>3010</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22">
        <v>0.13</v>
      </c>
    </row>
    <row r="17" spans="1:36" x14ac:dyDescent="0.25">
      <c r="A17" t="s">
        <v>1265</v>
      </c>
      <c r="B17" t="s">
        <v>3025</v>
      </c>
      <c r="C17" t="s">
        <v>3026</v>
      </c>
      <c r="D17" t="s">
        <v>3010</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22">
        <v>9.2999999999999999E-2</v>
      </c>
    </row>
    <row r="18" spans="1:36" x14ac:dyDescent="0.25">
      <c r="A18" t="s">
        <v>3027</v>
      </c>
      <c r="B18" t="s">
        <v>3028</v>
      </c>
      <c r="C18" t="s">
        <v>3029</v>
      </c>
      <c r="D18" t="s">
        <v>3010</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22">
        <v>1.2999999999999999E-2</v>
      </c>
    </row>
    <row r="19" spans="1:36" x14ac:dyDescent="0.25">
      <c r="A19" t="s">
        <v>3030</v>
      </c>
      <c r="C19" t="s">
        <v>3031</v>
      </c>
    </row>
    <row r="20" spans="1:36" x14ac:dyDescent="0.25">
      <c r="A20" t="s">
        <v>164</v>
      </c>
      <c r="B20" t="s">
        <v>3032</v>
      </c>
      <c r="C20" t="s">
        <v>3033</v>
      </c>
      <c r="D20" t="s">
        <v>3010</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22">
        <v>1.6E-2</v>
      </c>
    </row>
    <row r="21" spans="1:36" x14ac:dyDescent="0.25">
      <c r="A21" t="s">
        <v>2974</v>
      </c>
      <c r="B21" t="s">
        <v>3034</v>
      </c>
      <c r="C21" t="s">
        <v>3035</v>
      </c>
      <c r="D21" t="s">
        <v>3010</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22">
        <v>6.0000000000000001E-3</v>
      </c>
    </row>
    <row r="22" spans="1:36" x14ac:dyDescent="0.25">
      <c r="A22" t="s">
        <v>26</v>
      </c>
      <c r="B22" t="s">
        <v>3036</v>
      </c>
      <c r="C22" t="s">
        <v>3037</v>
      </c>
      <c r="D22" t="s">
        <v>3010</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22">
        <v>5.7000000000000002E-2</v>
      </c>
    </row>
    <row r="23" spans="1:36" x14ac:dyDescent="0.25">
      <c r="A23" t="s">
        <v>28</v>
      </c>
      <c r="B23" t="s">
        <v>3038</v>
      </c>
      <c r="C23" t="s">
        <v>3039</v>
      </c>
      <c r="D23" t="s">
        <v>3010</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22">
        <v>5.2999999999999999E-2</v>
      </c>
    </row>
    <row r="24" spans="1:36" x14ac:dyDescent="0.25">
      <c r="A24" t="s">
        <v>2983</v>
      </c>
      <c r="B24" t="s">
        <v>3040</v>
      </c>
      <c r="C24" t="s">
        <v>3041</v>
      </c>
      <c r="D24" t="s">
        <v>3010</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22">
        <v>6.2E-2</v>
      </c>
    </row>
    <row r="25" spans="1:36" x14ac:dyDescent="0.25">
      <c r="A25" t="s">
        <v>1277</v>
      </c>
      <c r="B25" t="s">
        <v>3042</v>
      </c>
      <c r="C25" t="s">
        <v>3043</v>
      </c>
      <c r="D25" t="s">
        <v>3010</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22">
        <v>-0.01</v>
      </c>
    </row>
    <row r="26" spans="1:36" x14ac:dyDescent="0.25">
      <c r="A26" t="s">
        <v>2991</v>
      </c>
      <c r="B26" t="s">
        <v>3044</v>
      </c>
      <c r="C26" t="s">
        <v>3045</v>
      </c>
      <c r="D26" t="s">
        <v>3010</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22">
        <v>0.127</v>
      </c>
    </row>
    <row r="27" spans="1:36" x14ac:dyDescent="0.25">
      <c r="A27" t="s">
        <v>2988</v>
      </c>
      <c r="B27" t="s">
        <v>3046</v>
      </c>
      <c r="C27" t="s">
        <v>3047</v>
      </c>
      <c r="D27" t="s">
        <v>3010</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22">
        <v>0.127</v>
      </c>
    </row>
    <row r="28" spans="1:36" x14ac:dyDescent="0.25">
      <c r="A28" t="s">
        <v>1265</v>
      </c>
      <c r="B28" t="s">
        <v>3048</v>
      </c>
      <c r="C28" t="s">
        <v>3049</v>
      </c>
      <c r="D28" t="s">
        <v>3010</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22">
        <v>0.127</v>
      </c>
    </row>
    <row r="29" spans="1:36" x14ac:dyDescent="0.25">
      <c r="A29" t="s">
        <v>3050</v>
      </c>
      <c r="B29" t="s">
        <v>3051</v>
      </c>
      <c r="C29" t="s">
        <v>3052</v>
      </c>
      <c r="D29" t="s">
        <v>3010</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22">
        <v>1.4999999999999999E-2</v>
      </c>
    </row>
    <row r="30" spans="1:36" x14ac:dyDescent="0.25">
      <c r="A30" t="s">
        <v>3053</v>
      </c>
      <c r="C30" t="s">
        <v>3054</v>
      </c>
    </row>
    <row r="31" spans="1:36" x14ac:dyDescent="0.25">
      <c r="A31" t="s">
        <v>164</v>
      </c>
      <c r="B31" t="s">
        <v>3055</v>
      </c>
      <c r="C31" t="s">
        <v>3056</v>
      </c>
      <c r="D31" t="s">
        <v>3010</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22">
        <v>-2E-3</v>
      </c>
    </row>
    <row r="32" spans="1:36" x14ac:dyDescent="0.25">
      <c r="A32" t="s">
        <v>2974</v>
      </c>
      <c r="B32" t="s">
        <v>3057</v>
      </c>
      <c r="C32" t="s">
        <v>3058</v>
      </c>
      <c r="D32" t="s">
        <v>3010</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22">
        <v>-3.2000000000000001E-2</v>
      </c>
    </row>
    <row r="33" spans="1:36" x14ac:dyDescent="0.25">
      <c r="A33" t="s">
        <v>26</v>
      </c>
      <c r="B33" t="s">
        <v>3059</v>
      </c>
      <c r="C33" t="s">
        <v>3060</v>
      </c>
      <c r="D33" t="s">
        <v>3010</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22">
        <v>2.7E-2</v>
      </c>
    </row>
    <row r="34" spans="1:36" x14ac:dyDescent="0.25">
      <c r="A34" t="s">
        <v>28</v>
      </c>
      <c r="B34" t="s">
        <v>3061</v>
      </c>
      <c r="C34" t="s">
        <v>3062</v>
      </c>
      <c r="D34" t="s">
        <v>3010</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22">
        <v>2.4E-2</v>
      </c>
    </row>
    <row r="35" spans="1:36" x14ac:dyDescent="0.25">
      <c r="A35" t="s">
        <v>2983</v>
      </c>
      <c r="B35" t="s">
        <v>3063</v>
      </c>
      <c r="C35" t="s">
        <v>3064</v>
      </c>
      <c r="D35" t="s">
        <v>3010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v>
      </c>
    </row>
    <row r="36" spans="1:36" x14ac:dyDescent="0.25">
      <c r="A36" t="s">
        <v>1277</v>
      </c>
      <c r="B36" t="s">
        <v>3065</v>
      </c>
      <c r="C36" t="s">
        <v>3066</v>
      </c>
      <c r="D36" t="s">
        <v>3010</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22">
        <v>-6.0999999999999999E-2</v>
      </c>
    </row>
    <row r="37" spans="1:36" x14ac:dyDescent="0.25">
      <c r="A37" t="s">
        <v>2991</v>
      </c>
      <c r="B37" t="s">
        <v>3067</v>
      </c>
      <c r="C37" t="s">
        <v>3068</v>
      </c>
      <c r="D37" t="s">
        <v>3010</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22">
        <v>0.115</v>
      </c>
    </row>
    <row r="38" spans="1:36" x14ac:dyDescent="0.25">
      <c r="A38" t="s">
        <v>2988</v>
      </c>
      <c r="B38" t="s">
        <v>3069</v>
      </c>
      <c r="C38" t="s">
        <v>3070</v>
      </c>
      <c r="D38" t="s">
        <v>3010</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22">
        <v>0.115</v>
      </c>
    </row>
    <row r="39" spans="1:36" x14ac:dyDescent="0.25">
      <c r="A39" t="s">
        <v>1265</v>
      </c>
      <c r="B39" t="s">
        <v>3071</v>
      </c>
      <c r="C39" t="s">
        <v>3072</v>
      </c>
      <c r="D39" t="s">
        <v>3010</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22">
        <v>0.115</v>
      </c>
    </row>
    <row r="40" spans="1:36" x14ac:dyDescent="0.25">
      <c r="A40" t="s">
        <v>3073</v>
      </c>
      <c r="B40" t="s">
        <v>3074</v>
      </c>
      <c r="C40" t="s">
        <v>3075</v>
      </c>
      <c r="D40" t="s">
        <v>3010</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22">
        <v>-1E-3</v>
      </c>
    </row>
    <row r="41" spans="1:36" x14ac:dyDescent="0.25">
      <c r="A41" t="s">
        <v>3076</v>
      </c>
      <c r="B41" t="s">
        <v>3077</v>
      </c>
      <c r="C41" t="s">
        <v>3078</v>
      </c>
      <c r="D41" t="s">
        <v>3010</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22">
        <v>6.0000000000000001E-3</v>
      </c>
    </row>
    <row r="42" spans="1:36" x14ac:dyDescent="0.25">
      <c r="A42" t="s">
        <v>3079</v>
      </c>
      <c r="C42" t="s">
        <v>3080</v>
      </c>
    </row>
    <row r="43" spans="1:36" x14ac:dyDescent="0.25">
      <c r="A43" t="s">
        <v>3006</v>
      </c>
      <c r="C43" t="s">
        <v>3081</v>
      </c>
    </row>
    <row r="44" spans="1:36" x14ac:dyDescent="0.25">
      <c r="A44" t="s">
        <v>164</v>
      </c>
      <c r="B44" t="s">
        <v>3082</v>
      </c>
      <c r="C44" t="s">
        <v>3083</v>
      </c>
      <c r="D44" t="s">
        <v>3084</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22">
        <v>-4.0000000000000001E-3</v>
      </c>
    </row>
    <row r="45" spans="1:36" x14ac:dyDescent="0.25">
      <c r="A45" t="s">
        <v>2974</v>
      </c>
      <c r="B45" t="s">
        <v>3085</v>
      </c>
      <c r="C45" t="s">
        <v>3086</v>
      </c>
      <c r="D45" t="s">
        <v>3084</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22">
        <v>2.7E-2</v>
      </c>
    </row>
    <row r="46" spans="1:36" x14ac:dyDescent="0.25">
      <c r="A46" t="s">
        <v>26</v>
      </c>
      <c r="B46" t="s">
        <v>3087</v>
      </c>
      <c r="C46" t="s">
        <v>3088</v>
      </c>
      <c r="D46" t="s">
        <v>3084</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22">
        <v>0.112</v>
      </c>
    </row>
    <row r="47" spans="1:36" x14ac:dyDescent="0.25">
      <c r="A47" t="s">
        <v>28</v>
      </c>
      <c r="B47" t="s">
        <v>3089</v>
      </c>
      <c r="C47" t="s">
        <v>3090</v>
      </c>
      <c r="D47" t="s">
        <v>3084</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22">
        <v>2.5000000000000001E-2</v>
      </c>
    </row>
    <row r="48" spans="1:36" x14ac:dyDescent="0.25">
      <c r="A48" t="s">
        <v>2983</v>
      </c>
      <c r="B48" t="s">
        <v>3091</v>
      </c>
      <c r="C48" t="s">
        <v>3092</v>
      </c>
      <c r="D48" t="s">
        <v>3084</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22">
        <v>-3.5000000000000003E-2</v>
      </c>
    </row>
    <row r="49" spans="1:36" x14ac:dyDescent="0.25">
      <c r="A49" t="s">
        <v>1277</v>
      </c>
      <c r="B49" t="s">
        <v>3093</v>
      </c>
      <c r="C49" t="s">
        <v>3094</v>
      </c>
      <c r="D49" t="s">
        <v>3084</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22">
        <v>-5.0000000000000001E-3</v>
      </c>
    </row>
    <row r="50" spans="1:36" x14ac:dyDescent="0.25">
      <c r="A50" t="s">
        <v>2991</v>
      </c>
      <c r="B50" t="s">
        <v>3095</v>
      </c>
      <c r="C50" t="s">
        <v>3096</v>
      </c>
      <c r="D50" t="s">
        <v>3084</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22">
        <v>0.121</v>
      </c>
    </row>
    <row r="51" spans="1:36" x14ac:dyDescent="0.25">
      <c r="A51" t="s">
        <v>2988</v>
      </c>
      <c r="B51" t="s">
        <v>3097</v>
      </c>
      <c r="C51" t="s">
        <v>3098</v>
      </c>
      <c r="D51" t="s">
        <v>3084</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22">
        <v>0.127</v>
      </c>
    </row>
    <row r="52" spans="1:36" x14ac:dyDescent="0.25">
      <c r="A52" t="s">
        <v>1265</v>
      </c>
      <c r="B52" t="s">
        <v>3099</v>
      </c>
      <c r="C52" t="s">
        <v>3100</v>
      </c>
      <c r="D52" t="s">
        <v>3084</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22">
        <v>9.8000000000000004E-2</v>
      </c>
    </row>
    <row r="53" spans="1:36" x14ac:dyDescent="0.25">
      <c r="A53" t="s">
        <v>3027</v>
      </c>
      <c r="B53" t="s">
        <v>3101</v>
      </c>
      <c r="C53" t="s">
        <v>3102</v>
      </c>
      <c r="D53" t="s">
        <v>3084</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22">
        <v>6.0000000000000001E-3</v>
      </c>
    </row>
    <row r="54" spans="1:36" x14ac:dyDescent="0.25">
      <c r="A54" t="s">
        <v>3030</v>
      </c>
      <c r="C54" t="s">
        <v>3103</v>
      </c>
    </row>
    <row r="55" spans="1:36" x14ac:dyDescent="0.25">
      <c r="A55" t="s">
        <v>164</v>
      </c>
      <c r="B55" t="s">
        <v>3104</v>
      </c>
      <c r="C55" t="s">
        <v>3105</v>
      </c>
      <c r="D55" t="s">
        <v>3084</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22">
        <v>5.0000000000000001E-3</v>
      </c>
    </row>
    <row r="56" spans="1:36" x14ac:dyDescent="0.25">
      <c r="A56" t="s">
        <v>2974</v>
      </c>
      <c r="B56" t="s">
        <v>3106</v>
      </c>
      <c r="C56" t="s">
        <v>3107</v>
      </c>
      <c r="D56" t="s">
        <v>3084</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22">
        <v>-4.0000000000000001E-3</v>
      </c>
    </row>
    <row r="57" spans="1:36" x14ac:dyDescent="0.25">
      <c r="A57" t="s">
        <v>26</v>
      </c>
      <c r="B57" t="s">
        <v>3108</v>
      </c>
      <c r="C57" t="s">
        <v>3109</v>
      </c>
      <c r="D57" t="s">
        <v>3084</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22">
        <v>4.5999999999999999E-2</v>
      </c>
    </row>
    <row r="58" spans="1:36" x14ac:dyDescent="0.25">
      <c r="A58" t="s">
        <v>28</v>
      </c>
      <c r="B58" t="s">
        <v>3110</v>
      </c>
      <c r="C58" t="s">
        <v>3111</v>
      </c>
      <c r="D58" t="s">
        <v>3084</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22">
        <v>4.2000000000000003E-2</v>
      </c>
    </row>
    <row r="59" spans="1:36" x14ac:dyDescent="0.25">
      <c r="A59" t="s">
        <v>2983</v>
      </c>
      <c r="B59" t="s">
        <v>3112</v>
      </c>
      <c r="C59" t="s">
        <v>3113</v>
      </c>
      <c r="D59" t="s">
        <v>3084</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22">
        <v>5.2999999999999999E-2</v>
      </c>
    </row>
    <row r="60" spans="1:36" x14ac:dyDescent="0.25">
      <c r="A60" t="s">
        <v>1277</v>
      </c>
      <c r="B60" t="s">
        <v>3114</v>
      </c>
      <c r="C60" t="s">
        <v>3115</v>
      </c>
      <c r="D60" t="s">
        <v>3084</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22">
        <v>-1.2999999999999999E-2</v>
      </c>
    </row>
    <row r="61" spans="1:36" x14ac:dyDescent="0.25">
      <c r="A61" t="s">
        <v>2991</v>
      </c>
      <c r="B61" t="s">
        <v>3116</v>
      </c>
      <c r="C61" t="s">
        <v>3117</v>
      </c>
      <c r="D61" t="s">
        <v>3084</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22">
        <v>0.11799999999999999</v>
      </c>
    </row>
    <row r="62" spans="1:36" x14ac:dyDescent="0.25">
      <c r="A62" t="s">
        <v>2988</v>
      </c>
      <c r="B62" t="s">
        <v>3118</v>
      </c>
      <c r="C62" t="s">
        <v>3119</v>
      </c>
      <c r="D62" t="s">
        <v>3084</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22">
        <v>0.11799999999999999</v>
      </c>
    </row>
    <row r="63" spans="1:36" x14ac:dyDescent="0.25">
      <c r="A63" t="s">
        <v>1265</v>
      </c>
      <c r="B63" t="s">
        <v>3120</v>
      </c>
      <c r="C63" t="s">
        <v>3121</v>
      </c>
      <c r="D63" t="s">
        <v>3084</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22">
        <v>0.127</v>
      </c>
    </row>
    <row r="64" spans="1:36" x14ac:dyDescent="0.25">
      <c r="A64" t="s">
        <v>3050</v>
      </c>
      <c r="B64" t="s">
        <v>3122</v>
      </c>
      <c r="C64" t="s">
        <v>3123</v>
      </c>
      <c r="D64" t="s">
        <v>3084</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22">
        <v>4.0000000000000001E-3</v>
      </c>
    </row>
    <row r="65" spans="1:36" x14ac:dyDescent="0.25">
      <c r="A65" t="s">
        <v>3053</v>
      </c>
      <c r="C65" t="s">
        <v>3124</v>
      </c>
    </row>
    <row r="66" spans="1:36" x14ac:dyDescent="0.25">
      <c r="A66" t="s">
        <v>164</v>
      </c>
      <c r="B66" t="s">
        <v>3125</v>
      </c>
      <c r="C66" t="s">
        <v>3126</v>
      </c>
      <c r="D66" t="s">
        <v>3084</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22">
        <v>-0.01</v>
      </c>
    </row>
    <row r="67" spans="1:36" x14ac:dyDescent="0.25">
      <c r="A67" t="s">
        <v>2974</v>
      </c>
      <c r="B67" t="s">
        <v>3127</v>
      </c>
      <c r="C67" t="s">
        <v>3128</v>
      </c>
      <c r="D67" t="s">
        <v>3084</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22">
        <v>-4.1000000000000002E-2</v>
      </c>
    </row>
    <row r="68" spans="1:36" x14ac:dyDescent="0.25">
      <c r="A68" t="s">
        <v>26</v>
      </c>
      <c r="B68" t="s">
        <v>3129</v>
      </c>
      <c r="C68" t="s">
        <v>3130</v>
      </c>
      <c r="D68" t="s">
        <v>3084</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22">
        <v>0.02</v>
      </c>
    </row>
    <row r="69" spans="1:36" x14ac:dyDescent="0.25">
      <c r="A69" t="s">
        <v>28</v>
      </c>
      <c r="B69" t="s">
        <v>3131</v>
      </c>
      <c r="C69" t="s">
        <v>3132</v>
      </c>
      <c r="D69" t="s">
        <v>3084</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22">
        <v>1.4E-2</v>
      </c>
    </row>
    <row r="70" spans="1:36" x14ac:dyDescent="0.25">
      <c r="A70" t="s">
        <v>2983</v>
      </c>
      <c r="B70" t="s">
        <v>3133</v>
      </c>
      <c r="C70" t="s">
        <v>3134</v>
      </c>
      <c r="D70" t="s">
        <v>3084</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v>
      </c>
    </row>
    <row r="71" spans="1:36" x14ac:dyDescent="0.25">
      <c r="A71" t="s">
        <v>1277</v>
      </c>
      <c r="B71" t="s">
        <v>3135</v>
      </c>
      <c r="C71" t="s">
        <v>3136</v>
      </c>
      <c r="D71" t="s">
        <v>3084</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22">
        <v>-0.06</v>
      </c>
    </row>
    <row r="72" spans="1:36" x14ac:dyDescent="0.25">
      <c r="A72" t="s">
        <v>2991</v>
      </c>
      <c r="B72" t="s">
        <v>3137</v>
      </c>
      <c r="C72" t="s">
        <v>3138</v>
      </c>
      <c r="D72" t="s">
        <v>3084</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22">
        <v>4.2999999999999997E-2</v>
      </c>
    </row>
    <row r="73" spans="1:36" x14ac:dyDescent="0.25">
      <c r="A73" t="s">
        <v>2988</v>
      </c>
      <c r="B73" t="s">
        <v>3139</v>
      </c>
      <c r="C73" t="s">
        <v>3140</v>
      </c>
      <c r="D73" t="s">
        <v>3084</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22">
        <v>4.1000000000000002E-2</v>
      </c>
    </row>
    <row r="74" spans="1:36" x14ac:dyDescent="0.25">
      <c r="A74" t="s">
        <v>1265</v>
      </c>
      <c r="B74" t="s">
        <v>3141</v>
      </c>
      <c r="C74" t="s">
        <v>3142</v>
      </c>
      <c r="D74" t="s">
        <v>3084</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22">
        <v>0.11700000000000001</v>
      </c>
    </row>
    <row r="75" spans="1:36" x14ac:dyDescent="0.25">
      <c r="A75" t="s">
        <v>3073</v>
      </c>
      <c r="B75" t="s">
        <v>3143</v>
      </c>
      <c r="C75" t="s">
        <v>3144</v>
      </c>
      <c r="D75" t="s">
        <v>3084</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22">
        <v>-0.01</v>
      </c>
    </row>
    <row r="76" spans="1:36" x14ac:dyDescent="0.25">
      <c r="A76" t="s">
        <v>3006</v>
      </c>
      <c r="B76" t="s">
        <v>3145</v>
      </c>
      <c r="C76" t="s">
        <v>3146</v>
      </c>
      <c r="E76" t="s">
        <v>3147</v>
      </c>
    </row>
    <row r="77" spans="1:36" x14ac:dyDescent="0.25">
      <c r="A77" t="s">
        <v>164</v>
      </c>
      <c r="B77" t="s">
        <v>3148</v>
      </c>
      <c r="C77" t="s">
        <v>3149</v>
      </c>
      <c r="D77" t="s">
        <v>3084</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22">
        <v>-7.0000000000000001E-3</v>
      </c>
    </row>
    <row r="78" spans="1:36" x14ac:dyDescent="0.25">
      <c r="A78" t="s">
        <v>2974</v>
      </c>
      <c r="B78" t="s">
        <v>3150</v>
      </c>
      <c r="C78" t="s">
        <v>3151</v>
      </c>
      <c r="D78" t="s">
        <v>3084</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22">
        <v>0.01</v>
      </c>
    </row>
    <row r="79" spans="1:36" x14ac:dyDescent="0.25">
      <c r="A79" t="s">
        <v>26</v>
      </c>
      <c r="B79" t="s">
        <v>3152</v>
      </c>
      <c r="C79" t="s">
        <v>3153</v>
      </c>
      <c r="D79" t="s">
        <v>3084</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22">
        <v>5.1999999999999998E-2</v>
      </c>
    </row>
    <row r="80" spans="1:36" x14ac:dyDescent="0.25">
      <c r="A80" t="s">
        <v>28</v>
      </c>
      <c r="B80" t="s">
        <v>3154</v>
      </c>
      <c r="C80" t="s">
        <v>3155</v>
      </c>
      <c r="D80" t="s">
        <v>3084</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22">
        <v>1.4999999999999999E-2</v>
      </c>
    </row>
    <row r="81" spans="1:36" x14ac:dyDescent="0.25">
      <c r="A81" t="s">
        <v>2983</v>
      </c>
      <c r="B81" t="s">
        <v>3156</v>
      </c>
      <c r="C81" t="s">
        <v>3157</v>
      </c>
      <c r="D81" t="s">
        <v>3084</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22">
        <v>6.0000000000000001E-3</v>
      </c>
    </row>
    <row r="82" spans="1:36" x14ac:dyDescent="0.25">
      <c r="A82" t="s">
        <v>1277</v>
      </c>
      <c r="B82" t="s">
        <v>3158</v>
      </c>
      <c r="C82" t="s">
        <v>3159</v>
      </c>
      <c r="D82" t="s">
        <v>3084</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22">
        <v>-2.8000000000000001E-2</v>
      </c>
    </row>
    <row r="83" spans="1:36" x14ac:dyDescent="0.25">
      <c r="A83" t="s">
        <v>2991</v>
      </c>
      <c r="B83" t="s">
        <v>3160</v>
      </c>
      <c r="C83" t="s">
        <v>3161</v>
      </c>
      <c r="D83" t="s">
        <v>3084</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22">
        <v>8.5999999999999993E-2</v>
      </c>
    </row>
    <row r="84" spans="1:36" x14ac:dyDescent="0.25">
      <c r="A84" t="s">
        <v>2988</v>
      </c>
      <c r="B84" t="s">
        <v>3162</v>
      </c>
      <c r="C84" t="s">
        <v>3163</v>
      </c>
      <c r="D84" t="s">
        <v>3084</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22">
        <v>8.8999999999999996E-2</v>
      </c>
    </row>
    <row r="85" spans="1:36" x14ac:dyDescent="0.25">
      <c r="A85" t="s">
        <v>1265</v>
      </c>
      <c r="B85" t="s">
        <v>3164</v>
      </c>
      <c r="C85" t="s">
        <v>3165</v>
      </c>
      <c r="D85" t="s">
        <v>3084</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22">
        <v>0.124</v>
      </c>
    </row>
    <row r="86" spans="1:36" x14ac:dyDescent="0.25">
      <c r="A86" t="s">
        <v>3166</v>
      </c>
      <c r="B86" t="s">
        <v>3167</v>
      </c>
      <c r="C86" t="s">
        <v>3168</v>
      </c>
      <c r="D86" t="s">
        <v>3084</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22">
        <v>-5.0000000000000001E-3</v>
      </c>
    </row>
    <row r="87" spans="1:36" x14ac:dyDescent="0.25">
      <c r="A87" t="s">
        <v>3169</v>
      </c>
      <c r="C87" t="s">
        <v>3170</v>
      </c>
    </row>
    <row r="88" spans="1:36" x14ac:dyDescent="0.25">
      <c r="A88" t="s">
        <v>3006</v>
      </c>
      <c r="C88" t="s">
        <v>3171</v>
      </c>
    </row>
    <row r="89" spans="1:36" x14ac:dyDescent="0.25">
      <c r="A89" t="s">
        <v>164</v>
      </c>
      <c r="B89" t="s">
        <v>3172</v>
      </c>
      <c r="C89" t="s">
        <v>3173</v>
      </c>
      <c r="D89" t="s">
        <v>3174</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22">
        <v>7.0000000000000001E-3</v>
      </c>
    </row>
    <row r="90" spans="1:36" x14ac:dyDescent="0.25">
      <c r="A90" t="s">
        <v>2974</v>
      </c>
      <c r="B90" t="s">
        <v>3175</v>
      </c>
      <c r="C90" t="s">
        <v>3176</v>
      </c>
      <c r="D90" t="s">
        <v>3177</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22">
        <v>1.2E-2</v>
      </c>
    </row>
    <row r="91" spans="1:36" x14ac:dyDescent="0.25">
      <c r="A91" t="s">
        <v>26</v>
      </c>
      <c r="B91" t="s">
        <v>3178</v>
      </c>
      <c r="C91" t="s">
        <v>3179</v>
      </c>
      <c r="D91" t="s">
        <v>3177</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22">
        <v>5.0000000000000001E-3</v>
      </c>
    </row>
    <row r="92" spans="1:36" x14ac:dyDescent="0.25">
      <c r="A92" t="s">
        <v>28</v>
      </c>
      <c r="B92" t="s">
        <v>3180</v>
      </c>
      <c r="C92" t="s">
        <v>3181</v>
      </c>
      <c r="D92" t="s">
        <v>3177</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22">
        <v>1.2E-2</v>
      </c>
    </row>
    <row r="93" spans="1:36" x14ac:dyDescent="0.25">
      <c r="A93" t="s">
        <v>2983</v>
      </c>
      <c r="B93" t="s">
        <v>3182</v>
      </c>
      <c r="C93" t="s">
        <v>3183</v>
      </c>
      <c r="D93" t="s">
        <v>3177</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22">
        <v>3.0000000000000001E-3</v>
      </c>
    </row>
    <row r="94" spans="1:36" x14ac:dyDescent="0.25">
      <c r="A94" t="s">
        <v>1277</v>
      </c>
      <c r="B94" t="s">
        <v>3184</v>
      </c>
      <c r="C94" t="s">
        <v>3185</v>
      </c>
      <c r="D94" t="s">
        <v>3174</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22">
        <v>6.0000000000000001E-3</v>
      </c>
    </row>
    <row r="95" spans="1:36" x14ac:dyDescent="0.25">
      <c r="A95" t="s">
        <v>2991</v>
      </c>
      <c r="B95" t="s">
        <v>3186</v>
      </c>
      <c r="C95" t="s">
        <v>3187</v>
      </c>
      <c r="D95" t="s">
        <v>3174</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22">
        <v>8.0000000000000002E-3</v>
      </c>
    </row>
    <row r="96" spans="1:36" x14ac:dyDescent="0.25">
      <c r="A96" t="s">
        <v>2988</v>
      </c>
      <c r="B96" t="s">
        <v>3188</v>
      </c>
      <c r="C96" t="s">
        <v>3189</v>
      </c>
      <c r="D96" t="s">
        <v>3177</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22">
        <v>3.0000000000000001E-3</v>
      </c>
    </row>
    <row r="97" spans="1:36" x14ac:dyDescent="0.25">
      <c r="A97" t="s">
        <v>1265</v>
      </c>
      <c r="B97" t="s">
        <v>3190</v>
      </c>
      <c r="C97" t="s">
        <v>3191</v>
      </c>
      <c r="D97" t="s">
        <v>3174</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22">
        <v>-5.0000000000000001E-3</v>
      </c>
    </row>
    <row r="98" spans="1:36" x14ac:dyDescent="0.25">
      <c r="A98" t="s">
        <v>3192</v>
      </c>
      <c r="B98" t="s">
        <v>3193</v>
      </c>
      <c r="C98" t="s">
        <v>3194</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22">
        <v>7.0000000000000001E-3</v>
      </c>
    </row>
    <row r="99" spans="1:36" x14ac:dyDescent="0.25">
      <c r="A99" t="s">
        <v>3030</v>
      </c>
      <c r="C99" t="s">
        <v>3195</v>
      </c>
    </row>
    <row r="100" spans="1:36" x14ac:dyDescent="0.25">
      <c r="A100" t="s">
        <v>164</v>
      </c>
      <c r="B100" t="s">
        <v>3196</v>
      </c>
      <c r="C100" t="s">
        <v>3197</v>
      </c>
      <c r="D100" t="s">
        <v>3174</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22">
        <v>1.0999999999999999E-2</v>
      </c>
    </row>
    <row r="101" spans="1:36" x14ac:dyDescent="0.25">
      <c r="A101" t="s">
        <v>2974</v>
      </c>
      <c r="B101" t="s">
        <v>3198</v>
      </c>
      <c r="C101" t="s">
        <v>3199</v>
      </c>
      <c r="D101" t="s">
        <v>3177</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22">
        <v>0.01</v>
      </c>
    </row>
    <row r="102" spans="1:36" x14ac:dyDescent="0.25">
      <c r="A102" t="s">
        <v>26</v>
      </c>
      <c r="B102" t="s">
        <v>3200</v>
      </c>
      <c r="C102" t="s">
        <v>3201</v>
      </c>
      <c r="D102" t="s">
        <v>3177</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22">
        <v>1.0999999999999999E-2</v>
      </c>
    </row>
    <row r="103" spans="1:36" x14ac:dyDescent="0.25">
      <c r="A103" t="s">
        <v>28</v>
      </c>
      <c r="B103" t="s">
        <v>3202</v>
      </c>
      <c r="C103" t="s">
        <v>3203</v>
      </c>
      <c r="D103" t="s">
        <v>3177</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22">
        <v>1.0999999999999999E-2</v>
      </c>
    </row>
    <row r="104" spans="1:36" x14ac:dyDescent="0.25">
      <c r="A104" t="s">
        <v>2983</v>
      </c>
      <c r="B104" t="s">
        <v>3204</v>
      </c>
      <c r="C104" t="s">
        <v>3205</v>
      </c>
      <c r="D104" t="s">
        <v>484</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22">
        <v>8.0000000000000002E-3</v>
      </c>
    </row>
    <row r="105" spans="1:36" x14ac:dyDescent="0.25">
      <c r="A105" t="s">
        <v>1277</v>
      </c>
      <c r="B105" t="s">
        <v>3206</v>
      </c>
      <c r="C105" t="s">
        <v>3207</v>
      </c>
      <c r="D105" t="s">
        <v>3177</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22">
        <v>2E-3</v>
      </c>
    </row>
    <row r="106" spans="1:36" x14ac:dyDescent="0.25">
      <c r="A106" t="s">
        <v>2991</v>
      </c>
      <c r="B106" t="s">
        <v>3208</v>
      </c>
      <c r="C106" t="s">
        <v>3209</v>
      </c>
      <c r="D106" t="s">
        <v>3177</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22">
        <v>8.0000000000000002E-3</v>
      </c>
    </row>
    <row r="107" spans="1:36" x14ac:dyDescent="0.25">
      <c r="A107" t="s">
        <v>2988</v>
      </c>
      <c r="B107" t="s">
        <v>3210</v>
      </c>
      <c r="C107" t="s">
        <v>3211</v>
      </c>
      <c r="D107" t="s">
        <v>3177</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22">
        <v>8.0000000000000002E-3</v>
      </c>
    </row>
    <row r="108" spans="1:36" x14ac:dyDescent="0.25">
      <c r="A108" t="s">
        <v>1265</v>
      </c>
      <c r="B108" t="s">
        <v>3212</v>
      </c>
      <c r="C108" t="s">
        <v>3213</v>
      </c>
      <c r="D108" t="s">
        <v>3177</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22">
        <v>0</v>
      </c>
    </row>
    <row r="109" spans="1:36" x14ac:dyDescent="0.25">
      <c r="A109" t="s">
        <v>3214</v>
      </c>
      <c r="B109" t="s">
        <v>3215</v>
      </c>
      <c r="C109" t="s">
        <v>3216</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22">
        <v>1.0999999999999999E-2</v>
      </c>
    </row>
    <row r="110" spans="1:36" x14ac:dyDescent="0.25">
      <c r="A110" t="s">
        <v>3053</v>
      </c>
      <c r="C110" t="s">
        <v>3217</v>
      </c>
    </row>
    <row r="111" spans="1:36" x14ac:dyDescent="0.25">
      <c r="A111" t="s">
        <v>164</v>
      </c>
      <c r="B111" t="s">
        <v>3218</v>
      </c>
      <c r="C111" t="s">
        <v>3219</v>
      </c>
      <c r="D111" t="s">
        <v>3174</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22">
        <v>8.0000000000000002E-3</v>
      </c>
    </row>
    <row r="112" spans="1:36" x14ac:dyDescent="0.25">
      <c r="A112" t="s">
        <v>2974</v>
      </c>
      <c r="B112" t="s">
        <v>3220</v>
      </c>
      <c r="C112" t="s">
        <v>3221</v>
      </c>
      <c r="D112" t="s">
        <v>3177</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22">
        <v>0.01</v>
      </c>
    </row>
    <row r="113" spans="1:36" x14ac:dyDescent="0.25">
      <c r="A113" t="s">
        <v>26</v>
      </c>
      <c r="B113" t="s">
        <v>3222</v>
      </c>
      <c r="C113" t="s">
        <v>3223</v>
      </c>
      <c r="D113" t="s">
        <v>3177</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22">
        <v>6.0000000000000001E-3</v>
      </c>
    </row>
    <row r="114" spans="1:36" x14ac:dyDescent="0.25">
      <c r="A114" t="s">
        <v>28</v>
      </c>
      <c r="B114" t="s">
        <v>3224</v>
      </c>
      <c r="C114" t="s">
        <v>3225</v>
      </c>
      <c r="D114" t="s">
        <v>3174</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22">
        <v>8.9999999999999993E-3</v>
      </c>
    </row>
    <row r="115" spans="1:36" x14ac:dyDescent="0.25">
      <c r="A115" t="s">
        <v>2983</v>
      </c>
      <c r="B115" t="s">
        <v>3226</v>
      </c>
      <c r="C115" t="s">
        <v>3227</v>
      </c>
      <c r="D115" t="s">
        <v>3177</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1277</v>
      </c>
      <c r="B116" t="s">
        <v>3228</v>
      </c>
      <c r="C116" t="s">
        <v>3229</v>
      </c>
      <c r="D116" t="s">
        <v>3174</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22">
        <v>-1E-3</v>
      </c>
    </row>
    <row r="117" spans="1:36" x14ac:dyDescent="0.25">
      <c r="A117" t="s">
        <v>2991</v>
      </c>
      <c r="B117" t="s">
        <v>3230</v>
      </c>
      <c r="C117" t="s">
        <v>3231</v>
      </c>
      <c r="D117" t="s">
        <v>3174</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22">
        <v>6.9000000000000006E-2</v>
      </c>
    </row>
    <row r="118" spans="1:36" x14ac:dyDescent="0.25">
      <c r="A118" t="s">
        <v>2988</v>
      </c>
      <c r="B118" t="s">
        <v>3232</v>
      </c>
      <c r="C118" t="s">
        <v>3233</v>
      </c>
      <c r="D118" t="s">
        <v>3177</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22">
        <v>7.0000000000000007E-2</v>
      </c>
    </row>
    <row r="119" spans="1:36" x14ac:dyDescent="0.25">
      <c r="A119" t="s">
        <v>1265</v>
      </c>
      <c r="B119" t="s">
        <v>3234</v>
      </c>
      <c r="C119" t="s">
        <v>3235</v>
      </c>
      <c r="D119" t="s">
        <v>3174</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22">
        <v>-2E-3</v>
      </c>
    </row>
    <row r="120" spans="1:36" x14ac:dyDescent="0.25">
      <c r="A120" t="s">
        <v>3236</v>
      </c>
      <c r="B120" t="s">
        <v>3237</v>
      </c>
      <c r="C120" t="s">
        <v>3238</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22">
        <v>8.0000000000000002E-3</v>
      </c>
    </row>
    <row r="121" spans="1:36" x14ac:dyDescent="0.25">
      <c r="A121" t="s">
        <v>3239</v>
      </c>
      <c r="B121" t="s">
        <v>3240</v>
      </c>
      <c r="C121" t="s">
        <v>3241</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22">
        <v>0.01</v>
      </c>
    </row>
    <row r="122" spans="1:36" x14ac:dyDescent="0.25">
      <c r="A122" t="s">
        <v>3242</v>
      </c>
      <c r="C122" t="s">
        <v>3243</v>
      </c>
    </row>
    <row r="123" spans="1:36" x14ac:dyDescent="0.25">
      <c r="A123" t="s">
        <v>3006</v>
      </c>
      <c r="C123" t="s">
        <v>3244</v>
      </c>
    </row>
    <row r="124" spans="1:36" x14ac:dyDescent="0.25">
      <c r="A124" t="s">
        <v>164</v>
      </c>
      <c r="B124" t="s">
        <v>3245</v>
      </c>
      <c r="C124" t="s">
        <v>3246</v>
      </c>
      <c r="D124" t="s">
        <v>319</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22">
        <v>1.2999999999999999E-2</v>
      </c>
    </row>
    <row r="125" spans="1:36" x14ac:dyDescent="0.25">
      <c r="A125" t="s">
        <v>2974</v>
      </c>
      <c r="B125" t="s">
        <v>3247</v>
      </c>
      <c r="C125" t="s">
        <v>3248</v>
      </c>
      <c r="D125" t="s">
        <v>319</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22">
        <v>3.6999999999999998E-2</v>
      </c>
    </row>
    <row r="126" spans="1:36" x14ac:dyDescent="0.25">
      <c r="A126" t="s">
        <v>26</v>
      </c>
      <c r="B126" t="s">
        <v>3249</v>
      </c>
      <c r="C126" t="s">
        <v>3250</v>
      </c>
      <c r="D126" t="s">
        <v>319</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22">
        <v>0.13</v>
      </c>
    </row>
    <row r="127" spans="1:36" x14ac:dyDescent="0.25">
      <c r="A127" t="s">
        <v>28</v>
      </c>
      <c r="B127" t="s">
        <v>3251</v>
      </c>
      <c r="C127" t="s">
        <v>3252</v>
      </c>
      <c r="D127" t="s">
        <v>319</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22">
        <v>5.5E-2</v>
      </c>
    </row>
    <row r="128" spans="1:36" x14ac:dyDescent="0.25">
      <c r="A128" t="s">
        <v>2983</v>
      </c>
      <c r="B128" t="s">
        <v>3253</v>
      </c>
      <c r="C128" t="s">
        <v>3254</v>
      </c>
      <c r="D128" t="s">
        <v>319</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22">
        <v>-6.0000000000000001E-3</v>
      </c>
    </row>
    <row r="129" spans="1:36" x14ac:dyDescent="0.25">
      <c r="A129" t="s">
        <v>1277</v>
      </c>
      <c r="B129" t="s">
        <v>3255</v>
      </c>
      <c r="C129" t="s">
        <v>3256</v>
      </c>
      <c r="D129" t="s">
        <v>319</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22">
        <v>4.0000000000000001E-3</v>
      </c>
    </row>
    <row r="130" spans="1:36" x14ac:dyDescent="0.25">
      <c r="A130" t="s">
        <v>2991</v>
      </c>
      <c r="B130" t="s">
        <v>3257</v>
      </c>
      <c r="C130" t="s">
        <v>3258</v>
      </c>
      <c r="D130" t="s">
        <v>319</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22">
        <v>0.14099999999999999</v>
      </c>
    </row>
    <row r="131" spans="1:36" x14ac:dyDescent="0.25">
      <c r="A131" t="s">
        <v>2988</v>
      </c>
      <c r="B131" t="s">
        <v>3259</v>
      </c>
      <c r="C131" t="s">
        <v>3260</v>
      </c>
      <c r="D131" t="s">
        <v>319</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22">
        <v>0.14099999999999999</v>
      </c>
    </row>
    <row r="132" spans="1:36" x14ac:dyDescent="0.25">
      <c r="A132" t="s">
        <v>1265</v>
      </c>
      <c r="B132" t="s">
        <v>3261</v>
      </c>
      <c r="C132" t="s">
        <v>3262</v>
      </c>
      <c r="D132" t="s">
        <v>319</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22">
        <v>0.111</v>
      </c>
    </row>
    <row r="133" spans="1:36" x14ac:dyDescent="0.25">
      <c r="A133" t="s">
        <v>3027</v>
      </c>
      <c r="B133" t="s">
        <v>3263</v>
      </c>
      <c r="C133" t="s">
        <v>3264</v>
      </c>
      <c r="D133" t="s">
        <v>319</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22">
        <v>2.1000000000000001E-2</v>
      </c>
    </row>
    <row r="134" spans="1:36" x14ac:dyDescent="0.25">
      <c r="A134" t="s">
        <v>3030</v>
      </c>
      <c r="C134" t="s">
        <v>3265</v>
      </c>
    </row>
    <row r="135" spans="1:36" x14ac:dyDescent="0.25">
      <c r="A135" t="s">
        <v>164</v>
      </c>
      <c r="B135" t="s">
        <v>3266</v>
      </c>
      <c r="C135" t="s">
        <v>3267</v>
      </c>
      <c r="D135" t="s">
        <v>319</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22">
        <v>1.4E-2</v>
      </c>
    </row>
    <row r="136" spans="1:36" x14ac:dyDescent="0.25">
      <c r="A136" t="s">
        <v>2974</v>
      </c>
      <c r="B136" t="s">
        <v>3268</v>
      </c>
      <c r="C136" t="s">
        <v>3269</v>
      </c>
      <c r="D136" t="s">
        <v>319</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22">
        <v>3.0000000000000001E-3</v>
      </c>
    </row>
    <row r="137" spans="1:36" x14ac:dyDescent="0.25">
      <c r="A137" t="s">
        <v>26</v>
      </c>
      <c r="B137" t="s">
        <v>3270</v>
      </c>
      <c r="C137" t="s">
        <v>3271</v>
      </c>
      <c r="D137" t="s">
        <v>319</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22">
        <v>0.05</v>
      </c>
    </row>
    <row r="138" spans="1:36" x14ac:dyDescent="0.25">
      <c r="A138" t="s">
        <v>28</v>
      </c>
      <c r="B138" t="s">
        <v>3272</v>
      </c>
      <c r="C138" t="s">
        <v>3273</v>
      </c>
      <c r="D138" t="s">
        <v>319</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22">
        <v>5.8999999999999997E-2</v>
      </c>
    </row>
    <row r="139" spans="1:36" x14ac:dyDescent="0.25">
      <c r="A139" t="s">
        <v>2983</v>
      </c>
      <c r="B139" t="s">
        <v>3274</v>
      </c>
      <c r="C139" t="s">
        <v>3275</v>
      </c>
      <c r="D139" t="s">
        <v>319</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22">
        <v>6.9000000000000006E-2</v>
      </c>
    </row>
    <row r="140" spans="1:36" x14ac:dyDescent="0.25">
      <c r="A140" t="s">
        <v>1277</v>
      </c>
      <c r="B140" t="s">
        <v>3276</v>
      </c>
      <c r="C140" t="s">
        <v>3277</v>
      </c>
      <c r="D140" t="s">
        <v>319</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22">
        <v>8.0000000000000002E-3</v>
      </c>
    </row>
    <row r="141" spans="1:36" x14ac:dyDescent="0.25">
      <c r="A141" t="s">
        <v>2991</v>
      </c>
      <c r="B141" t="s">
        <v>3278</v>
      </c>
      <c r="C141" t="s">
        <v>3279</v>
      </c>
      <c r="D141" t="s">
        <v>319</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22">
        <v>0.14199999999999999</v>
      </c>
    </row>
    <row r="142" spans="1:36" x14ac:dyDescent="0.25">
      <c r="A142" t="s">
        <v>2988</v>
      </c>
      <c r="B142" t="s">
        <v>3280</v>
      </c>
      <c r="C142" t="s">
        <v>3281</v>
      </c>
      <c r="D142" t="s">
        <v>319</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22">
        <v>0.14199999999999999</v>
      </c>
    </row>
    <row r="143" spans="1:36" x14ac:dyDescent="0.25">
      <c r="A143" t="s">
        <v>1265</v>
      </c>
      <c r="B143" t="s">
        <v>3282</v>
      </c>
      <c r="C143" t="s">
        <v>3283</v>
      </c>
      <c r="D143" t="s">
        <v>319</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22">
        <v>0.14199999999999999</v>
      </c>
    </row>
    <row r="144" spans="1:36" x14ac:dyDescent="0.25">
      <c r="A144" t="s">
        <v>3050</v>
      </c>
      <c r="B144" t="s">
        <v>3284</v>
      </c>
      <c r="C144" t="s">
        <v>3285</v>
      </c>
      <c r="D144" t="s">
        <v>319</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22">
        <v>1.2E-2</v>
      </c>
    </row>
    <row r="145" spans="1:36" x14ac:dyDescent="0.25">
      <c r="A145" t="s">
        <v>3053</v>
      </c>
      <c r="C145" t="s">
        <v>3286</v>
      </c>
    </row>
    <row r="146" spans="1:36" x14ac:dyDescent="0.25">
      <c r="A146" t="s">
        <v>164</v>
      </c>
      <c r="B146" t="s">
        <v>3287</v>
      </c>
      <c r="C146" t="s">
        <v>3288</v>
      </c>
      <c r="D146" t="s">
        <v>319</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22">
        <v>1E-3</v>
      </c>
    </row>
    <row r="147" spans="1:36" x14ac:dyDescent="0.25">
      <c r="A147" t="s">
        <v>2974</v>
      </c>
      <c r="B147" t="s">
        <v>3289</v>
      </c>
      <c r="C147" t="s">
        <v>3290</v>
      </c>
      <c r="D147" t="s">
        <v>319</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22">
        <v>-5.2999999999999999E-2</v>
      </c>
    </row>
    <row r="148" spans="1:36" x14ac:dyDescent="0.25">
      <c r="A148" t="s">
        <v>26</v>
      </c>
      <c r="B148" t="s">
        <v>3291</v>
      </c>
      <c r="C148" t="s">
        <v>3292</v>
      </c>
      <c r="D148" t="s">
        <v>319</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22">
        <v>8.9999999999999993E-3</v>
      </c>
    </row>
    <row r="149" spans="1:36" x14ac:dyDescent="0.25">
      <c r="A149" t="s">
        <v>28</v>
      </c>
      <c r="B149" t="s">
        <v>3293</v>
      </c>
      <c r="C149" t="s">
        <v>3294</v>
      </c>
      <c r="D149" t="s">
        <v>319</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22">
        <v>2.5999999999999999E-2</v>
      </c>
    </row>
    <row r="150" spans="1:36" x14ac:dyDescent="0.25">
      <c r="A150" t="s">
        <v>2983</v>
      </c>
      <c r="B150" t="s">
        <v>3295</v>
      </c>
      <c r="C150" t="s">
        <v>3296</v>
      </c>
      <c r="D150" t="s">
        <v>319</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1277</v>
      </c>
      <c r="B151" t="s">
        <v>3297</v>
      </c>
      <c r="C151" t="s">
        <v>3298</v>
      </c>
      <c r="D151" t="s">
        <v>319</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22">
        <v>-2.4E-2</v>
      </c>
    </row>
    <row r="152" spans="1:36" x14ac:dyDescent="0.25">
      <c r="A152" t="s">
        <v>2991</v>
      </c>
      <c r="B152" t="s">
        <v>3299</v>
      </c>
      <c r="C152" t="s">
        <v>3300</v>
      </c>
      <c r="D152" t="s">
        <v>319</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22">
        <v>0.125</v>
      </c>
    </row>
    <row r="153" spans="1:36" x14ac:dyDescent="0.25">
      <c r="A153" t="s">
        <v>2988</v>
      </c>
      <c r="B153" t="s">
        <v>3301</v>
      </c>
      <c r="C153" t="s">
        <v>3302</v>
      </c>
      <c r="D153" t="s">
        <v>319</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22">
        <v>0.125</v>
      </c>
    </row>
    <row r="154" spans="1:36" x14ac:dyDescent="0.25">
      <c r="A154" t="s">
        <v>1265</v>
      </c>
      <c r="B154" t="s">
        <v>3303</v>
      </c>
      <c r="C154" t="s">
        <v>3304</v>
      </c>
      <c r="D154" t="s">
        <v>319</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22">
        <v>0.125</v>
      </c>
    </row>
    <row r="155" spans="1:36" x14ac:dyDescent="0.25">
      <c r="A155" t="s">
        <v>3073</v>
      </c>
      <c r="B155" t="s">
        <v>3305</v>
      </c>
      <c r="C155" t="s">
        <v>3306</v>
      </c>
      <c r="D155" t="s">
        <v>319</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22">
        <v>1E-3</v>
      </c>
    </row>
    <row r="156" spans="1:36" x14ac:dyDescent="0.25">
      <c r="A156" t="s">
        <v>236</v>
      </c>
      <c r="B156" t="s">
        <v>3307</v>
      </c>
      <c r="C156" t="s">
        <v>3308</v>
      </c>
      <c r="D156" t="s">
        <v>319</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22">
        <v>1.2E-2</v>
      </c>
    </row>
    <row r="157" spans="1:36" x14ac:dyDescent="0.25">
      <c r="A157" t="s">
        <v>2060</v>
      </c>
      <c r="C157" t="s">
        <v>3309</v>
      </c>
    </row>
    <row r="158" spans="1:36" x14ac:dyDescent="0.25">
      <c r="A158" t="s">
        <v>3169</v>
      </c>
      <c r="C158" t="s">
        <v>3310</v>
      </c>
    </row>
    <row r="159" spans="1:36" x14ac:dyDescent="0.25">
      <c r="A159" t="s">
        <v>3006</v>
      </c>
      <c r="C159" t="s">
        <v>3311</v>
      </c>
    </row>
    <row r="160" spans="1:36" x14ac:dyDescent="0.25">
      <c r="A160" t="s">
        <v>164</v>
      </c>
      <c r="B160" t="s">
        <v>3312</v>
      </c>
      <c r="C160" t="s">
        <v>3313</v>
      </c>
      <c r="D160" t="s">
        <v>3174</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22">
        <v>3.0000000000000001E-3</v>
      </c>
    </row>
    <row r="161" spans="1:36" x14ac:dyDescent="0.25">
      <c r="A161" t="s">
        <v>2974</v>
      </c>
      <c r="B161" t="s">
        <v>3314</v>
      </c>
      <c r="C161" t="s">
        <v>3315</v>
      </c>
      <c r="D161" t="s">
        <v>3177</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22">
        <v>3.0000000000000001E-3</v>
      </c>
    </row>
    <row r="162" spans="1:36" x14ac:dyDescent="0.25">
      <c r="A162" t="s">
        <v>26</v>
      </c>
      <c r="B162" t="s">
        <v>3316</v>
      </c>
      <c r="C162" t="s">
        <v>3317</v>
      </c>
      <c r="D162" t="s">
        <v>3177</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22">
        <v>5.0000000000000001E-3</v>
      </c>
    </row>
    <row r="163" spans="1:36" x14ac:dyDescent="0.25">
      <c r="A163" t="s">
        <v>28</v>
      </c>
      <c r="B163" t="s">
        <v>3318</v>
      </c>
      <c r="C163" t="s">
        <v>3319</v>
      </c>
      <c r="D163" t="s">
        <v>3177</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22">
        <v>1.4999999999999999E-2</v>
      </c>
    </row>
    <row r="164" spans="1:36" x14ac:dyDescent="0.25">
      <c r="A164" t="s">
        <v>2983</v>
      </c>
      <c r="B164" t="s">
        <v>3320</v>
      </c>
      <c r="C164" t="s">
        <v>3321</v>
      </c>
      <c r="D164" t="s">
        <v>3177</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22">
        <v>8.0000000000000002E-3</v>
      </c>
    </row>
    <row r="165" spans="1:36" x14ac:dyDescent="0.25">
      <c r="A165" t="s">
        <v>1277</v>
      </c>
      <c r="B165" t="s">
        <v>3322</v>
      </c>
      <c r="C165" t="s">
        <v>3323</v>
      </c>
      <c r="D165" t="s">
        <v>3174</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22">
        <v>2E-3</v>
      </c>
    </row>
    <row r="166" spans="1:36" x14ac:dyDescent="0.25">
      <c r="A166" t="s">
        <v>2991</v>
      </c>
      <c r="B166" t="s">
        <v>3324</v>
      </c>
      <c r="C166" t="s">
        <v>3325</v>
      </c>
      <c r="D166" t="s">
        <v>3174</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22">
        <v>8.0000000000000002E-3</v>
      </c>
    </row>
    <row r="167" spans="1:36" x14ac:dyDescent="0.25">
      <c r="A167" t="s">
        <v>2988</v>
      </c>
      <c r="B167" t="s">
        <v>3326</v>
      </c>
      <c r="C167" t="s">
        <v>3327</v>
      </c>
      <c r="D167" t="s">
        <v>3177</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22">
        <v>3.0000000000000001E-3</v>
      </c>
    </row>
    <row r="168" spans="1:36" x14ac:dyDescent="0.25">
      <c r="A168" t="s">
        <v>1265</v>
      </c>
      <c r="B168" t="s">
        <v>3328</v>
      </c>
      <c r="C168" t="s">
        <v>3329</v>
      </c>
      <c r="D168" t="s">
        <v>3174</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22">
        <v>-5.0000000000000001E-3</v>
      </c>
    </row>
    <row r="169" spans="1:36" x14ac:dyDescent="0.25">
      <c r="A169" t="s">
        <v>3192</v>
      </c>
      <c r="B169" t="s">
        <v>3330</v>
      </c>
      <c r="C169" t="s">
        <v>3331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22">
        <v>2E-3</v>
      </c>
    </row>
    <row r="170" spans="1:36" x14ac:dyDescent="0.25">
      <c r="A170" t="s">
        <v>3030</v>
      </c>
      <c r="C170" t="s">
        <v>3332</v>
      </c>
    </row>
    <row r="171" spans="1:36" x14ac:dyDescent="0.25">
      <c r="A171" t="s">
        <v>164</v>
      </c>
      <c r="B171" t="s">
        <v>3333</v>
      </c>
      <c r="C171" t="s">
        <v>3334</v>
      </c>
      <c r="D171" t="s">
        <v>3174</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22">
        <v>8.9999999999999993E-3</v>
      </c>
    </row>
    <row r="172" spans="1:36" x14ac:dyDescent="0.25">
      <c r="A172" t="s">
        <v>2974</v>
      </c>
      <c r="B172" t="s">
        <v>3335</v>
      </c>
      <c r="C172" t="s">
        <v>3336</v>
      </c>
      <c r="D172" t="s">
        <v>3177</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22">
        <v>8.0000000000000002E-3</v>
      </c>
    </row>
    <row r="173" spans="1:36" x14ac:dyDescent="0.25">
      <c r="A173" t="s">
        <v>26</v>
      </c>
      <c r="B173" t="s">
        <v>3337</v>
      </c>
      <c r="C173" t="s">
        <v>3338</v>
      </c>
      <c r="D173" t="s">
        <v>3177</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22">
        <v>0.01</v>
      </c>
    </row>
    <row r="174" spans="1:36" x14ac:dyDescent="0.25">
      <c r="A174" t="s">
        <v>28</v>
      </c>
      <c r="B174" t="s">
        <v>3339</v>
      </c>
      <c r="C174" t="s">
        <v>3340</v>
      </c>
      <c r="D174" t="s">
        <v>3177</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22">
        <v>8.9999999999999993E-3</v>
      </c>
    </row>
    <row r="175" spans="1:36" x14ac:dyDescent="0.25">
      <c r="A175" t="s">
        <v>2983</v>
      </c>
      <c r="B175" t="s">
        <v>3341</v>
      </c>
      <c r="C175" t="s">
        <v>3342</v>
      </c>
      <c r="D175" t="s">
        <v>484</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22">
        <v>6.0000000000000001E-3</v>
      </c>
    </row>
    <row r="176" spans="1:36" x14ac:dyDescent="0.25">
      <c r="A176" t="s">
        <v>1277</v>
      </c>
      <c r="B176" t="s">
        <v>3343</v>
      </c>
      <c r="C176" t="s">
        <v>3344</v>
      </c>
      <c r="D176" t="s">
        <v>3177</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22">
        <v>7.0000000000000001E-3</v>
      </c>
    </row>
    <row r="177" spans="1:36" x14ac:dyDescent="0.25">
      <c r="A177" t="s">
        <v>2991</v>
      </c>
      <c r="B177" t="s">
        <v>3345</v>
      </c>
      <c r="C177" t="s">
        <v>3346</v>
      </c>
      <c r="D177" t="s">
        <v>3177</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22">
        <v>8.9999999999999993E-3</v>
      </c>
    </row>
    <row r="178" spans="1:36" x14ac:dyDescent="0.25">
      <c r="A178" t="s">
        <v>2988</v>
      </c>
      <c r="B178" t="s">
        <v>3347</v>
      </c>
      <c r="C178" t="s">
        <v>3348</v>
      </c>
      <c r="D178" t="s">
        <v>3177</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22">
        <v>8.0000000000000002E-3</v>
      </c>
    </row>
    <row r="179" spans="1:36" x14ac:dyDescent="0.25">
      <c r="A179" t="s">
        <v>1265</v>
      </c>
      <c r="B179" t="s">
        <v>3349</v>
      </c>
      <c r="C179" t="s">
        <v>3350</v>
      </c>
      <c r="D179" t="s">
        <v>3177</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22">
        <v>0</v>
      </c>
    </row>
    <row r="180" spans="1:36" x14ac:dyDescent="0.25">
      <c r="A180" t="s">
        <v>3214</v>
      </c>
      <c r="B180" t="s">
        <v>3351</v>
      </c>
      <c r="C180" t="s">
        <v>3352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22">
        <v>8.0000000000000002E-3</v>
      </c>
    </row>
    <row r="181" spans="1:36" x14ac:dyDescent="0.25">
      <c r="A181" t="s">
        <v>3053</v>
      </c>
      <c r="C181" t="s">
        <v>3353</v>
      </c>
    </row>
    <row r="182" spans="1:36" x14ac:dyDescent="0.25">
      <c r="A182" t="s">
        <v>164</v>
      </c>
      <c r="B182" t="s">
        <v>3354</v>
      </c>
      <c r="C182" t="s">
        <v>3355</v>
      </c>
      <c r="D182" t="s">
        <v>3174</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22">
        <v>7.0000000000000001E-3</v>
      </c>
    </row>
    <row r="183" spans="1:36" x14ac:dyDescent="0.25">
      <c r="A183" t="s">
        <v>2974</v>
      </c>
      <c r="B183" t="s">
        <v>3356</v>
      </c>
      <c r="C183" t="s">
        <v>3357</v>
      </c>
      <c r="D183" t="s">
        <v>3177</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22">
        <v>8.0000000000000002E-3</v>
      </c>
    </row>
    <row r="184" spans="1:36" x14ac:dyDescent="0.25">
      <c r="A184" t="s">
        <v>26</v>
      </c>
      <c r="B184" t="s">
        <v>3358</v>
      </c>
      <c r="C184" t="s">
        <v>3359</v>
      </c>
      <c r="D184" t="s">
        <v>3177</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22">
        <v>3.0000000000000001E-3</v>
      </c>
    </row>
    <row r="185" spans="1:36" x14ac:dyDescent="0.25">
      <c r="A185" t="s">
        <v>28</v>
      </c>
      <c r="B185" t="s">
        <v>3360</v>
      </c>
      <c r="C185" t="s">
        <v>3361</v>
      </c>
      <c r="D185" t="s">
        <v>3174</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22">
        <v>8.9999999999999993E-3</v>
      </c>
    </row>
    <row r="186" spans="1:36" x14ac:dyDescent="0.25">
      <c r="A186" t="s">
        <v>2983</v>
      </c>
      <c r="B186" t="s">
        <v>3362</v>
      </c>
      <c r="C186" t="s">
        <v>3363</v>
      </c>
      <c r="D186" t="s">
        <v>3177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1277</v>
      </c>
      <c r="B187" t="s">
        <v>3364</v>
      </c>
      <c r="C187" t="s">
        <v>3365</v>
      </c>
      <c r="D187" t="s">
        <v>3174</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22">
        <v>2.3E-2</v>
      </c>
    </row>
    <row r="188" spans="1:36" x14ac:dyDescent="0.25">
      <c r="A188" t="s">
        <v>2991</v>
      </c>
      <c r="B188" t="s">
        <v>3366</v>
      </c>
      <c r="C188" t="s">
        <v>3367</v>
      </c>
      <c r="D188" t="s">
        <v>3174</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22">
        <v>7.0000000000000007E-2</v>
      </c>
    </row>
    <row r="189" spans="1:36" x14ac:dyDescent="0.25">
      <c r="A189" t="s">
        <v>2988</v>
      </c>
      <c r="B189" t="s">
        <v>3368</v>
      </c>
      <c r="C189" t="s">
        <v>3369</v>
      </c>
      <c r="D189" t="s">
        <v>3177</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22">
        <v>7.1999999999999995E-2</v>
      </c>
    </row>
    <row r="190" spans="1:36" x14ac:dyDescent="0.25">
      <c r="A190" t="s">
        <v>1265</v>
      </c>
      <c r="B190" t="s">
        <v>3370</v>
      </c>
      <c r="C190" t="s">
        <v>3371</v>
      </c>
      <c r="D190" t="s">
        <v>3174</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22">
        <v>-2E-3</v>
      </c>
    </row>
    <row r="191" spans="1:36" x14ac:dyDescent="0.25">
      <c r="A191" t="s">
        <v>3236</v>
      </c>
      <c r="B191" t="s">
        <v>3372</v>
      </c>
      <c r="C191" t="s">
        <v>3373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22">
        <v>7.0000000000000001E-3</v>
      </c>
    </row>
    <row r="192" spans="1:36" x14ac:dyDescent="0.25">
      <c r="A192" t="s">
        <v>3239</v>
      </c>
      <c r="B192" t="s">
        <v>3374</v>
      </c>
      <c r="C192" t="s">
        <v>3375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22">
        <v>8.9999999999999993E-3</v>
      </c>
    </row>
    <row r="193" spans="1:36" x14ac:dyDescent="0.25">
      <c r="A193" t="s">
        <v>3376</v>
      </c>
      <c r="C193" t="s">
        <v>3377</v>
      </c>
    </row>
    <row r="194" spans="1:36" x14ac:dyDescent="0.25">
      <c r="A194" t="s">
        <v>3006</v>
      </c>
      <c r="C194" t="s">
        <v>3378</v>
      </c>
    </row>
    <row r="195" spans="1:36" x14ac:dyDescent="0.25">
      <c r="A195" t="s">
        <v>164</v>
      </c>
      <c r="B195" t="s">
        <v>3379</v>
      </c>
      <c r="C195" t="s">
        <v>3380</v>
      </c>
      <c r="D195" t="s">
        <v>1250</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22">
        <v>-0.01</v>
      </c>
    </row>
    <row r="196" spans="1:36" x14ac:dyDescent="0.25">
      <c r="A196" t="s">
        <v>2974</v>
      </c>
      <c r="B196" t="s">
        <v>3381</v>
      </c>
      <c r="C196" t="s">
        <v>3382</v>
      </c>
      <c r="D196" t="s">
        <v>1250</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22">
        <v>2.4E-2</v>
      </c>
    </row>
    <row r="197" spans="1:36" x14ac:dyDescent="0.25">
      <c r="A197" t="s">
        <v>26</v>
      </c>
      <c r="B197" t="s">
        <v>3383</v>
      </c>
      <c r="C197" t="s">
        <v>3384</v>
      </c>
      <c r="D197" t="s">
        <v>1250</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22">
        <v>3.4000000000000002E-2</v>
      </c>
    </row>
    <row r="198" spans="1:36" x14ac:dyDescent="0.25">
      <c r="A198" t="s">
        <v>28</v>
      </c>
      <c r="B198" t="s">
        <v>3385</v>
      </c>
      <c r="C198" t="s">
        <v>3386</v>
      </c>
      <c r="D198" t="s">
        <v>1250</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22">
        <v>1.2999999999999999E-2</v>
      </c>
    </row>
    <row r="199" spans="1:36" x14ac:dyDescent="0.25">
      <c r="A199" t="s">
        <v>2983</v>
      </c>
      <c r="B199" t="s">
        <v>3387</v>
      </c>
      <c r="C199" t="s">
        <v>3388</v>
      </c>
      <c r="D199" t="s">
        <v>1250</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22">
        <v>-2E-3</v>
      </c>
    </row>
    <row r="200" spans="1:36" x14ac:dyDescent="0.25">
      <c r="A200" t="s">
        <v>1277</v>
      </c>
      <c r="B200" t="s">
        <v>3389</v>
      </c>
      <c r="C200" t="s">
        <v>3390</v>
      </c>
      <c r="D200" t="s">
        <v>1250</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22">
        <v>5.0000000000000001E-3</v>
      </c>
    </row>
    <row r="201" spans="1:36" x14ac:dyDescent="0.25">
      <c r="A201" t="s">
        <v>2991</v>
      </c>
      <c r="B201" t="s">
        <v>3391</v>
      </c>
      <c r="C201" t="s">
        <v>3392</v>
      </c>
      <c r="D201" t="s">
        <v>1250</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22">
        <v>3.4000000000000002E-2</v>
      </c>
    </row>
    <row r="202" spans="1:36" x14ac:dyDescent="0.25">
      <c r="A202" t="s">
        <v>2988</v>
      </c>
      <c r="B202" t="s">
        <v>3393</v>
      </c>
      <c r="C202" t="s">
        <v>3394</v>
      </c>
      <c r="D202" t="s">
        <v>1250</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22">
        <v>3.4000000000000002E-2</v>
      </c>
    </row>
    <row r="203" spans="1:36" x14ac:dyDescent="0.25">
      <c r="A203" t="s">
        <v>1265</v>
      </c>
      <c r="B203" t="s">
        <v>3395</v>
      </c>
      <c r="C203" t="s">
        <v>3396</v>
      </c>
      <c r="D203" t="s">
        <v>1250</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22">
        <v>-1.7999999999999999E-2</v>
      </c>
    </row>
    <row r="204" spans="1:36" x14ac:dyDescent="0.25">
      <c r="A204" t="s">
        <v>3027</v>
      </c>
      <c r="B204" t="s">
        <v>3397</v>
      </c>
      <c r="C204" t="s">
        <v>3398</v>
      </c>
      <c r="D204" t="s">
        <v>1250</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22">
        <v>4.0000000000000001E-3</v>
      </c>
    </row>
    <row r="205" spans="1:36" x14ac:dyDescent="0.25">
      <c r="A205" t="s">
        <v>3030</v>
      </c>
      <c r="C205" t="s">
        <v>3399</v>
      </c>
    </row>
    <row r="206" spans="1:36" x14ac:dyDescent="0.25">
      <c r="A206" t="s">
        <v>164</v>
      </c>
      <c r="B206" t="s">
        <v>3400</v>
      </c>
      <c r="C206" t="s">
        <v>3401</v>
      </c>
      <c r="D206" t="s">
        <v>1250</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22">
        <v>7.0000000000000001E-3</v>
      </c>
    </row>
    <row r="207" spans="1:36" x14ac:dyDescent="0.25">
      <c r="A207" t="s">
        <v>2974</v>
      </c>
      <c r="B207" t="s">
        <v>3402</v>
      </c>
      <c r="C207" t="s">
        <v>3403</v>
      </c>
      <c r="D207" t="s">
        <v>1250</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22">
        <v>1.2999999999999999E-2</v>
      </c>
    </row>
    <row r="208" spans="1:36" x14ac:dyDescent="0.25">
      <c r="A208" t="s">
        <v>26</v>
      </c>
      <c r="B208" t="s">
        <v>3404</v>
      </c>
      <c r="C208" t="s">
        <v>3405</v>
      </c>
      <c r="D208" t="s">
        <v>1250</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22">
        <v>0.04</v>
      </c>
    </row>
    <row r="209" spans="1:36" x14ac:dyDescent="0.25">
      <c r="A209" t="s">
        <v>28</v>
      </c>
      <c r="B209" t="s">
        <v>3406</v>
      </c>
      <c r="C209" t="s">
        <v>3407</v>
      </c>
      <c r="D209" t="s">
        <v>1250</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22">
        <v>5.0000000000000001E-3</v>
      </c>
    </row>
    <row r="210" spans="1:36" x14ac:dyDescent="0.25">
      <c r="A210" t="s">
        <v>2983</v>
      </c>
      <c r="B210" t="s">
        <v>3408</v>
      </c>
      <c r="C210" t="s">
        <v>3409</v>
      </c>
      <c r="D210" t="s">
        <v>1250</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22">
        <v>0.03</v>
      </c>
    </row>
    <row r="211" spans="1:36" x14ac:dyDescent="0.25">
      <c r="A211" t="s">
        <v>1277</v>
      </c>
      <c r="B211" t="s">
        <v>3410</v>
      </c>
      <c r="C211" t="s">
        <v>3411</v>
      </c>
      <c r="D211" t="s">
        <v>1250</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22">
        <v>-5.6000000000000001E-2</v>
      </c>
    </row>
    <row r="212" spans="1:36" x14ac:dyDescent="0.25">
      <c r="A212" t="s">
        <v>2991</v>
      </c>
      <c r="B212" t="s">
        <v>3412</v>
      </c>
      <c r="C212" t="s">
        <v>3413</v>
      </c>
      <c r="D212" t="s">
        <v>1250</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22">
        <v>0.04</v>
      </c>
    </row>
    <row r="213" spans="1:36" x14ac:dyDescent="0.25">
      <c r="A213" t="s">
        <v>2988</v>
      </c>
      <c r="B213" t="s">
        <v>3414</v>
      </c>
      <c r="C213" t="s">
        <v>3415</v>
      </c>
      <c r="D213" t="s">
        <v>1250</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22">
        <v>0.04</v>
      </c>
    </row>
    <row r="214" spans="1:36" x14ac:dyDescent="0.25">
      <c r="A214" t="s">
        <v>1265</v>
      </c>
      <c r="B214" t="s">
        <v>3416</v>
      </c>
      <c r="C214" t="s">
        <v>3417</v>
      </c>
      <c r="D214" t="s">
        <v>1250</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22">
        <v>0.04</v>
      </c>
    </row>
    <row r="215" spans="1:36" x14ac:dyDescent="0.25">
      <c r="A215" t="s">
        <v>3050</v>
      </c>
      <c r="B215" t="s">
        <v>3418</v>
      </c>
      <c r="C215" t="s">
        <v>3419</v>
      </c>
      <c r="D215" t="s">
        <v>1250</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22">
        <v>0.01</v>
      </c>
    </row>
    <row r="216" spans="1:36" x14ac:dyDescent="0.25">
      <c r="A216" t="s">
        <v>3053</v>
      </c>
      <c r="C216" t="s">
        <v>3420</v>
      </c>
    </row>
    <row r="217" spans="1:36" x14ac:dyDescent="0.25">
      <c r="A217" t="s">
        <v>164</v>
      </c>
      <c r="B217" t="s">
        <v>3421</v>
      </c>
      <c r="C217" t="s">
        <v>3422</v>
      </c>
      <c r="D217" t="s">
        <v>1250</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22">
        <v>-1.2999999999999999E-2</v>
      </c>
    </row>
    <row r="218" spans="1:36" x14ac:dyDescent="0.25">
      <c r="A218" t="s">
        <v>2974</v>
      </c>
      <c r="B218" t="s">
        <v>3423</v>
      </c>
      <c r="C218" t="s">
        <v>3424</v>
      </c>
      <c r="D218" t="s">
        <v>1250</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22">
        <v>-1.2E-2</v>
      </c>
    </row>
    <row r="219" spans="1:36" x14ac:dyDescent="0.25">
      <c r="A219" t="s">
        <v>26</v>
      </c>
      <c r="B219" t="s">
        <v>3425</v>
      </c>
      <c r="C219" t="s">
        <v>3426</v>
      </c>
      <c r="D219" t="s">
        <v>1250</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22">
        <v>1E-3</v>
      </c>
    </row>
    <row r="220" spans="1:36" x14ac:dyDescent="0.25">
      <c r="A220" t="s">
        <v>28</v>
      </c>
      <c r="B220" t="s">
        <v>3427</v>
      </c>
      <c r="C220" t="s">
        <v>3428</v>
      </c>
      <c r="D220" t="s">
        <v>1250</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22">
        <v>1.9E-2</v>
      </c>
    </row>
    <row r="221" spans="1:36" x14ac:dyDescent="0.25">
      <c r="A221" t="s">
        <v>2983</v>
      </c>
      <c r="B221" t="s">
        <v>3429</v>
      </c>
      <c r="C221" t="s">
        <v>3430</v>
      </c>
      <c r="D221" t="s">
        <v>1250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1277</v>
      </c>
      <c r="B222" t="s">
        <v>3431</v>
      </c>
      <c r="C222" t="s">
        <v>3432</v>
      </c>
      <c r="D222" t="s">
        <v>1250</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22">
        <v>-1.2E-2</v>
      </c>
    </row>
    <row r="223" spans="1:36" x14ac:dyDescent="0.25">
      <c r="A223" t="s">
        <v>2991</v>
      </c>
      <c r="B223" t="s">
        <v>3433</v>
      </c>
      <c r="C223" t="s">
        <v>3434</v>
      </c>
      <c r="D223" t="s">
        <v>1250</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22">
        <v>1.7000000000000001E-2</v>
      </c>
    </row>
    <row r="224" spans="1:36" x14ac:dyDescent="0.25">
      <c r="A224" t="s">
        <v>2988</v>
      </c>
      <c r="B224" t="s">
        <v>3435</v>
      </c>
      <c r="C224" t="s">
        <v>3436</v>
      </c>
      <c r="D224" t="s">
        <v>1250</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22">
        <v>1.7000000000000001E-2</v>
      </c>
    </row>
    <row r="225" spans="1:36" x14ac:dyDescent="0.25">
      <c r="A225" t="s">
        <v>1265</v>
      </c>
      <c r="B225" t="s">
        <v>3437</v>
      </c>
      <c r="C225" t="s">
        <v>3438</v>
      </c>
      <c r="D225" t="s">
        <v>1250</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22">
        <v>1.7000000000000001E-2</v>
      </c>
    </row>
    <row r="226" spans="1:36" x14ac:dyDescent="0.25">
      <c r="A226" t="s">
        <v>3073</v>
      </c>
      <c r="B226" t="s">
        <v>3439</v>
      </c>
      <c r="C226" t="s">
        <v>3440</v>
      </c>
      <c r="D226" t="s">
        <v>1250</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22">
        <v>-1.2E-2</v>
      </c>
    </row>
    <row r="227" spans="1:36" x14ac:dyDescent="0.25">
      <c r="A227" t="s">
        <v>1289</v>
      </c>
      <c r="B227" t="s">
        <v>3441</v>
      </c>
      <c r="C227" t="s">
        <v>3442</v>
      </c>
      <c r="D227" t="s">
        <v>1250</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22">
        <v>1E-3</v>
      </c>
    </row>
    <row r="228" spans="1:36" x14ac:dyDescent="0.25">
      <c r="A228" t="s">
        <v>2125</v>
      </c>
      <c r="C228" t="s">
        <v>3443</v>
      </c>
    </row>
    <row r="229" spans="1:36" x14ac:dyDescent="0.25">
      <c r="A229" t="s">
        <v>3444</v>
      </c>
      <c r="B229" t="s">
        <v>3445</v>
      </c>
      <c r="C229" t="s">
        <v>3446</v>
      </c>
      <c r="D229" t="s">
        <v>3447</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22">
        <v>0</v>
      </c>
    </row>
    <row r="230" spans="1:36" x14ac:dyDescent="0.25">
      <c r="A230" t="s">
        <v>3448</v>
      </c>
      <c r="B230" t="s">
        <v>3449</v>
      </c>
      <c r="C230" t="s">
        <v>3450</v>
      </c>
      <c r="D230" t="s">
        <v>3451</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22">
        <v>6.0000000000000001E-3</v>
      </c>
    </row>
    <row r="231" spans="1:36" x14ac:dyDescent="0.25">
      <c r="A231" t="s">
        <v>3452</v>
      </c>
      <c r="C231" t="s">
        <v>3453</v>
      </c>
    </row>
    <row r="232" spans="1:36" x14ac:dyDescent="0.25">
      <c r="A232" t="s">
        <v>3454</v>
      </c>
      <c r="B232" t="s">
        <v>3455</v>
      </c>
      <c r="C232" t="s">
        <v>3456</v>
      </c>
      <c r="D232" t="s">
        <v>3084</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22">
        <v>-2.5999999999999999E-2</v>
      </c>
    </row>
    <row r="233" spans="1:36" x14ac:dyDescent="0.25">
      <c r="A233" t="s">
        <v>3457</v>
      </c>
      <c r="B233" t="s">
        <v>3458</v>
      </c>
      <c r="C233" t="s">
        <v>3459</v>
      </c>
      <c r="D233" t="s">
        <v>3084</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x14ac:dyDescent="0.25">
      <c r="A234" t="s">
        <v>3460</v>
      </c>
      <c r="B234" t="s">
        <v>3461</v>
      </c>
      <c r="C234" t="s">
        <v>3462</v>
      </c>
      <c r="D234" t="s">
        <v>3084</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x14ac:dyDescent="0.25">
      <c r="A235" t="s">
        <v>3463</v>
      </c>
      <c r="B235" t="s">
        <v>3464</v>
      </c>
      <c r="C235" t="s">
        <v>3465</v>
      </c>
      <c r="D235" t="s">
        <v>3084</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22">
        <v>0.17699999999999999</v>
      </c>
    </row>
    <row r="236" spans="1:36" x14ac:dyDescent="0.25">
      <c r="A236" t="s">
        <v>2139</v>
      </c>
      <c r="C236" t="s">
        <v>3466</v>
      </c>
    </row>
    <row r="237" spans="1:36" x14ac:dyDescent="0.25">
      <c r="A237" t="s">
        <v>3467</v>
      </c>
      <c r="B237" t="s">
        <v>3468</v>
      </c>
      <c r="C237" t="s">
        <v>3469</v>
      </c>
      <c r="D237" t="s">
        <v>3447</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22">
        <v>-1.4999999999999999E-2</v>
      </c>
    </row>
    <row r="238" spans="1:36" x14ac:dyDescent="0.25">
      <c r="A238" t="s">
        <v>3448</v>
      </c>
      <c r="B238" t="s">
        <v>3470</v>
      </c>
      <c r="C238" t="s">
        <v>3471</v>
      </c>
      <c r="D238" t="s">
        <v>3451</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22">
        <v>6.0000000000000001E-3</v>
      </c>
    </row>
    <row r="239" spans="1:36" x14ac:dyDescent="0.25">
      <c r="A239" t="s">
        <v>3452</v>
      </c>
      <c r="C239" t="s">
        <v>3472</v>
      </c>
    </row>
    <row r="240" spans="1:36" x14ac:dyDescent="0.25">
      <c r="A240" t="s">
        <v>3454</v>
      </c>
      <c r="B240" t="s">
        <v>3473</v>
      </c>
      <c r="C240" t="s">
        <v>3474</v>
      </c>
      <c r="D240" t="s">
        <v>3084</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22">
        <v>-2.1000000000000001E-2</v>
      </c>
    </row>
    <row r="241" spans="1:36" x14ac:dyDescent="0.25">
      <c r="A241" t="s">
        <v>3457</v>
      </c>
      <c r="B241" t="s">
        <v>3475</v>
      </c>
      <c r="C241" t="s">
        <v>3476</v>
      </c>
      <c r="D241" t="s">
        <v>3084</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22">
        <v>-7.0000000000000007E-2</v>
      </c>
    </row>
    <row r="242" spans="1:36" x14ac:dyDescent="0.25">
      <c r="A242" t="s">
        <v>3460</v>
      </c>
      <c r="B242" t="s">
        <v>3477</v>
      </c>
      <c r="C242" t="s">
        <v>3478</v>
      </c>
      <c r="D242" t="s">
        <v>3084</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v>
      </c>
    </row>
    <row r="243" spans="1:36" x14ac:dyDescent="0.25">
      <c r="A243" t="s">
        <v>3463</v>
      </c>
      <c r="B243" t="s">
        <v>3479</v>
      </c>
      <c r="C243" t="s">
        <v>3480</v>
      </c>
      <c r="D243" t="s">
        <v>3084</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22">
        <v>0.04</v>
      </c>
    </row>
    <row r="244" spans="1:36" x14ac:dyDescent="0.25">
      <c r="A244" t="s">
        <v>2147</v>
      </c>
      <c r="C244" t="s">
        <v>3481</v>
      </c>
    </row>
    <row r="245" spans="1:36" x14ac:dyDescent="0.25">
      <c r="A245" t="s">
        <v>3482</v>
      </c>
      <c r="B245" t="s">
        <v>3483</v>
      </c>
      <c r="C245" t="s">
        <v>3484</v>
      </c>
      <c r="D245" t="s">
        <v>3485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22">
        <v>3.2000000000000001E-2</v>
      </c>
    </row>
    <row r="246" spans="1:36" x14ac:dyDescent="0.25">
      <c r="A246" t="s">
        <v>3486</v>
      </c>
      <c r="B246" t="s">
        <v>3487</v>
      </c>
      <c r="C246" t="s">
        <v>3488</v>
      </c>
      <c r="D246" t="s">
        <v>3485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22">
        <v>3.7999999999999999E-2</v>
      </c>
    </row>
    <row r="247" spans="1:36" x14ac:dyDescent="0.25">
      <c r="A247" t="s">
        <v>3489</v>
      </c>
      <c r="B247" t="s">
        <v>3490</v>
      </c>
      <c r="C247" t="s">
        <v>3491</v>
      </c>
      <c r="D247" t="s">
        <v>3485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22">
        <v>2.9000000000000001E-2</v>
      </c>
    </row>
    <row r="248" spans="1:36" x14ac:dyDescent="0.25">
      <c r="A248" t="s">
        <v>3452</v>
      </c>
      <c r="C248" t="s">
        <v>3492</v>
      </c>
    </row>
    <row r="249" spans="1:36" x14ac:dyDescent="0.25">
      <c r="A249" t="s">
        <v>3454</v>
      </c>
      <c r="B249" t="s">
        <v>3493</v>
      </c>
      <c r="C249" t="s">
        <v>3494</v>
      </c>
      <c r="D249" t="s">
        <v>3084</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22">
        <v>-2E-3</v>
      </c>
    </row>
    <row r="250" spans="1:36" x14ac:dyDescent="0.25">
      <c r="A250" t="s">
        <v>3457</v>
      </c>
      <c r="B250" t="s">
        <v>3495</v>
      </c>
      <c r="C250" t="s">
        <v>3496</v>
      </c>
      <c r="D250" t="s">
        <v>3084</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22">
        <v>-6.0000000000000001E-3</v>
      </c>
    </row>
    <row r="251" spans="1:36" x14ac:dyDescent="0.25">
      <c r="A251" t="s">
        <v>3460</v>
      </c>
      <c r="B251" t="s">
        <v>3497</v>
      </c>
      <c r="C251" t="s">
        <v>3498</v>
      </c>
      <c r="D251" t="s">
        <v>3084</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3463</v>
      </c>
      <c r="B252" t="s">
        <v>3499</v>
      </c>
      <c r="C252" t="s">
        <v>3500</v>
      </c>
      <c r="D252" t="s">
        <v>3084</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22">
        <v>3.1E-2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58D59-0E6B-497D-AC38-554A55E6E0FC}">
  <dimension ref="A1:AH4409"/>
  <sheetViews>
    <sheetView topLeftCell="B240" workbookViewId="0">
      <selection activeCell="AG273" sqref="AG19:AG273"/>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1896</v>
      </c>
      <c r="B10" s="84" t="s">
        <v>1897</v>
      </c>
      <c r="AG10" s="85" t="s">
        <v>1522</v>
      </c>
    </row>
    <row r="11" spans="1:33" ht="15" customHeight="1" x14ac:dyDescent="0.25">
      <c r="B11" s="80"/>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1898</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1899</v>
      </c>
    </row>
    <row r="16" spans="1:33" ht="15" customHeight="1" x14ac:dyDescent="0.25"/>
    <row r="17" spans="1:33" ht="15" customHeight="1" x14ac:dyDescent="0.25">
      <c r="B17" s="35" t="s">
        <v>1900</v>
      </c>
    </row>
    <row r="18" spans="1:33" ht="15" customHeight="1" x14ac:dyDescent="0.25">
      <c r="B18" s="35" t="s">
        <v>1901</v>
      </c>
    </row>
    <row r="19" spans="1:33" ht="15" customHeight="1" x14ac:dyDescent="0.25">
      <c r="A19" s="83" t="s">
        <v>1902</v>
      </c>
      <c r="B19" s="88" t="s">
        <v>1903</v>
      </c>
      <c r="C19" s="89">
        <f>'AEO 2022 49 Raw'!F9</f>
        <v>48.724936999999997</v>
      </c>
      <c r="D19" s="89">
        <f>'AEO 2022 49 Raw'!G9</f>
        <v>50.018332999999998</v>
      </c>
      <c r="E19" s="89">
        <f>'AEO 2022 49 Raw'!H9</f>
        <v>50.751677999999998</v>
      </c>
      <c r="F19" s="89">
        <f>'AEO 2022 49 Raw'!I9</f>
        <v>51.023674</v>
      </c>
      <c r="G19" s="89">
        <f>'AEO 2022 49 Raw'!J9</f>
        <v>51.265616999999999</v>
      </c>
      <c r="H19" s="89">
        <f>'AEO 2022 49 Raw'!K9</f>
        <v>51.343139999999998</v>
      </c>
      <c r="I19" s="89">
        <f>'AEO 2022 49 Raw'!L9</f>
        <v>51.349083</v>
      </c>
      <c r="J19" s="89">
        <f>'AEO 2022 49 Raw'!M9</f>
        <v>51.522469000000001</v>
      </c>
      <c r="K19" s="89">
        <f>'AEO 2022 49 Raw'!N9</f>
        <v>51.637199000000003</v>
      </c>
      <c r="L19" s="89">
        <f>'AEO 2022 49 Raw'!O9</f>
        <v>51.88456</v>
      </c>
      <c r="M19" s="89">
        <f>'AEO 2022 49 Raw'!P9</f>
        <v>52.161026</v>
      </c>
      <c r="N19" s="89">
        <f>'AEO 2022 49 Raw'!Q9</f>
        <v>52.525257000000003</v>
      </c>
      <c r="O19" s="89">
        <f>'AEO 2022 49 Raw'!R9</f>
        <v>52.834206000000002</v>
      </c>
      <c r="P19" s="89">
        <f>'AEO 2022 49 Raw'!S9</f>
        <v>53.043914999999998</v>
      </c>
      <c r="Q19" s="89">
        <f>'AEO 2022 49 Raw'!T9</f>
        <v>53.330505000000002</v>
      </c>
      <c r="R19" s="89">
        <f>'AEO 2022 49 Raw'!U9</f>
        <v>53.581139</v>
      </c>
      <c r="S19" s="89">
        <f>'AEO 2022 49 Raw'!V9</f>
        <v>53.726790999999999</v>
      </c>
      <c r="T19" s="89">
        <f>'AEO 2022 49 Raw'!W9</f>
        <v>53.809837000000002</v>
      </c>
      <c r="U19" s="89">
        <f>'AEO 2022 49 Raw'!X9</f>
        <v>53.861266999999998</v>
      </c>
      <c r="V19" s="89">
        <f>'AEO 2022 49 Raw'!Y9</f>
        <v>53.841853999999998</v>
      </c>
      <c r="W19" s="89">
        <f>'AEO 2022 49 Raw'!Z9</f>
        <v>53.780182000000003</v>
      </c>
      <c r="X19" s="89">
        <f>'AEO 2022 49 Raw'!AA9</f>
        <v>53.758327000000001</v>
      </c>
      <c r="Y19" s="89">
        <f>'AEO 2022 49 Raw'!AB9</f>
        <v>53.770972999999998</v>
      </c>
      <c r="Z19" s="89">
        <f>'AEO 2022 49 Raw'!AC9</f>
        <v>53.625912</v>
      </c>
      <c r="AA19" s="89">
        <f>'AEO 2022 49 Raw'!AD9</f>
        <v>53.511253000000004</v>
      </c>
      <c r="AB19" s="89">
        <f>'AEO 2022 49 Raw'!AE9</f>
        <v>53.566063</v>
      </c>
      <c r="AC19" s="89">
        <f>'AEO 2022 49 Raw'!AF9</f>
        <v>53.545062999999999</v>
      </c>
      <c r="AD19" s="89">
        <f>'AEO 2022 49 Raw'!AG9</f>
        <v>53.412059999999997</v>
      </c>
      <c r="AE19" s="89">
        <f>'AEO 2022 49 Raw'!AH9</f>
        <v>53.405197000000001</v>
      </c>
      <c r="AF19" s="89">
        <f>'AEO 2022 49 Raw'!AI9</f>
        <v>53.579211999999998</v>
      </c>
      <c r="AG19" s="95">
        <f>'AEO 2022 49 Raw'!AJ9</f>
        <v>3.0000000000000001E-3</v>
      </c>
    </row>
    <row r="20" spans="1:33" ht="15" customHeight="1" x14ac:dyDescent="0.25">
      <c r="A20" s="83" t="s">
        <v>1904</v>
      </c>
      <c r="B20" s="88" t="s">
        <v>1905</v>
      </c>
      <c r="C20" s="89">
        <f>'AEO 2022 49 Raw'!F10</f>
        <v>13.765772</v>
      </c>
      <c r="D20" s="89">
        <f>'AEO 2022 49 Raw'!G10</f>
        <v>14.552387</v>
      </c>
      <c r="E20" s="89">
        <f>'AEO 2022 49 Raw'!H10</f>
        <v>15.234966</v>
      </c>
      <c r="F20" s="89">
        <f>'AEO 2022 49 Raw'!I10</f>
        <v>15.798662999999999</v>
      </c>
      <c r="G20" s="89">
        <f>'AEO 2022 49 Raw'!J10</f>
        <v>16.379158</v>
      </c>
      <c r="H20" s="89">
        <f>'AEO 2022 49 Raw'!K10</f>
        <v>16.944293999999999</v>
      </c>
      <c r="I20" s="89">
        <f>'AEO 2022 49 Raw'!L10</f>
        <v>17.509875999999998</v>
      </c>
      <c r="J20" s="89">
        <f>'AEO 2022 49 Raw'!M10</f>
        <v>18.153594999999999</v>
      </c>
      <c r="K20" s="89">
        <f>'AEO 2022 49 Raw'!N10</f>
        <v>18.813559000000001</v>
      </c>
      <c r="L20" s="89">
        <f>'AEO 2022 49 Raw'!O10</f>
        <v>19.555679000000001</v>
      </c>
      <c r="M20" s="89">
        <f>'AEO 2022 49 Raw'!P10</f>
        <v>20.330652000000001</v>
      </c>
      <c r="N20" s="89">
        <f>'AEO 2022 49 Raw'!Q10</f>
        <v>21.206104</v>
      </c>
      <c r="O20" s="89">
        <f>'AEO 2022 49 Raw'!R10</f>
        <v>22.140055</v>
      </c>
      <c r="P20" s="89">
        <f>'AEO 2022 49 Raw'!S10</f>
        <v>23.075592</v>
      </c>
      <c r="Q20" s="89">
        <f>'AEO 2022 49 Raw'!T10</f>
        <v>24.096733</v>
      </c>
      <c r="R20" s="89">
        <f>'AEO 2022 49 Raw'!U10</f>
        <v>25.170435000000001</v>
      </c>
      <c r="S20" s="89">
        <f>'AEO 2022 49 Raw'!V10</f>
        <v>26.262371000000002</v>
      </c>
      <c r="T20" s="89">
        <f>'AEO 2022 49 Raw'!W10</f>
        <v>27.358695999999998</v>
      </c>
      <c r="U20" s="89">
        <f>'AEO 2022 49 Raw'!X10</f>
        <v>28.449476000000001</v>
      </c>
      <c r="V20" s="89">
        <f>'AEO 2022 49 Raw'!Y10</f>
        <v>29.533501000000001</v>
      </c>
      <c r="W20" s="89">
        <f>'AEO 2022 49 Raw'!Z10</f>
        <v>30.668755999999998</v>
      </c>
      <c r="X20" s="89">
        <f>'AEO 2022 49 Raw'!AA10</f>
        <v>31.840063000000001</v>
      </c>
      <c r="Y20" s="89">
        <f>'AEO 2022 49 Raw'!AB10</f>
        <v>33.016601999999999</v>
      </c>
      <c r="Z20" s="89">
        <f>'AEO 2022 49 Raw'!AC10</f>
        <v>34.108620000000002</v>
      </c>
      <c r="AA20" s="89">
        <f>'AEO 2022 49 Raw'!AD10</f>
        <v>35.234997</v>
      </c>
      <c r="AB20" s="89">
        <f>'AEO 2022 49 Raw'!AE10</f>
        <v>36.482700000000001</v>
      </c>
      <c r="AC20" s="89">
        <f>'AEO 2022 49 Raw'!AF10</f>
        <v>37.677635000000002</v>
      </c>
      <c r="AD20" s="89">
        <f>'AEO 2022 49 Raw'!AG10</f>
        <v>38.787277000000003</v>
      </c>
      <c r="AE20" s="89">
        <f>'AEO 2022 49 Raw'!AH10</f>
        <v>39.995345999999998</v>
      </c>
      <c r="AF20" s="89">
        <f>'AEO 2022 49 Raw'!AI10</f>
        <v>41.361449999999998</v>
      </c>
      <c r="AG20" s="95">
        <f>'AEO 2022 49 Raw'!AJ10</f>
        <v>3.9E-2</v>
      </c>
    </row>
    <row r="21" spans="1:33" ht="15" customHeight="1" x14ac:dyDescent="0.25">
      <c r="A21" s="83" t="s">
        <v>1906</v>
      </c>
      <c r="B21" s="88" t="s">
        <v>1907</v>
      </c>
      <c r="C21" s="89">
        <f>'AEO 2022 49 Raw'!F11</f>
        <v>9.9799999999999993E-3</v>
      </c>
      <c r="D21" s="89">
        <f>'AEO 2022 49 Raw'!G11</f>
        <v>1.8591E-2</v>
      </c>
      <c r="E21" s="89">
        <f>'AEO 2022 49 Raw'!H11</f>
        <v>2.6908000000000001E-2</v>
      </c>
      <c r="F21" s="89">
        <f>'AEO 2022 49 Raw'!I11</f>
        <v>3.4840000000000003E-2</v>
      </c>
      <c r="G21" s="89">
        <f>'AEO 2022 49 Raw'!J11</f>
        <v>4.2445999999999998E-2</v>
      </c>
      <c r="H21" s="89">
        <f>'AEO 2022 49 Raw'!K11</f>
        <v>4.9696999999999998E-2</v>
      </c>
      <c r="I21" s="89">
        <f>'AEO 2022 49 Raw'!L11</f>
        <v>5.6648999999999998E-2</v>
      </c>
      <c r="J21" s="89">
        <f>'AEO 2022 49 Raw'!M11</f>
        <v>6.3671000000000005E-2</v>
      </c>
      <c r="K21" s="89">
        <f>'AEO 2022 49 Raw'!N11</f>
        <v>7.0594000000000004E-2</v>
      </c>
      <c r="L21" s="89">
        <f>'AEO 2022 49 Raw'!O11</f>
        <v>7.7596999999999999E-2</v>
      </c>
      <c r="M21" s="89">
        <f>'AEO 2022 49 Raw'!P11</f>
        <v>8.4624000000000005E-2</v>
      </c>
      <c r="N21" s="89">
        <f>'AEO 2022 49 Raw'!Q11</f>
        <v>9.1946E-2</v>
      </c>
      <c r="O21" s="89">
        <f>'AEO 2022 49 Raw'!R11</f>
        <v>9.9410999999999999E-2</v>
      </c>
      <c r="P21" s="89">
        <f>'AEO 2022 49 Raw'!S11</f>
        <v>0.10671600000000001</v>
      </c>
      <c r="Q21" s="89">
        <f>'AEO 2022 49 Raw'!T11</f>
        <v>0.114288</v>
      </c>
      <c r="R21" s="89">
        <f>'AEO 2022 49 Raw'!U11</f>
        <v>0.122063</v>
      </c>
      <c r="S21" s="89">
        <f>'AEO 2022 49 Raw'!V11</f>
        <v>0.12995599999999999</v>
      </c>
      <c r="T21" s="89">
        <f>'AEO 2022 49 Raw'!W11</f>
        <v>0.13807900000000001</v>
      </c>
      <c r="U21" s="89">
        <f>'AEO 2022 49 Raw'!X11</f>
        <v>0.14647499999999999</v>
      </c>
      <c r="V21" s="89">
        <f>'AEO 2022 49 Raw'!Y11</f>
        <v>0.15507499999999999</v>
      </c>
      <c r="W21" s="89">
        <f>'AEO 2022 49 Raw'!Z11</f>
        <v>0.163963</v>
      </c>
      <c r="X21" s="89">
        <f>'AEO 2022 49 Raw'!AA11</f>
        <v>0.17297199999999999</v>
      </c>
      <c r="Y21" s="89">
        <f>'AEO 2022 49 Raw'!AB11</f>
        <v>0.18209</v>
      </c>
      <c r="Z21" s="89">
        <f>'AEO 2022 49 Raw'!AC11</f>
        <v>0.19075700000000001</v>
      </c>
      <c r="AA21" s="89">
        <f>'AEO 2022 49 Raw'!AD11</f>
        <v>0.19966300000000001</v>
      </c>
      <c r="AB21" s="89">
        <f>'AEO 2022 49 Raw'!AE11</f>
        <v>0.209478</v>
      </c>
      <c r="AC21" s="89">
        <f>'AEO 2022 49 Raw'!AF11</f>
        <v>0.21924099999999999</v>
      </c>
      <c r="AD21" s="89">
        <f>'AEO 2022 49 Raw'!AG11</f>
        <v>0.22877400000000001</v>
      </c>
      <c r="AE21" s="89">
        <f>'AEO 2022 49 Raw'!AH11</f>
        <v>0.23932999999999999</v>
      </c>
      <c r="AF21" s="89">
        <f>'AEO 2022 49 Raw'!AI11</f>
        <v>0.251222</v>
      </c>
      <c r="AG21" s="95">
        <f>'AEO 2022 49 Raw'!AJ11</f>
        <v>0.11799999999999999</v>
      </c>
    </row>
    <row r="22" spans="1:33" ht="15" customHeight="1" x14ac:dyDescent="0.25">
      <c r="A22" s="83" t="s">
        <v>1908</v>
      </c>
      <c r="B22" s="88" t="s">
        <v>1909</v>
      </c>
      <c r="C22" s="89">
        <f>'AEO 2022 49 Raw'!F12</f>
        <v>1.9071999999999999E-2</v>
      </c>
      <c r="D22" s="89">
        <f>'AEO 2022 49 Raw'!G12</f>
        <v>2.1323000000000002E-2</v>
      </c>
      <c r="E22" s="89">
        <f>'AEO 2022 49 Raw'!H12</f>
        <v>2.3251999999999998E-2</v>
      </c>
      <c r="F22" s="89">
        <f>'AEO 2022 49 Raw'!I12</f>
        <v>2.4875999999999999E-2</v>
      </c>
      <c r="G22" s="89">
        <f>'AEO 2022 49 Raw'!J12</f>
        <v>2.6370000000000001E-2</v>
      </c>
      <c r="H22" s="89">
        <f>'AEO 2022 49 Raw'!K12</f>
        <v>2.7696999999999999E-2</v>
      </c>
      <c r="I22" s="89">
        <f>'AEO 2022 49 Raw'!L12</f>
        <v>2.8909000000000001E-2</v>
      </c>
      <c r="J22" s="89">
        <f>'AEO 2022 49 Raw'!M12</f>
        <v>3.0148999999999999E-2</v>
      </c>
      <c r="K22" s="89">
        <f>'AEO 2022 49 Raw'!N12</f>
        <v>3.1308999999999997E-2</v>
      </c>
      <c r="L22" s="89">
        <f>'AEO 2022 49 Raw'!O12</f>
        <v>3.2483999999999999E-2</v>
      </c>
      <c r="M22" s="89">
        <f>'AEO 2022 49 Raw'!P12</f>
        <v>3.3632000000000002E-2</v>
      </c>
      <c r="N22" s="89">
        <f>'AEO 2022 49 Raw'!Q12</f>
        <v>3.4833000000000003E-2</v>
      </c>
      <c r="O22" s="89">
        <f>'AEO 2022 49 Raw'!R12</f>
        <v>3.5985999999999997E-2</v>
      </c>
      <c r="P22" s="89">
        <f>'AEO 2022 49 Raw'!S12</f>
        <v>3.7002E-2</v>
      </c>
      <c r="Q22" s="89">
        <f>'AEO 2022 49 Raw'!T12</f>
        <v>3.8011999999999997E-2</v>
      </c>
      <c r="R22" s="89">
        <f>'AEO 2022 49 Raw'!U12</f>
        <v>3.8989999999999997E-2</v>
      </c>
      <c r="S22" s="89">
        <f>'AEO 2022 49 Raw'!V12</f>
        <v>3.9877999999999997E-2</v>
      </c>
      <c r="T22" s="89">
        <f>'AEO 2022 49 Raw'!W12</f>
        <v>4.0787999999999998E-2</v>
      </c>
      <c r="U22" s="89">
        <f>'AEO 2022 49 Raw'!X12</f>
        <v>4.1737000000000003E-2</v>
      </c>
      <c r="V22" s="89">
        <f>'AEO 2022 49 Raw'!Y12</f>
        <v>4.2659000000000002E-2</v>
      </c>
      <c r="W22" s="89">
        <f>'AEO 2022 49 Raw'!Z12</f>
        <v>4.3706000000000002E-2</v>
      </c>
      <c r="X22" s="89">
        <f>'AEO 2022 49 Raw'!AA12</f>
        <v>4.4803999999999997E-2</v>
      </c>
      <c r="Y22" s="89">
        <f>'AEO 2022 49 Raw'!AB12</f>
        <v>4.5961000000000002E-2</v>
      </c>
      <c r="Z22" s="89">
        <f>'AEO 2022 49 Raw'!AC12</f>
        <v>4.7048E-2</v>
      </c>
      <c r="AA22" s="89">
        <f>'AEO 2022 49 Raw'!AD12</f>
        <v>4.8217000000000003E-2</v>
      </c>
      <c r="AB22" s="89">
        <f>'AEO 2022 49 Raw'!AE12</f>
        <v>4.9652000000000002E-2</v>
      </c>
      <c r="AC22" s="89">
        <f>'AEO 2022 49 Raw'!AF12</f>
        <v>5.1144000000000002E-2</v>
      </c>
      <c r="AD22" s="89">
        <f>'AEO 2022 49 Raw'!AG12</f>
        <v>5.2631999999999998E-2</v>
      </c>
      <c r="AE22" s="89">
        <f>'AEO 2022 49 Raw'!AH12</f>
        <v>5.4435999999999998E-2</v>
      </c>
      <c r="AF22" s="89">
        <f>'AEO 2022 49 Raw'!AI12</f>
        <v>5.6625000000000002E-2</v>
      </c>
      <c r="AG22" s="95">
        <f>'AEO 2022 49 Raw'!AJ12</f>
        <v>3.7999999999999999E-2</v>
      </c>
    </row>
    <row r="23" spans="1:33" ht="15" customHeight="1" x14ac:dyDescent="0.25">
      <c r="A23" s="83" t="s">
        <v>1910</v>
      </c>
      <c r="B23" s="88" t="s">
        <v>1911</v>
      </c>
      <c r="C23" s="89">
        <f>'AEO 2022 49 Raw'!F13</f>
        <v>3.4995660000000002</v>
      </c>
      <c r="D23" s="89">
        <f>'AEO 2022 49 Raw'!G13</f>
        <v>3.4309379999999998</v>
      </c>
      <c r="E23" s="89">
        <f>'AEO 2022 49 Raw'!H13</f>
        <v>3.3086630000000001</v>
      </c>
      <c r="F23" s="89">
        <f>'AEO 2022 49 Raw'!I13</f>
        <v>3.1494439999999999</v>
      </c>
      <c r="G23" s="89">
        <f>'AEO 2022 49 Raw'!J13</f>
        <v>2.9956269999999998</v>
      </c>
      <c r="H23" s="89">
        <f>'AEO 2022 49 Raw'!K13</f>
        <v>2.8456450000000002</v>
      </c>
      <c r="I23" s="89">
        <f>'AEO 2022 49 Raw'!L13</f>
        <v>2.7110820000000002</v>
      </c>
      <c r="J23" s="89">
        <f>'AEO 2022 49 Raw'!M13</f>
        <v>2.603151</v>
      </c>
      <c r="K23" s="89">
        <f>'AEO 2022 49 Raw'!N13</f>
        <v>2.5081280000000001</v>
      </c>
      <c r="L23" s="89">
        <f>'AEO 2022 49 Raw'!O13</f>
        <v>2.4295420000000001</v>
      </c>
      <c r="M23" s="89">
        <f>'AEO 2022 49 Raw'!P13</f>
        <v>2.360754</v>
      </c>
      <c r="N23" s="89">
        <f>'AEO 2022 49 Raw'!Q13</f>
        <v>2.3039450000000001</v>
      </c>
      <c r="O23" s="89">
        <f>'AEO 2022 49 Raw'!R13</f>
        <v>2.248408</v>
      </c>
      <c r="P23" s="89">
        <f>'AEO 2022 49 Raw'!S13</f>
        <v>2.1786620000000001</v>
      </c>
      <c r="Q23" s="89">
        <f>'AEO 2022 49 Raw'!T13</f>
        <v>2.1052580000000001</v>
      </c>
      <c r="R23" s="89">
        <f>'AEO 2022 49 Raw'!U13</f>
        <v>2.0233300000000001</v>
      </c>
      <c r="S23" s="89">
        <f>'AEO 2022 49 Raw'!V13</f>
        <v>1.9351750000000001</v>
      </c>
      <c r="T23" s="89">
        <f>'AEO 2022 49 Raw'!W13</f>
        <v>1.831056</v>
      </c>
      <c r="U23" s="89">
        <f>'AEO 2022 49 Raw'!X13</f>
        <v>1.7255659999999999</v>
      </c>
      <c r="V23" s="89">
        <f>'AEO 2022 49 Raw'!Y13</f>
        <v>1.6230979999999999</v>
      </c>
      <c r="W23" s="89">
        <f>'AEO 2022 49 Raw'!Z13</f>
        <v>1.5353060000000001</v>
      </c>
      <c r="X23" s="89">
        <f>'AEO 2022 49 Raw'!AA13</f>
        <v>1.462385</v>
      </c>
      <c r="Y23" s="89">
        <f>'AEO 2022 49 Raw'!AB13</f>
        <v>1.4125509999999999</v>
      </c>
      <c r="Z23" s="89">
        <f>'AEO 2022 49 Raw'!AC13</f>
        <v>1.373559</v>
      </c>
      <c r="AA23" s="89">
        <f>'AEO 2022 49 Raw'!AD13</f>
        <v>1.350196</v>
      </c>
      <c r="AB23" s="89">
        <f>'AEO 2022 49 Raw'!AE13</f>
        <v>1.3395220000000001</v>
      </c>
      <c r="AC23" s="89">
        <f>'AEO 2022 49 Raw'!AF13</f>
        <v>1.3336889999999999</v>
      </c>
      <c r="AD23" s="89">
        <f>'AEO 2022 49 Raw'!AG13</f>
        <v>1.3297239999999999</v>
      </c>
      <c r="AE23" s="89">
        <f>'AEO 2022 49 Raw'!AH13</f>
        <v>1.328165</v>
      </c>
      <c r="AF23" s="89">
        <f>'AEO 2022 49 Raw'!AI13</f>
        <v>1.332978</v>
      </c>
      <c r="AG23" s="95">
        <f>'AEO 2022 49 Raw'!AJ13</f>
        <v>-3.3000000000000002E-2</v>
      </c>
    </row>
    <row r="24" spans="1:33" ht="15" customHeight="1" x14ac:dyDescent="0.25">
      <c r="A24" s="83" t="s">
        <v>1912</v>
      </c>
      <c r="B24" s="88" t="s">
        <v>1913</v>
      </c>
      <c r="C24" s="89">
        <f>'AEO 2022 49 Raw'!F14</f>
        <v>8.7100000000000003E-4</v>
      </c>
      <c r="D24" s="89">
        <f>'AEO 2022 49 Raw'!G14</f>
        <v>8.5400000000000005E-4</v>
      </c>
      <c r="E24" s="89">
        <f>'AEO 2022 49 Raw'!H14</f>
        <v>8.3900000000000001E-4</v>
      </c>
      <c r="F24" s="89">
        <f>'AEO 2022 49 Raw'!I14</f>
        <v>8.2600000000000002E-4</v>
      </c>
      <c r="G24" s="89">
        <f>'AEO 2022 49 Raw'!J14</f>
        <v>8.2200000000000003E-4</v>
      </c>
      <c r="H24" s="89">
        <f>'AEO 2022 49 Raw'!K14</f>
        <v>8.25E-4</v>
      </c>
      <c r="I24" s="89">
        <f>'AEO 2022 49 Raw'!L14</f>
        <v>8.3600000000000005E-4</v>
      </c>
      <c r="J24" s="89">
        <f>'AEO 2022 49 Raw'!M14</f>
        <v>8.5400000000000005E-4</v>
      </c>
      <c r="K24" s="89">
        <f>'AEO 2022 49 Raw'!N14</f>
        <v>8.5899999999999995E-4</v>
      </c>
      <c r="L24" s="89">
        <f>'AEO 2022 49 Raw'!O14</f>
        <v>8.5400000000000005E-4</v>
      </c>
      <c r="M24" s="89">
        <f>'AEO 2022 49 Raw'!P14</f>
        <v>8.4999999999999995E-4</v>
      </c>
      <c r="N24" s="89">
        <f>'AEO 2022 49 Raw'!Q14</f>
        <v>8.4800000000000001E-4</v>
      </c>
      <c r="O24" s="89">
        <f>'AEO 2022 49 Raw'!R14</f>
        <v>8.1899999999999996E-4</v>
      </c>
      <c r="P24" s="89">
        <f>'AEO 2022 49 Raw'!S14</f>
        <v>7.8100000000000001E-4</v>
      </c>
      <c r="Q24" s="89">
        <f>'AEO 2022 49 Raw'!T14</f>
        <v>7.5699999999999997E-4</v>
      </c>
      <c r="R24" s="89">
        <f>'AEO 2022 49 Raw'!U14</f>
        <v>7.4399999999999998E-4</v>
      </c>
      <c r="S24" s="89">
        <f>'AEO 2022 49 Raw'!V14</f>
        <v>7.3899999999999997E-4</v>
      </c>
      <c r="T24" s="89">
        <f>'AEO 2022 49 Raw'!W14</f>
        <v>7.3999999999999999E-4</v>
      </c>
      <c r="U24" s="89">
        <f>'AEO 2022 49 Raw'!X14</f>
        <v>7.4700000000000005E-4</v>
      </c>
      <c r="V24" s="89">
        <f>'AEO 2022 49 Raw'!Y14</f>
        <v>7.6499999999999995E-4</v>
      </c>
      <c r="W24" s="89">
        <f>'AEO 2022 49 Raw'!Z14</f>
        <v>7.8899999999999999E-4</v>
      </c>
      <c r="X24" s="89">
        <f>'AEO 2022 49 Raw'!AA14</f>
        <v>8.1300000000000003E-4</v>
      </c>
      <c r="Y24" s="89">
        <f>'AEO 2022 49 Raw'!AB14</f>
        <v>8.3699999999999996E-4</v>
      </c>
      <c r="Z24" s="89">
        <f>'AEO 2022 49 Raw'!AC14</f>
        <v>8.4500000000000005E-4</v>
      </c>
      <c r="AA24" s="89">
        <f>'AEO 2022 49 Raw'!AD14</f>
        <v>8.4800000000000001E-4</v>
      </c>
      <c r="AB24" s="89">
        <f>'AEO 2022 49 Raw'!AE14</f>
        <v>8.5700000000000001E-4</v>
      </c>
      <c r="AC24" s="89">
        <f>'AEO 2022 49 Raw'!AF14</f>
        <v>8.6700000000000004E-4</v>
      </c>
      <c r="AD24" s="89">
        <f>'AEO 2022 49 Raw'!AG14</f>
        <v>8.7600000000000004E-4</v>
      </c>
      <c r="AE24" s="89">
        <f>'AEO 2022 49 Raw'!AH14</f>
        <v>8.8800000000000001E-4</v>
      </c>
      <c r="AF24" s="89">
        <f>'AEO 2022 49 Raw'!AI14</f>
        <v>9.0399999999999996E-4</v>
      </c>
      <c r="AG24" s="95">
        <f>'AEO 2022 49 Raw'!AJ14</f>
        <v>1E-3</v>
      </c>
    </row>
    <row r="25" spans="1:33" ht="15" customHeight="1" x14ac:dyDescent="0.25">
      <c r="A25" s="83" t="s">
        <v>1914</v>
      </c>
      <c r="B25" s="88" t="s">
        <v>1915</v>
      </c>
      <c r="C25" s="89">
        <f>'AEO 2022 49 Raw'!F15</f>
        <v>7.4609999999999998E-3</v>
      </c>
      <c r="D25" s="89">
        <f>'AEO 2022 49 Raw'!G15</f>
        <v>1.4489999999999999E-2</v>
      </c>
      <c r="E25" s="89">
        <f>'AEO 2022 49 Raw'!H15</f>
        <v>2.1977E-2</v>
      </c>
      <c r="F25" s="89">
        <f>'AEO 2022 49 Raw'!I15</f>
        <v>2.9558000000000001E-2</v>
      </c>
      <c r="G25" s="89">
        <f>'AEO 2022 49 Raw'!J15</f>
        <v>3.7148E-2</v>
      </c>
      <c r="H25" s="89">
        <f>'AEO 2022 49 Raw'!K15</f>
        <v>4.4611999999999999E-2</v>
      </c>
      <c r="I25" s="89">
        <f>'AEO 2022 49 Raw'!L15</f>
        <v>5.1913000000000001E-2</v>
      </c>
      <c r="J25" s="89">
        <f>'AEO 2022 49 Raw'!M15</f>
        <v>5.9301E-2</v>
      </c>
      <c r="K25" s="89">
        <f>'AEO 2022 49 Raw'!N15</f>
        <v>6.6570000000000004E-2</v>
      </c>
      <c r="L25" s="89">
        <f>'AEO 2022 49 Raw'!O15</f>
        <v>7.3895000000000002E-2</v>
      </c>
      <c r="M25" s="89">
        <f>'AEO 2022 49 Raw'!P15</f>
        <v>8.1212999999999994E-2</v>
      </c>
      <c r="N25" s="89">
        <f>'AEO 2022 49 Raw'!Q15</f>
        <v>8.8763999999999996E-2</v>
      </c>
      <c r="O25" s="89">
        <f>'AEO 2022 49 Raw'!R15</f>
        <v>9.6407000000000007E-2</v>
      </c>
      <c r="P25" s="89">
        <f>'AEO 2022 49 Raw'!S15</f>
        <v>0.10395699999999999</v>
      </c>
      <c r="Q25" s="89">
        <f>'AEO 2022 49 Raw'!T15</f>
        <v>0.11186400000000001</v>
      </c>
      <c r="R25" s="89">
        <f>'AEO 2022 49 Raw'!U15</f>
        <v>0.120036</v>
      </c>
      <c r="S25" s="89">
        <f>'AEO 2022 49 Raw'!V15</f>
        <v>0.12837999999999999</v>
      </c>
      <c r="T25" s="89">
        <f>'AEO 2022 49 Raw'!W15</f>
        <v>0.13700699999999999</v>
      </c>
      <c r="U25" s="89">
        <f>'AEO 2022 49 Raw'!X15</f>
        <v>0.145981</v>
      </c>
      <c r="V25" s="89">
        <f>'AEO 2022 49 Raw'!Y15</f>
        <v>0.15510099999999999</v>
      </c>
      <c r="W25" s="89">
        <f>'AEO 2022 49 Raw'!Z15</f>
        <v>0.164492</v>
      </c>
      <c r="X25" s="89">
        <f>'AEO 2022 49 Raw'!AA15</f>
        <v>0.17430799999999999</v>
      </c>
      <c r="Y25" s="89">
        <f>'AEO 2022 49 Raw'!AB15</f>
        <v>0.18443799999999999</v>
      </c>
      <c r="Z25" s="89">
        <f>'AEO 2022 49 Raw'!AC15</f>
        <v>0.19395299999999999</v>
      </c>
      <c r="AA25" s="89">
        <f>'AEO 2022 49 Raw'!AD15</f>
        <v>0.20363500000000001</v>
      </c>
      <c r="AB25" s="89">
        <f>'AEO 2022 49 Raw'!AE15</f>
        <v>0.21412200000000001</v>
      </c>
      <c r="AC25" s="89">
        <f>'AEO 2022 49 Raw'!AF15</f>
        <v>0.22445000000000001</v>
      </c>
      <c r="AD25" s="89">
        <f>'AEO 2022 49 Raw'!AG15</f>
        <v>0.234482</v>
      </c>
      <c r="AE25" s="89">
        <f>'AEO 2022 49 Raw'!AH15</f>
        <v>0.24538399999999999</v>
      </c>
      <c r="AF25" s="89">
        <f>'AEO 2022 49 Raw'!AI15</f>
        <v>0.25754500000000002</v>
      </c>
      <c r="AG25" s="95">
        <f>'AEO 2022 49 Raw'!AJ15</f>
        <v>0.13</v>
      </c>
    </row>
    <row r="26" spans="1:33" ht="15" customHeight="1" x14ac:dyDescent="0.25">
      <c r="A26" s="83" t="s">
        <v>1916</v>
      </c>
      <c r="B26" s="88" t="s">
        <v>1917</v>
      </c>
      <c r="C26" s="89">
        <f>'AEO 2022 49 Raw'!F16</f>
        <v>7.7770000000000001E-3</v>
      </c>
      <c r="D26" s="89">
        <f>'AEO 2022 49 Raw'!G16</f>
        <v>1.5103999999999999E-2</v>
      </c>
      <c r="E26" s="89">
        <f>'AEO 2022 49 Raw'!H16</f>
        <v>2.2908999999999999E-2</v>
      </c>
      <c r="F26" s="89">
        <f>'AEO 2022 49 Raw'!I16</f>
        <v>3.0811000000000002E-2</v>
      </c>
      <c r="G26" s="89">
        <f>'AEO 2022 49 Raw'!J16</f>
        <v>3.8723E-2</v>
      </c>
      <c r="H26" s="89">
        <f>'AEO 2022 49 Raw'!K16</f>
        <v>4.6504999999999998E-2</v>
      </c>
      <c r="I26" s="89">
        <f>'AEO 2022 49 Raw'!L16</f>
        <v>5.4114000000000002E-2</v>
      </c>
      <c r="J26" s="89">
        <f>'AEO 2022 49 Raw'!M16</f>
        <v>6.1816000000000003E-2</v>
      </c>
      <c r="K26" s="89">
        <f>'AEO 2022 49 Raw'!N16</f>
        <v>6.9393999999999997E-2</v>
      </c>
      <c r="L26" s="89">
        <f>'AEO 2022 49 Raw'!O16</f>
        <v>7.7029E-2</v>
      </c>
      <c r="M26" s="89">
        <f>'AEO 2022 49 Raw'!P16</f>
        <v>8.4656999999999996E-2</v>
      </c>
      <c r="N26" s="89">
        <f>'AEO 2022 49 Raw'!Q16</f>
        <v>9.2529E-2</v>
      </c>
      <c r="O26" s="89">
        <f>'AEO 2022 49 Raw'!R16</f>
        <v>0.100496</v>
      </c>
      <c r="P26" s="89">
        <f>'AEO 2022 49 Raw'!S16</f>
        <v>0.108366</v>
      </c>
      <c r="Q26" s="89">
        <f>'AEO 2022 49 Raw'!T16</f>
        <v>0.116609</v>
      </c>
      <c r="R26" s="89">
        <f>'AEO 2022 49 Raw'!U16</f>
        <v>0.12512699999999999</v>
      </c>
      <c r="S26" s="89">
        <f>'AEO 2022 49 Raw'!V16</f>
        <v>0.133825</v>
      </c>
      <c r="T26" s="89">
        <f>'AEO 2022 49 Raw'!W16</f>
        <v>0.142818</v>
      </c>
      <c r="U26" s="89">
        <f>'AEO 2022 49 Raw'!X16</f>
        <v>0.152172</v>
      </c>
      <c r="V26" s="89">
        <f>'AEO 2022 49 Raw'!Y16</f>
        <v>0.16167899999999999</v>
      </c>
      <c r="W26" s="89">
        <f>'AEO 2022 49 Raw'!Z16</f>
        <v>0.17146900000000001</v>
      </c>
      <c r="X26" s="89">
        <f>'AEO 2022 49 Raw'!AA16</f>
        <v>0.181701</v>
      </c>
      <c r="Y26" s="89">
        <f>'AEO 2022 49 Raw'!AB16</f>
        <v>0.19226099999999999</v>
      </c>
      <c r="Z26" s="89">
        <f>'AEO 2022 49 Raw'!AC16</f>
        <v>0.202179</v>
      </c>
      <c r="AA26" s="89">
        <f>'AEO 2022 49 Raw'!AD16</f>
        <v>0.21227199999999999</v>
      </c>
      <c r="AB26" s="89">
        <f>'AEO 2022 49 Raw'!AE16</f>
        <v>0.22320300000000001</v>
      </c>
      <c r="AC26" s="89">
        <f>'AEO 2022 49 Raw'!AF16</f>
        <v>0.23396900000000001</v>
      </c>
      <c r="AD26" s="89">
        <f>'AEO 2022 49 Raw'!AG16</f>
        <v>0.24442700000000001</v>
      </c>
      <c r="AE26" s="89">
        <f>'AEO 2022 49 Raw'!AH16</f>
        <v>0.25579200000000002</v>
      </c>
      <c r="AF26" s="89">
        <f>'AEO 2022 49 Raw'!AI16</f>
        <v>0.26846900000000001</v>
      </c>
      <c r="AG26" s="95">
        <f>'AEO 2022 49 Raw'!AJ16</f>
        <v>0.13</v>
      </c>
    </row>
    <row r="27" spans="1:33" ht="15" customHeight="1" x14ac:dyDescent="0.25">
      <c r="A27" s="83" t="s">
        <v>1918</v>
      </c>
      <c r="B27" s="88" t="s">
        <v>1919</v>
      </c>
      <c r="C27" s="89">
        <f>'AEO 2022 49 Raw'!F17</f>
        <v>9.9999999999999995E-7</v>
      </c>
      <c r="D27" s="89">
        <f>'AEO 2022 49 Raw'!G17</f>
        <v>1.9999999999999999E-6</v>
      </c>
      <c r="E27" s="89">
        <f>'AEO 2022 49 Raw'!H17</f>
        <v>1.9999999999999999E-6</v>
      </c>
      <c r="F27" s="89">
        <f>'AEO 2022 49 Raw'!I17</f>
        <v>3.0000000000000001E-6</v>
      </c>
      <c r="G27" s="89">
        <f>'AEO 2022 49 Raw'!J17</f>
        <v>3.9999999999999998E-6</v>
      </c>
      <c r="H27" s="89">
        <f>'AEO 2022 49 Raw'!K17</f>
        <v>5.0000000000000004E-6</v>
      </c>
      <c r="I27" s="89">
        <f>'AEO 2022 49 Raw'!L17</f>
        <v>5.0000000000000004E-6</v>
      </c>
      <c r="J27" s="89">
        <f>'AEO 2022 49 Raw'!M17</f>
        <v>6.0000000000000002E-6</v>
      </c>
      <c r="K27" s="89">
        <f>'AEO 2022 49 Raw'!N17</f>
        <v>6.9999999999999999E-6</v>
      </c>
      <c r="L27" s="89">
        <f>'AEO 2022 49 Raw'!O17</f>
        <v>6.9999999999999999E-6</v>
      </c>
      <c r="M27" s="89">
        <f>'AEO 2022 49 Raw'!P17</f>
        <v>7.9999999999999996E-6</v>
      </c>
      <c r="N27" s="89">
        <f>'AEO 2022 49 Raw'!Q17</f>
        <v>7.9999999999999996E-6</v>
      </c>
      <c r="O27" s="89">
        <f>'AEO 2022 49 Raw'!R17</f>
        <v>9.0000000000000002E-6</v>
      </c>
      <c r="P27" s="89">
        <f>'AEO 2022 49 Raw'!S17</f>
        <v>9.0000000000000002E-6</v>
      </c>
      <c r="Q27" s="89">
        <f>'AEO 2022 49 Raw'!T17</f>
        <v>1.0000000000000001E-5</v>
      </c>
      <c r="R27" s="89">
        <f>'AEO 2022 49 Raw'!U17</f>
        <v>1.0000000000000001E-5</v>
      </c>
      <c r="S27" s="89">
        <f>'AEO 2022 49 Raw'!V17</f>
        <v>1.0000000000000001E-5</v>
      </c>
      <c r="T27" s="89">
        <f>'AEO 2022 49 Raw'!W17</f>
        <v>1.1E-5</v>
      </c>
      <c r="U27" s="89">
        <f>'AEO 2022 49 Raw'!X17</f>
        <v>1.1E-5</v>
      </c>
      <c r="V27" s="89">
        <f>'AEO 2022 49 Raw'!Y17</f>
        <v>1.1E-5</v>
      </c>
      <c r="W27" s="89">
        <f>'AEO 2022 49 Raw'!Z17</f>
        <v>1.1E-5</v>
      </c>
      <c r="X27" s="89">
        <f>'AEO 2022 49 Raw'!AA17</f>
        <v>1.1E-5</v>
      </c>
      <c r="Y27" s="89">
        <f>'AEO 2022 49 Raw'!AB17</f>
        <v>1.2E-5</v>
      </c>
      <c r="Z27" s="89">
        <f>'AEO 2022 49 Raw'!AC17</f>
        <v>1.2E-5</v>
      </c>
      <c r="AA27" s="89">
        <f>'AEO 2022 49 Raw'!AD17</f>
        <v>1.2E-5</v>
      </c>
      <c r="AB27" s="89">
        <f>'AEO 2022 49 Raw'!AE17</f>
        <v>1.2E-5</v>
      </c>
      <c r="AC27" s="89">
        <f>'AEO 2022 49 Raw'!AF17</f>
        <v>1.2E-5</v>
      </c>
      <c r="AD27" s="89">
        <f>'AEO 2022 49 Raw'!AG17</f>
        <v>1.2E-5</v>
      </c>
      <c r="AE27" s="89">
        <f>'AEO 2022 49 Raw'!AH17</f>
        <v>1.1E-5</v>
      </c>
      <c r="AF27" s="89">
        <f>'AEO 2022 49 Raw'!AI17</f>
        <v>1.1E-5</v>
      </c>
      <c r="AG27" s="95">
        <f>'AEO 2022 49 Raw'!AJ17</f>
        <v>9.2999999999999999E-2</v>
      </c>
    </row>
    <row r="28" spans="1:33" ht="15" customHeight="1" x14ac:dyDescent="0.25">
      <c r="A28" s="83" t="s">
        <v>1920</v>
      </c>
      <c r="B28" s="88" t="s">
        <v>1921</v>
      </c>
      <c r="C28" s="89">
        <f>'AEO 2022 49 Raw'!F18</f>
        <v>66.035385000000005</v>
      </c>
      <c r="D28" s="89">
        <f>'AEO 2022 49 Raw'!G18</f>
        <v>68.072021000000007</v>
      </c>
      <c r="E28" s="89">
        <f>'AEO 2022 49 Raw'!H18</f>
        <v>69.391227999999998</v>
      </c>
      <c r="F28" s="89">
        <f>'AEO 2022 49 Raw'!I18</f>
        <v>70.092781000000002</v>
      </c>
      <c r="G28" s="89">
        <f>'AEO 2022 49 Raw'!J18</f>
        <v>70.785979999999995</v>
      </c>
      <c r="H28" s="89">
        <f>'AEO 2022 49 Raw'!K18</f>
        <v>71.302254000000005</v>
      </c>
      <c r="I28" s="89">
        <f>'AEO 2022 49 Raw'!L18</f>
        <v>71.762305999999995</v>
      </c>
      <c r="J28" s="89">
        <f>'AEO 2022 49 Raw'!M18</f>
        <v>72.494881000000007</v>
      </c>
      <c r="K28" s="89">
        <f>'AEO 2022 49 Raw'!N18</f>
        <v>73.197440999999998</v>
      </c>
      <c r="L28" s="89">
        <f>'AEO 2022 49 Raw'!O18</f>
        <v>74.131409000000005</v>
      </c>
      <c r="M28" s="89">
        <f>'AEO 2022 49 Raw'!P18</f>
        <v>75.137291000000005</v>
      </c>
      <c r="N28" s="89">
        <f>'AEO 2022 49 Raw'!Q18</f>
        <v>76.343986999999998</v>
      </c>
      <c r="O28" s="89">
        <f>'AEO 2022 49 Raw'!R18</f>
        <v>77.555655999999999</v>
      </c>
      <c r="P28" s="89">
        <f>'AEO 2022 49 Raw'!S18</f>
        <v>78.654785000000004</v>
      </c>
      <c r="Q28" s="89">
        <f>'AEO 2022 49 Raw'!T18</f>
        <v>79.913833999999994</v>
      </c>
      <c r="R28" s="89">
        <f>'AEO 2022 49 Raw'!U18</f>
        <v>81.181595000000002</v>
      </c>
      <c r="S28" s="89">
        <f>'AEO 2022 49 Raw'!V18</f>
        <v>82.356773000000004</v>
      </c>
      <c r="T28" s="89">
        <f>'AEO 2022 49 Raw'!W18</f>
        <v>83.458816999999996</v>
      </c>
      <c r="U28" s="89">
        <f>'AEO 2022 49 Raw'!X18</f>
        <v>84.522987000000001</v>
      </c>
      <c r="V28" s="89">
        <f>'AEO 2022 49 Raw'!Y18</f>
        <v>85.513289999999998</v>
      </c>
      <c r="W28" s="89">
        <f>'AEO 2022 49 Raw'!Z18</f>
        <v>86.528357999999997</v>
      </c>
      <c r="X28" s="89">
        <f>'AEO 2022 49 Raw'!AA18</f>
        <v>87.634902999999994</v>
      </c>
      <c r="Y28" s="89">
        <f>'AEO 2022 49 Raw'!AB18</f>
        <v>88.805107000000007</v>
      </c>
      <c r="Z28" s="89">
        <f>'AEO 2022 49 Raw'!AC18</f>
        <v>89.742226000000002</v>
      </c>
      <c r="AA28" s="89">
        <f>'AEO 2022 49 Raw'!AD18</f>
        <v>90.760597000000004</v>
      </c>
      <c r="AB28" s="89">
        <f>'AEO 2022 49 Raw'!AE18</f>
        <v>92.085052000000005</v>
      </c>
      <c r="AC28" s="89">
        <f>'AEO 2022 49 Raw'!AF18</f>
        <v>93.285651999999999</v>
      </c>
      <c r="AD28" s="89">
        <f>'AEO 2022 49 Raw'!AG18</f>
        <v>94.289710999999997</v>
      </c>
      <c r="AE28" s="89">
        <f>'AEO 2022 49 Raw'!AH18</f>
        <v>95.523894999999996</v>
      </c>
      <c r="AF28" s="89">
        <f>'AEO 2022 49 Raw'!AI18</f>
        <v>97.107994000000005</v>
      </c>
      <c r="AG28" s="95">
        <f>'AEO 2022 49 Raw'!AJ18</f>
        <v>1.2999999999999999E-2</v>
      </c>
    </row>
    <row r="29" spans="1:33" ht="15" customHeight="1" x14ac:dyDescent="0.25">
      <c r="B29" s="35" t="s">
        <v>1922</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1923</v>
      </c>
      <c r="B30" s="88" t="s">
        <v>1903</v>
      </c>
      <c r="C30" s="89">
        <f>'AEO 2022 49 Raw'!F20</f>
        <v>37.202202</v>
      </c>
      <c r="D30" s="89">
        <f>'AEO 2022 49 Raw'!G20</f>
        <v>38.024639000000001</v>
      </c>
      <c r="E30" s="89">
        <f>'AEO 2022 49 Raw'!H20</f>
        <v>38.528407999999999</v>
      </c>
      <c r="F30" s="89">
        <f>'AEO 2022 49 Raw'!I20</f>
        <v>39.006560999999998</v>
      </c>
      <c r="G30" s="89">
        <f>'AEO 2022 49 Raw'!J20</f>
        <v>39.673920000000003</v>
      </c>
      <c r="H30" s="89">
        <f>'AEO 2022 49 Raw'!K20</f>
        <v>40.272540999999997</v>
      </c>
      <c r="I30" s="89">
        <f>'AEO 2022 49 Raw'!L20</f>
        <v>40.857863999999999</v>
      </c>
      <c r="J30" s="89">
        <f>'AEO 2022 49 Raw'!M20</f>
        <v>41.607402999999998</v>
      </c>
      <c r="K30" s="89">
        <f>'AEO 2022 49 Raw'!N20</f>
        <v>42.295856000000001</v>
      </c>
      <c r="L30" s="89">
        <f>'AEO 2022 49 Raw'!O20</f>
        <v>43.037754</v>
      </c>
      <c r="M30" s="89">
        <f>'AEO 2022 49 Raw'!P20</f>
        <v>43.732246000000004</v>
      </c>
      <c r="N30" s="89">
        <f>'AEO 2022 49 Raw'!Q20</f>
        <v>44.519767999999999</v>
      </c>
      <c r="O30" s="89">
        <f>'AEO 2022 49 Raw'!R20</f>
        <v>45.249523000000003</v>
      </c>
      <c r="P30" s="89">
        <f>'AEO 2022 49 Raw'!S20</f>
        <v>45.837639000000003</v>
      </c>
      <c r="Q30" s="89">
        <f>'AEO 2022 49 Raw'!T20</f>
        <v>46.490836999999999</v>
      </c>
      <c r="R30" s="89">
        <f>'AEO 2022 49 Raw'!U20</f>
        <v>47.179645999999998</v>
      </c>
      <c r="S30" s="89">
        <f>'AEO 2022 49 Raw'!V20</f>
        <v>47.8857</v>
      </c>
      <c r="T30" s="89">
        <f>'AEO 2022 49 Raw'!W20</f>
        <v>48.603465999999997</v>
      </c>
      <c r="U30" s="89">
        <f>'AEO 2022 49 Raw'!X20</f>
        <v>49.371979000000003</v>
      </c>
      <c r="V30" s="89">
        <f>'AEO 2022 49 Raw'!Y20</f>
        <v>50.142921000000001</v>
      </c>
      <c r="W30" s="89">
        <f>'AEO 2022 49 Raw'!Z20</f>
        <v>50.917991999999998</v>
      </c>
      <c r="X30" s="89">
        <f>'AEO 2022 49 Raw'!AA20</f>
        <v>51.750500000000002</v>
      </c>
      <c r="Y30" s="89">
        <f>'AEO 2022 49 Raw'!AB20</f>
        <v>52.629860000000001</v>
      </c>
      <c r="Z30" s="89">
        <f>'AEO 2022 49 Raw'!AC20</f>
        <v>53.381965999999998</v>
      </c>
      <c r="AA30" s="89">
        <f>'AEO 2022 49 Raw'!AD20</f>
        <v>54.185265000000001</v>
      </c>
      <c r="AB30" s="89">
        <f>'AEO 2022 49 Raw'!AE20</f>
        <v>55.158656999999998</v>
      </c>
      <c r="AC30" s="89">
        <f>'AEO 2022 49 Raw'!AF20</f>
        <v>56.073993999999999</v>
      </c>
      <c r="AD30" s="89">
        <f>'AEO 2022 49 Raw'!AG20</f>
        <v>56.819617999999998</v>
      </c>
      <c r="AE30" s="89">
        <f>'AEO 2022 49 Raw'!AH20</f>
        <v>57.627322999999997</v>
      </c>
      <c r="AF30" s="89">
        <f>'AEO 2022 49 Raw'!AI20</f>
        <v>58.752388000000003</v>
      </c>
      <c r="AG30" s="95">
        <f>'AEO 2022 49 Raw'!AJ20</f>
        <v>1.6E-2</v>
      </c>
    </row>
    <row r="31" spans="1:33" ht="15" customHeight="1" x14ac:dyDescent="0.25">
      <c r="A31" s="83" t="s">
        <v>1924</v>
      </c>
      <c r="B31" s="88" t="s">
        <v>1905</v>
      </c>
      <c r="C31" s="89">
        <f>'AEO 2022 49 Raw'!F21</f>
        <v>17.134416999999999</v>
      </c>
      <c r="D31" s="89">
        <f>'AEO 2022 49 Raw'!G21</f>
        <v>16.926783</v>
      </c>
      <c r="E31" s="89">
        <f>'AEO 2022 49 Raw'!H21</f>
        <v>16.597238999999998</v>
      </c>
      <c r="F31" s="89">
        <f>'AEO 2022 49 Raw'!I21</f>
        <v>16.257010999999999</v>
      </c>
      <c r="G31" s="89">
        <f>'AEO 2022 49 Raw'!J21</f>
        <v>15.983271999999999</v>
      </c>
      <c r="H31" s="89">
        <f>'AEO 2022 49 Raw'!K21</f>
        <v>15.742606</v>
      </c>
      <c r="I31" s="89">
        <f>'AEO 2022 49 Raw'!L21</f>
        <v>15.550601</v>
      </c>
      <c r="J31" s="89">
        <f>'AEO 2022 49 Raw'!M21</f>
        <v>15.477964999999999</v>
      </c>
      <c r="K31" s="89">
        <f>'AEO 2022 49 Raw'!N21</f>
        <v>15.432439</v>
      </c>
      <c r="L31" s="89">
        <f>'AEO 2022 49 Raw'!O21</f>
        <v>15.43751</v>
      </c>
      <c r="M31" s="89">
        <f>'AEO 2022 49 Raw'!P21</f>
        <v>15.455577</v>
      </c>
      <c r="N31" s="89">
        <f>'AEO 2022 49 Raw'!Q21</f>
        <v>15.548098</v>
      </c>
      <c r="O31" s="89">
        <f>'AEO 2022 49 Raw'!R21</f>
        <v>15.648611000000001</v>
      </c>
      <c r="P31" s="89">
        <f>'AEO 2022 49 Raw'!S21</f>
        <v>15.748348999999999</v>
      </c>
      <c r="Q31" s="89">
        <f>'AEO 2022 49 Raw'!T21</f>
        <v>15.899175</v>
      </c>
      <c r="R31" s="89">
        <f>'AEO 2022 49 Raw'!U21</f>
        <v>16.066638999999999</v>
      </c>
      <c r="S31" s="89">
        <f>'AEO 2022 49 Raw'!V21</f>
        <v>16.275369999999999</v>
      </c>
      <c r="T31" s="89">
        <f>'AEO 2022 49 Raw'!W21</f>
        <v>16.456242</v>
      </c>
      <c r="U31" s="89">
        <f>'AEO 2022 49 Raw'!X21</f>
        <v>16.713996999999999</v>
      </c>
      <c r="V31" s="89">
        <f>'AEO 2022 49 Raw'!Y21</f>
        <v>16.967447</v>
      </c>
      <c r="W31" s="89">
        <f>'AEO 2022 49 Raw'!Z21</f>
        <v>17.244969999999999</v>
      </c>
      <c r="X31" s="89">
        <f>'AEO 2022 49 Raw'!AA21</f>
        <v>17.558371999999999</v>
      </c>
      <c r="Y31" s="89">
        <f>'AEO 2022 49 Raw'!AB21</f>
        <v>17.900424999999998</v>
      </c>
      <c r="Z31" s="89">
        <f>'AEO 2022 49 Raw'!AC21</f>
        <v>18.207989000000001</v>
      </c>
      <c r="AA31" s="89">
        <f>'AEO 2022 49 Raw'!AD21</f>
        <v>18.535413999999999</v>
      </c>
      <c r="AB31" s="89">
        <f>'AEO 2022 49 Raw'!AE21</f>
        <v>18.921907000000001</v>
      </c>
      <c r="AC31" s="89">
        <f>'AEO 2022 49 Raw'!AF21</f>
        <v>19.281566999999999</v>
      </c>
      <c r="AD31" s="89">
        <f>'AEO 2022 49 Raw'!AG21</f>
        <v>19.579865999999999</v>
      </c>
      <c r="AE31" s="89">
        <f>'AEO 2022 49 Raw'!AH21</f>
        <v>19.897469999999998</v>
      </c>
      <c r="AF31" s="89">
        <f>'AEO 2022 49 Raw'!AI21</f>
        <v>20.298366999999999</v>
      </c>
      <c r="AG31" s="95">
        <f>'AEO 2022 49 Raw'!AJ21</f>
        <v>6.0000000000000001E-3</v>
      </c>
    </row>
    <row r="32" spans="1:33" ht="15" customHeight="1" x14ac:dyDescent="0.25">
      <c r="A32" s="83" t="s">
        <v>1925</v>
      </c>
      <c r="B32" s="88" t="s">
        <v>1907</v>
      </c>
      <c r="C32" s="89">
        <f>'AEO 2022 49 Raw'!F22</f>
        <v>3.6346000000000003E-2</v>
      </c>
      <c r="D32" s="89">
        <f>'AEO 2022 49 Raw'!G22</f>
        <v>3.9094999999999998E-2</v>
      </c>
      <c r="E32" s="89">
        <f>'AEO 2022 49 Raw'!H22</f>
        <v>4.1683999999999999E-2</v>
      </c>
      <c r="F32" s="89">
        <f>'AEO 2022 49 Raw'!I22</f>
        <v>4.4436000000000003E-2</v>
      </c>
      <c r="G32" s="89">
        <f>'AEO 2022 49 Raw'!J22</f>
        <v>4.7523999999999997E-2</v>
      </c>
      <c r="H32" s="89">
        <f>'AEO 2022 49 Raw'!K22</f>
        <v>5.0604999999999997E-2</v>
      </c>
      <c r="I32" s="89">
        <f>'AEO 2022 49 Raw'!L22</f>
        <v>5.3718000000000002E-2</v>
      </c>
      <c r="J32" s="89">
        <f>'AEO 2022 49 Raw'!M22</f>
        <v>5.7158E-2</v>
      </c>
      <c r="K32" s="89">
        <f>'AEO 2022 49 Raw'!N22</f>
        <v>6.0651999999999998E-2</v>
      </c>
      <c r="L32" s="89">
        <f>'AEO 2022 49 Raw'!O22</f>
        <v>6.4416000000000001E-2</v>
      </c>
      <c r="M32" s="89">
        <f>'AEO 2022 49 Raw'!P22</f>
        <v>6.8292000000000005E-2</v>
      </c>
      <c r="N32" s="89">
        <f>'AEO 2022 49 Raw'!Q22</f>
        <v>7.2548000000000001E-2</v>
      </c>
      <c r="O32" s="89">
        <f>'AEO 2022 49 Raw'!R22</f>
        <v>7.7088000000000004E-2</v>
      </c>
      <c r="P32" s="89">
        <f>'AEO 2022 49 Raw'!S22</f>
        <v>8.1616999999999995E-2</v>
      </c>
      <c r="Q32" s="89">
        <f>'AEO 2022 49 Raw'!T22</f>
        <v>8.6012000000000005E-2</v>
      </c>
      <c r="R32" s="89">
        <f>'AEO 2022 49 Raw'!U22</f>
        <v>9.0500999999999998E-2</v>
      </c>
      <c r="S32" s="89">
        <f>'AEO 2022 49 Raw'!V22</f>
        <v>9.5144000000000006E-2</v>
      </c>
      <c r="T32" s="89">
        <f>'AEO 2022 49 Raw'!W22</f>
        <v>0.100007</v>
      </c>
      <c r="U32" s="89">
        <f>'AEO 2022 49 Raw'!X22</f>
        <v>0.105241</v>
      </c>
      <c r="V32" s="89">
        <f>'AEO 2022 49 Raw'!Y22</f>
        <v>0.11085200000000001</v>
      </c>
      <c r="W32" s="89">
        <f>'AEO 2022 49 Raw'!Z22</f>
        <v>0.116782</v>
      </c>
      <c r="X32" s="89">
        <f>'AEO 2022 49 Raw'!AA22</f>
        <v>0.12313399999999999</v>
      </c>
      <c r="Y32" s="89">
        <f>'AEO 2022 49 Raw'!AB22</f>
        <v>0.12981500000000001</v>
      </c>
      <c r="Z32" s="89">
        <f>'AEO 2022 49 Raw'!AC22</f>
        <v>0.13639399999999999</v>
      </c>
      <c r="AA32" s="89">
        <f>'AEO 2022 49 Raw'!AD22</f>
        <v>0.14336299999999999</v>
      </c>
      <c r="AB32" s="89">
        <f>'AEO 2022 49 Raw'!AE22</f>
        <v>0.15112500000000001</v>
      </c>
      <c r="AC32" s="89">
        <f>'AEO 2022 49 Raw'!AF22</f>
        <v>0.15903200000000001</v>
      </c>
      <c r="AD32" s="89">
        <f>'AEO 2022 49 Raw'!AG22</f>
        <v>0.16671900000000001</v>
      </c>
      <c r="AE32" s="89">
        <f>'AEO 2022 49 Raw'!AH22</f>
        <v>0.17447699999999999</v>
      </c>
      <c r="AF32" s="89">
        <f>'AEO 2022 49 Raw'!AI22</f>
        <v>0.183675</v>
      </c>
      <c r="AG32" s="95">
        <f>'AEO 2022 49 Raw'!AJ22</f>
        <v>5.7000000000000002E-2</v>
      </c>
    </row>
    <row r="33" spans="1:33" ht="15" customHeight="1" x14ac:dyDescent="0.25">
      <c r="A33" s="83" t="s">
        <v>1926</v>
      </c>
      <c r="B33" s="88" t="s">
        <v>1909</v>
      </c>
      <c r="C33" s="89">
        <f>'AEO 2022 49 Raw'!F23</f>
        <v>5.0929000000000002E-2</v>
      </c>
      <c r="D33" s="89">
        <f>'AEO 2022 49 Raw'!G23</f>
        <v>6.2689999999999996E-2</v>
      </c>
      <c r="E33" s="89">
        <f>'AEO 2022 49 Raw'!H23</f>
        <v>7.3326000000000002E-2</v>
      </c>
      <c r="F33" s="89">
        <f>'AEO 2022 49 Raw'!I23</f>
        <v>8.3526000000000003E-2</v>
      </c>
      <c r="G33" s="89">
        <f>'AEO 2022 49 Raw'!J23</f>
        <v>9.3429999999999999E-2</v>
      </c>
      <c r="H33" s="89">
        <f>'AEO 2022 49 Raw'!K23</f>
        <v>0.10237</v>
      </c>
      <c r="I33" s="89">
        <f>'AEO 2022 49 Raw'!L23</f>
        <v>0.11043699999999999</v>
      </c>
      <c r="J33" s="89">
        <f>'AEO 2022 49 Raw'!M23</f>
        <v>0.118344</v>
      </c>
      <c r="K33" s="89">
        <f>'AEO 2022 49 Raw'!N23</f>
        <v>0.12546399999999999</v>
      </c>
      <c r="L33" s="89">
        <f>'AEO 2022 49 Raw'!O23</f>
        <v>0.13204299999999999</v>
      </c>
      <c r="M33" s="89">
        <f>'AEO 2022 49 Raw'!P23</f>
        <v>0.13789799999999999</v>
      </c>
      <c r="N33" s="89">
        <f>'AEO 2022 49 Raw'!Q23</f>
        <v>0.14346</v>
      </c>
      <c r="O33" s="89">
        <f>'AEO 2022 49 Raw'!R23</f>
        <v>0.14838299999999999</v>
      </c>
      <c r="P33" s="89">
        <f>'AEO 2022 49 Raw'!S23</f>
        <v>0.15238199999999999</v>
      </c>
      <c r="Q33" s="89">
        <f>'AEO 2022 49 Raw'!T23</f>
        <v>0.15614500000000001</v>
      </c>
      <c r="R33" s="89">
        <f>'AEO 2022 49 Raw'!U23</f>
        <v>0.15961600000000001</v>
      </c>
      <c r="S33" s="89">
        <f>'AEO 2022 49 Raw'!V23</f>
        <v>0.16292200000000001</v>
      </c>
      <c r="T33" s="89">
        <f>'AEO 2022 49 Raw'!W23</f>
        <v>0.166267</v>
      </c>
      <c r="U33" s="89">
        <f>'AEO 2022 49 Raw'!X23</f>
        <v>0.16995299999999999</v>
      </c>
      <c r="V33" s="89">
        <f>'AEO 2022 49 Raw'!Y23</f>
        <v>0.17397699999999999</v>
      </c>
      <c r="W33" s="89">
        <f>'AEO 2022 49 Raw'!Z23</f>
        <v>0.178175</v>
      </c>
      <c r="X33" s="89">
        <f>'AEO 2022 49 Raw'!AA23</f>
        <v>0.182842</v>
      </c>
      <c r="Y33" s="89">
        <f>'AEO 2022 49 Raw'!AB23</f>
        <v>0.18767300000000001</v>
      </c>
      <c r="Z33" s="89">
        <f>'AEO 2022 49 Raw'!AC23</f>
        <v>0.19215099999999999</v>
      </c>
      <c r="AA33" s="89">
        <f>'AEO 2022 49 Raw'!AD23</f>
        <v>0.19704199999999999</v>
      </c>
      <c r="AB33" s="89">
        <f>'AEO 2022 49 Raw'!AE23</f>
        <v>0.202789</v>
      </c>
      <c r="AC33" s="89">
        <f>'AEO 2022 49 Raw'!AF23</f>
        <v>0.20849899999999999</v>
      </c>
      <c r="AD33" s="89">
        <f>'AEO 2022 49 Raw'!AG23</f>
        <v>0.21371200000000001</v>
      </c>
      <c r="AE33" s="89">
        <f>'AEO 2022 49 Raw'!AH23</f>
        <v>0.21937799999999999</v>
      </c>
      <c r="AF33" s="89">
        <f>'AEO 2022 49 Raw'!AI23</f>
        <v>0.22654099999999999</v>
      </c>
      <c r="AG33" s="95">
        <f>'AEO 2022 49 Raw'!AJ23</f>
        <v>5.2999999999999999E-2</v>
      </c>
    </row>
    <row r="34" spans="1:33" ht="15" customHeight="1" x14ac:dyDescent="0.25">
      <c r="A34" s="83" t="s">
        <v>1927</v>
      </c>
      <c r="B34" s="88" t="s">
        <v>1911</v>
      </c>
      <c r="C34" s="89">
        <f>'AEO 2022 49 Raw'!F24</f>
        <v>0.61530399999999996</v>
      </c>
      <c r="D34" s="89">
        <f>'AEO 2022 49 Raw'!G24</f>
        <v>0.70762499999999995</v>
      </c>
      <c r="E34" s="89">
        <f>'AEO 2022 49 Raw'!H24</f>
        <v>0.79092700000000005</v>
      </c>
      <c r="F34" s="89">
        <f>'AEO 2022 49 Raw'!I24</f>
        <v>0.87214499999999995</v>
      </c>
      <c r="G34" s="89">
        <f>'AEO 2022 49 Raw'!J24</f>
        <v>0.95374099999999995</v>
      </c>
      <c r="H34" s="89">
        <f>'AEO 2022 49 Raw'!K24</f>
        <v>1.029255</v>
      </c>
      <c r="I34" s="89">
        <f>'AEO 2022 49 Raw'!L24</f>
        <v>1.1008089999999999</v>
      </c>
      <c r="J34" s="89">
        <f>'AEO 2022 49 Raw'!M24</f>
        <v>1.1753210000000001</v>
      </c>
      <c r="K34" s="89">
        <f>'AEO 2022 49 Raw'!N24</f>
        <v>1.247816</v>
      </c>
      <c r="L34" s="89">
        <f>'AEO 2022 49 Raw'!O24</f>
        <v>1.3223320000000001</v>
      </c>
      <c r="M34" s="89">
        <f>'AEO 2022 49 Raw'!P24</f>
        <v>1.396048</v>
      </c>
      <c r="N34" s="89">
        <f>'AEO 2022 49 Raw'!Q24</f>
        <v>1.473946</v>
      </c>
      <c r="O34" s="89">
        <f>'AEO 2022 49 Raw'!R24</f>
        <v>1.5513349999999999</v>
      </c>
      <c r="P34" s="89">
        <f>'AEO 2022 49 Raw'!S24</f>
        <v>1.6278250000000001</v>
      </c>
      <c r="Q34" s="89">
        <f>'AEO 2022 49 Raw'!T24</f>
        <v>1.7094689999999999</v>
      </c>
      <c r="R34" s="89">
        <f>'AEO 2022 49 Raw'!U24</f>
        <v>1.7926770000000001</v>
      </c>
      <c r="S34" s="89">
        <f>'AEO 2022 49 Raw'!V24</f>
        <v>1.8822209999999999</v>
      </c>
      <c r="T34" s="89">
        <f>'AEO 2022 49 Raw'!W24</f>
        <v>1.976623</v>
      </c>
      <c r="U34" s="89">
        <f>'AEO 2022 49 Raw'!X24</f>
        <v>2.0788820000000001</v>
      </c>
      <c r="V34" s="89">
        <f>'AEO 2022 49 Raw'!Y24</f>
        <v>2.18316</v>
      </c>
      <c r="W34" s="89">
        <f>'AEO 2022 49 Raw'!Z24</f>
        <v>2.2937639999999999</v>
      </c>
      <c r="X34" s="89">
        <f>'AEO 2022 49 Raw'!AA24</f>
        <v>2.411905</v>
      </c>
      <c r="Y34" s="89">
        <f>'AEO 2022 49 Raw'!AB24</f>
        <v>2.5342340000000001</v>
      </c>
      <c r="Z34" s="89">
        <f>'AEO 2022 49 Raw'!AC24</f>
        <v>2.6533519999999999</v>
      </c>
      <c r="AA34" s="89">
        <f>'AEO 2022 49 Raw'!AD24</f>
        <v>2.7781319999999998</v>
      </c>
      <c r="AB34" s="89">
        <f>'AEO 2022 49 Raw'!AE24</f>
        <v>2.9174440000000001</v>
      </c>
      <c r="AC34" s="89">
        <f>'AEO 2022 49 Raw'!AF24</f>
        <v>3.056603</v>
      </c>
      <c r="AD34" s="89">
        <f>'AEO 2022 49 Raw'!AG24</f>
        <v>3.1893539999999998</v>
      </c>
      <c r="AE34" s="89">
        <f>'AEO 2022 49 Raw'!AH24</f>
        <v>3.3302480000000001</v>
      </c>
      <c r="AF34" s="89">
        <f>'AEO 2022 49 Raw'!AI24</f>
        <v>3.495403</v>
      </c>
      <c r="AG34" s="95">
        <f>'AEO 2022 49 Raw'!AJ24</f>
        <v>6.2E-2</v>
      </c>
    </row>
    <row r="35" spans="1:33" ht="15" customHeight="1" x14ac:dyDescent="0.25">
      <c r="A35" s="83" t="s">
        <v>1928</v>
      </c>
      <c r="B35" s="88" t="s">
        <v>1913</v>
      </c>
      <c r="C35" s="89">
        <f>'AEO 2022 49 Raw'!F25</f>
        <v>2.336E-3</v>
      </c>
      <c r="D35" s="89">
        <f>'AEO 2022 49 Raw'!G25</f>
        <v>2.483E-3</v>
      </c>
      <c r="E35" s="89">
        <f>'AEO 2022 49 Raw'!H25</f>
        <v>2.5769999999999999E-3</v>
      </c>
      <c r="F35" s="89">
        <f>'AEO 2022 49 Raw'!I25</f>
        <v>2.6350000000000002E-3</v>
      </c>
      <c r="G35" s="89">
        <f>'AEO 2022 49 Raw'!J25</f>
        <v>2.6749999999999999E-3</v>
      </c>
      <c r="H35" s="89">
        <f>'AEO 2022 49 Raw'!K25</f>
        <v>2.6870000000000002E-3</v>
      </c>
      <c r="I35" s="89">
        <f>'AEO 2022 49 Raw'!L25</f>
        <v>2.6800000000000001E-3</v>
      </c>
      <c r="J35" s="89">
        <f>'AEO 2022 49 Raw'!M25</f>
        <v>2.6679999999999998E-3</v>
      </c>
      <c r="K35" s="89">
        <f>'AEO 2022 49 Raw'!N25</f>
        <v>2.643E-3</v>
      </c>
      <c r="L35" s="89">
        <f>'AEO 2022 49 Raw'!O25</f>
        <v>2.614E-3</v>
      </c>
      <c r="M35" s="89">
        <f>'AEO 2022 49 Raw'!P25</f>
        <v>2.581E-3</v>
      </c>
      <c r="N35" s="89">
        <f>'AEO 2022 49 Raw'!Q25</f>
        <v>2.5500000000000002E-3</v>
      </c>
      <c r="O35" s="89">
        <f>'AEO 2022 49 Raw'!R25</f>
        <v>2.5179999999999998E-3</v>
      </c>
      <c r="P35" s="89">
        <f>'AEO 2022 49 Raw'!S25</f>
        <v>2.4719999999999998E-3</v>
      </c>
      <c r="Q35" s="89">
        <f>'AEO 2022 49 Raw'!T25</f>
        <v>2.4499999999999999E-3</v>
      </c>
      <c r="R35" s="89">
        <f>'AEO 2022 49 Raw'!U25</f>
        <v>2.395E-3</v>
      </c>
      <c r="S35" s="89">
        <f>'AEO 2022 49 Raw'!V25</f>
        <v>2.32E-3</v>
      </c>
      <c r="T35" s="89">
        <f>'AEO 2022 49 Raw'!W25</f>
        <v>2.2910000000000001E-3</v>
      </c>
      <c r="U35" s="89">
        <f>'AEO 2022 49 Raw'!X25</f>
        <v>2.2460000000000002E-3</v>
      </c>
      <c r="V35" s="89">
        <f>'AEO 2022 49 Raw'!Y25</f>
        <v>2.196E-3</v>
      </c>
      <c r="W35" s="89">
        <f>'AEO 2022 49 Raw'!Z25</f>
        <v>2.1489999999999999E-3</v>
      </c>
      <c r="X35" s="89">
        <f>'AEO 2022 49 Raw'!AA25</f>
        <v>2.1029999999999998E-3</v>
      </c>
      <c r="Y35" s="89">
        <f>'AEO 2022 49 Raw'!AB25</f>
        <v>2.0579999999999999E-3</v>
      </c>
      <c r="Z35" s="89">
        <f>'AEO 2022 49 Raw'!AC25</f>
        <v>2.0070000000000001E-3</v>
      </c>
      <c r="AA35" s="89">
        <f>'AEO 2022 49 Raw'!AD25</f>
        <v>1.9589999999999998E-3</v>
      </c>
      <c r="AB35" s="89">
        <f>'AEO 2022 49 Raw'!AE25</f>
        <v>1.916E-3</v>
      </c>
      <c r="AC35" s="89">
        <f>'AEO 2022 49 Raw'!AF25</f>
        <v>1.8710000000000001E-3</v>
      </c>
      <c r="AD35" s="89">
        <f>'AEO 2022 49 Raw'!AG25</f>
        <v>1.8220000000000001E-3</v>
      </c>
      <c r="AE35" s="89">
        <f>'AEO 2022 49 Raw'!AH25</f>
        <v>1.7700000000000001E-3</v>
      </c>
      <c r="AF35" s="89">
        <f>'AEO 2022 49 Raw'!AI25</f>
        <v>1.7279999999999999E-3</v>
      </c>
      <c r="AG35" s="95">
        <f>'AEO 2022 49 Raw'!AJ25</f>
        <v>-0.01</v>
      </c>
    </row>
    <row r="36" spans="1:33" ht="15" customHeight="1" x14ac:dyDescent="0.25">
      <c r="A36" s="83" t="s">
        <v>1929</v>
      </c>
      <c r="B36" s="88" t="s">
        <v>1915</v>
      </c>
      <c r="C36" s="89">
        <f>'AEO 2022 49 Raw'!F26</f>
        <v>6.3160000000000004E-3</v>
      </c>
      <c r="D36" s="89">
        <f>'AEO 2022 49 Raw'!G26</f>
        <v>1.188E-2</v>
      </c>
      <c r="E36" s="89">
        <f>'AEO 2022 49 Raw'!H26</f>
        <v>1.7357999999999998E-2</v>
      </c>
      <c r="F36" s="89">
        <f>'AEO 2022 49 Raw'!I26</f>
        <v>2.3025E-2</v>
      </c>
      <c r="G36" s="89">
        <f>'AEO 2022 49 Raw'!J26</f>
        <v>2.8771000000000001E-2</v>
      </c>
      <c r="H36" s="89">
        <f>'AEO 2022 49 Raw'!K26</f>
        <v>3.431E-2</v>
      </c>
      <c r="I36" s="89">
        <f>'AEO 2022 49 Raw'!L26</f>
        <v>3.968E-2</v>
      </c>
      <c r="J36" s="89">
        <f>'AEO 2022 49 Raw'!M26</f>
        <v>4.5152999999999999E-2</v>
      </c>
      <c r="K36" s="89">
        <f>'AEO 2022 49 Raw'!N26</f>
        <v>5.0585999999999999E-2</v>
      </c>
      <c r="L36" s="89">
        <f>'AEO 2022 49 Raw'!O26</f>
        <v>5.6075E-2</v>
      </c>
      <c r="M36" s="89">
        <f>'AEO 2022 49 Raw'!P26</f>
        <v>6.1511999999999997E-2</v>
      </c>
      <c r="N36" s="89">
        <f>'AEO 2022 49 Raw'!Q26</f>
        <v>6.7125000000000004E-2</v>
      </c>
      <c r="O36" s="89">
        <f>'AEO 2022 49 Raw'!R26</f>
        <v>7.2789999999999994E-2</v>
      </c>
      <c r="P36" s="89">
        <f>'AEO 2022 49 Raw'!S26</f>
        <v>7.8303999999999999E-2</v>
      </c>
      <c r="Q36" s="89">
        <f>'AEO 2022 49 Raw'!T26</f>
        <v>8.3983000000000002E-2</v>
      </c>
      <c r="R36" s="89">
        <f>'AEO 2022 49 Raw'!U26</f>
        <v>8.9842000000000005E-2</v>
      </c>
      <c r="S36" s="89">
        <f>'AEO 2022 49 Raw'!V26</f>
        <v>9.5938999999999997E-2</v>
      </c>
      <c r="T36" s="89">
        <f>'AEO 2022 49 Raw'!W26</f>
        <v>0.102341</v>
      </c>
      <c r="U36" s="89">
        <f>'AEO 2022 49 Raw'!X26</f>
        <v>0.109181</v>
      </c>
      <c r="V36" s="89">
        <f>'AEO 2022 49 Raw'!Y26</f>
        <v>0.116073</v>
      </c>
      <c r="W36" s="89">
        <f>'AEO 2022 49 Raw'!Z26</f>
        <v>0.12331300000000001</v>
      </c>
      <c r="X36" s="89">
        <f>'AEO 2022 49 Raw'!AA26</f>
        <v>0.130971</v>
      </c>
      <c r="Y36" s="89">
        <f>'AEO 2022 49 Raw'!AB26</f>
        <v>0.138929</v>
      </c>
      <c r="Z36" s="89">
        <f>'AEO 2022 49 Raw'!AC26</f>
        <v>0.14674100000000001</v>
      </c>
      <c r="AA36" s="89">
        <f>'AEO 2022 49 Raw'!AD26</f>
        <v>0.15495400000000001</v>
      </c>
      <c r="AB36" s="89">
        <f>'AEO 2022 49 Raw'!AE26</f>
        <v>0.16401399999999999</v>
      </c>
      <c r="AC36" s="89">
        <f>'AEO 2022 49 Raw'!AF26</f>
        <v>0.17321400000000001</v>
      </c>
      <c r="AD36" s="89">
        <f>'AEO 2022 49 Raw'!AG26</f>
        <v>0.182168</v>
      </c>
      <c r="AE36" s="89">
        <f>'AEO 2022 49 Raw'!AH26</f>
        <v>0.19164400000000001</v>
      </c>
      <c r="AF36" s="89">
        <f>'AEO 2022 49 Raw'!AI26</f>
        <v>0.202599</v>
      </c>
      <c r="AG36" s="95">
        <f>'AEO 2022 49 Raw'!AJ26</f>
        <v>0.127</v>
      </c>
    </row>
    <row r="37" spans="1:33" ht="15" customHeight="1" x14ac:dyDescent="0.25">
      <c r="A37" s="83" t="s">
        <v>1930</v>
      </c>
      <c r="B37" s="88" t="s">
        <v>1917</v>
      </c>
      <c r="C37" s="89">
        <f>'AEO 2022 49 Raw'!F27</f>
        <v>5.9789999999999999E-3</v>
      </c>
      <c r="D37" s="89">
        <f>'AEO 2022 49 Raw'!G27</f>
        <v>1.1245E-2</v>
      </c>
      <c r="E37" s="89">
        <f>'AEO 2022 49 Raw'!H27</f>
        <v>1.6431000000000001E-2</v>
      </c>
      <c r="F37" s="89">
        <f>'AEO 2022 49 Raw'!I27</f>
        <v>2.1794000000000001E-2</v>
      </c>
      <c r="G37" s="89">
        <f>'AEO 2022 49 Raw'!J27</f>
        <v>2.7233E-2</v>
      </c>
      <c r="H37" s="89">
        <f>'AEO 2022 49 Raw'!K27</f>
        <v>3.2476999999999999E-2</v>
      </c>
      <c r="I37" s="89">
        <f>'AEO 2022 49 Raw'!L27</f>
        <v>3.7560000000000003E-2</v>
      </c>
      <c r="J37" s="89">
        <f>'AEO 2022 49 Raw'!M27</f>
        <v>4.2741000000000001E-2</v>
      </c>
      <c r="K37" s="89">
        <f>'AEO 2022 49 Raw'!N27</f>
        <v>4.7884000000000003E-2</v>
      </c>
      <c r="L37" s="89">
        <f>'AEO 2022 49 Raw'!O27</f>
        <v>5.3079000000000001E-2</v>
      </c>
      <c r="M37" s="89">
        <f>'AEO 2022 49 Raw'!P27</f>
        <v>5.8226E-2</v>
      </c>
      <c r="N37" s="89">
        <f>'AEO 2022 49 Raw'!Q27</f>
        <v>6.3538999999999998E-2</v>
      </c>
      <c r="O37" s="89">
        <f>'AEO 2022 49 Raw'!R27</f>
        <v>6.8901000000000004E-2</v>
      </c>
      <c r="P37" s="89">
        <f>'AEO 2022 49 Raw'!S27</f>
        <v>7.4121000000000006E-2</v>
      </c>
      <c r="Q37" s="89">
        <f>'AEO 2022 49 Raw'!T27</f>
        <v>7.9495999999999997E-2</v>
      </c>
      <c r="R37" s="89">
        <f>'AEO 2022 49 Raw'!U27</f>
        <v>8.5042000000000006E-2</v>
      </c>
      <c r="S37" s="89">
        <f>'AEO 2022 49 Raw'!V27</f>
        <v>9.0814000000000006E-2</v>
      </c>
      <c r="T37" s="89">
        <f>'AEO 2022 49 Raw'!W27</f>
        <v>9.6873000000000001E-2</v>
      </c>
      <c r="U37" s="89">
        <f>'AEO 2022 49 Raw'!X27</f>
        <v>0.103348</v>
      </c>
      <c r="V37" s="89">
        <f>'AEO 2022 49 Raw'!Y27</f>
        <v>0.109871</v>
      </c>
      <c r="W37" s="89">
        <f>'AEO 2022 49 Raw'!Z27</f>
        <v>0.116725</v>
      </c>
      <c r="X37" s="89">
        <f>'AEO 2022 49 Raw'!AA27</f>
        <v>0.123974</v>
      </c>
      <c r="Y37" s="89">
        <f>'AEO 2022 49 Raw'!AB27</f>
        <v>0.13150700000000001</v>
      </c>
      <c r="Z37" s="89">
        <f>'AEO 2022 49 Raw'!AC27</f>
        <v>0.138901</v>
      </c>
      <c r="AA37" s="89">
        <f>'AEO 2022 49 Raw'!AD27</f>
        <v>0.146676</v>
      </c>
      <c r="AB37" s="89">
        <f>'AEO 2022 49 Raw'!AE27</f>
        <v>0.155251</v>
      </c>
      <c r="AC37" s="89">
        <f>'AEO 2022 49 Raw'!AF27</f>
        <v>0.16395999999999999</v>
      </c>
      <c r="AD37" s="89">
        <f>'AEO 2022 49 Raw'!AG27</f>
        <v>0.172435</v>
      </c>
      <c r="AE37" s="89">
        <f>'AEO 2022 49 Raw'!AH27</f>
        <v>0.18140500000000001</v>
      </c>
      <c r="AF37" s="89">
        <f>'AEO 2022 49 Raw'!AI27</f>
        <v>0.191775</v>
      </c>
      <c r="AG37" s="95">
        <f>'AEO 2022 49 Raw'!AJ27</f>
        <v>0.127</v>
      </c>
    </row>
    <row r="38" spans="1:33" ht="15" customHeight="1" x14ac:dyDescent="0.25">
      <c r="A38" s="83" t="s">
        <v>1931</v>
      </c>
      <c r="B38" s="88" t="s">
        <v>1919</v>
      </c>
      <c r="C38" s="89">
        <f>'AEO 2022 49 Raw'!F28</f>
        <v>9.6570000000000007E-3</v>
      </c>
      <c r="D38" s="89">
        <f>'AEO 2022 49 Raw'!G28</f>
        <v>1.8162999999999999E-2</v>
      </c>
      <c r="E38" s="89">
        <f>'AEO 2022 49 Raw'!H28</f>
        <v>2.6539E-2</v>
      </c>
      <c r="F38" s="89">
        <f>'AEO 2022 49 Raw'!I28</f>
        <v>3.5201999999999997E-2</v>
      </c>
      <c r="G38" s="89">
        <f>'AEO 2022 49 Raw'!J28</f>
        <v>4.3985999999999997E-2</v>
      </c>
      <c r="H38" s="89">
        <f>'AEO 2022 49 Raw'!K28</f>
        <v>5.2455000000000002E-2</v>
      </c>
      <c r="I38" s="89">
        <f>'AEO 2022 49 Raw'!L28</f>
        <v>6.0664999999999997E-2</v>
      </c>
      <c r="J38" s="89">
        <f>'AEO 2022 49 Raw'!M28</f>
        <v>6.9033999999999998E-2</v>
      </c>
      <c r="K38" s="89">
        <f>'AEO 2022 49 Raw'!N28</f>
        <v>7.7340000000000006E-2</v>
      </c>
      <c r="L38" s="89">
        <f>'AEO 2022 49 Raw'!O28</f>
        <v>8.5731000000000002E-2</v>
      </c>
      <c r="M38" s="89">
        <f>'AEO 2022 49 Raw'!P28</f>
        <v>9.4044000000000003E-2</v>
      </c>
      <c r="N38" s="89">
        <f>'AEO 2022 49 Raw'!Q28</f>
        <v>0.10262499999999999</v>
      </c>
      <c r="O38" s="89">
        <f>'AEO 2022 49 Raw'!R28</f>
        <v>0.111286</v>
      </c>
      <c r="P38" s="89">
        <f>'AEO 2022 49 Raw'!S28</f>
        <v>0.119717</v>
      </c>
      <c r="Q38" s="89">
        <f>'AEO 2022 49 Raw'!T28</f>
        <v>0.12839900000000001</v>
      </c>
      <c r="R38" s="89">
        <f>'AEO 2022 49 Raw'!U28</f>
        <v>0.13735700000000001</v>
      </c>
      <c r="S38" s="89">
        <f>'AEO 2022 49 Raw'!V28</f>
        <v>0.146679</v>
      </c>
      <c r="T38" s="89">
        <f>'AEO 2022 49 Raw'!W28</f>
        <v>0.15646499999999999</v>
      </c>
      <c r="U38" s="89">
        <f>'AEO 2022 49 Raw'!X28</f>
        <v>0.16692299999999999</v>
      </c>
      <c r="V38" s="89">
        <f>'AEO 2022 49 Raw'!Y28</f>
        <v>0.17746000000000001</v>
      </c>
      <c r="W38" s="89">
        <f>'AEO 2022 49 Raw'!Z28</f>
        <v>0.188529</v>
      </c>
      <c r="X38" s="89">
        <f>'AEO 2022 49 Raw'!AA28</f>
        <v>0.200238</v>
      </c>
      <c r="Y38" s="89">
        <f>'AEO 2022 49 Raw'!AB28</f>
        <v>0.21240400000000001</v>
      </c>
      <c r="Z38" s="89">
        <f>'AEO 2022 49 Raw'!AC28</f>
        <v>0.22434799999999999</v>
      </c>
      <c r="AA38" s="89">
        <f>'AEO 2022 49 Raw'!AD28</f>
        <v>0.236904</v>
      </c>
      <c r="AB38" s="89">
        <f>'AEO 2022 49 Raw'!AE28</f>
        <v>0.25075500000000001</v>
      </c>
      <c r="AC38" s="89">
        <f>'AEO 2022 49 Raw'!AF28</f>
        <v>0.264822</v>
      </c>
      <c r="AD38" s="89">
        <f>'AEO 2022 49 Raw'!AG28</f>
        <v>0.27851100000000001</v>
      </c>
      <c r="AE38" s="89">
        <f>'AEO 2022 49 Raw'!AH28</f>
        <v>0.29299799999999998</v>
      </c>
      <c r="AF38" s="89">
        <f>'AEO 2022 49 Raw'!AI28</f>
        <v>0.30974699999999999</v>
      </c>
      <c r="AG38" s="95">
        <f>'AEO 2022 49 Raw'!AJ28</f>
        <v>0.127</v>
      </c>
    </row>
    <row r="39" spans="1:33" ht="12" customHeight="1" x14ac:dyDescent="0.25">
      <c r="A39" s="83" t="s">
        <v>1932</v>
      </c>
      <c r="B39" s="88" t="s">
        <v>1933</v>
      </c>
      <c r="C39" s="89">
        <f>'AEO 2022 49 Raw'!F29</f>
        <v>55.063403999999998</v>
      </c>
      <c r="D39" s="89">
        <f>'AEO 2022 49 Raw'!G29</f>
        <v>55.804493000000001</v>
      </c>
      <c r="E39" s="89">
        <f>'AEO 2022 49 Raw'!H29</f>
        <v>56.094397999999998</v>
      </c>
      <c r="F39" s="89">
        <f>'AEO 2022 49 Raw'!I29</f>
        <v>56.346221999999997</v>
      </c>
      <c r="G39" s="89">
        <f>'AEO 2022 49 Raw'!J29</f>
        <v>56.854435000000002</v>
      </c>
      <c r="H39" s="89">
        <f>'AEO 2022 49 Raw'!K29</f>
        <v>57.319308999999997</v>
      </c>
      <c r="I39" s="89">
        <f>'AEO 2022 49 Raw'!L29</f>
        <v>57.813999000000003</v>
      </c>
      <c r="J39" s="89">
        <f>'AEO 2022 49 Raw'!M29</f>
        <v>58.595795000000003</v>
      </c>
      <c r="K39" s="89">
        <f>'AEO 2022 49 Raw'!N29</f>
        <v>59.340645000000002</v>
      </c>
      <c r="L39" s="89">
        <f>'AEO 2022 49 Raw'!O29</f>
        <v>60.191422000000003</v>
      </c>
      <c r="M39" s="89">
        <f>'AEO 2022 49 Raw'!P29</f>
        <v>61.006329000000001</v>
      </c>
      <c r="N39" s="89">
        <f>'AEO 2022 49 Raw'!Q29</f>
        <v>61.993561</v>
      </c>
      <c r="O39" s="89">
        <f>'AEO 2022 49 Raw'!R29</f>
        <v>62.930405</v>
      </c>
      <c r="P39" s="89">
        <f>'AEO 2022 49 Raw'!S29</f>
        <v>63.722389</v>
      </c>
      <c r="Q39" s="89">
        <f>'AEO 2022 49 Raw'!T29</f>
        <v>64.635955999999993</v>
      </c>
      <c r="R39" s="89">
        <f>'AEO 2022 49 Raw'!U29</f>
        <v>65.603522999999996</v>
      </c>
      <c r="S39" s="89">
        <f>'AEO 2022 49 Raw'!V29</f>
        <v>66.636734000000004</v>
      </c>
      <c r="T39" s="89">
        <f>'AEO 2022 49 Raw'!W29</f>
        <v>67.660126000000005</v>
      </c>
      <c r="U39" s="89">
        <f>'AEO 2022 49 Raw'!X29</f>
        <v>68.821335000000005</v>
      </c>
      <c r="V39" s="89">
        <f>'AEO 2022 49 Raw'!Y29</f>
        <v>69.983635000000007</v>
      </c>
      <c r="W39" s="89">
        <f>'AEO 2022 49 Raw'!Z29</f>
        <v>71.182022000000003</v>
      </c>
      <c r="X39" s="89">
        <f>'AEO 2022 49 Raw'!AA29</f>
        <v>72.483513000000002</v>
      </c>
      <c r="Y39" s="89">
        <f>'AEO 2022 49 Raw'!AB29</f>
        <v>73.866553999999994</v>
      </c>
      <c r="Z39" s="89">
        <f>'AEO 2022 49 Raw'!AC29</f>
        <v>75.083595000000003</v>
      </c>
      <c r="AA39" s="89">
        <f>'AEO 2022 49 Raw'!AD29</f>
        <v>76.379463000000001</v>
      </c>
      <c r="AB39" s="89">
        <f>'AEO 2022 49 Raw'!AE29</f>
        <v>77.923561000000007</v>
      </c>
      <c r="AC39" s="89">
        <f>'AEO 2022 49 Raw'!AF29</f>
        <v>79.383232000000007</v>
      </c>
      <c r="AD39" s="89">
        <f>'AEO 2022 49 Raw'!AG29</f>
        <v>80.603783000000007</v>
      </c>
      <c r="AE39" s="89">
        <f>'AEO 2022 49 Raw'!AH29</f>
        <v>81.916222000000005</v>
      </c>
      <c r="AF39" s="89">
        <f>'AEO 2022 49 Raw'!AI29</f>
        <v>83.661620999999997</v>
      </c>
      <c r="AG39" s="95">
        <f>'AEO 2022 49 Raw'!AJ29</f>
        <v>1.4999999999999999E-2</v>
      </c>
    </row>
    <row r="40" spans="1:33" ht="12" customHeight="1" x14ac:dyDescent="0.25">
      <c r="B40" s="35" t="s">
        <v>1934</v>
      </c>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A41" s="83" t="s">
        <v>1935</v>
      </c>
      <c r="B41" s="88" t="s">
        <v>1903</v>
      </c>
      <c r="C41" s="89">
        <f>'AEO 2022 49 Raw'!F31</f>
        <v>173.643494</v>
      </c>
      <c r="D41" s="89">
        <f>'AEO 2022 49 Raw'!G31</f>
        <v>176.00322</v>
      </c>
      <c r="E41" s="89">
        <f>'AEO 2022 49 Raw'!H31</f>
        <v>176.162994</v>
      </c>
      <c r="F41" s="89">
        <f>'AEO 2022 49 Raw'!I31</f>
        <v>175.78733800000001</v>
      </c>
      <c r="G41" s="89">
        <f>'AEO 2022 49 Raw'!J31</f>
        <v>176.172729</v>
      </c>
      <c r="H41" s="89">
        <f>'AEO 2022 49 Raw'!K31</f>
        <v>176.12794500000001</v>
      </c>
      <c r="I41" s="89">
        <f>'AEO 2022 49 Raw'!L31</f>
        <v>175.737244</v>
      </c>
      <c r="J41" s="89">
        <f>'AEO 2022 49 Raw'!M31</f>
        <v>175.74389600000001</v>
      </c>
      <c r="K41" s="89">
        <f>'AEO 2022 49 Raw'!N31</f>
        <v>175.34985399999999</v>
      </c>
      <c r="L41" s="89">
        <f>'AEO 2022 49 Raw'!O31</f>
        <v>175.09283400000001</v>
      </c>
      <c r="M41" s="89">
        <f>'AEO 2022 49 Raw'!P31</f>
        <v>174.619766</v>
      </c>
      <c r="N41" s="89">
        <f>'AEO 2022 49 Raw'!Q31</f>
        <v>174.357101</v>
      </c>
      <c r="O41" s="89">
        <f>'AEO 2022 49 Raw'!R31</f>
        <v>173.914017</v>
      </c>
      <c r="P41" s="89">
        <f>'AEO 2022 49 Raw'!S31</f>
        <v>172.998062</v>
      </c>
      <c r="Q41" s="89">
        <f>'AEO 2022 49 Raw'!T31</f>
        <v>172.270691</v>
      </c>
      <c r="R41" s="89">
        <f>'AEO 2022 49 Raw'!U31</f>
        <v>171.534943</v>
      </c>
      <c r="S41" s="89">
        <f>'AEO 2022 49 Raw'!V31</f>
        <v>170.81895399999999</v>
      </c>
      <c r="T41" s="89">
        <f>'AEO 2022 49 Raw'!W31</f>
        <v>170.24906899999999</v>
      </c>
      <c r="U41" s="89">
        <f>'AEO 2022 49 Raw'!X31</f>
        <v>169.86436499999999</v>
      </c>
      <c r="V41" s="89">
        <f>'AEO 2022 49 Raw'!Y31</f>
        <v>169.523483</v>
      </c>
      <c r="W41" s="89">
        <f>'AEO 2022 49 Raw'!Z31</f>
        <v>169.14584400000001</v>
      </c>
      <c r="X41" s="89">
        <f>'AEO 2022 49 Raw'!AA31</f>
        <v>169.00076300000001</v>
      </c>
      <c r="Y41" s="89">
        <f>'AEO 2022 49 Raw'!AB31</f>
        <v>168.86264</v>
      </c>
      <c r="Z41" s="89">
        <f>'AEO 2022 49 Raw'!AC31</f>
        <v>168.17944299999999</v>
      </c>
      <c r="AA41" s="89">
        <f>'AEO 2022 49 Raw'!AD31</f>
        <v>167.56214900000001</v>
      </c>
      <c r="AB41" s="89">
        <f>'AEO 2022 49 Raw'!AE31</f>
        <v>167.345978</v>
      </c>
      <c r="AC41" s="89">
        <f>'AEO 2022 49 Raw'!AF31</f>
        <v>166.793961</v>
      </c>
      <c r="AD41" s="89">
        <f>'AEO 2022 49 Raw'!AG31</f>
        <v>165.65051299999999</v>
      </c>
      <c r="AE41" s="89">
        <f>'AEO 2022 49 Raw'!AH31</f>
        <v>164.585083</v>
      </c>
      <c r="AF41" s="89">
        <f>'AEO 2022 49 Raw'!AI31</f>
        <v>164.258163</v>
      </c>
      <c r="AG41" s="95">
        <f>'AEO 2022 49 Raw'!AJ31</f>
        <v>-2E-3</v>
      </c>
    </row>
    <row r="42" spans="1:33" ht="12" customHeight="1" x14ac:dyDescent="0.25">
      <c r="A42" s="83" t="s">
        <v>1936</v>
      </c>
      <c r="B42" s="88" t="s">
        <v>1905</v>
      </c>
      <c r="C42" s="89">
        <f>'AEO 2022 49 Raw'!F32</f>
        <v>0.15190899999999999</v>
      </c>
      <c r="D42" s="89">
        <f>'AEO 2022 49 Raw'!G32</f>
        <v>0.13570699999999999</v>
      </c>
      <c r="E42" s="89">
        <f>'AEO 2022 49 Raw'!H32</f>
        <v>0.12146999999999999</v>
      </c>
      <c r="F42" s="89">
        <f>'AEO 2022 49 Raw'!I32</f>
        <v>0.109176</v>
      </c>
      <c r="G42" s="89">
        <f>'AEO 2022 49 Raw'!J32</f>
        <v>9.8918000000000006E-2</v>
      </c>
      <c r="H42" s="89">
        <f>'AEO 2022 49 Raw'!K32</f>
        <v>9.0906000000000001E-2</v>
      </c>
      <c r="I42" s="89">
        <f>'AEO 2022 49 Raw'!L32</f>
        <v>8.4778000000000006E-2</v>
      </c>
      <c r="J42" s="89">
        <f>'AEO 2022 49 Raw'!M32</f>
        <v>8.0001000000000003E-2</v>
      </c>
      <c r="K42" s="89">
        <f>'AEO 2022 49 Raw'!N32</f>
        <v>7.5896000000000005E-2</v>
      </c>
      <c r="L42" s="89">
        <f>'AEO 2022 49 Raw'!O32</f>
        <v>7.3271000000000003E-2</v>
      </c>
      <c r="M42" s="89">
        <f>'AEO 2022 49 Raw'!P32</f>
        <v>7.0998000000000006E-2</v>
      </c>
      <c r="N42" s="89">
        <f>'AEO 2022 49 Raw'!Q32</f>
        <v>6.8972000000000006E-2</v>
      </c>
      <c r="O42" s="89">
        <f>'AEO 2022 49 Raw'!R32</f>
        <v>6.7311999999999997E-2</v>
      </c>
      <c r="P42" s="89">
        <f>'AEO 2022 49 Raw'!S32</f>
        <v>6.5903000000000003E-2</v>
      </c>
      <c r="Q42" s="89">
        <f>'AEO 2022 49 Raw'!T32</f>
        <v>6.5020999999999995E-2</v>
      </c>
      <c r="R42" s="89">
        <f>'AEO 2022 49 Raw'!U32</f>
        <v>6.4155000000000004E-2</v>
      </c>
      <c r="S42" s="89">
        <f>'AEO 2022 49 Raw'!V32</f>
        <v>6.3508999999999996E-2</v>
      </c>
      <c r="T42" s="89">
        <f>'AEO 2022 49 Raw'!W32</f>
        <v>6.2854999999999994E-2</v>
      </c>
      <c r="U42" s="89">
        <f>'AEO 2022 49 Raw'!X32</f>
        <v>6.2370000000000002E-2</v>
      </c>
      <c r="V42" s="89">
        <f>'AEO 2022 49 Raw'!Y32</f>
        <v>6.1841E-2</v>
      </c>
      <c r="W42" s="89">
        <f>'AEO 2022 49 Raw'!Z32</f>
        <v>6.1487E-2</v>
      </c>
      <c r="X42" s="89">
        <f>'AEO 2022 49 Raw'!AA32</f>
        <v>6.0884000000000001E-2</v>
      </c>
      <c r="Y42" s="89">
        <f>'AEO 2022 49 Raw'!AB32</f>
        <v>6.0409999999999998E-2</v>
      </c>
      <c r="Z42" s="89">
        <f>'AEO 2022 49 Raw'!AC32</f>
        <v>5.9957999999999997E-2</v>
      </c>
      <c r="AA42" s="89">
        <f>'AEO 2022 49 Raw'!AD32</f>
        <v>5.9708999999999998E-2</v>
      </c>
      <c r="AB42" s="89">
        <f>'AEO 2022 49 Raw'!AE32</f>
        <v>5.9735000000000003E-2</v>
      </c>
      <c r="AC42" s="89">
        <f>'AEO 2022 49 Raw'!AF32</f>
        <v>5.9711E-2</v>
      </c>
      <c r="AD42" s="89">
        <f>'AEO 2022 49 Raw'!AG32</f>
        <v>5.9569999999999998E-2</v>
      </c>
      <c r="AE42" s="89">
        <f>'AEO 2022 49 Raw'!AH32</f>
        <v>5.9494999999999999E-2</v>
      </c>
      <c r="AF42" s="89">
        <f>'AEO 2022 49 Raw'!AI32</f>
        <v>5.9670000000000001E-2</v>
      </c>
      <c r="AG42" s="95">
        <f>'AEO 2022 49 Raw'!AJ32</f>
        <v>-3.2000000000000001E-2</v>
      </c>
    </row>
    <row r="43" spans="1:33" ht="12" customHeight="1" x14ac:dyDescent="0.25">
      <c r="A43" s="83" t="s">
        <v>1937</v>
      </c>
      <c r="B43" s="88" t="s">
        <v>1907</v>
      </c>
      <c r="C43" s="89">
        <f>'AEO 2022 49 Raw'!F33</f>
        <v>2.5527000000000001E-2</v>
      </c>
      <c r="D43" s="89">
        <f>'AEO 2022 49 Raw'!G33</f>
        <v>2.7455E-2</v>
      </c>
      <c r="E43" s="89">
        <f>'AEO 2022 49 Raw'!H33</f>
        <v>2.9021999999999999E-2</v>
      </c>
      <c r="F43" s="89">
        <f>'AEO 2022 49 Raw'!I33</f>
        <v>3.0478999999999999E-2</v>
      </c>
      <c r="G43" s="89">
        <f>'AEO 2022 49 Raw'!J33</f>
        <v>3.1954000000000003E-2</v>
      </c>
      <c r="H43" s="89">
        <f>'AEO 2022 49 Raw'!K33</f>
        <v>3.3244999999999997E-2</v>
      </c>
      <c r="I43" s="89">
        <f>'AEO 2022 49 Raw'!L33</f>
        <v>3.4329999999999999E-2</v>
      </c>
      <c r="J43" s="89">
        <f>'AEO 2022 49 Raw'!M33</f>
        <v>3.5349999999999999E-2</v>
      </c>
      <c r="K43" s="89">
        <f>'AEO 2022 49 Raw'!N33</f>
        <v>3.6112999999999999E-2</v>
      </c>
      <c r="L43" s="89">
        <f>'AEO 2022 49 Raw'!O33</f>
        <v>3.6811000000000003E-2</v>
      </c>
      <c r="M43" s="89">
        <f>'AEO 2022 49 Raw'!P33</f>
        <v>3.7371000000000001E-2</v>
      </c>
      <c r="N43" s="89">
        <f>'AEO 2022 49 Raw'!Q33</f>
        <v>3.7928999999999997E-2</v>
      </c>
      <c r="O43" s="89">
        <f>'AEO 2022 49 Raw'!R33</f>
        <v>3.8538000000000003E-2</v>
      </c>
      <c r="P43" s="89">
        <f>'AEO 2022 49 Raw'!S33</f>
        <v>3.9174E-2</v>
      </c>
      <c r="Q43" s="89">
        <f>'AEO 2022 49 Raw'!T33</f>
        <v>3.9926000000000003E-2</v>
      </c>
      <c r="R43" s="89">
        <f>'AEO 2022 49 Raw'!U33</f>
        <v>4.0660000000000002E-2</v>
      </c>
      <c r="S43" s="89">
        <f>'AEO 2022 49 Raw'!V33</f>
        <v>4.1420999999999999E-2</v>
      </c>
      <c r="T43" s="89">
        <f>'AEO 2022 49 Raw'!W33</f>
        <v>4.2139999999999997E-2</v>
      </c>
      <c r="U43" s="89">
        <f>'AEO 2022 49 Raw'!X33</f>
        <v>4.2972000000000003E-2</v>
      </c>
      <c r="V43" s="89">
        <f>'AEO 2022 49 Raw'!Y33</f>
        <v>4.3913000000000001E-2</v>
      </c>
      <c r="W43" s="89">
        <f>'AEO 2022 49 Raw'!Z33</f>
        <v>4.4911E-2</v>
      </c>
      <c r="X43" s="89">
        <f>'AEO 2022 49 Raw'!AA33</f>
        <v>4.5992999999999999E-2</v>
      </c>
      <c r="Y43" s="89">
        <f>'AEO 2022 49 Raw'!AB33</f>
        <v>4.7113000000000002E-2</v>
      </c>
      <c r="Z43" s="89">
        <f>'AEO 2022 49 Raw'!AC33</f>
        <v>4.8106999999999997E-2</v>
      </c>
      <c r="AA43" s="89">
        <f>'AEO 2022 49 Raw'!AD33</f>
        <v>4.9148999999999998E-2</v>
      </c>
      <c r="AB43" s="89">
        <f>'AEO 2022 49 Raw'!AE33</f>
        <v>5.0367000000000002E-2</v>
      </c>
      <c r="AC43" s="89">
        <f>'AEO 2022 49 Raw'!AF33</f>
        <v>5.1541999999999998E-2</v>
      </c>
      <c r="AD43" s="89">
        <f>'AEO 2022 49 Raw'!AG33</f>
        <v>5.2562999999999999E-2</v>
      </c>
      <c r="AE43" s="89">
        <f>'AEO 2022 49 Raw'!AH33</f>
        <v>5.3614000000000002E-2</v>
      </c>
      <c r="AF43" s="89">
        <f>'AEO 2022 49 Raw'!AI33</f>
        <v>5.4940000000000003E-2</v>
      </c>
      <c r="AG43" s="95">
        <f>'AEO 2022 49 Raw'!AJ33</f>
        <v>2.7E-2</v>
      </c>
    </row>
    <row r="44" spans="1:33" ht="12" customHeight="1" x14ac:dyDescent="0.25">
      <c r="A44" s="83" t="s">
        <v>1938</v>
      </c>
      <c r="B44" s="88" t="s">
        <v>1909</v>
      </c>
      <c r="C44" s="89">
        <f>'AEO 2022 49 Raw'!F34</f>
        <v>1.888412</v>
      </c>
      <c r="D44" s="89">
        <f>'AEO 2022 49 Raw'!G34</f>
        <v>1.9233130000000001</v>
      </c>
      <c r="E44" s="89">
        <f>'AEO 2022 49 Raw'!H34</f>
        <v>1.925071</v>
      </c>
      <c r="F44" s="89">
        <f>'AEO 2022 49 Raw'!I34</f>
        <v>1.9114279999999999</v>
      </c>
      <c r="G44" s="89">
        <f>'AEO 2022 49 Raw'!J34</f>
        <v>1.8987130000000001</v>
      </c>
      <c r="H44" s="89">
        <f>'AEO 2022 49 Raw'!K34</f>
        <v>1.8790039999999999</v>
      </c>
      <c r="I44" s="89">
        <f>'AEO 2022 49 Raw'!L34</f>
        <v>1.8572820000000001</v>
      </c>
      <c r="J44" s="89">
        <f>'AEO 2022 49 Raw'!M34</f>
        <v>1.842776</v>
      </c>
      <c r="K44" s="89">
        <f>'AEO 2022 49 Raw'!N34</f>
        <v>1.8273269999999999</v>
      </c>
      <c r="L44" s="89">
        <f>'AEO 2022 49 Raw'!O34</f>
        <v>1.8143670000000001</v>
      </c>
      <c r="M44" s="89">
        <f>'AEO 2022 49 Raw'!P34</f>
        <v>1.8013300000000001</v>
      </c>
      <c r="N44" s="89">
        <f>'AEO 2022 49 Raw'!Q34</f>
        <v>1.7971699999999999</v>
      </c>
      <c r="O44" s="89">
        <f>'AEO 2022 49 Raw'!R34</f>
        <v>1.8019419999999999</v>
      </c>
      <c r="P44" s="89">
        <f>'AEO 2022 49 Raw'!S34</f>
        <v>1.8113360000000001</v>
      </c>
      <c r="Q44" s="89">
        <f>'AEO 2022 49 Raw'!T34</f>
        <v>1.8308359999999999</v>
      </c>
      <c r="R44" s="89">
        <f>'AEO 2022 49 Raw'!U34</f>
        <v>1.8584080000000001</v>
      </c>
      <c r="S44" s="89">
        <f>'AEO 2022 49 Raw'!V34</f>
        <v>1.896387</v>
      </c>
      <c r="T44" s="89">
        <f>'AEO 2022 49 Raw'!W34</f>
        <v>1.9464410000000001</v>
      </c>
      <c r="U44" s="89">
        <f>'AEO 2022 49 Raw'!X34</f>
        <v>2.0094180000000001</v>
      </c>
      <c r="V44" s="89">
        <f>'AEO 2022 49 Raw'!Y34</f>
        <v>2.0865100000000001</v>
      </c>
      <c r="W44" s="89">
        <f>'AEO 2022 49 Raw'!Z34</f>
        <v>2.1773099999999999</v>
      </c>
      <c r="X44" s="89">
        <f>'AEO 2022 49 Raw'!AA34</f>
        <v>2.2825730000000002</v>
      </c>
      <c r="Y44" s="89">
        <f>'AEO 2022 49 Raw'!AB34</f>
        <v>2.4023629999999998</v>
      </c>
      <c r="Z44" s="89">
        <f>'AEO 2022 49 Raw'!AC34</f>
        <v>2.5299429999999998</v>
      </c>
      <c r="AA44" s="89">
        <f>'AEO 2022 49 Raw'!AD34</f>
        <v>2.6768909999999999</v>
      </c>
      <c r="AB44" s="89">
        <f>'AEO 2022 49 Raw'!AE34</f>
        <v>2.8515519999999999</v>
      </c>
      <c r="AC44" s="89">
        <f>'AEO 2022 49 Raw'!AF34</f>
        <v>3.0436610000000002</v>
      </c>
      <c r="AD44" s="89">
        <f>'AEO 2022 49 Raw'!AG34</f>
        <v>3.2426879999999998</v>
      </c>
      <c r="AE44" s="89">
        <f>'AEO 2022 49 Raw'!AH34</f>
        <v>3.4637500000000001</v>
      </c>
      <c r="AF44" s="89">
        <f>'AEO 2022 49 Raw'!AI34</f>
        <v>3.7279309999999999</v>
      </c>
      <c r="AG44" s="95">
        <f>'AEO 2022 49 Raw'!AJ34</f>
        <v>2.4E-2</v>
      </c>
    </row>
    <row r="45" spans="1:33" ht="12" customHeight="1" x14ac:dyDescent="0.25">
      <c r="A45" s="83" t="s">
        <v>1939</v>
      </c>
      <c r="B45" s="88" t="s">
        <v>1911</v>
      </c>
      <c r="C45" s="89">
        <f>'AEO 2022 49 Raw'!F35</f>
        <v>0</v>
      </c>
      <c r="D45" s="89">
        <f>'AEO 2022 49 Raw'!G35</f>
        <v>0</v>
      </c>
      <c r="E45" s="89">
        <f>'AEO 2022 49 Raw'!H35</f>
        <v>0</v>
      </c>
      <c r="F45" s="89">
        <f>'AEO 2022 49 Raw'!I35</f>
        <v>0</v>
      </c>
      <c r="G45" s="89">
        <f>'AEO 2022 49 Raw'!J35</f>
        <v>0</v>
      </c>
      <c r="H45" s="89">
        <f>'AEO 2022 49 Raw'!K35</f>
        <v>0</v>
      </c>
      <c r="I45" s="89">
        <f>'AEO 2022 49 Raw'!L35</f>
        <v>0</v>
      </c>
      <c r="J45" s="89">
        <f>'AEO 2022 49 Raw'!M35</f>
        <v>0</v>
      </c>
      <c r="K45" s="89">
        <f>'AEO 2022 49 Raw'!N35</f>
        <v>0</v>
      </c>
      <c r="L45" s="89">
        <f>'AEO 2022 49 Raw'!O35</f>
        <v>0</v>
      </c>
      <c r="M45" s="89">
        <f>'AEO 2022 49 Raw'!P35</f>
        <v>0</v>
      </c>
      <c r="N45" s="89">
        <f>'AEO 2022 49 Raw'!Q35</f>
        <v>0</v>
      </c>
      <c r="O45" s="89">
        <f>'AEO 2022 49 Raw'!R35</f>
        <v>0</v>
      </c>
      <c r="P45" s="89">
        <f>'AEO 2022 49 Raw'!S35</f>
        <v>0</v>
      </c>
      <c r="Q45" s="89">
        <f>'AEO 2022 49 Raw'!T35</f>
        <v>0</v>
      </c>
      <c r="R45" s="89">
        <f>'AEO 2022 49 Raw'!U35</f>
        <v>0</v>
      </c>
      <c r="S45" s="89">
        <f>'AEO 2022 49 Raw'!V35</f>
        <v>0</v>
      </c>
      <c r="T45" s="89">
        <f>'AEO 2022 49 Raw'!W35</f>
        <v>0</v>
      </c>
      <c r="U45" s="89">
        <f>'AEO 2022 49 Raw'!X35</f>
        <v>0</v>
      </c>
      <c r="V45" s="89">
        <f>'AEO 2022 49 Raw'!Y35</f>
        <v>0</v>
      </c>
      <c r="W45" s="89">
        <f>'AEO 2022 49 Raw'!Z35</f>
        <v>0</v>
      </c>
      <c r="X45" s="89">
        <f>'AEO 2022 49 Raw'!AA35</f>
        <v>0</v>
      </c>
      <c r="Y45" s="89">
        <f>'AEO 2022 49 Raw'!AB35</f>
        <v>0</v>
      </c>
      <c r="Z45" s="89">
        <f>'AEO 2022 49 Raw'!AC35</f>
        <v>0</v>
      </c>
      <c r="AA45" s="89">
        <f>'AEO 2022 49 Raw'!AD35</f>
        <v>0</v>
      </c>
      <c r="AB45" s="89">
        <f>'AEO 2022 49 Raw'!AE35</f>
        <v>0</v>
      </c>
      <c r="AC45" s="89">
        <f>'AEO 2022 49 Raw'!AF35</f>
        <v>0</v>
      </c>
      <c r="AD45" s="89">
        <f>'AEO 2022 49 Raw'!AG35</f>
        <v>0</v>
      </c>
      <c r="AE45" s="89">
        <f>'AEO 2022 49 Raw'!AH35</f>
        <v>0</v>
      </c>
      <c r="AF45" s="89">
        <f>'AEO 2022 49 Raw'!AI35</f>
        <v>0</v>
      </c>
      <c r="AG45" s="95" t="str">
        <f>'AEO 2022 49 Raw'!AJ35</f>
        <v>- -</v>
      </c>
    </row>
    <row r="46" spans="1:33" ht="12" customHeight="1" x14ac:dyDescent="0.25">
      <c r="A46" s="83" t="s">
        <v>1940</v>
      </c>
      <c r="B46" s="88" t="s">
        <v>1913</v>
      </c>
      <c r="C46" s="89">
        <f>'AEO 2022 49 Raw'!F36</f>
        <v>2.31E-3</v>
      </c>
      <c r="D46" s="89">
        <f>'AEO 2022 49 Raw'!G36</f>
        <v>2.3110000000000001E-3</v>
      </c>
      <c r="E46" s="89">
        <f>'AEO 2022 49 Raw'!H36</f>
        <v>2.3040000000000001E-3</v>
      </c>
      <c r="F46" s="89">
        <f>'AEO 2022 49 Raw'!I36</f>
        <v>2.2729999999999998E-3</v>
      </c>
      <c r="G46" s="89">
        <f>'AEO 2022 49 Raw'!J36</f>
        <v>2.2339999999999999E-3</v>
      </c>
      <c r="H46" s="89">
        <f>'AEO 2022 49 Raw'!K36</f>
        <v>2.1740000000000002E-3</v>
      </c>
      <c r="I46" s="89">
        <f>'AEO 2022 49 Raw'!L36</f>
        <v>2.0929999999999998E-3</v>
      </c>
      <c r="J46" s="89">
        <f>'AEO 2022 49 Raw'!M36</f>
        <v>1.9970000000000001E-3</v>
      </c>
      <c r="K46" s="89">
        <f>'AEO 2022 49 Raw'!N36</f>
        <v>1.8749999999999999E-3</v>
      </c>
      <c r="L46" s="89">
        <f>'AEO 2022 49 Raw'!O36</f>
        <v>1.737E-3</v>
      </c>
      <c r="M46" s="89">
        <f>'AEO 2022 49 Raw'!P36</f>
        <v>1.5839999999999999E-3</v>
      </c>
      <c r="N46" s="89">
        <f>'AEO 2022 49 Raw'!Q36</f>
        <v>1.423E-3</v>
      </c>
      <c r="O46" s="89">
        <f>'AEO 2022 49 Raw'!R36</f>
        <v>1.2589999999999999E-3</v>
      </c>
      <c r="P46" s="89">
        <f>'AEO 2022 49 Raw'!S36</f>
        <v>1.103E-3</v>
      </c>
      <c r="Q46" s="89">
        <f>'AEO 2022 49 Raw'!T36</f>
        <v>9.68E-4</v>
      </c>
      <c r="R46" s="89">
        <f>'AEO 2022 49 Raw'!U36</f>
        <v>8.5700000000000001E-4</v>
      </c>
      <c r="S46" s="89">
        <f>'AEO 2022 49 Raw'!V36</f>
        <v>7.8200000000000003E-4</v>
      </c>
      <c r="T46" s="89">
        <f>'AEO 2022 49 Raw'!W36</f>
        <v>7.2800000000000002E-4</v>
      </c>
      <c r="U46" s="89">
        <f>'AEO 2022 49 Raw'!X36</f>
        <v>6.3299999999999999E-4</v>
      </c>
      <c r="V46" s="89">
        <f>'AEO 2022 49 Raw'!Y36</f>
        <v>5.3399999999999997E-4</v>
      </c>
      <c r="W46" s="89">
        <f>'AEO 2022 49 Raw'!Z36</f>
        <v>4.9700000000000005E-4</v>
      </c>
      <c r="X46" s="89">
        <f>'AEO 2022 49 Raw'!AA36</f>
        <v>5.13E-4</v>
      </c>
      <c r="Y46" s="89">
        <f>'AEO 2022 49 Raw'!AB36</f>
        <v>4.9600000000000002E-4</v>
      </c>
      <c r="Z46" s="89">
        <f>'AEO 2022 49 Raw'!AC36</f>
        <v>4.7699999999999999E-4</v>
      </c>
      <c r="AA46" s="89">
        <f>'AEO 2022 49 Raw'!AD36</f>
        <v>4.5800000000000002E-4</v>
      </c>
      <c r="AB46" s="89">
        <f>'AEO 2022 49 Raw'!AE36</f>
        <v>4.4099999999999999E-4</v>
      </c>
      <c r="AC46" s="89">
        <f>'AEO 2022 49 Raw'!AF36</f>
        <v>4.2299999999999998E-4</v>
      </c>
      <c r="AD46" s="89">
        <f>'AEO 2022 49 Raw'!AG36</f>
        <v>4.0400000000000001E-4</v>
      </c>
      <c r="AE46" s="89">
        <f>'AEO 2022 49 Raw'!AH36</f>
        <v>3.8699999999999997E-4</v>
      </c>
      <c r="AF46" s="89">
        <f>'AEO 2022 49 Raw'!AI36</f>
        <v>3.7100000000000002E-4</v>
      </c>
      <c r="AG46" s="95">
        <f>'AEO 2022 49 Raw'!AJ36</f>
        <v>-6.0999999999999999E-2</v>
      </c>
    </row>
    <row r="47" spans="1:33" ht="12" customHeight="1" x14ac:dyDescent="0.25">
      <c r="A47" s="83" t="s">
        <v>1941</v>
      </c>
      <c r="B47" s="88" t="s">
        <v>1915</v>
      </c>
      <c r="C47" s="89">
        <f>'AEO 2022 49 Raw'!F37</f>
        <v>2.2980000000000001E-3</v>
      </c>
      <c r="D47" s="89">
        <f>'AEO 2022 49 Raw'!G37</f>
        <v>4.3509999999999998E-3</v>
      </c>
      <c r="E47" s="89">
        <f>'AEO 2022 49 Raw'!H37</f>
        <v>6.4159999999999998E-3</v>
      </c>
      <c r="F47" s="89">
        <f>'AEO 2022 49 Raw'!I37</f>
        <v>8.5889999999999994E-3</v>
      </c>
      <c r="G47" s="89">
        <f>'AEO 2022 49 Raw'!J37</f>
        <v>1.0834999999999999E-2</v>
      </c>
      <c r="H47" s="89">
        <f>'AEO 2022 49 Raw'!K37</f>
        <v>1.3046E-2</v>
      </c>
      <c r="I47" s="89">
        <f>'AEO 2022 49 Raw'!L37</f>
        <v>1.5226E-2</v>
      </c>
      <c r="J47" s="89">
        <f>'AEO 2022 49 Raw'!M37</f>
        <v>1.7448999999999999E-2</v>
      </c>
      <c r="K47" s="89">
        <f>'AEO 2022 49 Raw'!N37</f>
        <v>1.9633999999999999E-2</v>
      </c>
      <c r="L47" s="89">
        <f>'AEO 2022 49 Raw'!O37</f>
        <v>2.18E-2</v>
      </c>
      <c r="M47" s="89">
        <f>'AEO 2022 49 Raw'!P37</f>
        <v>2.3883000000000001E-2</v>
      </c>
      <c r="N47" s="89">
        <f>'AEO 2022 49 Raw'!Q37</f>
        <v>2.5932E-2</v>
      </c>
      <c r="O47" s="89">
        <f>'AEO 2022 49 Raw'!R37</f>
        <v>2.7873999999999999E-2</v>
      </c>
      <c r="P47" s="89">
        <f>'AEO 2022 49 Raw'!S37</f>
        <v>2.9642000000000002E-2</v>
      </c>
      <c r="Q47" s="89">
        <f>'AEO 2022 49 Raw'!T37</f>
        <v>3.1347E-2</v>
      </c>
      <c r="R47" s="89">
        <f>'AEO 2022 49 Raw'!U37</f>
        <v>3.2966000000000002E-2</v>
      </c>
      <c r="S47" s="89">
        <f>'AEO 2022 49 Raw'!V37</f>
        <v>3.4499000000000002E-2</v>
      </c>
      <c r="T47" s="89">
        <f>'AEO 2022 49 Raw'!W37</f>
        <v>3.5979999999999998E-2</v>
      </c>
      <c r="U47" s="89">
        <f>'AEO 2022 49 Raw'!X37</f>
        <v>3.7470000000000003E-2</v>
      </c>
      <c r="V47" s="89">
        <f>'AEO 2022 49 Raw'!Y37</f>
        <v>3.8894999999999999E-2</v>
      </c>
      <c r="W47" s="89">
        <f>'AEO 2022 49 Raw'!Z37</f>
        <v>4.0256E-2</v>
      </c>
      <c r="X47" s="89">
        <f>'AEO 2022 49 Raw'!AA37</f>
        <v>4.1648999999999999E-2</v>
      </c>
      <c r="Y47" s="89">
        <f>'AEO 2022 49 Raw'!AB37</f>
        <v>4.3125999999999998E-2</v>
      </c>
      <c r="Z47" s="89">
        <f>'AEO 2022 49 Raw'!AC37</f>
        <v>4.4484999999999997E-2</v>
      </c>
      <c r="AA47" s="89">
        <f>'AEO 2022 49 Raw'!AD37</f>
        <v>4.5900999999999997E-2</v>
      </c>
      <c r="AB47" s="89">
        <f>'AEO 2022 49 Raw'!AE37</f>
        <v>4.7491999999999999E-2</v>
      </c>
      <c r="AC47" s="89">
        <f>'AEO 2022 49 Raw'!AF37</f>
        <v>4.9043000000000003E-2</v>
      </c>
      <c r="AD47" s="89">
        <f>'AEO 2022 49 Raw'!AG37</f>
        <v>5.0467999999999999E-2</v>
      </c>
      <c r="AE47" s="89">
        <f>'AEO 2022 49 Raw'!AH37</f>
        <v>5.1971000000000003E-2</v>
      </c>
      <c r="AF47" s="89">
        <f>'AEO 2022 49 Raw'!AI37</f>
        <v>5.3749999999999999E-2</v>
      </c>
      <c r="AG47" s="95">
        <f>'AEO 2022 49 Raw'!AJ37</f>
        <v>0.115</v>
      </c>
    </row>
    <row r="48" spans="1:33" ht="12" customHeight="1" x14ac:dyDescent="0.25">
      <c r="A48" s="83" t="s">
        <v>1942</v>
      </c>
      <c r="B48" s="88" t="s">
        <v>1917</v>
      </c>
      <c r="C48" s="89">
        <f>'AEO 2022 49 Raw'!F38</f>
        <v>2.6210000000000001E-3</v>
      </c>
      <c r="D48" s="89">
        <f>'AEO 2022 49 Raw'!G38</f>
        <v>4.9620000000000003E-3</v>
      </c>
      <c r="E48" s="89">
        <f>'AEO 2022 49 Raw'!H38</f>
        <v>7.3169999999999997E-3</v>
      </c>
      <c r="F48" s="89">
        <f>'AEO 2022 49 Raw'!I38</f>
        <v>9.7940000000000006E-3</v>
      </c>
      <c r="G48" s="89">
        <f>'AEO 2022 49 Raw'!J38</f>
        <v>1.2355E-2</v>
      </c>
      <c r="H48" s="89">
        <f>'AEO 2022 49 Raw'!K38</f>
        <v>1.4877E-2</v>
      </c>
      <c r="I48" s="89">
        <f>'AEO 2022 49 Raw'!L38</f>
        <v>1.7361999999999999E-2</v>
      </c>
      <c r="J48" s="89">
        <f>'AEO 2022 49 Raw'!M38</f>
        <v>1.9897999999999999E-2</v>
      </c>
      <c r="K48" s="89">
        <f>'AEO 2022 49 Raw'!N38</f>
        <v>2.2388999999999999E-2</v>
      </c>
      <c r="L48" s="89">
        <f>'AEO 2022 49 Raw'!O38</f>
        <v>2.486E-2</v>
      </c>
      <c r="M48" s="89">
        <f>'AEO 2022 49 Raw'!P38</f>
        <v>2.7234999999999999E-2</v>
      </c>
      <c r="N48" s="89">
        <f>'AEO 2022 49 Raw'!Q38</f>
        <v>2.9572000000000001E-2</v>
      </c>
      <c r="O48" s="89">
        <f>'AEO 2022 49 Raw'!R38</f>
        <v>3.1786000000000002E-2</v>
      </c>
      <c r="P48" s="89">
        <f>'AEO 2022 49 Raw'!S38</f>
        <v>3.3801999999999999E-2</v>
      </c>
      <c r="Q48" s="89">
        <f>'AEO 2022 49 Raw'!T38</f>
        <v>3.5746E-2</v>
      </c>
      <c r="R48" s="89">
        <f>'AEO 2022 49 Raw'!U38</f>
        <v>3.7592E-2</v>
      </c>
      <c r="S48" s="89">
        <f>'AEO 2022 49 Raw'!V38</f>
        <v>3.9341000000000001E-2</v>
      </c>
      <c r="T48" s="89">
        <f>'AEO 2022 49 Raw'!W38</f>
        <v>4.1029999999999997E-2</v>
      </c>
      <c r="U48" s="89">
        <f>'AEO 2022 49 Raw'!X38</f>
        <v>4.2729000000000003E-2</v>
      </c>
      <c r="V48" s="89">
        <f>'AEO 2022 49 Raw'!Y38</f>
        <v>4.4353999999999998E-2</v>
      </c>
      <c r="W48" s="89">
        <f>'AEO 2022 49 Raw'!Z38</f>
        <v>4.5906000000000002E-2</v>
      </c>
      <c r="X48" s="89">
        <f>'AEO 2022 49 Raw'!AA38</f>
        <v>4.7495000000000002E-2</v>
      </c>
      <c r="Y48" s="89">
        <f>'AEO 2022 49 Raw'!AB38</f>
        <v>4.9177999999999999E-2</v>
      </c>
      <c r="Z48" s="89">
        <f>'AEO 2022 49 Raw'!AC38</f>
        <v>5.0728000000000002E-2</v>
      </c>
      <c r="AA48" s="89">
        <f>'AEO 2022 49 Raw'!AD38</f>
        <v>5.2343000000000001E-2</v>
      </c>
      <c r="AB48" s="89">
        <f>'AEO 2022 49 Raw'!AE38</f>
        <v>5.4156999999999997E-2</v>
      </c>
      <c r="AC48" s="89">
        <f>'AEO 2022 49 Raw'!AF38</f>
        <v>5.5925999999999997E-2</v>
      </c>
      <c r="AD48" s="89">
        <f>'AEO 2022 49 Raw'!AG38</f>
        <v>5.7550999999999998E-2</v>
      </c>
      <c r="AE48" s="89">
        <f>'AEO 2022 49 Raw'!AH38</f>
        <v>5.9263999999999997E-2</v>
      </c>
      <c r="AF48" s="89">
        <f>'AEO 2022 49 Raw'!AI38</f>
        <v>6.1294000000000001E-2</v>
      </c>
      <c r="AG48" s="95">
        <f>'AEO 2022 49 Raw'!AJ38</f>
        <v>0.115</v>
      </c>
    </row>
    <row r="49" spans="1:33" ht="12" customHeight="1" x14ac:dyDescent="0.25">
      <c r="A49" s="83" t="s">
        <v>1943</v>
      </c>
      <c r="B49" s="88" t="s">
        <v>1919</v>
      </c>
      <c r="C49" s="89">
        <f>'AEO 2022 49 Raw'!F39</f>
        <v>2.8760000000000001E-3</v>
      </c>
      <c r="D49" s="89">
        <f>'AEO 2022 49 Raw'!G39</f>
        <v>5.4450000000000002E-3</v>
      </c>
      <c r="E49" s="89">
        <f>'AEO 2022 49 Raw'!H39</f>
        <v>8.0289999999999997E-3</v>
      </c>
      <c r="F49" s="89">
        <f>'AEO 2022 49 Raw'!I39</f>
        <v>1.0748000000000001E-2</v>
      </c>
      <c r="G49" s="89">
        <f>'AEO 2022 49 Raw'!J39</f>
        <v>1.3558000000000001E-2</v>
      </c>
      <c r="H49" s="89">
        <f>'AEO 2022 49 Raw'!K39</f>
        <v>1.6326E-2</v>
      </c>
      <c r="I49" s="89">
        <f>'AEO 2022 49 Raw'!L39</f>
        <v>1.9053E-2</v>
      </c>
      <c r="J49" s="89">
        <f>'AEO 2022 49 Raw'!M39</f>
        <v>2.1835E-2</v>
      </c>
      <c r="K49" s="89">
        <f>'AEO 2022 49 Raw'!N39</f>
        <v>2.4569000000000001E-2</v>
      </c>
      <c r="L49" s="89">
        <f>'AEO 2022 49 Raw'!O39</f>
        <v>2.7279999999999999E-2</v>
      </c>
      <c r="M49" s="89">
        <f>'AEO 2022 49 Raw'!P39</f>
        <v>2.9887E-2</v>
      </c>
      <c r="N49" s="89">
        <f>'AEO 2022 49 Raw'!Q39</f>
        <v>3.2451000000000001E-2</v>
      </c>
      <c r="O49" s="89">
        <f>'AEO 2022 49 Raw'!R39</f>
        <v>3.4881000000000002E-2</v>
      </c>
      <c r="P49" s="89">
        <f>'AEO 2022 49 Raw'!S39</f>
        <v>3.7093000000000001E-2</v>
      </c>
      <c r="Q49" s="89">
        <f>'AEO 2022 49 Raw'!T39</f>
        <v>3.9225999999999997E-2</v>
      </c>
      <c r="R49" s="89">
        <f>'AEO 2022 49 Raw'!U39</f>
        <v>4.1251999999999997E-2</v>
      </c>
      <c r="S49" s="89">
        <f>'AEO 2022 49 Raw'!V39</f>
        <v>4.3172000000000002E-2</v>
      </c>
      <c r="T49" s="89">
        <f>'AEO 2022 49 Raw'!W39</f>
        <v>4.5025000000000003E-2</v>
      </c>
      <c r="U49" s="89">
        <f>'AEO 2022 49 Raw'!X39</f>
        <v>4.6889E-2</v>
      </c>
      <c r="V49" s="89">
        <f>'AEO 2022 49 Raw'!Y39</f>
        <v>4.8672E-2</v>
      </c>
      <c r="W49" s="89">
        <f>'AEO 2022 49 Raw'!Z39</f>
        <v>5.0375000000000003E-2</v>
      </c>
      <c r="X49" s="89">
        <f>'AEO 2022 49 Raw'!AA39</f>
        <v>5.2118999999999999E-2</v>
      </c>
      <c r="Y49" s="89">
        <f>'AEO 2022 49 Raw'!AB39</f>
        <v>5.3966E-2</v>
      </c>
      <c r="Z49" s="89">
        <f>'AEO 2022 49 Raw'!AC39</f>
        <v>5.5667000000000001E-2</v>
      </c>
      <c r="AA49" s="89">
        <f>'AEO 2022 49 Raw'!AD39</f>
        <v>5.7438999999999997E-2</v>
      </c>
      <c r="AB49" s="89">
        <f>'AEO 2022 49 Raw'!AE39</f>
        <v>5.9429999999999997E-2</v>
      </c>
      <c r="AC49" s="89">
        <f>'AEO 2022 49 Raw'!AF39</f>
        <v>6.1372000000000003E-2</v>
      </c>
      <c r="AD49" s="89">
        <f>'AEO 2022 49 Raw'!AG39</f>
        <v>6.3155000000000003E-2</v>
      </c>
      <c r="AE49" s="89">
        <f>'AEO 2022 49 Raw'!AH39</f>
        <v>6.5034999999999996E-2</v>
      </c>
      <c r="AF49" s="89">
        <f>'AEO 2022 49 Raw'!AI39</f>
        <v>6.7262000000000002E-2</v>
      </c>
      <c r="AG49" s="95">
        <f>'AEO 2022 49 Raw'!AJ39</f>
        <v>0.115</v>
      </c>
    </row>
    <row r="50" spans="1:33" ht="15" customHeight="1" x14ac:dyDescent="0.25">
      <c r="A50" s="83" t="s">
        <v>1944</v>
      </c>
      <c r="B50" s="88" t="s">
        <v>1945</v>
      </c>
      <c r="C50" s="89">
        <f>'AEO 2022 49 Raw'!F40</f>
        <v>175.719223</v>
      </c>
      <c r="D50" s="89">
        <f>'AEO 2022 49 Raw'!G40</f>
        <v>178.10649100000001</v>
      </c>
      <c r="E50" s="89">
        <f>'AEO 2022 49 Raw'!H40</f>
        <v>178.26217700000001</v>
      </c>
      <c r="F50" s="89">
        <f>'AEO 2022 49 Raw'!I40</f>
        <v>177.869843</v>
      </c>
      <c r="G50" s="89">
        <f>'AEO 2022 49 Raw'!J40</f>
        <v>178.24118000000001</v>
      </c>
      <c r="H50" s="89">
        <f>'AEO 2022 49 Raw'!K40</f>
        <v>178.17709400000001</v>
      </c>
      <c r="I50" s="89">
        <f>'AEO 2022 49 Raw'!L40</f>
        <v>177.76707500000001</v>
      </c>
      <c r="J50" s="89">
        <f>'AEO 2022 49 Raw'!M40</f>
        <v>177.76258899999999</v>
      </c>
      <c r="K50" s="89">
        <f>'AEO 2022 49 Raw'!N40</f>
        <v>177.35720800000001</v>
      </c>
      <c r="L50" s="89">
        <f>'AEO 2022 49 Raw'!O40</f>
        <v>177.09243799999999</v>
      </c>
      <c r="M50" s="89">
        <f>'AEO 2022 49 Raw'!P40</f>
        <v>176.61172500000001</v>
      </c>
      <c r="N50" s="89">
        <f>'AEO 2022 49 Raw'!Q40</f>
        <v>176.35041799999999</v>
      </c>
      <c r="O50" s="89">
        <f>'AEO 2022 49 Raw'!R40</f>
        <v>175.91684000000001</v>
      </c>
      <c r="P50" s="89">
        <f>'AEO 2022 49 Raw'!S40</f>
        <v>175.01602199999999</v>
      </c>
      <c r="Q50" s="89">
        <f>'AEO 2022 49 Raw'!T40</f>
        <v>174.313187</v>
      </c>
      <c r="R50" s="89">
        <f>'AEO 2022 49 Raw'!U40</f>
        <v>173.61042800000001</v>
      </c>
      <c r="S50" s="89">
        <f>'AEO 2022 49 Raw'!V40</f>
        <v>172.93768299999999</v>
      </c>
      <c r="T50" s="89">
        <f>'AEO 2022 49 Raw'!W40</f>
        <v>172.422684</v>
      </c>
      <c r="U50" s="89">
        <f>'AEO 2022 49 Raw'!X40</f>
        <v>172.106201</v>
      </c>
      <c r="V50" s="89">
        <f>'AEO 2022 49 Raw'!Y40</f>
        <v>171.847534</v>
      </c>
      <c r="W50" s="89">
        <f>'AEO 2022 49 Raw'!Z40</f>
        <v>171.565979</v>
      </c>
      <c r="X50" s="89">
        <f>'AEO 2022 49 Raw'!AA40</f>
        <v>171.53147899999999</v>
      </c>
      <c r="Y50" s="89">
        <f>'AEO 2022 49 Raw'!AB40</f>
        <v>171.51869199999999</v>
      </c>
      <c r="Z50" s="89">
        <f>'AEO 2022 49 Raw'!AC40</f>
        <v>170.96814000000001</v>
      </c>
      <c r="AA50" s="89">
        <f>'AEO 2022 49 Raw'!AD40</f>
        <v>170.503601</v>
      </c>
      <c r="AB50" s="89">
        <f>'AEO 2022 49 Raw'!AE40</f>
        <v>170.46911600000001</v>
      </c>
      <c r="AC50" s="89">
        <f>'AEO 2022 49 Raw'!AF40</f>
        <v>170.11471599999999</v>
      </c>
      <c r="AD50" s="89">
        <f>'AEO 2022 49 Raw'!AG40</f>
        <v>169.17648299999999</v>
      </c>
      <c r="AE50" s="89">
        <f>'AEO 2022 49 Raw'!AH40</f>
        <v>168.33819600000001</v>
      </c>
      <c r="AF50" s="89">
        <f>'AEO 2022 49 Raw'!AI40</f>
        <v>168.282715</v>
      </c>
      <c r="AG50" s="95">
        <f>'AEO 2022 49 Raw'!AJ40</f>
        <v>-1E-3</v>
      </c>
    </row>
    <row r="51" spans="1:33" ht="15" customHeight="1" x14ac:dyDescent="0.25">
      <c r="A51" s="83" t="s">
        <v>1946</v>
      </c>
      <c r="B51" s="35" t="s">
        <v>1947</v>
      </c>
      <c r="C51" s="89">
        <f>'AEO 2022 49 Raw'!F41</f>
        <v>296.81759599999998</v>
      </c>
      <c r="D51" s="89">
        <f>'AEO 2022 49 Raw'!G41</f>
        <v>301.981964</v>
      </c>
      <c r="E51" s="89">
        <f>'AEO 2022 49 Raw'!H41</f>
        <v>303.74771099999998</v>
      </c>
      <c r="F51" s="89">
        <f>'AEO 2022 49 Raw'!I41</f>
        <v>304.308044</v>
      </c>
      <c r="G51" s="89">
        <f>'AEO 2022 49 Raw'!J41</f>
        <v>305.88125600000001</v>
      </c>
      <c r="H51" s="89">
        <f>'AEO 2022 49 Raw'!K41</f>
        <v>306.79821800000002</v>
      </c>
      <c r="I51" s="89">
        <f>'AEO 2022 49 Raw'!L41</f>
        <v>307.34268200000002</v>
      </c>
      <c r="J51" s="89">
        <f>'AEO 2022 49 Raw'!M41</f>
        <v>308.85281400000002</v>
      </c>
      <c r="K51" s="89">
        <f>'AEO 2022 49 Raw'!N41</f>
        <v>309.89459199999999</v>
      </c>
      <c r="L51" s="89">
        <f>'AEO 2022 49 Raw'!O41</f>
        <v>311.41485599999999</v>
      </c>
      <c r="M51" s="89">
        <f>'AEO 2022 49 Raw'!P41</f>
        <v>312.754456</v>
      </c>
      <c r="N51" s="89">
        <f>'AEO 2022 49 Raw'!Q41</f>
        <v>314.68576000000002</v>
      </c>
      <c r="O51" s="89">
        <f>'AEO 2022 49 Raw'!R41</f>
        <v>316.40176400000001</v>
      </c>
      <c r="P51" s="89">
        <f>'AEO 2022 49 Raw'!S41</f>
        <v>317.39138800000001</v>
      </c>
      <c r="Q51" s="89">
        <f>'AEO 2022 49 Raw'!T41</f>
        <v>318.86142000000001</v>
      </c>
      <c r="R51" s="89">
        <f>'AEO 2022 49 Raw'!U41</f>
        <v>320.39520299999998</v>
      </c>
      <c r="S51" s="89">
        <f>'AEO 2022 49 Raw'!V41</f>
        <v>321.93087800000001</v>
      </c>
      <c r="T51" s="89">
        <f>'AEO 2022 49 Raw'!W41</f>
        <v>323.54074100000003</v>
      </c>
      <c r="U51" s="89">
        <f>'AEO 2022 49 Raw'!X41</f>
        <v>325.44970699999999</v>
      </c>
      <c r="V51" s="89">
        <f>'AEO 2022 49 Raw'!Y41</f>
        <v>327.34362800000002</v>
      </c>
      <c r="W51" s="89">
        <f>'AEO 2022 49 Raw'!Z41</f>
        <v>329.275848</v>
      </c>
      <c r="X51" s="89">
        <f>'AEO 2022 49 Raw'!AA41</f>
        <v>331.64962800000001</v>
      </c>
      <c r="Y51" s="89">
        <f>'AEO 2022 49 Raw'!AB41</f>
        <v>334.189392</v>
      </c>
      <c r="Z51" s="89">
        <f>'AEO 2022 49 Raw'!AC41</f>
        <v>335.79302999999999</v>
      </c>
      <c r="AA51" s="89">
        <f>'AEO 2022 49 Raw'!AD41</f>
        <v>337.64221199999997</v>
      </c>
      <c r="AB51" s="89">
        <f>'AEO 2022 49 Raw'!AE41</f>
        <v>340.47540300000003</v>
      </c>
      <c r="AC51" s="89">
        <f>'AEO 2022 49 Raw'!AF41</f>
        <v>342.782532</v>
      </c>
      <c r="AD51" s="89">
        <f>'AEO 2022 49 Raw'!AG41</f>
        <v>344.06741299999999</v>
      </c>
      <c r="AE51" s="89">
        <f>'AEO 2022 49 Raw'!AH41</f>
        <v>345.77648900000003</v>
      </c>
      <c r="AF51" s="89">
        <f>'AEO 2022 49 Raw'!AI41</f>
        <v>349.05163599999997</v>
      </c>
      <c r="AG51" s="95">
        <f>'AEO 2022 49 Raw'!AJ41</f>
        <v>6.0000000000000001E-3</v>
      </c>
    </row>
    <row r="52" spans="1:33" ht="15" customHeight="1" x14ac:dyDescent="0.25">
      <c r="C52" s="89"/>
      <c r="D52" s="89"/>
      <c r="E52" s="89"/>
      <c r="F52" s="89"/>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c r="AG52" s="95"/>
    </row>
    <row r="53" spans="1:33" ht="15" customHeight="1" x14ac:dyDescent="0.25">
      <c r="B53" s="35" t="s">
        <v>1948</v>
      </c>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95"/>
    </row>
    <row r="54" spans="1:33" ht="15" customHeight="1" x14ac:dyDescent="0.25">
      <c r="B54" s="35" t="s">
        <v>1901</v>
      </c>
      <c r="C54" s="89"/>
      <c r="D54" s="89"/>
      <c r="E54" s="89"/>
      <c r="F54" s="89"/>
      <c r="G54" s="89"/>
      <c r="H54" s="89"/>
      <c r="I54" s="89"/>
      <c r="J54" s="89"/>
      <c r="K54" s="89"/>
      <c r="L54" s="89"/>
      <c r="M54" s="89"/>
      <c r="N54" s="89"/>
      <c r="O54" s="89"/>
      <c r="P54" s="89"/>
      <c r="Q54" s="89"/>
      <c r="R54" s="89"/>
      <c r="S54" s="89"/>
      <c r="T54" s="89"/>
      <c r="U54" s="89"/>
      <c r="V54" s="89"/>
      <c r="W54" s="89"/>
      <c r="X54" s="89"/>
      <c r="Y54" s="89"/>
      <c r="Z54" s="89"/>
      <c r="AA54" s="89"/>
      <c r="AB54" s="89"/>
      <c r="AC54" s="89"/>
      <c r="AD54" s="89"/>
      <c r="AE54" s="89"/>
      <c r="AF54" s="89"/>
      <c r="AG54" s="95"/>
    </row>
    <row r="55" spans="1:33" ht="15" customHeight="1" x14ac:dyDescent="0.25">
      <c r="A55" s="83" t="s">
        <v>1949</v>
      </c>
      <c r="B55" s="88" t="s">
        <v>1903</v>
      </c>
      <c r="C55" s="89">
        <f>'AEO 2022 49 Raw'!F44</f>
        <v>458.45220899999998</v>
      </c>
      <c r="D55" s="89">
        <f>'AEO 2022 49 Raw'!G44</f>
        <v>464.50036599999999</v>
      </c>
      <c r="E55" s="89">
        <f>'AEO 2022 49 Raw'!H44</f>
        <v>465.19186400000001</v>
      </c>
      <c r="F55" s="89">
        <f>'AEO 2022 49 Raw'!I44</f>
        <v>461.135559</v>
      </c>
      <c r="G55" s="89">
        <f>'AEO 2022 49 Raw'!J44</f>
        <v>456.428741</v>
      </c>
      <c r="H55" s="89">
        <f>'AEO 2022 49 Raw'!K44</f>
        <v>449.96545400000002</v>
      </c>
      <c r="I55" s="89">
        <f>'AEO 2022 49 Raw'!L44</f>
        <v>442.97167999999999</v>
      </c>
      <c r="J55" s="89">
        <f>'AEO 2022 49 Raw'!M44</f>
        <v>438.05856299999999</v>
      </c>
      <c r="K55" s="89">
        <f>'AEO 2022 49 Raw'!N44</f>
        <v>433.16180400000002</v>
      </c>
      <c r="L55" s="89">
        <f>'AEO 2022 49 Raw'!O44</f>
        <v>430.03808600000002</v>
      </c>
      <c r="M55" s="89">
        <f>'AEO 2022 49 Raw'!P44</f>
        <v>427.756958</v>
      </c>
      <c r="N55" s="89">
        <f>'AEO 2022 49 Raw'!Q44</f>
        <v>426.62374899999998</v>
      </c>
      <c r="O55" s="89">
        <f>'AEO 2022 49 Raw'!R44</f>
        <v>425.40542599999998</v>
      </c>
      <c r="P55" s="89">
        <f>'AEO 2022 49 Raw'!S44</f>
        <v>423.86801100000002</v>
      </c>
      <c r="Q55" s="89">
        <f>'AEO 2022 49 Raw'!T44</f>
        <v>423.32293700000002</v>
      </c>
      <c r="R55" s="89">
        <f>'AEO 2022 49 Raw'!U44</f>
        <v>422.73675500000002</v>
      </c>
      <c r="S55" s="89">
        <f>'AEO 2022 49 Raw'!V44</f>
        <v>421.53384399999999</v>
      </c>
      <c r="T55" s="89">
        <f>'AEO 2022 49 Raw'!W44</f>
        <v>420.04312099999999</v>
      </c>
      <c r="U55" s="89">
        <f>'AEO 2022 49 Raw'!X44</f>
        <v>418.59146099999998</v>
      </c>
      <c r="V55" s="89">
        <f>'AEO 2022 49 Raw'!Y44</f>
        <v>416.82763699999998</v>
      </c>
      <c r="W55" s="89">
        <f>'AEO 2022 49 Raw'!Z44</f>
        <v>414.94381700000002</v>
      </c>
      <c r="X55" s="89">
        <f>'AEO 2022 49 Raw'!AA44</f>
        <v>413.57522599999999</v>
      </c>
      <c r="Y55" s="89">
        <f>'AEO 2022 49 Raw'!AB44</f>
        <v>412.725708</v>
      </c>
      <c r="Z55" s="89">
        <f>'AEO 2022 49 Raw'!AC44</f>
        <v>410.87063599999999</v>
      </c>
      <c r="AA55" s="89">
        <f>'AEO 2022 49 Raw'!AD44</f>
        <v>409.39328</v>
      </c>
      <c r="AB55" s="89">
        <f>'AEO 2022 49 Raw'!AE44</f>
        <v>409.30773900000003</v>
      </c>
      <c r="AC55" s="89">
        <f>'AEO 2022 49 Raw'!AF44</f>
        <v>408.77020299999998</v>
      </c>
      <c r="AD55" s="89">
        <f>'AEO 2022 49 Raw'!AG44</f>
        <v>407.490387</v>
      </c>
      <c r="AE55" s="89">
        <f>'AEO 2022 49 Raw'!AH44</f>
        <v>407.21707199999997</v>
      </c>
      <c r="AF55" s="89">
        <f>'AEO 2022 49 Raw'!AI44</f>
        <v>408.36508199999997</v>
      </c>
      <c r="AG55" s="95">
        <f>'AEO 2022 49 Raw'!AJ44</f>
        <v>-4.0000000000000001E-3</v>
      </c>
    </row>
    <row r="56" spans="1:33" ht="15" customHeight="1" x14ac:dyDescent="0.25">
      <c r="A56" s="83" t="s">
        <v>1950</v>
      </c>
      <c r="B56" s="88" t="s">
        <v>1905</v>
      </c>
      <c r="C56" s="89">
        <f>'AEO 2022 49 Raw'!F45</f>
        <v>165.71771200000001</v>
      </c>
      <c r="D56" s="89">
        <f>'AEO 2022 49 Raw'!G45</f>
        <v>170.86795000000001</v>
      </c>
      <c r="E56" s="89">
        <f>'AEO 2022 49 Raw'!H45</f>
        <v>174.408264</v>
      </c>
      <c r="F56" s="89">
        <f>'AEO 2022 49 Raw'!I45</f>
        <v>176.365128</v>
      </c>
      <c r="G56" s="89">
        <f>'AEO 2022 49 Raw'!J45</f>
        <v>178.41352800000001</v>
      </c>
      <c r="H56" s="89">
        <f>'AEO 2022 49 Raw'!K45</f>
        <v>180.20611600000001</v>
      </c>
      <c r="I56" s="89">
        <f>'AEO 2022 49 Raw'!L45</f>
        <v>181.94456500000001</v>
      </c>
      <c r="J56" s="89">
        <f>'AEO 2022 49 Raw'!M45</f>
        <v>184.62176500000001</v>
      </c>
      <c r="K56" s="89">
        <f>'AEO 2022 49 Raw'!N45</f>
        <v>187.563919</v>
      </c>
      <c r="L56" s="89">
        <f>'AEO 2022 49 Raw'!O45</f>
        <v>191.493225</v>
      </c>
      <c r="M56" s="89">
        <f>'AEO 2022 49 Raw'!P45</f>
        <v>195.86732499999999</v>
      </c>
      <c r="N56" s="89">
        <f>'AEO 2022 49 Raw'!Q45</f>
        <v>201.411621</v>
      </c>
      <c r="O56" s="89">
        <f>'AEO 2022 49 Raw'!R45</f>
        <v>207.68873600000001</v>
      </c>
      <c r="P56" s="89">
        <f>'AEO 2022 49 Raw'!S45</f>
        <v>214.16317699999999</v>
      </c>
      <c r="Q56" s="89">
        <f>'AEO 2022 49 Raw'!T45</f>
        <v>221.538712</v>
      </c>
      <c r="R56" s="89">
        <f>'AEO 2022 49 Raw'!U45</f>
        <v>229.50297499999999</v>
      </c>
      <c r="S56" s="89">
        <f>'AEO 2022 49 Raw'!V45</f>
        <v>237.696686</v>
      </c>
      <c r="T56" s="89">
        <f>'AEO 2022 49 Raw'!W45</f>
        <v>245.927887</v>
      </c>
      <c r="U56" s="89">
        <f>'AEO 2022 49 Raw'!X45</f>
        <v>254.06350699999999</v>
      </c>
      <c r="V56" s="89">
        <f>'AEO 2022 49 Raw'!Y45</f>
        <v>262.15460200000001</v>
      </c>
      <c r="W56" s="89">
        <f>'AEO 2022 49 Raw'!Z45</f>
        <v>270.81720000000001</v>
      </c>
      <c r="X56" s="89">
        <f>'AEO 2022 49 Raw'!AA45</f>
        <v>279.840057</v>
      </c>
      <c r="Y56" s="89">
        <f>'AEO 2022 49 Raw'!AB45</f>
        <v>288.93383799999998</v>
      </c>
      <c r="Z56" s="89">
        <f>'AEO 2022 49 Raw'!AC45</f>
        <v>297.66244499999999</v>
      </c>
      <c r="AA56" s="89">
        <f>'AEO 2022 49 Raw'!AD45</f>
        <v>306.81646699999999</v>
      </c>
      <c r="AB56" s="89">
        <f>'AEO 2022 49 Raw'!AE45</f>
        <v>317.11953699999998</v>
      </c>
      <c r="AC56" s="89">
        <f>'AEO 2022 49 Raw'!AF45</f>
        <v>327.024902</v>
      </c>
      <c r="AD56" s="89">
        <f>'AEO 2022 49 Raw'!AG45</f>
        <v>336.18710299999998</v>
      </c>
      <c r="AE56" s="89">
        <f>'AEO 2022 49 Raw'!AH45</f>
        <v>346.14742999999999</v>
      </c>
      <c r="AF56" s="89">
        <f>'AEO 2022 49 Raw'!AI45</f>
        <v>357.386169</v>
      </c>
      <c r="AG56" s="95">
        <f>'AEO 2022 49 Raw'!AJ45</f>
        <v>2.7E-2</v>
      </c>
    </row>
    <row r="57" spans="1:33" ht="15" customHeight="1" x14ac:dyDescent="0.25">
      <c r="A57" s="83" t="s">
        <v>1951</v>
      </c>
      <c r="B57" s="88" t="s">
        <v>1907</v>
      </c>
      <c r="C57" s="89">
        <f>'AEO 2022 49 Raw'!F46</f>
        <v>0.10242999999999999</v>
      </c>
      <c r="D57" s="89">
        <f>'AEO 2022 49 Raw'!G46</f>
        <v>0.186358</v>
      </c>
      <c r="E57" s="89">
        <f>'AEO 2022 49 Raw'!H46</f>
        <v>0.26677099999999998</v>
      </c>
      <c r="F57" s="89">
        <f>'AEO 2022 49 Raw'!I46</f>
        <v>0.34293099999999999</v>
      </c>
      <c r="G57" s="89">
        <f>'AEO 2022 49 Raw'!J46</f>
        <v>0.41520000000000001</v>
      </c>
      <c r="H57" s="89">
        <f>'AEO 2022 49 Raw'!K46</f>
        <v>0.48292400000000002</v>
      </c>
      <c r="I57" s="89">
        <f>'AEO 2022 49 Raw'!L46</f>
        <v>0.54627400000000004</v>
      </c>
      <c r="J57" s="89">
        <f>'AEO 2022 49 Raw'!M46</f>
        <v>0.60994199999999998</v>
      </c>
      <c r="K57" s="89">
        <f>'AEO 2022 49 Raw'!N46</f>
        <v>0.67166899999999996</v>
      </c>
      <c r="L57" s="89">
        <f>'AEO 2022 49 Raw'!O46</f>
        <v>0.73301400000000005</v>
      </c>
      <c r="M57" s="89">
        <f>'AEO 2022 49 Raw'!P46</f>
        <v>0.79367600000000005</v>
      </c>
      <c r="N57" s="89">
        <f>'AEO 2022 49 Raw'!Q46</f>
        <v>0.85646800000000001</v>
      </c>
      <c r="O57" s="89">
        <f>'AEO 2022 49 Raw'!R46</f>
        <v>0.92023500000000003</v>
      </c>
      <c r="P57" s="89">
        <f>'AEO 2022 49 Raw'!S46</f>
        <v>0.98245899999999997</v>
      </c>
      <c r="Q57" s="89">
        <f>'AEO 2022 49 Raw'!T46</f>
        <v>1.0472999999999999</v>
      </c>
      <c r="R57" s="89">
        <f>'AEO 2022 49 Raw'!U46</f>
        <v>1.1141760000000001</v>
      </c>
      <c r="S57" s="89">
        <f>'AEO 2022 49 Raw'!V46</f>
        <v>1.182407</v>
      </c>
      <c r="T57" s="89">
        <f>'AEO 2022 49 Raw'!W46</f>
        <v>1.2531699999999999</v>
      </c>
      <c r="U57" s="89">
        <f>'AEO 2022 49 Raw'!X46</f>
        <v>1.3264210000000001</v>
      </c>
      <c r="V57" s="89">
        <f>'AEO 2022 49 Raw'!Y46</f>
        <v>1.401443</v>
      </c>
      <c r="W57" s="89">
        <f>'AEO 2022 49 Raw'!Z46</f>
        <v>1.4789159999999999</v>
      </c>
      <c r="X57" s="89">
        <f>'AEO 2022 49 Raw'!AA46</f>
        <v>1.5569580000000001</v>
      </c>
      <c r="Y57" s="89">
        <f>'AEO 2022 49 Raw'!AB46</f>
        <v>1.635421</v>
      </c>
      <c r="Z57" s="89">
        <f>'AEO 2022 49 Raw'!AC46</f>
        <v>1.70919</v>
      </c>
      <c r="AA57" s="89">
        <f>'AEO 2022 49 Raw'!AD46</f>
        <v>1.7844279999999999</v>
      </c>
      <c r="AB57" s="89">
        <f>'AEO 2022 49 Raw'!AE46</f>
        <v>1.8671089999999999</v>
      </c>
      <c r="AC57" s="89">
        <f>'AEO 2022 49 Raw'!AF46</f>
        <v>1.948806</v>
      </c>
      <c r="AD57" s="89">
        <f>'AEO 2022 49 Raw'!AG46</f>
        <v>2.028124</v>
      </c>
      <c r="AE57" s="89">
        <f>'AEO 2022 49 Raw'!AH46</f>
        <v>2.1163750000000001</v>
      </c>
      <c r="AF57" s="89">
        <f>'AEO 2022 49 Raw'!AI46</f>
        <v>2.2164280000000001</v>
      </c>
      <c r="AG57" s="95">
        <f>'AEO 2022 49 Raw'!AJ46</f>
        <v>0.112</v>
      </c>
    </row>
    <row r="58" spans="1:33" ht="15" customHeight="1" x14ac:dyDescent="0.25">
      <c r="A58" s="83" t="s">
        <v>1952</v>
      </c>
      <c r="B58" s="88" t="s">
        <v>1909</v>
      </c>
      <c r="C58" s="89">
        <f>'AEO 2022 49 Raw'!F47</f>
        <v>0.24348</v>
      </c>
      <c r="D58" s="89">
        <f>'AEO 2022 49 Raw'!G47</f>
        <v>0.26297300000000001</v>
      </c>
      <c r="E58" s="89">
        <f>'AEO 2022 49 Raw'!H47</f>
        <v>0.27744400000000002</v>
      </c>
      <c r="F58" s="89">
        <f>'AEO 2022 49 Raw'!I47</f>
        <v>0.28826600000000002</v>
      </c>
      <c r="G58" s="89">
        <f>'AEO 2022 49 Raw'!J47</f>
        <v>0.29766599999999999</v>
      </c>
      <c r="H58" s="89">
        <f>'AEO 2022 49 Raw'!K47</f>
        <v>0.30507899999999999</v>
      </c>
      <c r="I58" s="89">
        <f>'AEO 2022 49 Raw'!L47</f>
        <v>0.31119599999999997</v>
      </c>
      <c r="J58" s="89">
        <f>'AEO 2022 49 Raw'!M47</f>
        <v>0.31798599999999999</v>
      </c>
      <c r="K58" s="89">
        <f>'AEO 2022 49 Raw'!N47</f>
        <v>0.324131</v>
      </c>
      <c r="L58" s="89">
        <f>'AEO 2022 49 Raw'!O47</f>
        <v>0.33067000000000002</v>
      </c>
      <c r="M58" s="89">
        <f>'AEO 2022 49 Raw'!P47</f>
        <v>0.33719199999999999</v>
      </c>
      <c r="N58" s="89">
        <f>'AEO 2022 49 Raw'!Q47</f>
        <v>0.34448200000000001</v>
      </c>
      <c r="O58" s="89">
        <f>'AEO 2022 49 Raw'!R47</f>
        <v>0.35142600000000002</v>
      </c>
      <c r="P58" s="89">
        <f>'AEO 2022 49 Raw'!S47</f>
        <v>0.357153</v>
      </c>
      <c r="Q58" s="89">
        <f>'AEO 2022 49 Raw'!T47</f>
        <v>0.36285000000000001</v>
      </c>
      <c r="R58" s="89">
        <f>'AEO 2022 49 Raw'!U47</f>
        <v>0.36838199999999999</v>
      </c>
      <c r="S58" s="89">
        <f>'AEO 2022 49 Raw'!V47</f>
        <v>0.37304799999999999</v>
      </c>
      <c r="T58" s="89">
        <f>'AEO 2022 49 Raw'!W47</f>
        <v>0.37818200000000002</v>
      </c>
      <c r="U58" s="89">
        <f>'AEO 2022 49 Raw'!X47</f>
        <v>0.38398300000000002</v>
      </c>
      <c r="V58" s="89">
        <f>'AEO 2022 49 Raw'!Y47</f>
        <v>0.38969700000000002</v>
      </c>
      <c r="W58" s="89">
        <f>'AEO 2022 49 Raw'!Z47</f>
        <v>0.39704299999999998</v>
      </c>
      <c r="X58" s="89">
        <f>'AEO 2022 49 Raw'!AA47</f>
        <v>0.40478799999999998</v>
      </c>
      <c r="Y58" s="89">
        <f>'AEO 2022 49 Raw'!AB47</f>
        <v>0.413495</v>
      </c>
      <c r="Z58" s="89">
        <f>'AEO 2022 49 Raw'!AC47</f>
        <v>0.42198000000000002</v>
      </c>
      <c r="AA58" s="89">
        <f>'AEO 2022 49 Raw'!AD47</f>
        <v>0.431508</v>
      </c>
      <c r="AB58" s="89">
        <f>'AEO 2022 49 Raw'!AE47</f>
        <v>0.44361400000000001</v>
      </c>
      <c r="AC58" s="89">
        <f>'AEO 2022 49 Raw'!AF47</f>
        <v>0.45643299999999998</v>
      </c>
      <c r="AD58" s="89">
        <f>'AEO 2022 49 Raw'!AG47</f>
        <v>0.46930899999999998</v>
      </c>
      <c r="AE58" s="89">
        <f>'AEO 2022 49 Raw'!AH47</f>
        <v>0.48528700000000002</v>
      </c>
      <c r="AF58" s="89">
        <f>'AEO 2022 49 Raw'!AI47</f>
        <v>0.50475999999999999</v>
      </c>
      <c r="AG58" s="95">
        <f>'AEO 2022 49 Raw'!AJ47</f>
        <v>2.5000000000000001E-2</v>
      </c>
    </row>
    <row r="59" spans="1:33" ht="15" customHeight="1" x14ac:dyDescent="0.25">
      <c r="A59" s="83" t="s">
        <v>1953</v>
      </c>
      <c r="B59" s="88" t="s">
        <v>1911</v>
      </c>
      <c r="C59" s="89">
        <f>'AEO 2022 49 Raw'!F48</f>
        <v>43.161994999999997</v>
      </c>
      <c r="D59" s="89">
        <f>'AEO 2022 49 Raw'!G48</f>
        <v>42.407443999999998</v>
      </c>
      <c r="E59" s="89">
        <f>'AEO 2022 49 Raw'!H48</f>
        <v>40.985492999999998</v>
      </c>
      <c r="F59" s="89">
        <f>'AEO 2022 49 Raw'!I48</f>
        <v>39.092796</v>
      </c>
      <c r="G59" s="89">
        <f>'AEO 2022 49 Raw'!J48</f>
        <v>37.245669999999997</v>
      </c>
      <c r="H59" s="89">
        <f>'AEO 2022 49 Raw'!K48</f>
        <v>35.423119</v>
      </c>
      <c r="I59" s="89">
        <f>'AEO 2022 49 Raw'!L48</f>
        <v>33.767257999999998</v>
      </c>
      <c r="J59" s="89">
        <f>'AEO 2022 49 Raw'!M48</f>
        <v>32.431828000000003</v>
      </c>
      <c r="K59" s="89">
        <f>'AEO 2022 49 Raw'!N48</f>
        <v>31.234238000000001</v>
      </c>
      <c r="L59" s="89">
        <f>'AEO 2022 49 Raw'!O48</f>
        <v>30.220124999999999</v>
      </c>
      <c r="M59" s="89">
        <f>'AEO 2022 49 Raw'!P48</f>
        <v>29.308399000000001</v>
      </c>
      <c r="N59" s="89">
        <f>'AEO 2022 49 Raw'!Q48</f>
        <v>28.529710999999999</v>
      </c>
      <c r="O59" s="89">
        <f>'AEO 2022 49 Raw'!R48</f>
        <v>27.75592</v>
      </c>
      <c r="P59" s="89">
        <f>'AEO 2022 49 Raw'!S48</f>
        <v>26.797909000000001</v>
      </c>
      <c r="Q59" s="89">
        <f>'AEO 2022 49 Raw'!T48</f>
        <v>25.79393</v>
      </c>
      <c r="R59" s="89">
        <f>'AEO 2022 49 Raw'!U48</f>
        <v>24.685044999999999</v>
      </c>
      <c r="S59" s="89">
        <f>'AEO 2022 49 Raw'!V48</f>
        <v>23.505694999999999</v>
      </c>
      <c r="T59" s="89">
        <f>'AEO 2022 49 Raw'!W48</f>
        <v>22.142206000000002</v>
      </c>
      <c r="U59" s="89">
        <f>'AEO 2022 49 Raw'!X48</f>
        <v>20.773257999999998</v>
      </c>
      <c r="V59" s="89">
        <f>'AEO 2022 49 Raw'!Y48</f>
        <v>19.445629</v>
      </c>
      <c r="W59" s="89">
        <f>'AEO 2022 49 Raw'!Z48</f>
        <v>18.307682</v>
      </c>
      <c r="X59" s="89">
        <f>'AEO 2022 49 Raw'!AA48</f>
        <v>17.364815</v>
      </c>
      <c r="Y59" s="89">
        <f>'AEO 2022 49 Raw'!AB48</f>
        <v>16.705317999999998</v>
      </c>
      <c r="Z59" s="89">
        <f>'AEO 2022 49 Raw'!AC48</f>
        <v>16.171327999999999</v>
      </c>
      <c r="AA59" s="89">
        <f>'AEO 2022 49 Raw'!AD48</f>
        <v>15.820435</v>
      </c>
      <c r="AB59" s="89">
        <f>'AEO 2022 49 Raw'!AE48</f>
        <v>15.618707000000001</v>
      </c>
      <c r="AC59" s="89">
        <f>'AEO 2022 49 Raw'!AF48</f>
        <v>15.476150000000001</v>
      </c>
      <c r="AD59" s="89">
        <f>'AEO 2022 49 Raw'!AG48</f>
        <v>15.359773000000001</v>
      </c>
      <c r="AE59" s="89">
        <f>'AEO 2022 49 Raw'!AH48</f>
        <v>15.271258</v>
      </c>
      <c r="AF59" s="89">
        <f>'AEO 2022 49 Raw'!AI48</f>
        <v>15.259402</v>
      </c>
      <c r="AG59" s="95">
        <f>'AEO 2022 49 Raw'!AJ48</f>
        <v>-3.5000000000000003E-2</v>
      </c>
    </row>
    <row r="60" spans="1:33" ht="15" customHeight="1" x14ac:dyDescent="0.25">
      <c r="A60" s="83" t="s">
        <v>1954</v>
      </c>
      <c r="B60" s="88" t="s">
        <v>1913</v>
      </c>
      <c r="C60" s="89">
        <f>'AEO 2022 49 Raw'!F49</f>
        <v>4.9740000000000001E-3</v>
      </c>
      <c r="D60" s="89">
        <f>'AEO 2022 49 Raw'!G49</f>
        <v>4.849E-3</v>
      </c>
      <c r="E60" s="89">
        <f>'AEO 2022 49 Raw'!H49</f>
        <v>4.7289999999999997E-3</v>
      </c>
      <c r="F60" s="89">
        <f>'AEO 2022 49 Raw'!I49</f>
        <v>4.6220000000000002E-3</v>
      </c>
      <c r="G60" s="89">
        <f>'AEO 2022 49 Raw'!J49</f>
        <v>4.5700000000000003E-3</v>
      </c>
      <c r="H60" s="89">
        <f>'AEO 2022 49 Raw'!K49</f>
        <v>4.5570000000000003E-3</v>
      </c>
      <c r="I60" s="89">
        <f>'AEO 2022 49 Raw'!L49</f>
        <v>4.5840000000000004E-3</v>
      </c>
      <c r="J60" s="89">
        <f>'AEO 2022 49 Raw'!M49</f>
        <v>4.6589999999999999E-3</v>
      </c>
      <c r="K60" s="89">
        <f>'AEO 2022 49 Raw'!N49</f>
        <v>4.653E-3</v>
      </c>
      <c r="L60" s="89">
        <f>'AEO 2022 49 Raw'!O49</f>
        <v>4.5929999999999999E-3</v>
      </c>
      <c r="M60" s="89">
        <f>'AEO 2022 49 Raw'!P49</f>
        <v>4.5339999999999998E-3</v>
      </c>
      <c r="N60" s="89">
        <f>'AEO 2022 49 Raw'!Q49</f>
        <v>4.4929999999999996E-3</v>
      </c>
      <c r="O60" s="89">
        <f>'AEO 2022 49 Raw'!R49</f>
        <v>4.2929999999999999E-3</v>
      </c>
      <c r="P60" s="89">
        <f>'AEO 2022 49 Raw'!S49</f>
        <v>4.0379999999999999E-3</v>
      </c>
      <c r="Q60" s="89">
        <f>'AEO 2022 49 Raw'!T49</f>
        <v>3.8709999999999999E-3</v>
      </c>
      <c r="R60" s="89">
        <f>'AEO 2022 49 Raw'!U49</f>
        <v>3.7669999999999999E-3</v>
      </c>
      <c r="S60" s="89">
        <f>'AEO 2022 49 Raw'!V49</f>
        <v>3.7079999999999999E-3</v>
      </c>
      <c r="T60" s="89">
        <f>'AEO 2022 49 Raw'!W49</f>
        <v>3.686E-3</v>
      </c>
      <c r="U60" s="89">
        <f>'AEO 2022 49 Raw'!X49</f>
        <v>3.6939999999999998E-3</v>
      </c>
      <c r="V60" s="89">
        <f>'AEO 2022 49 Raw'!Y49</f>
        <v>3.7699999999999999E-3</v>
      </c>
      <c r="W60" s="89">
        <f>'AEO 2022 49 Raw'!Z49</f>
        <v>3.8809999999999999E-3</v>
      </c>
      <c r="X60" s="89">
        <f>'AEO 2022 49 Raw'!AA49</f>
        <v>3.993E-3</v>
      </c>
      <c r="Y60" s="89">
        <f>'AEO 2022 49 Raw'!AB49</f>
        <v>4.1029999999999999E-3</v>
      </c>
      <c r="Z60" s="89">
        <f>'AEO 2022 49 Raw'!AC49</f>
        <v>4.1260000000000003E-3</v>
      </c>
      <c r="AA60" s="89">
        <f>'AEO 2022 49 Raw'!AD49</f>
        <v>4.1240000000000001E-3</v>
      </c>
      <c r="AB60" s="89">
        <f>'AEO 2022 49 Raw'!AE49</f>
        <v>4.1529999999999996E-3</v>
      </c>
      <c r="AC60" s="89">
        <f>'AEO 2022 49 Raw'!AF49</f>
        <v>4.1879999999999999E-3</v>
      </c>
      <c r="AD60" s="89">
        <f>'AEO 2022 49 Raw'!AG49</f>
        <v>4.2220000000000001E-3</v>
      </c>
      <c r="AE60" s="89">
        <f>'AEO 2022 49 Raw'!AH49</f>
        <v>4.2729999999999999E-3</v>
      </c>
      <c r="AF60" s="89">
        <f>'AEO 2022 49 Raw'!AI49</f>
        <v>4.3449999999999999E-3</v>
      </c>
      <c r="AG60" s="95">
        <f>'AEO 2022 49 Raw'!AJ49</f>
        <v>-5.0000000000000001E-3</v>
      </c>
    </row>
    <row r="61" spans="1:33" ht="15" customHeight="1" x14ac:dyDescent="0.25">
      <c r="A61" s="83" t="s">
        <v>1955</v>
      </c>
      <c r="B61" s="88" t="s">
        <v>1915</v>
      </c>
      <c r="C61" s="89">
        <f>'AEO 2022 49 Raw'!F50</f>
        <v>4.4978999999999998E-2</v>
      </c>
      <c r="D61" s="89">
        <f>'AEO 2022 49 Raw'!G50</f>
        <v>8.6646000000000001E-2</v>
      </c>
      <c r="E61" s="89">
        <f>'AEO 2022 49 Raw'!H50</f>
        <v>0.13038</v>
      </c>
      <c r="F61" s="89">
        <f>'AEO 2022 49 Raw'!I50</f>
        <v>0.17390600000000001</v>
      </c>
      <c r="G61" s="89">
        <f>'AEO 2022 49 Raw'!J50</f>
        <v>0.21648800000000001</v>
      </c>
      <c r="H61" s="89">
        <f>'AEO 2022 49 Raw'!K50</f>
        <v>0.25706099999999998</v>
      </c>
      <c r="I61" s="89">
        <f>'AEO 2022 49 Raw'!L50</f>
        <v>0.29521399999999998</v>
      </c>
      <c r="J61" s="89">
        <f>'AEO 2022 49 Raw'!M50</f>
        <v>0.332978</v>
      </c>
      <c r="K61" s="89">
        <f>'AEO 2022 49 Raw'!N50</f>
        <v>0.36863800000000002</v>
      </c>
      <c r="L61" s="89">
        <f>'AEO 2022 49 Raw'!O50</f>
        <v>0.40332299999999999</v>
      </c>
      <c r="M61" s="89">
        <f>'AEO 2022 49 Raw'!P50</f>
        <v>0.43702099999999999</v>
      </c>
      <c r="N61" s="89">
        <f>'AEO 2022 49 Raw'!Q50</f>
        <v>0.471273</v>
      </c>
      <c r="O61" s="89">
        <f>'AEO 2022 49 Raw'!R50</f>
        <v>0.50563199999999997</v>
      </c>
      <c r="P61" s="89">
        <f>'AEO 2022 49 Raw'!S50</f>
        <v>0.53945299999999996</v>
      </c>
      <c r="Q61" s="89">
        <f>'AEO 2022 49 Raw'!T50</f>
        <v>0.57515499999999997</v>
      </c>
      <c r="R61" s="89">
        <f>'AEO 2022 49 Raw'!U50</f>
        <v>0.61226700000000001</v>
      </c>
      <c r="S61" s="89">
        <f>'AEO 2022 49 Raw'!V50</f>
        <v>0.65034700000000001</v>
      </c>
      <c r="T61" s="89">
        <f>'AEO 2022 49 Raw'!W50</f>
        <v>0.69000600000000001</v>
      </c>
      <c r="U61" s="89">
        <f>'AEO 2022 49 Raw'!X50</f>
        <v>0.73156299999999996</v>
      </c>
      <c r="V61" s="89">
        <f>'AEO 2022 49 Raw'!Y50</f>
        <v>0.77384799999999998</v>
      </c>
      <c r="W61" s="89">
        <f>'AEO 2022 49 Raw'!Z50</f>
        <v>0.81749099999999997</v>
      </c>
      <c r="X61" s="89">
        <f>'AEO 2022 49 Raw'!AA50</f>
        <v>0.86323899999999998</v>
      </c>
      <c r="Y61" s="89">
        <f>'AEO 2022 49 Raw'!AB50</f>
        <v>0.91052500000000003</v>
      </c>
      <c r="Z61" s="89">
        <f>'AEO 2022 49 Raw'!AC50</f>
        <v>0.954403</v>
      </c>
      <c r="AA61" s="89">
        <f>'AEO 2022 49 Raw'!AD50</f>
        <v>0.99890299999999999</v>
      </c>
      <c r="AB61" s="89">
        <f>'AEO 2022 49 Raw'!AE50</f>
        <v>1.0471999999999999</v>
      </c>
      <c r="AC61" s="89">
        <f>'AEO 2022 49 Raw'!AF50</f>
        <v>1.094635</v>
      </c>
      <c r="AD61" s="89">
        <f>'AEO 2022 49 Raw'!AG50</f>
        <v>1.1406480000000001</v>
      </c>
      <c r="AE61" s="89">
        <f>'AEO 2022 49 Raw'!AH50</f>
        <v>1.1909780000000001</v>
      </c>
      <c r="AF61" s="89">
        <f>'AEO 2022 49 Raw'!AI50</f>
        <v>1.247576</v>
      </c>
      <c r="AG61" s="95">
        <f>'AEO 2022 49 Raw'!AJ50</f>
        <v>0.121</v>
      </c>
    </row>
    <row r="62" spans="1:33" ht="15" customHeight="1" x14ac:dyDescent="0.25">
      <c r="A62" s="83" t="s">
        <v>1956</v>
      </c>
      <c r="B62" s="88" t="s">
        <v>1917</v>
      </c>
      <c r="C62" s="89">
        <f>'AEO 2022 49 Raw'!F51</f>
        <v>5.0717999999999999E-2</v>
      </c>
      <c r="D62" s="89">
        <f>'AEO 2022 49 Raw'!G51</f>
        <v>9.8216999999999999E-2</v>
      </c>
      <c r="E62" s="89">
        <f>'AEO 2022 49 Raw'!H51</f>
        <v>0.14852699999999999</v>
      </c>
      <c r="F62" s="89">
        <f>'AEO 2022 49 Raw'!I51</f>
        <v>0.199184</v>
      </c>
      <c r="G62" s="89">
        <f>'AEO 2022 49 Raw'!J51</f>
        <v>0.2495</v>
      </c>
      <c r="H62" s="89">
        <f>'AEO 2022 49 Raw'!K51</f>
        <v>0.298427</v>
      </c>
      <c r="I62" s="89">
        <f>'AEO 2022 49 Raw'!L51</f>
        <v>0.345549</v>
      </c>
      <c r="J62" s="89">
        <f>'AEO 2022 49 Raw'!M51</f>
        <v>0.39289000000000002</v>
      </c>
      <c r="K62" s="89">
        <f>'AEO 2022 49 Raw'!N51</f>
        <v>0.43886399999999998</v>
      </c>
      <c r="L62" s="89">
        <f>'AEO 2022 49 Raw'!O51</f>
        <v>0.484622</v>
      </c>
      <c r="M62" s="89">
        <f>'AEO 2022 49 Raw'!P51</f>
        <v>0.53017099999999995</v>
      </c>
      <c r="N62" s="89">
        <f>'AEO 2022 49 Raw'!Q51</f>
        <v>0.57693399999999995</v>
      </c>
      <c r="O62" s="89">
        <f>'AEO 2022 49 Raw'!R51</f>
        <v>0.62403699999999995</v>
      </c>
      <c r="P62" s="89">
        <f>'AEO 2022 49 Raw'!S51</f>
        <v>0.67036300000000004</v>
      </c>
      <c r="Q62" s="89">
        <f>'AEO 2022 49 Raw'!T51</f>
        <v>0.71887699999999999</v>
      </c>
      <c r="R62" s="89">
        <f>'AEO 2022 49 Raw'!U51</f>
        <v>0.76897400000000005</v>
      </c>
      <c r="S62" s="89">
        <f>'AEO 2022 49 Raw'!V51</f>
        <v>0.82005499999999998</v>
      </c>
      <c r="T62" s="89">
        <f>'AEO 2022 49 Raw'!W51</f>
        <v>0.87283200000000005</v>
      </c>
      <c r="U62" s="89">
        <f>'AEO 2022 49 Raw'!X51</f>
        <v>0.92771999999999999</v>
      </c>
      <c r="V62" s="89">
        <f>'AEO 2022 49 Raw'!Y51</f>
        <v>0.98338599999999998</v>
      </c>
      <c r="W62" s="89">
        <f>'AEO 2022 49 Raw'!Z51</f>
        <v>1.0406500000000001</v>
      </c>
      <c r="X62" s="89">
        <f>'AEO 2022 49 Raw'!AA51</f>
        <v>1.1004910000000001</v>
      </c>
      <c r="Y62" s="89">
        <f>'AEO 2022 49 Raw'!AB51</f>
        <v>1.1622749999999999</v>
      </c>
      <c r="Z62" s="89">
        <f>'AEO 2022 49 Raw'!AC51</f>
        <v>1.2200059999999999</v>
      </c>
      <c r="AA62" s="89">
        <f>'AEO 2022 49 Raw'!AD51</f>
        <v>1.278708</v>
      </c>
      <c r="AB62" s="89">
        <f>'AEO 2022 49 Raw'!AE51</f>
        <v>1.3424050000000001</v>
      </c>
      <c r="AC62" s="89">
        <f>'AEO 2022 49 Raw'!AF51</f>
        <v>1.405078</v>
      </c>
      <c r="AD62" s="89">
        <f>'AEO 2022 49 Raw'!AG51</f>
        <v>1.4659180000000001</v>
      </c>
      <c r="AE62" s="89">
        <f>'AEO 2022 49 Raw'!AH51</f>
        <v>1.5322290000000001</v>
      </c>
      <c r="AF62" s="89">
        <f>'AEO 2022 49 Raw'!AI51</f>
        <v>1.6064579999999999</v>
      </c>
      <c r="AG62" s="95">
        <f>'AEO 2022 49 Raw'!AJ51</f>
        <v>0.127</v>
      </c>
    </row>
    <row r="63" spans="1:33" ht="15" customHeight="1" x14ac:dyDescent="0.25">
      <c r="A63" s="83" t="s">
        <v>1957</v>
      </c>
      <c r="B63" s="88" t="s">
        <v>1919</v>
      </c>
      <c r="C63" s="89">
        <f>'AEO 2022 49 Raw'!F52</f>
        <v>6.0000000000000002E-6</v>
      </c>
      <c r="D63" s="89">
        <f>'AEO 2022 49 Raw'!G52</f>
        <v>1.2999999999999999E-5</v>
      </c>
      <c r="E63" s="89">
        <f>'AEO 2022 49 Raw'!H52</f>
        <v>2.0000000000000002E-5</v>
      </c>
      <c r="F63" s="89">
        <f>'AEO 2022 49 Raw'!I52</f>
        <v>2.6999999999999999E-5</v>
      </c>
      <c r="G63" s="89">
        <f>'AEO 2022 49 Raw'!J52</f>
        <v>3.4E-5</v>
      </c>
      <c r="H63" s="89">
        <f>'AEO 2022 49 Raw'!K52</f>
        <v>4.0000000000000003E-5</v>
      </c>
      <c r="I63" s="89">
        <f>'AEO 2022 49 Raw'!L52</f>
        <v>4.6E-5</v>
      </c>
      <c r="J63" s="89">
        <f>'AEO 2022 49 Raw'!M52</f>
        <v>5.1E-5</v>
      </c>
      <c r="K63" s="89">
        <f>'AEO 2022 49 Raw'!N52</f>
        <v>5.7000000000000003E-5</v>
      </c>
      <c r="L63" s="89">
        <f>'AEO 2022 49 Raw'!O52</f>
        <v>6.2000000000000003E-5</v>
      </c>
      <c r="M63" s="89">
        <f>'AEO 2022 49 Raw'!P52</f>
        <v>6.6000000000000005E-5</v>
      </c>
      <c r="N63" s="89">
        <f>'AEO 2022 49 Raw'!Q52</f>
        <v>6.9999999999999994E-5</v>
      </c>
      <c r="O63" s="89">
        <f>'AEO 2022 49 Raw'!R52</f>
        <v>7.3999999999999996E-5</v>
      </c>
      <c r="P63" s="89">
        <f>'AEO 2022 49 Raw'!S52</f>
        <v>7.7999999999999999E-5</v>
      </c>
      <c r="Q63" s="89">
        <f>'AEO 2022 49 Raw'!T52</f>
        <v>8.1000000000000004E-5</v>
      </c>
      <c r="R63" s="89">
        <f>'AEO 2022 49 Raw'!U52</f>
        <v>8.3999999999999995E-5</v>
      </c>
      <c r="S63" s="89">
        <f>'AEO 2022 49 Raw'!V52</f>
        <v>8.7000000000000001E-5</v>
      </c>
      <c r="T63" s="89">
        <f>'AEO 2022 49 Raw'!W52</f>
        <v>9.0000000000000006E-5</v>
      </c>
      <c r="U63" s="89">
        <f>'AEO 2022 49 Raw'!X52</f>
        <v>9.2E-5</v>
      </c>
      <c r="V63" s="89">
        <f>'AEO 2022 49 Raw'!Y52</f>
        <v>9.3999999999999994E-5</v>
      </c>
      <c r="W63" s="89">
        <f>'AEO 2022 49 Raw'!Z52</f>
        <v>9.6000000000000002E-5</v>
      </c>
      <c r="X63" s="89">
        <f>'AEO 2022 49 Raw'!AA52</f>
        <v>9.7E-5</v>
      </c>
      <c r="Y63" s="89">
        <f>'AEO 2022 49 Raw'!AB52</f>
        <v>9.8999999999999994E-5</v>
      </c>
      <c r="Z63" s="89">
        <f>'AEO 2022 49 Raw'!AC52</f>
        <v>9.8999999999999994E-5</v>
      </c>
      <c r="AA63" s="89">
        <f>'AEO 2022 49 Raw'!AD52</f>
        <v>1E-4</v>
      </c>
      <c r="AB63" s="89">
        <f>'AEO 2022 49 Raw'!AE52</f>
        <v>1E-4</v>
      </c>
      <c r="AC63" s="89">
        <f>'AEO 2022 49 Raw'!AF52</f>
        <v>1E-4</v>
      </c>
      <c r="AD63" s="89">
        <f>'AEO 2022 49 Raw'!AG52</f>
        <v>9.8999999999999994E-5</v>
      </c>
      <c r="AE63" s="89">
        <f>'AEO 2022 49 Raw'!AH52</f>
        <v>9.7999999999999997E-5</v>
      </c>
      <c r="AF63" s="89">
        <f>'AEO 2022 49 Raw'!AI52</f>
        <v>9.7E-5</v>
      </c>
      <c r="AG63" s="95">
        <f>'AEO 2022 49 Raw'!AJ52</f>
        <v>9.8000000000000004E-2</v>
      </c>
    </row>
    <row r="64" spans="1:33" ht="15" customHeight="1" x14ac:dyDescent="0.25">
      <c r="A64" s="83" t="s">
        <v>1958</v>
      </c>
      <c r="B64" s="88" t="s">
        <v>1921</v>
      </c>
      <c r="C64" s="89">
        <f>'AEO 2022 49 Raw'!F53</f>
        <v>667.778503</v>
      </c>
      <c r="D64" s="89">
        <f>'AEO 2022 49 Raw'!G53</f>
        <v>678.41479500000003</v>
      </c>
      <c r="E64" s="89">
        <f>'AEO 2022 49 Raw'!H53</f>
        <v>681.41345200000001</v>
      </c>
      <c r="F64" s="89">
        <f>'AEO 2022 49 Raw'!I53</f>
        <v>677.60217299999999</v>
      </c>
      <c r="G64" s="89">
        <f>'AEO 2022 49 Raw'!J53</f>
        <v>673.27105700000004</v>
      </c>
      <c r="H64" s="89">
        <f>'AEO 2022 49 Raw'!K53</f>
        <v>666.94238299999995</v>
      </c>
      <c r="I64" s="89">
        <f>'AEO 2022 49 Raw'!L53</f>
        <v>660.18640100000005</v>
      </c>
      <c r="J64" s="89">
        <f>'AEO 2022 49 Raw'!M53</f>
        <v>656.77050799999995</v>
      </c>
      <c r="K64" s="89">
        <f>'AEO 2022 49 Raw'!N53</f>
        <v>653.76831100000004</v>
      </c>
      <c r="L64" s="89">
        <f>'AEO 2022 49 Raw'!O53</f>
        <v>653.707764</v>
      </c>
      <c r="M64" s="89">
        <f>'AEO 2022 49 Raw'!P53</f>
        <v>655.03552200000001</v>
      </c>
      <c r="N64" s="89">
        <f>'AEO 2022 49 Raw'!Q53</f>
        <v>658.81848100000002</v>
      </c>
      <c r="O64" s="89">
        <f>'AEO 2022 49 Raw'!R53</f>
        <v>663.25567599999999</v>
      </c>
      <c r="P64" s="89">
        <f>'AEO 2022 49 Raw'!S53</f>
        <v>667.38244599999996</v>
      </c>
      <c r="Q64" s="89">
        <f>'AEO 2022 49 Raw'!T53</f>
        <v>673.36340299999995</v>
      </c>
      <c r="R64" s="89">
        <f>'AEO 2022 49 Raw'!U53</f>
        <v>679.792419</v>
      </c>
      <c r="S64" s="89">
        <f>'AEO 2022 49 Raw'!V53</f>
        <v>685.76556400000004</v>
      </c>
      <c r="T64" s="89">
        <f>'AEO 2022 49 Raw'!W53</f>
        <v>691.31091300000003</v>
      </c>
      <c r="U64" s="89">
        <f>'AEO 2022 49 Raw'!X53</f>
        <v>696.80163600000003</v>
      </c>
      <c r="V64" s="89">
        <f>'AEO 2022 49 Raw'!Y53</f>
        <v>701.979919</v>
      </c>
      <c r="W64" s="89">
        <f>'AEO 2022 49 Raw'!Z53</f>
        <v>707.80645800000002</v>
      </c>
      <c r="X64" s="89">
        <f>'AEO 2022 49 Raw'!AA53</f>
        <v>714.70959500000004</v>
      </c>
      <c r="Y64" s="89">
        <f>'AEO 2022 49 Raw'!AB53</f>
        <v>722.490723</v>
      </c>
      <c r="Z64" s="89">
        <f>'AEO 2022 49 Raw'!AC53</f>
        <v>729.01415999999995</v>
      </c>
      <c r="AA64" s="89">
        <f>'AEO 2022 49 Raw'!AD53</f>
        <v>736.52807600000006</v>
      </c>
      <c r="AB64" s="89">
        <f>'AEO 2022 49 Raw'!AE53</f>
        <v>746.75024399999995</v>
      </c>
      <c r="AC64" s="89">
        <f>'AEO 2022 49 Raw'!AF53</f>
        <v>756.18017599999996</v>
      </c>
      <c r="AD64" s="89">
        <f>'AEO 2022 49 Raw'!AG53</f>
        <v>764.14562999999998</v>
      </c>
      <c r="AE64" s="89">
        <f>'AEO 2022 49 Raw'!AH53</f>
        <v>773.96484399999997</v>
      </c>
      <c r="AF64" s="89">
        <f>'AEO 2022 49 Raw'!AI53</f>
        <v>786.59020999999996</v>
      </c>
      <c r="AG64" s="95">
        <f>'AEO 2022 49 Raw'!AJ53</f>
        <v>6.0000000000000001E-3</v>
      </c>
    </row>
    <row r="65" spans="1:33" ht="15" customHeight="1" x14ac:dyDescent="0.25">
      <c r="B65" s="35" t="s">
        <v>1922</v>
      </c>
      <c r="C65" s="89"/>
      <c r="D65" s="89"/>
      <c r="E65" s="89"/>
      <c r="F65" s="89"/>
      <c r="G65" s="89"/>
      <c r="H65" s="89"/>
      <c r="I65" s="89"/>
      <c r="J65" s="89"/>
      <c r="K65" s="89"/>
      <c r="L65" s="89"/>
      <c r="M65" s="89"/>
      <c r="N65" s="89"/>
      <c r="O65" s="89"/>
      <c r="P65" s="89"/>
      <c r="Q65" s="89"/>
      <c r="R65" s="89"/>
      <c r="S65" s="89"/>
      <c r="T65" s="89"/>
      <c r="U65" s="89"/>
      <c r="V65" s="89"/>
      <c r="W65" s="89"/>
      <c r="X65" s="89"/>
      <c r="Y65" s="89"/>
      <c r="Z65" s="89"/>
      <c r="AA65" s="89"/>
      <c r="AB65" s="89"/>
      <c r="AC65" s="89"/>
      <c r="AD65" s="89"/>
      <c r="AE65" s="89"/>
      <c r="AF65" s="89"/>
      <c r="AG65" s="95"/>
    </row>
    <row r="66" spans="1:33" ht="15" customHeight="1" x14ac:dyDescent="0.25">
      <c r="A66" s="83" t="s">
        <v>1959</v>
      </c>
      <c r="B66" s="88" t="s">
        <v>1903</v>
      </c>
      <c r="C66" s="89">
        <f>'AEO 2022 49 Raw'!F55</f>
        <v>568.557861</v>
      </c>
      <c r="D66" s="89">
        <f>'AEO 2022 49 Raw'!G55</f>
        <v>574.56146200000001</v>
      </c>
      <c r="E66" s="89">
        <f>'AEO 2022 49 Raw'!H55</f>
        <v>574.89459199999999</v>
      </c>
      <c r="F66" s="89">
        <f>'AEO 2022 49 Raw'!I55</f>
        <v>573.52703899999995</v>
      </c>
      <c r="G66" s="89">
        <f>'AEO 2022 49 Raw'!J55</f>
        <v>573.84375</v>
      </c>
      <c r="H66" s="89">
        <f>'AEO 2022 49 Raw'!K55</f>
        <v>572.51818800000001</v>
      </c>
      <c r="I66" s="89">
        <f>'AEO 2022 49 Raw'!L55</f>
        <v>570.46105999999997</v>
      </c>
      <c r="J66" s="89">
        <f>'AEO 2022 49 Raw'!M55</f>
        <v>570.84918200000004</v>
      </c>
      <c r="K66" s="89">
        <f>'AEO 2022 49 Raw'!N55</f>
        <v>569.81549099999995</v>
      </c>
      <c r="L66" s="89">
        <f>'AEO 2022 49 Raw'!O55</f>
        <v>569.25970500000005</v>
      </c>
      <c r="M66" s="89">
        <f>'AEO 2022 49 Raw'!P55</f>
        <v>567.979736</v>
      </c>
      <c r="N66" s="89">
        <f>'AEO 2022 49 Raw'!Q55</f>
        <v>568.12127699999996</v>
      </c>
      <c r="O66" s="89">
        <f>'AEO 2022 49 Raw'!R55</f>
        <v>568.161743</v>
      </c>
      <c r="P66" s="89">
        <f>'AEO 2022 49 Raw'!S55</f>
        <v>567.254456</v>
      </c>
      <c r="Q66" s="89">
        <f>'AEO 2022 49 Raw'!T55</f>
        <v>567.97552499999995</v>
      </c>
      <c r="R66" s="89">
        <f>'AEO 2022 49 Raw'!U55</f>
        <v>569.84399399999995</v>
      </c>
      <c r="S66" s="89">
        <f>'AEO 2022 49 Raw'!V55</f>
        <v>572.39190699999995</v>
      </c>
      <c r="T66" s="89">
        <f>'AEO 2022 49 Raw'!W55</f>
        <v>575.44323699999995</v>
      </c>
      <c r="U66" s="89">
        <f>'AEO 2022 49 Raw'!X55</f>
        <v>579.37213099999997</v>
      </c>
      <c r="V66" s="89">
        <f>'AEO 2022 49 Raw'!Y55</f>
        <v>583.61084000000005</v>
      </c>
      <c r="W66" s="89">
        <f>'AEO 2022 49 Raw'!Z55</f>
        <v>588.23956299999998</v>
      </c>
      <c r="X66" s="89">
        <f>'AEO 2022 49 Raw'!AA55</f>
        <v>594.00457800000004</v>
      </c>
      <c r="Y66" s="89">
        <f>'AEO 2022 49 Raw'!AB55</f>
        <v>600.81701699999996</v>
      </c>
      <c r="Z66" s="89">
        <f>'AEO 2022 49 Raw'!AC55</f>
        <v>606.62744099999998</v>
      </c>
      <c r="AA66" s="89">
        <f>'AEO 2022 49 Raw'!AD55</f>
        <v>613.30938700000002</v>
      </c>
      <c r="AB66" s="89">
        <f>'AEO 2022 49 Raw'!AE55</f>
        <v>622.04217500000004</v>
      </c>
      <c r="AC66" s="89">
        <f>'AEO 2022 49 Raw'!AF55</f>
        <v>630.27429199999995</v>
      </c>
      <c r="AD66" s="89">
        <f>'AEO 2022 49 Raw'!AG55</f>
        <v>636.76306199999999</v>
      </c>
      <c r="AE66" s="89">
        <f>'AEO 2022 49 Raw'!AH55</f>
        <v>644.02325399999995</v>
      </c>
      <c r="AF66" s="89">
        <f>'AEO 2022 49 Raw'!AI55</f>
        <v>654.81927499999995</v>
      </c>
      <c r="AG66" s="95">
        <f>'AEO 2022 49 Raw'!AJ55</f>
        <v>5.0000000000000001E-3</v>
      </c>
    </row>
    <row r="67" spans="1:33" ht="15" customHeight="1" x14ac:dyDescent="0.25">
      <c r="A67" s="83" t="s">
        <v>1960</v>
      </c>
      <c r="B67" s="88" t="s">
        <v>1905</v>
      </c>
      <c r="C67" s="89">
        <f>'AEO 2022 49 Raw'!F56</f>
        <v>321.25375400000001</v>
      </c>
      <c r="D67" s="89">
        <f>'AEO 2022 49 Raw'!G56</f>
        <v>315.56652800000001</v>
      </c>
      <c r="E67" s="89">
        <f>'AEO 2022 49 Raw'!H56</f>
        <v>307.36001599999997</v>
      </c>
      <c r="F67" s="89">
        <f>'AEO 2022 49 Raw'!I56</f>
        <v>298.61596700000001</v>
      </c>
      <c r="G67" s="89">
        <f>'AEO 2022 49 Raw'!J56</f>
        <v>290.73733499999997</v>
      </c>
      <c r="H67" s="89">
        <f>'AEO 2022 49 Raw'!K56</f>
        <v>283.28539999999998</v>
      </c>
      <c r="I67" s="89">
        <f>'AEO 2022 49 Raw'!L56</f>
        <v>276.51516700000002</v>
      </c>
      <c r="J67" s="89">
        <f>'AEO 2022 49 Raw'!M56</f>
        <v>271.97088600000001</v>
      </c>
      <c r="K67" s="89">
        <f>'AEO 2022 49 Raw'!N56</f>
        <v>267.703979</v>
      </c>
      <c r="L67" s="89">
        <f>'AEO 2022 49 Raw'!O56</f>
        <v>264.15191700000003</v>
      </c>
      <c r="M67" s="89">
        <f>'AEO 2022 49 Raw'!P56</f>
        <v>260.70986900000003</v>
      </c>
      <c r="N67" s="89">
        <f>'AEO 2022 49 Raw'!Q56</f>
        <v>258.51516700000002</v>
      </c>
      <c r="O67" s="89">
        <f>'AEO 2022 49 Raw'!R56</f>
        <v>256.46475199999998</v>
      </c>
      <c r="P67" s="89">
        <f>'AEO 2022 49 Raw'!S56</f>
        <v>254.62211600000001</v>
      </c>
      <c r="Q67" s="89">
        <f>'AEO 2022 49 Raw'!T56</f>
        <v>253.78744499999999</v>
      </c>
      <c r="R67" s="89">
        <f>'AEO 2022 49 Raw'!U56</f>
        <v>253.35015899999999</v>
      </c>
      <c r="S67" s="89">
        <f>'AEO 2022 49 Raw'!V56</f>
        <v>253.71485899999999</v>
      </c>
      <c r="T67" s="89">
        <f>'AEO 2022 49 Raw'!W56</f>
        <v>253.647751</v>
      </c>
      <c r="U67" s="89">
        <f>'AEO 2022 49 Raw'!X56</f>
        <v>254.950546</v>
      </c>
      <c r="V67" s="89">
        <f>'AEO 2022 49 Raw'!Y56</f>
        <v>256.22778299999999</v>
      </c>
      <c r="W67" s="89">
        <f>'AEO 2022 49 Raw'!Z56</f>
        <v>258.00625600000001</v>
      </c>
      <c r="X67" s="89">
        <f>'AEO 2022 49 Raw'!AA56</f>
        <v>260.46661399999999</v>
      </c>
      <c r="Y67" s="89">
        <f>'AEO 2022 49 Raw'!AB56</f>
        <v>263.53704800000003</v>
      </c>
      <c r="Z67" s="89">
        <f>'AEO 2022 49 Raw'!AC56</f>
        <v>266.25863600000002</v>
      </c>
      <c r="AA67" s="89">
        <f>'AEO 2022 49 Raw'!AD56</f>
        <v>269.341858</v>
      </c>
      <c r="AB67" s="89">
        <f>'AEO 2022 49 Raw'!AE56</f>
        <v>273.32376099999999</v>
      </c>
      <c r="AC67" s="89">
        <f>'AEO 2022 49 Raw'!AF56</f>
        <v>276.95873999999998</v>
      </c>
      <c r="AD67" s="89">
        <f>'AEO 2022 49 Raw'!AG56</f>
        <v>279.82891799999999</v>
      </c>
      <c r="AE67" s="89">
        <f>'AEO 2022 49 Raw'!AH56</f>
        <v>283.07479899999998</v>
      </c>
      <c r="AF67" s="89">
        <f>'AEO 2022 49 Raw'!AI56</f>
        <v>287.52188100000001</v>
      </c>
      <c r="AG67" s="95">
        <f>'AEO 2022 49 Raw'!AJ56</f>
        <v>-4.0000000000000001E-3</v>
      </c>
    </row>
    <row r="68" spans="1:33" ht="15" customHeight="1" x14ac:dyDescent="0.25">
      <c r="A68" s="83" t="s">
        <v>1961</v>
      </c>
      <c r="B68" s="88" t="s">
        <v>1907</v>
      </c>
      <c r="C68" s="89">
        <f>'AEO 2022 49 Raw'!F57</f>
        <v>0.68273799999999996</v>
      </c>
      <c r="D68" s="89">
        <f>'AEO 2022 49 Raw'!G57</f>
        <v>0.72836299999999998</v>
      </c>
      <c r="E68" s="89">
        <f>'AEO 2022 49 Raw'!H57</f>
        <v>0.76884300000000005</v>
      </c>
      <c r="F68" s="89">
        <f>'AEO 2022 49 Raw'!I57</f>
        <v>0.80962400000000001</v>
      </c>
      <c r="G68" s="89">
        <f>'AEO 2022 49 Raw'!J57</f>
        <v>0.85335799999999995</v>
      </c>
      <c r="H68" s="89">
        <f>'AEO 2022 49 Raw'!K57</f>
        <v>0.89415100000000003</v>
      </c>
      <c r="I68" s="89">
        <f>'AEO 2022 49 Raw'!L57</f>
        <v>0.93254099999999995</v>
      </c>
      <c r="J68" s="89">
        <f>'AEO 2022 49 Raw'!M57</f>
        <v>0.97532200000000002</v>
      </c>
      <c r="K68" s="89">
        <f>'AEO 2022 49 Raw'!N57</f>
        <v>1.015781</v>
      </c>
      <c r="L68" s="89">
        <f>'AEO 2022 49 Raw'!O57</f>
        <v>1.05803</v>
      </c>
      <c r="M68" s="89">
        <f>'AEO 2022 49 Raw'!P57</f>
        <v>1.0998889999999999</v>
      </c>
      <c r="N68" s="89">
        <f>'AEO 2022 49 Raw'!Q57</f>
        <v>1.146096</v>
      </c>
      <c r="O68" s="89">
        <f>'AEO 2022 49 Raw'!R57</f>
        <v>1.196323</v>
      </c>
      <c r="P68" s="89">
        <f>'AEO 2022 49 Raw'!S57</f>
        <v>1.2468790000000001</v>
      </c>
      <c r="Q68" s="89">
        <f>'AEO 2022 49 Raw'!T57</f>
        <v>1.294694</v>
      </c>
      <c r="R68" s="89">
        <f>'AEO 2022 49 Raw'!U57</f>
        <v>1.34405</v>
      </c>
      <c r="S68" s="89">
        <f>'AEO 2022 49 Raw'!V57</f>
        <v>1.39585</v>
      </c>
      <c r="T68" s="89">
        <f>'AEO 2022 49 Raw'!W57</f>
        <v>1.451201</v>
      </c>
      <c r="U68" s="89">
        <f>'AEO 2022 49 Raw'!X57</f>
        <v>1.512616</v>
      </c>
      <c r="V68" s="89">
        <f>'AEO 2022 49 Raw'!Y57</f>
        <v>1.580514</v>
      </c>
      <c r="W68" s="89">
        <f>'AEO 2022 49 Raw'!Z57</f>
        <v>1.6538660000000001</v>
      </c>
      <c r="X68" s="89">
        <f>'AEO 2022 49 Raw'!AA57</f>
        <v>1.7341059999999999</v>
      </c>
      <c r="Y68" s="89">
        <f>'AEO 2022 49 Raw'!AB57</f>
        <v>1.8197700000000001</v>
      </c>
      <c r="Z68" s="89">
        <f>'AEO 2022 49 Raw'!AC57</f>
        <v>1.904677</v>
      </c>
      <c r="AA68" s="89">
        <f>'AEO 2022 49 Raw'!AD57</f>
        <v>1.995601</v>
      </c>
      <c r="AB68" s="89">
        <f>'AEO 2022 49 Raw'!AE57</f>
        <v>2.0979160000000001</v>
      </c>
      <c r="AC68" s="89">
        <f>'AEO 2022 49 Raw'!AF57</f>
        <v>2.2024729999999999</v>
      </c>
      <c r="AD68" s="89">
        <f>'AEO 2022 49 Raw'!AG57</f>
        <v>2.3042150000000001</v>
      </c>
      <c r="AE68" s="89">
        <f>'AEO 2022 49 Raw'!AH57</f>
        <v>2.4049719999999999</v>
      </c>
      <c r="AF68" s="89">
        <f>'AEO 2022 49 Raw'!AI57</f>
        <v>2.5259830000000001</v>
      </c>
      <c r="AG68" s="95">
        <f>'AEO 2022 49 Raw'!AJ57</f>
        <v>4.5999999999999999E-2</v>
      </c>
    </row>
    <row r="69" spans="1:33" ht="15" customHeight="1" x14ac:dyDescent="0.25">
      <c r="A69" s="83" t="s">
        <v>1962</v>
      </c>
      <c r="B69" s="88" t="s">
        <v>1909</v>
      </c>
      <c r="C69" s="89">
        <f>'AEO 2022 49 Raw'!F58</f>
        <v>0.933083</v>
      </c>
      <c r="D69" s="89">
        <f>'AEO 2022 49 Raw'!G58</f>
        <v>1.1257999999999999</v>
      </c>
      <c r="E69" s="89">
        <f>'AEO 2022 49 Raw'!H58</f>
        <v>1.293147</v>
      </c>
      <c r="F69" s="89">
        <f>'AEO 2022 49 Raw'!I58</f>
        <v>1.4460120000000001</v>
      </c>
      <c r="G69" s="89">
        <f>'AEO 2022 49 Raw'!J58</f>
        <v>1.58717</v>
      </c>
      <c r="H69" s="89">
        <f>'AEO 2022 49 Raw'!K58</f>
        <v>1.7067600000000001</v>
      </c>
      <c r="I69" s="89">
        <f>'AEO 2022 49 Raw'!L58</f>
        <v>1.8076680000000001</v>
      </c>
      <c r="J69" s="89">
        <f>'AEO 2022 49 Raw'!M58</f>
        <v>1.90602</v>
      </c>
      <c r="K69" s="89">
        <f>'AEO 2022 49 Raw'!N58</f>
        <v>1.987884</v>
      </c>
      <c r="L69" s="89">
        <f>'AEO 2022 49 Raw'!O58</f>
        <v>2.05836</v>
      </c>
      <c r="M69" s="89">
        <f>'AEO 2022 49 Raw'!P58</f>
        <v>2.1157180000000002</v>
      </c>
      <c r="N69" s="89">
        <f>'AEO 2022 49 Raw'!Q58</f>
        <v>2.1676000000000002</v>
      </c>
      <c r="O69" s="89">
        <f>'AEO 2022 49 Raw'!R58</f>
        <v>2.2103510000000002</v>
      </c>
      <c r="P69" s="89">
        <f>'AEO 2022 49 Raw'!S58</f>
        <v>2.2404839999999999</v>
      </c>
      <c r="Q69" s="89">
        <f>'AEO 2022 49 Raw'!T58</f>
        <v>2.268529</v>
      </c>
      <c r="R69" s="89">
        <f>'AEO 2022 49 Raw'!U58</f>
        <v>2.2937859999999999</v>
      </c>
      <c r="S69" s="89">
        <f>'AEO 2022 49 Raw'!V58</f>
        <v>2.3183929999999999</v>
      </c>
      <c r="T69" s="89">
        <f>'AEO 2022 49 Raw'!W58</f>
        <v>2.3453729999999999</v>
      </c>
      <c r="U69" s="89">
        <f>'AEO 2022 49 Raw'!X58</f>
        <v>2.3793820000000001</v>
      </c>
      <c r="V69" s="89">
        <f>'AEO 2022 49 Raw'!Y58</f>
        <v>2.4203730000000001</v>
      </c>
      <c r="W69" s="89">
        <f>'AEO 2022 49 Raw'!Z58</f>
        <v>2.465195</v>
      </c>
      <c r="X69" s="89">
        <f>'AEO 2022 49 Raw'!AA58</f>
        <v>2.5181909999999998</v>
      </c>
      <c r="Y69" s="89">
        <f>'AEO 2022 49 Raw'!AB58</f>
        <v>2.573817</v>
      </c>
      <c r="Z69" s="89">
        <f>'AEO 2022 49 Raw'!AC58</f>
        <v>2.625159</v>
      </c>
      <c r="AA69" s="89">
        <f>'AEO 2022 49 Raw'!AD58</f>
        <v>2.6834479999999998</v>
      </c>
      <c r="AB69" s="89">
        <f>'AEO 2022 49 Raw'!AE58</f>
        <v>2.754264</v>
      </c>
      <c r="AC69" s="89">
        <f>'AEO 2022 49 Raw'!AF58</f>
        <v>2.8247070000000001</v>
      </c>
      <c r="AD69" s="89">
        <f>'AEO 2022 49 Raw'!AG58</f>
        <v>2.8885260000000001</v>
      </c>
      <c r="AE69" s="89">
        <f>'AEO 2022 49 Raw'!AH58</f>
        <v>2.95879</v>
      </c>
      <c r="AF69" s="89">
        <f>'AEO 2022 49 Raw'!AI58</f>
        <v>3.0494490000000001</v>
      </c>
      <c r="AG69" s="95">
        <f>'AEO 2022 49 Raw'!AJ58</f>
        <v>4.2000000000000003E-2</v>
      </c>
    </row>
    <row r="70" spans="1:33" ht="12" customHeight="1" x14ac:dyDescent="0.25">
      <c r="A70" s="83" t="s">
        <v>1963</v>
      </c>
      <c r="B70" s="88" t="s">
        <v>1911</v>
      </c>
      <c r="C70" s="89">
        <f>'AEO 2022 49 Raw'!F59</f>
        <v>11.067329000000001</v>
      </c>
      <c r="D70" s="89">
        <f>'AEO 2022 49 Raw'!G59</f>
        <v>12.607813</v>
      </c>
      <c r="E70" s="89">
        <f>'AEO 2022 49 Raw'!H59</f>
        <v>13.94788</v>
      </c>
      <c r="F70" s="89">
        <f>'AEO 2022 49 Raw'!I59</f>
        <v>15.200817000000001</v>
      </c>
      <c r="G70" s="89">
        <f>'AEO 2022 49 Raw'!J59</f>
        <v>16.409424000000001</v>
      </c>
      <c r="H70" s="89">
        <f>'AEO 2022 49 Raw'!K59</f>
        <v>17.468793999999999</v>
      </c>
      <c r="I70" s="89">
        <f>'AEO 2022 49 Raw'!L59</f>
        <v>18.418495</v>
      </c>
      <c r="J70" s="89">
        <f>'AEO 2022 49 Raw'!M59</f>
        <v>19.412512</v>
      </c>
      <c r="K70" s="89">
        <f>'AEO 2022 49 Raw'!N59</f>
        <v>20.331009000000002</v>
      </c>
      <c r="L70" s="89">
        <f>'AEO 2022 49 Raw'!O59</f>
        <v>21.253215999999998</v>
      </c>
      <c r="M70" s="89">
        <f>'AEO 2022 49 Raw'!P59</f>
        <v>22.132324000000001</v>
      </c>
      <c r="N70" s="89">
        <f>'AEO 2022 49 Raw'!Q59</f>
        <v>23.057877000000001</v>
      </c>
      <c r="O70" s="89">
        <f>'AEO 2022 49 Raw'!R59</f>
        <v>23.961736999999999</v>
      </c>
      <c r="P70" s="89">
        <f>'AEO 2022 49 Raw'!S59</f>
        <v>24.868386999999998</v>
      </c>
      <c r="Q70" s="89">
        <f>'AEO 2022 49 Raw'!T59</f>
        <v>25.860303999999999</v>
      </c>
      <c r="R70" s="89">
        <f>'AEO 2022 49 Raw'!U59</f>
        <v>26.877285000000001</v>
      </c>
      <c r="S70" s="89">
        <f>'AEO 2022 49 Raw'!V59</f>
        <v>27.994226000000001</v>
      </c>
      <c r="T70" s="89">
        <f>'AEO 2022 49 Raw'!W59</f>
        <v>29.186672000000002</v>
      </c>
      <c r="U70" s="89">
        <f>'AEO 2022 49 Raw'!X59</f>
        <v>30.496044000000001</v>
      </c>
      <c r="V70" s="89">
        <f>'AEO 2022 49 Raw'!Y59</f>
        <v>31.833998000000001</v>
      </c>
      <c r="W70" s="89">
        <f>'AEO 2022 49 Raw'!Z59</f>
        <v>33.266533000000003</v>
      </c>
      <c r="X70" s="89">
        <f>'AEO 2022 49 Raw'!AA59</f>
        <v>34.813713</v>
      </c>
      <c r="Y70" s="89">
        <f>'AEO 2022 49 Raw'!AB59</f>
        <v>36.425727999999999</v>
      </c>
      <c r="Z70" s="89">
        <f>'AEO 2022 49 Raw'!AC59</f>
        <v>37.994484</v>
      </c>
      <c r="AA70" s="89">
        <f>'AEO 2022 49 Raw'!AD59</f>
        <v>39.647616999999997</v>
      </c>
      <c r="AB70" s="89">
        <f>'AEO 2022 49 Raw'!AE59</f>
        <v>41.507323999999997</v>
      </c>
      <c r="AC70" s="89">
        <f>'AEO 2022 49 Raw'!AF59</f>
        <v>43.361381999999999</v>
      </c>
      <c r="AD70" s="89">
        <f>'AEO 2022 49 Raw'!AG59</f>
        <v>45.124737000000003</v>
      </c>
      <c r="AE70" s="89">
        <f>'AEO 2022 49 Raw'!AH59</f>
        <v>47.008755000000001</v>
      </c>
      <c r="AF70" s="89">
        <f>'AEO 2022 49 Raw'!AI59</f>
        <v>49.238883999999999</v>
      </c>
      <c r="AG70" s="95">
        <f>'AEO 2022 49 Raw'!AJ59</f>
        <v>5.2999999999999999E-2</v>
      </c>
    </row>
    <row r="71" spans="1:33" ht="15" customHeight="1" x14ac:dyDescent="0.25">
      <c r="A71" s="83" t="s">
        <v>1964</v>
      </c>
      <c r="B71" s="88" t="s">
        <v>1913</v>
      </c>
      <c r="C71" s="89">
        <f>'AEO 2022 49 Raw'!F60</f>
        <v>1.7916000000000001E-2</v>
      </c>
      <c r="D71" s="89">
        <f>'AEO 2022 49 Raw'!G60</f>
        <v>1.9213999999999998E-2</v>
      </c>
      <c r="E71" s="89">
        <f>'AEO 2022 49 Raw'!H60</f>
        <v>2.0053000000000001E-2</v>
      </c>
      <c r="F71" s="89">
        <f>'AEO 2022 49 Raw'!I60</f>
        <v>2.0570000000000001E-2</v>
      </c>
      <c r="G71" s="89">
        <f>'AEO 2022 49 Raw'!J60</f>
        <v>2.0900999999999999E-2</v>
      </c>
      <c r="H71" s="89">
        <f>'AEO 2022 49 Raw'!K60</f>
        <v>2.0961E-2</v>
      </c>
      <c r="I71" s="89">
        <f>'AEO 2022 49 Raw'!L60</f>
        <v>2.0830999999999999E-2</v>
      </c>
      <c r="J71" s="89">
        <f>'AEO 2022 49 Raw'!M60</f>
        <v>2.0653000000000001E-2</v>
      </c>
      <c r="K71" s="89">
        <f>'AEO 2022 49 Raw'!N60</f>
        <v>2.0344999999999999E-2</v>
      </c>
      <c r="L71" s="89">
        <f>'AEO 2022 49 Raw'!O60</f>
        <v>1.9997999999999998E-2</v>
      </c>
      <c r="M71" s="89">
        <f>'AEO 2022 49 Raw'!P60</f>
        <v>1.9602000000000001E-2</v>
      </c>
      <c r="N71" s="89">
        <f>'AEO 2022 49 Raw'!Q60</f>
        <v>1.9224999999999999E-2</v>
      </c>
      <c r="O71" s="89">
        <f>'AEO 2022 49 Raw'!R60</f>
        <v>1.8851E-2</v>
      </c>
      <c r="P71" s="89">
        <f>'AEO 2022 49 Raw'!S60</f>
        <v>1.8495999999999999E-2</v>
      </c>
      <c r="Q71" s="89">
        <f>'AEO 2022 49 Raw'!T60</f>
        <v>1.8259999999999998E-2</v>
      </c>
      <c r="R71" s="89">
        <f>'AEO 2022 49 Raw'!U60</f>
        <v>1.7722999999999999E-2</v>
      </c>
      <c r="S71" s="89">
        <f>'AEO 2022 49 Raw'!V60</f>
        <v>1.7073000000000001E-2</v>
      </c>
      <c r="T71" s="89">
        <f>'AEO 2022 49 Raw'!W60</f>
        <v>1.6806999999999999E-2</v>
      </c>
      <c r="U71" s="89">
        <f>'AEO 2022 49 Raw'!X60</f>
        <v>1.6423E-2</v>
      </c>
      <c r="V71" s="89">
        <f>'AEO 2022 49 Raw'!Y60</f>
        <v>1.6005999999999999E-2</v>
      </c>
      <c r="W71" s="89">
        <f>'AEO 2022 49 Raw'!Z60</f>
        <v>1.5616E-2</v>
      </c>
      <c r="X71" s="89">
        <f>'AEO 2022 49 Raw'!AA60</f>
        <v>1.525E-2</v>
      </c>
      <c r="Y71" s="89">
        <f>'AEO 2022 49 Raw'!AB60</f>
        <v>1.4888999999999999E-2</v>
      </c>
      <c r="Z71" s="89">
        <f>'AEO 2022 49 Raw'!AC60</f>
        <v>1.4487999999999999E-2</v>
      </c>
      <c r="AA71" s="89">
        <f>'AEO 2022 49 Raw'!AD60</f>
        <v>1.4109E-2</v>
      </c>
      <c r="AB71" s="89">
        <f>'AEO 2022 49 Raw'!AE60</f>
        <v>1.3778E-2</v>
      </c>
      <c r="AC71" s="89">
        <f>'AEO 2022 49 Raw'!AF60</f>
        <v>1.3429E-2</v>
      </c>
      <c r="AD71" s="89">
        <f>'AEO 2022 49 Raw'!AG60</f>
        <v>1.3054E-2</v>
      </c>
      <c r="AE71" s="89">
        <f>'AEO 2022 49 Raw'!AH60</f>
        <v>1.2709E-2</v>
      </c>
      <c r="AF71" s="89">
        <f>'AEO 2022 49 Raw'!AI60</f>
        <v>1.2381E-2</v>
      </c>
      <c r="AG71" s="95">
        <f>'AEO 2022 49 Raw'!AJ60</f>
        <v>-1.2999999999999999E-2</v>
      </c>
    </row>
    <row r="72" spans="1:33" ht="15" customHeight="1" x14ac:dyDescent="0.25">
      <c r="A72" s="83" t="s">
        <v>1965</v>
      </c>
      <c r="B72" s="88" t="s">
        <v>1915</v>
      </c>
      <c r="C72" s="89">
        <f>'AEO 2022 49 Raw'!F61</f>
        <v>6.2391000000000002E-2</v>
      </c>
      <c r="D72" s="89">
        <f>'AEO 2022 49 Raw'!G61</f>
        <v>0.115686</v>
      </c>
      <c r="E72" s="89">
        <f>'AEO 2022 49 Raw'!H61</f>
        <v>0.167073</v>
      </c>
      <c r="F72" s="89">
        <f>'AEO 2022 49 Raw'!I61</f>
        <v>0.219026</v>
      </c>
      <c r="G72" s="89">
        <f>'AEO 2022 49 Raw'!J61</f>
        <v>0.27007199999999998</v>
      </c>
      <c r="H72" s="89">
        <f>'AEO 2022 49 Raw'!K61</f>
        <v>0.31735400000000002</v>
      </c>
      <c r="I72" s="89">
        <f>'AEO 2022 49 Raw'!L61</f>
        <v>0.36161700000000002</v>
      </c>
      <c r="J72" s="89">
        <f>'AEO 2022 49 Raw'!M61</f>
        <v>0.40623900000000002</v>
      </c>
      <c r="K72" s="89">
        <f>'AEO 2022 49 Raw'!N61</f>
        <v>0.44908900000000002</v>
      </c>
      <c r="L72" s="89">
        <f>'AEO 2022 49 Raw'!O61</f>
        <v>0.491143</v>
      </c>
      <c r="M72" s="89">
        <f>'AEO 2022 49 Raw'!P61</f>
        <v>0.53164500000000003</v>
      </c>
      <c r="N72" s="89">
        <f>'AEO 2022 49 Raw'!Q61</f>
        <v>0.57263299999999995</v>
      </c>
      <c r="O72" s="89">
        <f>'AEO 2022 49 Raw'!R61</f>
        <v>0.61342099999999999</v>
      </c>
      <c r="P72" s="89">
        <f>'AEO 2022 49 Raw'!S61</f>
        <v>0.65289699999999995</v>
      </c>
      <c r="Q72" s="89">
        <f>'AEO 2022 49 Raw'!T61</f>
        <v>0.69375399999999998</v>
      </c>
      <c r="R72" s="89">
        <f>'AEO 2022 49 Raw'!U61</f>
        <v>0.73619800000000002</v>
      </c>
      <c r="S72" s="89">
        <f>'AEO 2022 49 Raw'!V61</f>
        <v>0.78083999999999998</v>
      </c>
      <c r="T72" s="89">
        <f>'AEO 2022 49 Raw'!W61</f>
        <v>0.82804</v>
      </c>
      <c r="U72" s="89">
        <f>'AEO 2022 49 Raw'!X61</f>
        <v>0.87890000000000001</v>
      </c>
      <c r="V72" s="89">
        <f>'AEO 2022 49 Raw'!Y61</f>
        <v>0.92970699999999995</v>
      </c>
      <c r="W72" s="89">
        <f>'AEO 2022 49 Raw'!Z61</f>
        <v>0.98351599999999995</v>
      </c>
      <c r="X72" s="89">
        <f>'AEO 2022 49 Raw'!AA61</f>
        <v>1.040759</v>
      </c>
      <c r="Y72" s="89">
        <f>'AEO 2022 49 Raw'!AB61</f>
        <v>1.100597</v>
      </c>
      <c r="Z72" s="89">
        <f>'AEO 2022 49 Raw'!AC61</f>
        <v>1.159273</v>
      </c>
      <c r="AA72" s="89">
        <f>'AEO 2022 49 Raw'!AD61</f>
        <v>1.221114</v>
      </c>
      <c r="AB72" s="89">
        <f>'AEO 2022 49 Raw'!AE61</f>
        <v>1.289544</v>
      </c>
      <c r="AC72" s="89">
        <f>'AEO 2022 49 Raw'!AF61</f>
        <v>1.358911</v>
      </c>
      <c r="AD72" s="89">
        <f>'AEO 2022 49 Raw'!AG61</f>
        <v>1.4262330000000001</v>
      </c>
      <c r="AE72" s="89">
        <f>'AEO 2022 49 Raw'!AH61</f>
        <v>1.4975259999999999</v>
      </c>
      <c r="AF72" s="89">
        <f>'AEO 2022 49 Raw'!AI61</f>
        <v>1.5801620000000001</v>
      </c>
      <c r="AG72" s="95">
        <f>'AEO 2022 49 Raw'!AJ61</f>
        <v>0.11799999999999999</v>
      </c>
    </row>
    <row r="73" spans="1:33" ht="15" customHeight="1" x14ac:dyDescent="0.25">
      <c r="A73" s="83" t="s">
        <v>1966</v>
      </c>
      <c r="B73" s="88" t="s">
        <v>1917</v>
      </c>
      <c r="C73" s="89">
        <f>'AEO 2022 49 Raw'!F62</f>
        <v>7.3249999999999996E-2</v>
      </c>
      <c r="D73" s="89">
        <f>'AEO 2022 49 Raw'!G62</f>
        <v>0.135847</v>
      </c>
      <c r="E73" s="89">
        <f>'AEO 2022 49 Raw'!H62</f>
        <v>0.19619500000000001</v>
      </c>
      <c r="F73" s="89">
        <f>'AEO 2022 49 Raw'!I62</f>
        <v>0.25722</v>
      </c>
      <c r="G73" s="89">
        <f>'AEO 2022 49 Raw'!J62</f>
        <v>0.31739800000000001</v>
      </c>
      <c r="H73" s="89">
        <f>'AEO 2022 49 Raw'!K62</f>
        <v>0.37348300000000001</v>
      </c>
      <c r="I73" s="89">
        <f>'AEO 2022 49 Raw'!L62</f>
        <v>0.42569800000000002</v>
      </c>
      <c r="J73" s="89">
        <f>'AEO 2022 49 Raw'!M62</f>
        <v>0.47827799999999998</v>
      </c>
      <c r="K73" s="89">
        <f>'AEO 2022 49 Raw'!N62</f>
        <v>0.52881199999999995</v>
      </c>
      <c r="L73" s="89">
        <f>'AEO 2022 49 Raw'!O62</f>
        <v>0.57833800000000002</v>
      </c>
      <c r="M73" s="89">
        <f>'AEO 2022 49 Raw'!P62</f>
        <v>0.62601600000000002</v>
      </c>
      <c r="N73" s="89">
        <f>'AEO 2022 49 Raw'!Q62</f>
        <v>0.67424300000000004</v>
      </c>
      <c r="O73" s="89">
        <f>'AEO 2022 49 Raw'!R62</f>
        <v>0.72223999999999999</v>
      </c>
      <c r="P73" s="89">
        <f>'AEO 2022 49 Raw'!S62</f>
        <v>0.76926899999999998</v>
      </c>
      <c r="Q73" s="89">
        <f>'AEO 2022 49 Raw'!T62</f>
        <v>0.81817300000000004</v>
      </c>
      <c r="R73" s="89">
        <f>'AEO 2022 49 Raw'!U62</f>
        <v>0.86896200000000001</v>
      </c>
      <c r="S73" s="89">
        <f>'AEO 2022 49 Raw'!V62</f>
        <v>0.92210800000000004</v>
      </c>
      <c r="T73" s="89">
        <f>'AEO 2022 49 Raw'!W62</f>
        <v>0.97826100000000005</v>
      </c>
      <c r="U73" s="89">
        <f>'AEO 2022 49 Raw'!X62</f>
        <v>1.0387010000000001</v>
      </c>
      <c r="V73" s="89">
        <f>'AEO 2022 49 Raw'!Y62</f>
        <v>1.099029</v>
      </c>
      <c r="W73" s="89">
        <f>'AEO 2022 49 Raw'!Z62</f>
        <v>1.162801</v>
      </c>
      <c r="X73" s="89">
        <f>'AEO 2022 49 Raw'!AA62</f>
        <v>1.2305280000000001</v>
      </c>
      <c r="Y73" s="89">
        <f>'AEO 2022 49 Raw'!AB62</f>
        <v>1.3010170000000001</v>
      </c>
      <c r="Z73" s="89">
        <f>'AEO 2022 49 Raw'!AC62</f>
        <v>1.3701270000000001</v>
      </c>
      <c r="AA73" s="89">
        <f>'AEO 2022 49 Raw'!AD62</f>
        <v>1.4430099999999999</v>
      </c>
      <c r="AB73" s="89">
        <f>'AEO 2022 49 Raw'!AE62</f>
        <v>1.5238080000000001</v>
      </c>
      <c r="AC73" s="89">
        <f>'AEO 2022 49 Raw'!AF62</f>
        <v>1.6059289999999999</v>
      </c>
      <c r="AD73" s="89">
        <f>'AEO 2022 49 Raw'!AG62</f>
        <v>1.6858519999999999</v>
      </c>
      <c r="AE73" s="89">
        <f>'AEO 2022 49 Raw'!AH62</f>
        <v>1.77071</v>
      </c>
      <c r="AF73" s="89">
        <f>'AEO 2022 49 Raw'!AI62</f>
        <v>1.8690389999999999</v>
      </c>
      <c r="AG73" s="95">
        <f>'AEO 2022 49 Raw'!AJ62</f>
        <v>0.11799999999999999</v>
      </c>
    </row>
    <row r="74" spans="1:33" ht="15" customHeight="1" x14ac:dyDescent="0.25">
      <c r="A74" s="83" t="s">
        <v>1967</v>
      </c>
      <c r="B74" s="88" t="s">
        <v>1919</v>
      </c>
      <c r="C74" s="89">
        <f>'AEO 2022 49 Raw'!F63</f>
        <v>0.117494</v>
      </c>
      <c r="D74" s="89">
        <f>'AEO 2022 49 Raw'!G63</f>
        <v>0.220997</v>
      </c>
      <c r="E74" s="89">
        <f>'AEO 2022 49 Raw'!H63</f>
        <v>0.32290400000000002</v>
      </c>
      <c r="F74" s="89">
        <f>'AEO 2022 49 Raw'!I63</f>
        <v>0.42830800000000002</v>
      </c>
      <c r="G74" s="89">
        <f>'AEO 2022 49 Raw'!J63</f>
        <v>0.53519499999999998</v>
      </c>
      <c r="H74" s="89">
        <f>'AEO 2022 49 Raw'!K63</f>
        <v>0.638235</v>
      </c>
      <c r="I74" s="89">
        <f>'AEO 2022 49 Raw'!L63</f>
        <v>0.73812900000000004</v>
      </c>
      <c r="J74" s="89">
        <f>'AEO 2022 49 Raw'!M63</f>
        <v>0.83994999999999997</v>
      </c>
      <c r="K74" s="89">
        <f>'AEO 2022 49 Raw'!N63</f>
        <v>0.94101900000000005</v>
      </c>
      <c r="L74" s="89">
        <f>'AEO 2022 49 Raw'!O63</f>
        <v>1.043112</v>
      </c>
      <c r="M74" s="89">
        <f>'AEO 2022 49 Raw'!P63</f>
        <v>1.1442619999999999</v>
      </c>
      <c r="N74" s="89">
        <f>'AEO 2022 49 Raw'!Q63</f>
        <v>1.248672</v>
      </c>
      <c r="O74" s="89">
        <f>'AEO 2022 49 Raw'!R63</f>
        <v>1.3540460000000001</v>
      </c>
      <c r="P74" s="89">
        <f>'AEO 2022 49 Raw'!S63</f>
        <v>1.456628</v>
      </c>
      <c r="Q74" s="89">
        <f>'AEO 2022 49 Raw'!T63</f>
        <v>1.56227</v>
      </c>
      <c r="R74" s="89">
        <f>'AEO 2022 49 Raw'!U63</f>
        <v>1.67126</v>
      </c>
      <c r="S74" s="89">
        <f>'AEO 2022 49 Raw'!V63</f>
        <v>1.784683</v>
      </c>
      <c r="T74" s="89">
        <f>'AEO 2022 49 Raw'!W63</f>
        <v>1.9037580000000001</v>
      </c>
      <c r="U74" s="89">
        <f>'AEO 2022 49 Raw'!X63</f>
        <v>2.0309949999999999</v>
      </c>
      <c r="V74" s="89">
        <f>'AEO 2022 49 Raw'!Y63</f>
        <v>2.1592039999999999</v>
      </c>
      <c r="W74" s="89">
        <f>'AEO 2022 49 Raw'!Z63</f>
        <v>2.2938830000000001</v>
      </c>
      <c r="X74" s="89">
        <f>'AEO 2022 49 Raw'!AA63</f>
        <v>2.4363489999999999</v>
      </c>
      <c r="Y74" s="89">
        <f>'AEO 2022 49 Raw'!AB63</f>
        <v>2.5843829999999999</v>
      </c>
      <c r="Z74" s="89">
        <f>'AEO 2022 49 Raw'!AC63</f>
        <v>2.7297009999999999</v>
      </c>
      <c r="AA74" s="89">
        <f>'AEO 2022 49 Raw'!AD63</f>
        <v>2.8824809999999998</v>
      </c>
      <c r="AB74" s="89">
        <f>'AEO 2022 49 Raw'!AE63</f>
        <v>3.0510079999999999</v>
      </c>
      <c r="AC74" s="89">
        <f>'AEO 2022 49 Raw'!AF63</f>
        <v>3.2221630000000001</v>
      </c>
      <c r="AD74" s="89">
        <f>'AEO 2022 49 Raw'!AG63</f>
        <v>3.3887149999999999</v>
      </c>
      <c r="AE74" s="89">
        <f>'AEO 2022 49 Raw'!AH63</f>
        <v>3.564994</v>
      </c>
      <c r="AF74" s="89">
        <f>'AEO 2022 49 Raw'!AI63</f>
        <v>3.7687819999999999</v>
      </c>
      <c r="AG74" s="95">
        <f>'AEO 2022 49 Raw'!AJ63</f>
        <v>0.127</v>
      </c>
    </row>
    <row r="75" spans="1:33" ht="15" customHeight="1" x14ac:dyDescent="0.25">
      <c r="A75" s="83" t="s">
        <v>1968</v>
      </c>
      <c r="B75" s="88" t="s">
        <v>1933</v>
      </c>
      <c r="C75" s="89">
        <f>'AEO 2022 49 Raw'!F64</f>
        <v>902.765625</v>
      </c>
      <c r="D75" s="89">
        <f>'AEO 2022 49 Raw'!G64</f>
        <v>905.081726</v>
      </c>
      <c r="E75" s="89">
        <f>'AEO 2022 49 Raw'!H64</f>
        <v>898.97088599999995</v>
      </c>
      <c r="F75" s="89">
        <f>'AEO 2022 49 Raw'!I64</f>
        <v>890.52441399999998</v>
      </c>
      <c r="G75" s="89">
        <f>'AEO 2022 49 Raw'!J64</f>
        <v>884.57464600000003</v>
      </c>
      <c r="H75" s="89">
        <f>'AEO 2022 49 Raw'!K64</f>
        <v>877.22308299999997</v>
      </c>
      <c r="I75" s="89">
        <f>'AEO 2022 49 Raw'!L64</f>
        <v>869.68133499999999</v>
      </c>
      <c r="J75" s="89">
        <f>'AEO 2022 49 Raw'!M64</f>
        <v>866.85888699999998</v>
      </c>
      <c r="K75" s="89">
        <f>'AEO 2022 49 Raw'!N64</f>
        <v>862.793274</v>
      </c>
      <c r="L75" s="89">
        <f>'AEO 2022 49 Raw'!O64</f>
        <v>859.91394000000003</v>
      </c>
      <c r="M75" s="89">
        <f>'AEO 2022 49 Raw'!P64</f>
        <v>856.35919200000001</v>
      </c>
      <c r="N75" s="89">
        <f>'AEO 2022 49 Raw'!Q64</f>
        <v>855.52264400000001</v>
      </c>
      <c r="O75" s="89">
        <f>'AEO 2022 49 Raw'!R64</f>
        <v>854.70330799999999</v>
      </c>
      <c r="P75" s="89">
        <f>'AEO 2022 49 Raw'!S64</f>
        <v>853.12951699999996</v>
      </c>
      <c r="Q75" s="89">
        <f>'AEO 2022 49 Raw'!T64</f>
        <v>854.27929700000004</v>
      </c>
      <c r="R75" s="89">
        <f>'AEO 2022 49 Raw'!U64</f>
        <v>857.00366199999996</v>
      </c>
      <c r="S75" s="89">
        <f>'AEO 2022 49 Raw'!V64</f>
        <v>861.31964100000005</v>
      </c>
      <c r="T75" s="89">
        <f>'AEO 2022 49 Raw'!W64</f>
        <v>865.80102499999998</v>
      </c>
      <c r="U75" s="89">
        <f>'AEO 2022 49 Raw'!X64</f>
        <v>872.67571999999996</v>
      </c>
      <c r="V75" s="89">
        <f>'AEO 2022 49 Raw'!Y64</f>
        <v>879.87738000000002</v>
      </c>
      <c r="W75" s="89">
        <f>'AEO 2022 49 Raw'!Z64</f>
        <v>888.08764599999995</v>
      </c>
      <c r="X75" s="89">
        <f>'AEO 2022 49 Raw'!AA64</f>
        <v>898.25976600000001</v>
      </c>
      <c r="Y75" s="89">
        <f>'AEO 2022 49 Raw'!AB64</f>
        <v>910.17413299999998</v>
      </c>
      <c r="Z75" s="89">
        <f>'AEO 2022 49 Raw'!AC64</f>
        <v>920.68365500000004</v>
      </c>
      <c r="AA75" s="89">
        <f>'AEO 2022 49 Raw'!AD64</f>
        <v>932.53894000000003</v>
      </c>
      <c r="AB75" s="89">
        <f>'AEO 2022 49 Raw'!AE64</f>
        <v>947.60363800000005</v>
      </c>
      <c r="AC75" s="89">
        <f>'AEO 2022 49 Raw'!AF64</f>
        <v>961.82153300000004</v>
      </c>
      <c r="AD75" s="89">
        <f>'AEO 2022 49 Raw'!AG64</f>
        <v>973.42321800000002</v>
      </c>
      <c r="AE75" s="89">
        <f>'AEO 2022 49 Raw'!AH64</f>
        <v>986.31658900000002</v>
      </c>
      <c r="AF75" s="89">
        <f>'AEO 2022 49 Raw'!AI64</f>
        <v>1004.3855589999999</v>
      </c>
      <c r="AG75" s="95">
        <f>'AEO 2022 49 Raw'!AJ64</f>
        <v>4.0000000000000001E-3</v>
      </c>
    </row>
    <row r="76" spans="1:33" ht="15" customHeight="1" x14ac:dyDescent="0.25">
      <c r="B76" s="35" t="s">
        <v>1934</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1969</v>
      </c>
      <c r="B77" s="88" t="s">
        <v>1903</v>
      </c>
      <c r="C77" s="89">
        <f>'AEO 2022 49 Raw'!F66</f>
        <v>3946.9182129999999</v>
      </c>
      <c r="D77" s="89">
        <f>'AEO 2022 49 Raw'!G66</f>
        <v>3972.0209960000002</v>
      </c>
      <c r="E77" s="89">
        <f>'AEO 2022 49 Raw'!H66</f>
        <v>3942.9887699999999</v>
      </c>
      <c r="F77" s="89">
        <f>'AEO 2022 49 Raw'!I66</f>
        <v>3894.9770509999998</v>
      </c>
      <c r="G77" s="89">
        <f>'AEO 2022 49 Raw'!J66</f>
        <v>3857.1301269999999</v>
      </c>
      <c r="H77" s="89">
        <f>'AEO 2022 49 Raw'!K66</f>
        <v>3804.6254880000001</v>
      </c>
      <c r="I77" s="89">
        <f>'AEO 2022 49 Raw'!L66</f>
        <v>3740.9016109999998</v>
      </c>
      <c r="J77" s="89">
        <f>'AEO 2022 49 Raw'!M66</f>
        <v>3686.5485840000001</v>
      </c>
      <c r="K77" s="89">
        <f>'AEO 2022 49 Raw'!N66</f>
        <v>3623.1633299999999</v>
      </c>
      <c r="L77" s="89">
        <f>'AEO 2022 49 Raw'!O66</f>
        <v>3564.1308589999999</v>
      </c>
      <c r="M77" s="89">
        <f>'AEO 2022 49 Raw'!P66</f>
        <v>3503.2309570000002</v>
      </c>
      <c r="N77" s="89">
        <f>'AEO 2022 49 Raw'!Q66</f>
        <v>3450.0686040000001</v>
      </c>
      <c r="O77" s="89">
        <f>'AEO 2022 49 Raw'!R66</f>
        <v>3398.6833499999998</v>
      </c>
      <c r="P77" s="89">
        <f>'AEO 2022 49 Raw'!S66</f>
        <v>3344.0964359999998</v>
      </c>
      <c r="Q77" s="89">
        <f>'AEO 2022 49 Raw'!T66</f>
        <v>3298.664307</v>
      </c>
      <c r="R77" s="89">
        <f>'AEO 2022 49 Raw'!U66</f>
        <v>3257.0695799999999</v>
      </c>
      <c r="S77" s="89">
        <f>'AEO 2022 49 Raw'!V66</f>
        <v>3219.0515140000002</v>
      </c>
      <c r="T77" s="89">
        <f>'AEO 2022 49 Raw'!W66</f>
        <v>3186.7387699999999</v>
      </c>
      <c r="U77" s="89">
        <f>'AEO 2022 49 Raw'!X66</f>
        <v>3160.0041500000002</v>
      </c>
      <c r="V77" s="89">
        <f>'AEO 2022 49 Raw'!Y66</f>
        <v>3136.1533199999999</v>
      </c>
      <c r="W77" s="89">
        <f>'AEO 2022 49 Raw'!Z66</f>
        <v>3113.3686520000001</v>
      </c>
      <c r="X77" s="89">
        <f>'AEO 2022 49 Raw'!AA66</f>
        <v>3097.3359380000002</v>
      </c>
      <c r="Y77" s="89">
        <f>'AEO 2022 49 Raw'!AB66</f>
        <v>3083.5678710000002</v>
      </c>
      <c r="Z77" s="89">
        <f>'AEO 2022 49 Raw'!AC66</f>
        <v>3061.7707519999999</v>
      </c>
      <c r="AA77" s="89">
        <f>'AEO 2022 49 Raw'!AD66</f>
        <v>3042.7102049999999</v>
      </c>
      <c r="AB77" s="89">
        <f>'AEO 2022 49 Raw'!AE66</f>
        <v>3031.7163089999999</v>
      </c>
      <c r="AC77" s="89">
        <f>'AEO 2022 49 Raw'!AF66</f>
        <v>3015.2265619999998</v>
      </c>
      <c r="AD77" s="89">
        <f>'AEO 2022 49 Raw'!AG66</f>
        <v>2988.586182</v>
      </c>
      <c r="AE77" s="89">
        <f>'AEO 2022 49 Raw'!AH66</f>
        <v>2963.538818</v>
      </c>
      <c r="AF77" s="89">
        <f>'AEO 2022 49 Raw'!AI66</f>
        <v>2951.713135</v>
      </c>
      <c r="AG77" s="95">
        <f>'AEO 2022 49 Raw'!AJ66</f>
        <v>-0.01</v>
      </c>
    </row>
    <row r="78" spans="1:33" ht="15" customHeight="1" x14ac:dyDescent="0.25">
      <c r="A78" s="83" t="s">
        <v>1970</v>
      </c>
      <c r="B78" s="88" t="s">
        <v>1905</v>
      </c>
      <c r="C78" s="89">
        <f>'AEO 2022 49 Raw'!F67</f>
        <v>3.50387</v>
      </c>
      <c r="D78" s="89">
        <f>'AEO 2022 49 Raw'!G67</f>
        <v>3.1082939999999999</v>
      </c>
      <c r="E78" s="89">
        <f>'AEO 2022 49 Raw'!H67</f>
        <v>2.759792</v>
      </c>
      <c r="F78" s="89">
        <f>'AEO 2022 49 Raw'!I67</f>
        <v>2.4568460000000001</v>
      </c>
      <c r="G78" s="89">
        <f>'AEO 2022 49 Raw'!J67</f>
        <v>2.2008709999999998</v>
      </c>
      <c r="H78" s="89">
        <f>'AEO 2022 49 Raw'!K67</f>
        <v>1.9979290000000001</v>
      </c>
      <c r="I78" s="89">
        <f>'AEO 2022 49 Raw'!L67</f>
        <v>1.8395919999999999</v>
      </c>
      <c r="J78" s="89">
        <f>'AEO 2022 49 Raw'!M67</f>
        <v>1.7129239999999999</v>
      </c>
      <c r="K78" s="89">
        <f>'AEO 2022 49 Raw'!N67</f>
        <v>1.6017170000000001</v>
      </c>
      <c r="L78" s="89">
        <f>'AEO 2022 49 Raw'!O67</f>
        <v>1.524653</v>
      </c>
      <c r="M78" s="89">
        <f>'AEO 2022 49 Raw'!P67</f>
        <v>1.4559230000000001</v>
      </c>
      <c r="N78" s="89">
        <f>'AEO 2022 49 Raw'!Q67</f>
        <v>1.392817</v>
      </c>
      <c r="O78" s="89">
        <f>'AEO 2022 49 Raw'!R67</f>
        <v>1.3386690000000001</v>
      </c>
      <c r="P78" s="89">
        <f>'AEO 2022 49 Raw'!S67</f>
        <v>1.2916859999999999</v>
      </c>
      <c r="Q78" s="89">
        <f>'AEO 2022 49 Raw'!T67</f>
        <v>1.257047</v>
      </c>
      <c r="R78" s="89">
        <f>'AEO 2022 49 Raw'!U67</f>
        <v>1.2238770000000001</v>
      </c>
      <c r="S78" s="89">
        <f>'AEO 2022 49 Raw'!V67</f>
        <v>1.1968369999999999</v>
      </c>
      <c r="T78" s="89">
        <f>'AEO 2022 49 Raw'!W67</f>
        <v>1.1711609999999999</v>
      </c>
      <c r="U78" s="89">
        <f>'AEO 2022 49 Raw'!X67</f>
        <v>1.149856</v>
      </c>
      <c r="V78" s="89">
        <f>'AEO 2022 49 Raw'!Y67</f>
        <v>1.128376</v>
      </c>
      <c r="W78" s="89">
        <f>'AEO 2022 49 Raw'!Z67</f>
        <v>1.111456</v>
      </c>
      <c r="X78" s="89">
        <f>'AEO 2022 49 Raw'!AA67</f>
        <v>1.090282</v>
      </c>
      <c r="Y78" s="89">
        <f>'AEO 2022 49 Raw'!AB67</f>
        <v>1.072851</v>
      </c>
      <c r="Z78" s="89">
        <f>'AEO 2022 49 Raw'!AC67</f>
        <v>1.0578259999999999</v>
      </c>
      <c r="AA78" s="89">
        <f>'AEO 2022 49 Raw'!AD67</f>
        <v>1.047952</v>
      </c>
      <c r="AB78" s="89">
        <f>'AEO 2022 49 Raw'!AE67</f>
        <v>1.044038</v>
      </c>
      <c r="AC78" s="89">
        <f>'AEO 2022 49 Raw'!AF67</f>
        <v>1.0399480000000001</v>
      </c>
      <c r="AD78" s="89">
        <f>'AEO 2022 49 Raw'!AG67</f>
        <v>1.034546</v>
      </c>
      <c r="AE78" s="89">
        <f>'AEO 2022 49 Raw'!AH67</f>
        <v>1.0305219999999999</v>
      </c>
      <c r="AF78" s="89">
        <f>'AEO 2022 49 Raw'!AI67</f>
        <v>1.03118</v>
      </c>
      <c r="AG78" s="95">
        <f>'AEO 2022 49 Raw'!AJ67</f>
        <v>-4.1000000000000002E-2</v>
      </c>
    </row>
    <row r="79" spans="1:33" ht="15" customHeight="1" x14ac:dyDescent="0.25">
      <c r="A79" s="83" t="s">
        <v>1971</v>
      </c>
      <c r="B79" s="88" t="s">
        <v>1907</v>
      </c>
      <c r="C79" s="89">
        <f>'AEO 2022 49 Raw'!F68</f>
        <v>0.53624499999999997</v>
      </c>
      <c r="D79" s="89">
        <f>'AEO 2022 49 Raw'!G68</f>
        <v>0.57017700000000004</v>
      </c>
      <c r="E79" s="89">
        <f>'AEO 2022 49 Raw'!H68</f>
        <v>0.59648199999999996</v>
      </c>
      <c r="F79" s="89">
        <f>'AEO 2022 49 Raw'!I68</f>
        <v>0.61990500000000004</v>
      </c>
      <c r="G79" s="89">
        <f>'AEO 2022 49 Raw'!J68</f>
        <v>0.64295599999999997</v>
      </c>
      <c r="H79" s="89">
        <f>'AEO 2022 49 Raw'!K68</f>
        <v>0.661748</v>
      </c>
      <c r="I79" s="89">
        <f>'AEO 2022 49 Raw'!L68</f>
        <v>0.67569599999999996</v>
      </c>
      <c r="J79" s="89">
        <f>'AEO 2022 49 Raw'!M68</f>
        <v>0.68829099999999999</v>
      </c>
      <c r="K79" s="89">
        <f>'AEO 2022 49 Raw'!N68</f>
        <v>0.69499299999999997</v>
      </c>
      <c r="L79" s="89">
        <f>'AEO 2022 49 Raw'!O68</f>
        <v>0.69982299999999997</v>
      </c>
      <c r="M79" s="89">
        <f>'AEO 2022 49 Raw'!P68</f>
        <v>0.70144499999999999</v>
      </c>
      <c r="N79" s="89">
        <f>'AEO 2022 49 Raw'!Q68</f>
        <v>0.702901</v>
      </c>
      <c r="O79" s="89">
        <f>'AEO 2022 49 Raw'!R68</f>
        <v>0.70617300000000005</v>
      </c>
      <c r="P79" s="89">
        <f>'AEO 2022 49 Raw'!S68</f>
        <v>0.71143199999999995</v>
      </c>
      <c r="Q79" s="89">
        <f>'AEO 2022 49 Raw'!T68</f>
        <v>0.72006300000000001</v>
      </c>
      <c r="R79" s="89">
        <f>'AEO 2022 49 Raw'!U68</f>
        <v>0.728792</v>
      </c>
      <c r="S79" s="89">
        <f>'AEO 2022 49 Raw'!V68</f>
        <v>0.73822299999999996</v>
      </c>
      <c r="T79" s="89">
        <f>'AEO 2022 49 Raw'!W68</f>
        <v>0.74695800000000001</v>
      </c>
      <c r="U79" s="89">
        <f>'AEO 2022 49 Raw'!X68</f>
        <v>0.75780000000000003</v>
      </c>
      <c r="V79" s="89">
        <f>'AEO 2022 49 Raw'!Y68</f>
        <v>0.770756</v>
      </c>
      <c r="W79" s="89">
        <f>'AEO 2022 49 Raw'!Z68</f>
        <v>0.78505000000000003</v>
      </c>
      <c r="X79" s="89">
        <f>'AEO 2022 49 Raw'!AA68</f>
        <v>0.80123</v>
      </c>
      <c r="Y79" s="89">
        <f>'AEO 2022 49 Raw'!AB68</f>
        <v>0.81848100000000001</v>
      </c>
      <c r="Z79" s="89">
        <f>'AEO 2022 49 Raw'!AC68</f>
        <v>0.83398499999999998</v>
      </c>
      <c r="AA79" s="89">
        <f>'AEO 2022 49 Raw'!AD68</f>
        <v>0.85067899999999996</v>
      </c>
      <c r="AB79" s="89">
        <f>'AEO 2022 49 Raw'!AE68</f>
        <v>0.87065999999999999</v>
      </c>
      <c r="AC79" s="89">
        <f>'AEO 2022 49 Raw'!AF68</f>
        <v>0.89005299999999998</v>
      </c>
      <c r="AD79" s="89">
        <f>'AEO 2022 49 Raw'!AG68</f>
        <v>0.90688400000000002</v>
      </c>
      <c r="AE79" s="89">
        <f>'AEO 2022 49 Raw'!AH68</f>
        <v>0.92405099999999996</v>
      </c>
      <c r="AF79" s="89">
        <f>'AEO 2022 49 Raw'!AI68</f>
        <v>0.94558799999999998</v>
      </c>
      <c r="AG79" s="95">
        <f>'AEO 2022 49 Raw'!AJ68</f>
        <v>0.02</v>
      </c>
    </row>
    <row r="80" spans="1:33" ht="15" customHeight="1" x14ac:dyDescent="0.25">
      <c r="A80" s="83" t="s">
        <v>1972</v>
      </c>
      <c r="B80" s="88" t="s">
        <v>1909</v>
      </c>
      <c r="C80" s="89">
        <f>'AEO 2022 49 Raw'!F69</f>
        <v>45.742882000000002</v>
      </c>
      <c r="D80" s="89">
        <f>'AEO 2022 49 Raw'!G69</f>
        <v>46.398879999999998</v>
      </c>
      <c r="E80" s="89">
        <f>'AEO 2022 49 Raw'!H69</f>
        <v>46.126579</v>
      </c>
      <c r="F80" s="89">
        <f>'AEO 2022 49 Raw'!I69</f>
        <v>45.351292000000001</v>
      </c>
      <c r="G80" s="89">
        <f>'AEO 2022 49 Raw'!J69</f>
        <v>44.491066000000004</v>
      </c>
      <c r="H80" s="89">
        <f>'AEO 2022 49 Raw'!K69</f>
        <v>43.402481000000002</v>
      </c>
      <c r="I80" s="89">
        <f>'AEO 2022 49 Raw'!L69</f>
        <v>42.225234999999998</v>
      </c>
      <c r="J80" s="89">
        <f>'AEO 2022 49 Raw'!M69</f>
        <v>41.231715999999999</v>
      </c>
      <c r="K80" s="89">
        <f>'AEO 2022 49 Raw'!N69</f>
        <v>40.214213999999998</v>
      </c>
      <c r="L80" s="89">
        <f>'AEO 2022 49 Raw'!O69</f>
        <v>39.276211000000004</v>
      </c>
      <c r="M80" s="89">
        <f>'AEO 2022 49 Raw'!P69</f>
        <v>38.370621</v>
      </c>
      <c r="N80" s="89">
        <f>'AEO 2022 49 Raw'!Q69</f>
        <v>37.688194000000003</v>
      </c>
      <c r="O80" s="89">
        <f>'AEO 2022 49 Raw'!R69</f>
        <v>37.237518000000001</v>
      </c>
      <c r="P80" s="89">
        <f>'AEO 2022 49 Raw'!S69</f>
        <v>36.933276999999997</v>
      </c>
      <c r="Q80" s="89">
        <f>'AEO 2022 49 Raw'!T69</f>
        <v>36.884205000000001</v>
      </c>
      <c r="R80" s="89">
        <f>'AEO 2022 49 Raw'!U69</f>
        <v>37.036926000000001</v>
      </c>
      <c r="S80" s="89">
        <f>'AEO 2022 49 Raw'!V69</f>
        <v>37.427875999999998</v>
      </c>
      <c r="T80" s="89">
        <f>'AEO 2022 49 Raw'!W69</f>
        <v>38.084671</v>
      </c>
      <c r="U80" s="89">
        <f>'AEO 2022 49 Raw'!X69</f>
        <v>39.012782999999999</v>
      </c>
      <c r="V80" s="89">
        <f>'AEO 2022 49 Raw'!Y69</f>
        <v>40.227345</v>
      </c>
      <c r="W80" s="89">
        <f>'AEO 2022 49 Raw'!Z69</f>
        <v>41.719439999999999</v>
      </c>
      <c r="X80" s="89">
        <f>'AEO 2022 49 Raw'!AA69</f>
        <v>43.503177999999998</v>
      </c>
      <c r="Y80" s="89">
        <f>'AEO 2022 49 Raw'!AB69</f>
        <v>45.574440000000003</v>
      </c>
      <c r="Z80" s="89">
        <f>'AEO 2022 49 Raw'!AC69</f>
        <v>47.805453999999997</v>
      </c>
      <c r="AA80" s="89">
        <f>'AEO 2022 49 Raw'!AD69</f>
        <v>50.409965999999997</v>
      </c>
      <c r="AB80" s="89">
        <f>'AEO 2022 49 Raw'!AE69</f>
        <v>53.538898000000003</v>
      </c>
      <c r="AC80" s="89">
        <f>'AEO 2022 49 Raw'!AF69</f>
        <v>56.997127999999996</v>
      </c>
      <c r="AD80" s="89">
        <f>'AEO 2022 49 Raw'!AG69</f>
        <v>60.579017999999998</v>
      </c>
      <c r="AE80" s="89">
        <f>'AEO 2022 49 Raw'!AH69</f>
        <v>64.567504999999997</v>
      </c>
      <c r="AF80" s="89">
        <f>'AEO 2022 49 Raw'!AI69</f>
        <v>69.345146</v>
      </c>
      <c r="AG80" s="95">
        <f>'AEO 2022 49 Raw'!AJ69</f>
        <v>1.4E-2</v>
      </c>
    </row>
    <row r="81" spans="1:33" ht="15" customHeight="1" x14ac:dyDescent="0.25">
      <c r="A81" s="83" t="s">
        <v>1973</v>
      </c>
      <c r="B81" s="88" t="s">
        <v>1911</v>
      </c>
      <c r="C81" s="89">
        <f>'AEO 2022 49 Raw'!F70</f>
        <v>0</v>
      </c>
      <c r="D81" s="89">
        <f>'AEO 2022 49 Raw'!G70</f>
        <v>0</v>
      </c>
      <c r="E81" s="89">
        <f>'AEO 2022 49 Raw'!H70</f>
        <v>0</v>
      </c>
      <c r="F81" s="89">
        <f>'AEO 2022 49 Raw'!I70</f>
        <v>0</v>
      </c>
      <c r="G81" s="89">
        <f>'AEO 2022 49 Raw'!J70</f>
        <v>0</v>
      </c>
      <c r="H81" s="89">
        <f>'AEO 2022 49 Raw'!K70</f>
        <v>0</v>
      </c>
      <c r="I81" s="89">
        <f>'AEO 2022 49 Raw'!L70</f>
        <v>0</v>
      </c>
      <c r="J81" s="89">
        <f>'AEO 2022 49 Raw'!M70</f>
        <v>0</v>
      </c>
      <c r="K81" s="89">
        <f>'AEO 2022 49 Raw'!N70</f>
        <v>0</v>
      </c>
      <c r="L81" s="89">
        <f>'AEO 2022 49 Raw'!O70</f>
        <v>0</v>
      </c>
      <c r="M81" s="89">
        <f>'AEO 2022 49 Raw'!P70</f>
        <v>0</v>
      </c>
      <c r="N81" s="89">
        <f>'AEO 2022 49 Raw'!Q70</f>
        <v>0</v>
      </c>
      <c r="O81" s="89">
        <f>'AEO 2022 49 Raw'!R70</f>
        <v>0</v>
      </c>
      <c r="P81" s="89">
        <f>'AEO 2022 49 Raw'!S70</f>
        <v>0</v>
      </c>
      <c r="Q81" s="89">
        <f>'AEO 2022 49 Raw'!T70</f>
        <v>0</v>
      </c>
      <c r="R81" s="89">
        <f>'AEO 2022 49 Raw'!U70</f>
        <v>0</v>
      </c>
      <c r="S81" s="89">
        <f>'AEO 2022 49 Raw'!V70</f>
        <v>0</v>
      </c>
      <c r="T81" s="89">
        <f>'AEO 2022 49 Raw'!W70</f>
        <v>0</v>
      </c>
      <c r="U81" s="89">
        <f>'AEO 2022 49 Raw'!X70</f>
        <v>0</v>
      </c>
      <c r="V81" s="89">
        <f>'AEO 2022 49 Raw'!Y70</f>
        <v>0</v>
      </c>
      <c r="W81" s="89">
        <f>'AEO 2022 49 Raw'!Z70</f>
        <v>0</v>
      </c>
      <c r="X81" s="89">
        <f>'AEO 2022 49 Raw'!AA70</f>
        <v>0</v>
      </c>
      <c r="Y81" s="89">
        <f>'AEO 2022 49 Raw'!AB70</f>
        <v>0</v>
      </c>
      <c r="Z81" s="89">
        <f>'AEO 2022 49 Raw'!AC70</f>
        <v>0</v>
      </c>
      <c r="AA81" s="89">
        <f>'AEO 2022 49 Raw'!AD70</f>
        <v>0</v>
      </c>
      <c r="AB81" s="89">
        <f>'AEO 2022 49 Raw'!AE70</f>
        <v>0</v>
      </c>
      <c r="AC81" s="89">
        <f>'AEO 2022 49 Raw'!AF70</f>
        <v>0</v>
      </c>
      <c r="AD81" s="89">
        <f>'AEO 2022 49 Raw'!AG70</f>
        <v>0</v>
      </c>
      <c r="AE81" s="89">
        <f>'AEO 2022 49 Raw'!AH70</f>
        <v>0</v>
      </c>
      <c r="AF81" s="89">
        <f>'AEO 2022 49 Raw'!AI70</f>
        <v>0</v>
      </c>
      <c r="AG81" s="95" t="str">
        <f>'AEO 2022 49 Raw'!AJ70</f>
        <v>- -</v>
      </c>
    </row>
    <row r="82" spans="1:33" ht="15" customHeight="1" x14ac:dyDescent="0.25">
      <c r="A82" s="83" t="s">
        <v>1974</v>
      </c>
      <c r="B82" s="88" t="s">
        <v>1913</v>
      </c>
      <c r="C82" s="89">
        <f>'AEO 2022 49 Raw'!F71</f>
        <v>2.4233999999999999E-2</v>
      </c>
      <c r="D82" s="89">
        <f>'AEO 2022 49 Raw'!G71</f>
        <v>2.4271000000000001E-2</v>
      </c>
      <c r="E82" s="89">
        <f>'AEO 2022 49 Raw'!H71</f>
        <v>2.4228E-2</v>
      </c>
      <c r="F82" s="89">
        <f>'AEO 2022 49 Raw'!I71</f>
        <v>2.3961E-2</v>
      </c>
      <c r="G82" s="89">
        <f>'AEO 2022 49 Raw'!J71</f>
        <v>2.3614E-2</v>
      </c>
      <c r="H82" s="89">
        <f>'AEO 2022 49 Raw'!K71</f>
        <v>2.3040000000000001E-2</v>
      </c>
      <c r="I82" s="89">
        <f>'AEO 2022 49 Raw'!L71</f>
        <v>2.2252000000000001E-2</v>
      </c>
      <c r="J82" s="89">
        <f>'AEO 2022 49 Raw'!M71</f>
        <v>2.1292999999999999E-2</v>
      </c>
      <c r="K82" s="89">
        <f>'AEO 2022 49 Raw'!N71</f>
        <v>2.0057999999999999E-2</v>
      </c>
      <c r="L82" s="89">
        <f>'AEO 2022 49 Raw'!O71</f>
        <v>1.8643E-2</v>
      </c>
      <c r="M82" s="89">
        <f>'AEO 2022 49 Raw'!P71</f>
        <v>1.7048000000000001E-2</v>
      </c>
      <c r="N82" s="89">
        <f>'AEO 2022 49 Raw'!Q71</f>
        <v>1.5358E-2</v>
      </c>
      <c r="O82" s="89">
        <f>'AEO 2022 49 Raw'!R71</f>
        <v>1.3613999999999999E-2</v>
      </c>
      <c r="P82" s="89">
        <f>'AEO 2022 49 Raw'!S71</f>
        <v>1.1927999999999999E-2</v>
      </c>
      <c r="Q82" s="89">
        <f>'AEO 2022 49 Raw'!T71</f>
        <v>1.0454E-2</v>
      </c>
      <c r="R82" s="89">
        <f>'AEO 2022 49 Raw'!U71</f>
        <v>9.2750000000000003E-3</v>
      </c>
      <c r="S82" s="89">
        <f>'AEO 2022 49 Raw'!V71</f>
        <v>8.5019999999999991E-3</v>
      </c>
      <c r="T82" s="89">
        <f>'AEO 2022 49 Raw'!W71</f>
        <v>7.9310000000000005E-3</v>
      </c>
      <c r="U82" s="89">
        <f>'AEO 2022 49 Raw'!X71</f>
        <v>6.8560000000000001E-3</v>
      </c>
      <c r="V82" s="89">
        <f>'AEO 2022 49 Raw'!Y71</f>
        <v>5.7650000000000002E-3</v>
      </c>
      <c r="W82" s="89">
        <f>'AEO 2022 49 Raw'!Z71</f>
        <v>5.3530000000000001E-3</v>
      </c>
      <c r="X82" s="89">
        <f>'AEO 2022 49 Raw'!AA71</f>
        <v>5.5329999999999997E-3</v>
      </c>
      <c r="Y82" s="89">
        <f>'AEO 2022 49 Raw'!AB71</f>
        <v>5.3489999999999996E-3</v>
      </c>
      <c r="Z82" s="89">
        <f>'AEO 2022 49 Raw'!AC71</f>
        <v>5.1460000000000004E-3</v>
      </c>
      <c r="AA82" s="89">
        <f>'AEO 2022 49 Raw'!AD71</f>
        <v>4.9490000000000003E-3</v>
      </c>
      <c r="AB82" s="89">
        <f>'AEO 2022 49 Raw'!AE71</f>
        <v>4.7660000000000003E-3</v>
      </c>
      <c r="AC82" s="89">
        <f>'AEO 2022 49 Raw'!AF71</f>
        <v>4.5760000000000002E-3</v>
      </c>
      <c r="AD82" s="89">
        <f>'AEO 2022 49 Raw'!AG71</f>
        <v>4.3779999999999999E-3</v>
      </c>
      <c r="AE82" s="89">
        <f>'AEO 2022 49 Raw'!AH71</f>
        <v>4.1910000000000003E-3</v>
      </c>
      <c r="AF82" s="89">
        <f>'AEO 2022 49 Raw'!AI71</f>
        <v>4.0220000000000004E-3</v>
      </c>
      <c r="AG82" s="95">
        <f>'AEO 2022 49 Raw'!AJ71</f>
        <v>-0.06</v>
      </c>
    </row>
    <row r="83" spans="1:33" ht="15" customHeight="1" x14ac:dyDescent="0.25">
      <c r="A83" s="83" t="s">
        <v>1975</v>
      </c>
      <c r="B83" s="88" t="s">
        <v>1915</v>
      </c>
      <c r="C83" s="89">
        <f>'AEO 2022 49 Raw'!F72</f>
        <v>0.21984400000000001</v>
      </c>
      <c r="D83" s="89">
        <f>'AEO 2022 49 Raw'!G72</f>
        <v>0.249386</v>
      </c>
      <c r="E83" s="89">
        <f>'AEO 2022 49 Raw'!H72</f>
        <v>0.27965000000000001</v>
      </c>
      <c r="F83" s="89">
        <f>'AEO 2022 49 Raw'!I72</f>
        <v>0.311056</v>
      </c>
      <c r="G83" s="89">
        <f>'AEO 2022 49 Raw'!J72</f>
        <v>0.34321200000000002</v>
      </c>
      <c r="H83" s="89">
        <f>'AEO 2022 49 Raw'!K72</f>
        <v>0.37310399999999999</v>
      </c>
      <c r="I83" s="89">
        <f>'AEO 2022 49 Raw'!L72</f>
        <v>0.40057799999999999</v>
      </c>
      <c r="J83" s="89">
        <f>'AEO 2022 49 Raw'!M72</f>
        <v>0.42727300000000001</v>
      </c>
      <c r="K83" s="89">
        <f>'AEO 2022 49 Raw'!N72</f>
        <v>0.450569</v>
      </c>
      <c r="L83" s="89">
        <f>'AEO 2022 49 Raw'!O72</f>
        <v>0.47128999999999999</v>
      </c>
      <c r="M83" s="89">
        <f>'AEO 2022 49 Raw'!P72</f>
        <v>0.48838500000000001</v>
      </c>
      <c r="N83" s="89">
        <f>'AEO 2022 49 Raw'!Q72</f>
        <v>0.50305500000000003</v>
      </c>
      <c r="O83" s="89">
        <f>'AEO 2022 49 Raw'!R72</f>
        <v>0.51450399999999996</v>
      </c>
      <c r="P83" s="89">
        <f>'AEO 2022 49 Raw'!S72</f>
        <v>0.52280700000000002</v>
      </c>
      <c r="Q83" s="89">
        <f>'AEO 2022 49 Raw'!T72</f>
        <v>0.53063400000000005</v>
      </c>
      <c r="R83" s="89">
        <f>'AEO 2022 49 Raw'!U72</f>
        <v>0.53813500000000003</v>
      </c>
      <c r="S83" s="89">
        <f>'AEO 2022 49 Raw'!V72</f>
        <v>0.54609799999999997</v>
      </c>
      <c r="T83" s="89">
        <f>'AEO 2022 49 Raw'!W72</f>
        <v>0.55604500000000001</v>
      </c>
      <c r="U83" s="89">
        <f>'AEO 2022 49 Raw'!X72</f>
        <v>0.56992699999999996</v>
      </c>
      <c r="V83" s="89">
        <f>'AEO 2022 49 Raw'!Y72</f>
        <v>0.57837700000000003</v>
      </c>
      <c r="W83" s="89">
        <f>'AEO 2022 49 Raw'!Z72</f>
        <v>0.58440499999999995</v>
      </c>
      <c r="X83" s="89">
        <f>'AEO 2022 49 Raw'!AA72</f>
        <v>0.59542700000000004</v>
      </c>
      <c r="Y83" s="89">
        <f>'AEO 2022 49 Raw'!AB72</f>
        <v>0.61545899999999998</v>
      </c>
      <c r="Z83" s="89">
        <f>'AEO 2022 49 Raw'!AC72</f>
        <v>0.63039800000000001</v>
      </c>
      <c r="AA83" s="89">
        <f>'AEO 2022 49 Raw'!AD72</f>
        <v>0.64655799999999997</v>
      </c>
      <c r="AB83" s="89">
        <f>'AEO 2022 49 Raw'!AE72</f>
        <v>0.665408</v>
      </c>
      <c r="AC83" s="89">
        <f>'AEO 2022 49 Raw'!AF72</f>
        <v>0.68383499999999997</v>
      </c>
      <c r="AD83" s="89">
        <f>'AEO 2022 49 Raw'!AG72</f>
        <v>0.700627</v>
      </c>
      <c r="AE83" s="89">
        <f>'AEO 2022 49 Raw'!AH72</f>
        <v>0.71857199999999999</v>
      </c>
      <c r="AF83" s="89">
        <f>'AEO 2022 49 Raw'!AI72</f>
        <v>0.740282</v>
      </c>
      <c r="AG83" s="95">
        <f>'AEO 2022 49 Raw'!AJ72</f>
        <v>4.2999999999999997E-2</v>
      </c>
    </row>
    <row r="84" spans="1:33" ht="15" customHeight="1" x14ac:dyDescent="0.25">
      <c r="A84" s="83" t="s">
        <v>1976</v>
      </c>
      <c r="B84" s="88" t="s">
        <v>1917</v>
      </c>
      <c r="C84" s="89">
        <f>'AEO 2022 49 Raw'!F73</f>
        <v>0.23067399999999999</v>
      </c>
      <c r="D84" s="89">
        <f>'AEO 2022 49 Raw'!G73</f>
        <v>0.259413</v>
      </c>
      <c r="E84" s="89">
        <f>'AEO 2022 49 Raw'!H73</f>
        <v>0.28916700000000001</v>
      </c>
      <c r="F84" s="89">
        <f>'AEO 2022 49 Raw'!I73</f>
        <v>0.32027699999999998</v>
      </c>
      <c r="G84" s="89">
        <f>'AEO 2022 49 Raw'!J73</f>
        <v>0.35240100000000002</v>
      </c>
      <c r="H84" s="89">
        <f>'AEO 2022 49 Raw'!K73</f>
        <v>0.38238299999999997</v>
      </c>
      <c r="I84" s="89">
        <f>'AEO 2022 49 Raw'!L73</f>
        <v>0.40994900000000001</v>
      </c>
      <c r="J84" s="89">
        <f>'AEO 2022 49 Raw'!M73</f>
        <v>0.43677300000000002</v>
      </c>
      <c r="K84" s="89">
        <f>'AEO 2022 49 Raw'!N73</f>
        <v>0.46011299999999999</v>
      </c>
      <c r="L84" s="89">
        <f>'AEO 2022 49 Raw'!O73</f>
        <v>0.48082000000000003</v>
      </c>
      <c r="M84" s="89">
        <f>'AEO 2022 49 Raw'!P73</f>
        <v>0.49779099999999998</v>
      </c>
      <c r="N84" s="89">
        <f>'AEO 2022 49 Raw'!Q73</f>
        <v>0.51222100000000004</v>
      </c>
      <c r="O84" s="89">
        <f>'AEO 2022 49 Raw'!R73</f>
        <v>0.52326399999999995</v>
      </c>
      <c r="P84" s="89">
        <f>'AEO 2022 49 Raw'!S73</f>
        <v>0.53093199999999996</v>
      </c>
      <c r="Q84" s="89">
        <f>'AEO 2022 49 Raw'!T73</f>
        <v>0.53814399999999996</v>
      </c>
      <c r="R84" s="89">
        <f>'AEO 2022 49 Raw'!U73</f>
        <v>0.54506500000000002</v>
      </c>
      <c r="S84" s="89">
        <f>'AEO 2022 49 Raw'!V73</f>
        <v>0.55250999999999995</v>
      </c>
      <c r="T84" s="89">
        <f>'AEO 2022 49 Raw'!W73</f>
        <v>0.56204900000000002</v>
      </c>
      <c r="U84" s="89">
        <f>'AEO 2022 49 Raw'!X73</f>
        <v>0.57568600000000003</v>
      </c>
      <c r="V84" s="89">
        <f>'AEO 2022 49 Raw'!Y73</f>
        <v>0.58356300000000005</v>
      </c>
      <c r="W84" s="89">
        <f>'AEO 2022 49 Raw'!Z73</f>
        <v>0.58889599999999998</v>
      </c>
      <c r="X84" s="89">
        <f>'AEO 2022 49 Raw'!AA73</f>
        <v>0.599472</v>
      </c>
      <c r="Y84" s="89">
        <f>'AEO 2022 49 Raw'!AB73</f>
        <v>0.61948400000000003</v>
      </c>
      <c r="Z84" s="89">
        <f>'AEO 2022 49 Raw'!AC73</f>
        <v>0.63414199999999998</v>
      </c>
      <c r="AA84" s="89">
        <f>'AEO 2022 49 Raw'!AD73</f>
        <v>0.64998800000000001</v>
      </c>
      <c r="AB84" s="89">
        <f>'AEO 2022 49 Raw'!AE73</f>
        <v>0.66855799999999999</v>
      </c>
      <c r="AC84" s="89">
        <f>'AEO 2022 49 Raw'!AF73</f>
        <v>0.68673700000000004</v>
      </c>
      <c r="AD84" s="89">
        <f>'AEO 2022 49 Raw'!AG73</f>
        <v>0.70331600000000005</v>
      </c>
      <c r="AE84" s="89">
        <f>'AEO 2022 49 Raw'!AH73</f>
        <v>0.72109800000000002</v>
      </c>
      <c r="AF84" s="89">
        <f>'AEO 2022 49 Raw'!AI73</f>
        <v>0.742699</v>
      </c>
      <c r="AG84" s="95">
        <f>'AEO 2022 49 Raw'!AJ73</f>
        <v>4.1000000000000002E-2</v>
      </c>
    </row>
    <row r="85" spans="1:33" ht="15" customHeight="1" x14ac:dyDescent="0.25">
      <c r="A85" s="83" t="s">
        <v>1977</v>
      </c>
      <c r="B85" s="88" t="s">
        <v>1919</v>
      </c>
      <c r="C85" s="89">
        <f>'AEO 2022 49 Raw'!F74</f>
        <v>5.6105000000000002E-2</v>
      </c>
      <c r="D85" s="89">
        <f>'AEO 2022 49 Raw'!G74</f>
        <v>0.109017</v>
      </c>
      <c r="E85" s="89">
        <f>'AEO 2022 49 Raw'!H74</f>
        <v>0.16221099999999999</v>
      </c>
      <c r="F85" s="89">
        <f>'AEO 2022 49 Raw'!I74</f>
        <v>0.21818199999999999</v>
      </c>
      <c r="G85" s="89">
        <f>'AEO 2022 49 Raw'!J74</f>
        <v>0.27599800000000002</v>
      </c>
      <c r="H85" s="89">
        <f>'AEO 2022 49 Raw'!K74</f>
        <v>0.332957</v>
      </c>
      <c r="I85" s="89">
        <f>'AEO 2022 49 Raw'!L74</f>
        <v>0.38910099999999997</v>
      </c>
      <c r="J85" s="89">
        <f>'AEO 2022 49 Raw'!M74</f>
        <v>0.44639000000000001</v>
      </c>
      <c r="K85" s="89">
        <f>'AEO 2022 49 Raw'!N74</f>
        <v>0.50272399999999995</v>
      </c>
      <c r="L85" s="89">
        <f>'AEO 2022 49 Raw'!O74</f>
        <v>0.55859400000000003</v>
      </c>
      <c r="M85" s="89">
        <f>'AEO 2022 49 Raw'!P74</f>
        <v>0.61234999999999995</v>
      </c>
      <c r="N85" s="89">
        <f>'AEO 2022 49 Raw'!Q74</f>
        <v>0.66522800000000004</v>
      </c>
      <c r="O85" s="89">
        <f>'AEO 2022 49 Raw'!R74</f>
        <v>0.71533199999999997</v>
      </c>
      <c r="P85" s="89">
        <f>'AEO 2022 49 Raw'!S74</f>
        <v>0.76092899999999997</v>
      </c>
      <c r="Q85" s="89">
        <f>'AEO 2022 49 Raw'!T74</f>
        <v>0.80480700000000005</v>
      </c>
      <c r="R85" s="89">
        <f>'AEO 2022 49 Raw'!U74</f>
        <v>0.84633499999999995</v>
      </c>
      <c r="S85" s="89">
        <f>'AEO 2022 49 Raw'!V74</f>
        <v>0.88546400000000003</v>
      </c>
      <c r="T85" s="89">
        <f>'AEO 2022 49 Raw'!W74</f>
        <v>0.92295799999999995</v>
      </c>
      <c r="U85" s="89">
        <f>'AEO 2022 49 Raw'!X74</f>
        <v>0.96037600000000001</v>
      </c>
      <c r="V85" s="89">
        <f>'AEO 2022 49 Raw'!Y74</f>
        <v>0.99599700000000002</v>
      </c>
      <c r="W85" s="89">
        <f>'AEO 2022 49 Raw'!Z74</f>
        <v>1.0299179999999999</v>
      </c>
      <c r="X85" s="89">
        <f>'AEO 2022 49 Raw'!AA74</f>
        <v>1.0646340000000001</v>
      </c>
      <c r="Y85" s="89">
        <f>'AEO 2022 49 Raw'!AB74</f>
        <v>1.101478</v>
      </c>
      <c r="Z85" s="89">
        <f>'AEO 2022 49 Raw'!AC74</f>
        <v>1.1355649999999999</v>
      </c>
      <c r="AA85" s="89">
        <f>'AEO 2022 49 Raw'!AD74</f>
        <v>1.1713009999999999</v>
      </c>
      <c r="AB85" s="89">
        <f>'AEO 2022 49 Raw'!AE74</f>
        <v>1.211625</v>
      </c>
      <c r="AC85" s="89">
        <f>'AEO 2022 49 Raw'!AF74</f>
        <v>1.251017</v>
      </c>
      <c r="AD85" s="89">
        <f>'AEO 2022 49 Raw'!AG74</f>
        <v>1.2872490000000001</v>
      </c>
      <c r="AE85" s="89">
        <f>'AEO 2022 49 Raw'!AH74</f>
        <v>1.3254969999999999</v>
      </c>
      <c r="AF85" s="89">
        <f>'AEO 2022 49 Raw'!AI74</f>
        <v>1.3707670000000001</v>
      </c>
      <c r="AG85" s="95">
        <f>'AEO 2022 49 Raw'!AJ74</f>
        <v>0.11700000000000001</v>
      </c>
    </row>
    <row r="86" spans="1:33" ht="15" customHeight="1" x14ac:dyDescent="0.25">
      <c r="A86" s="83" t="s">
        <v>1978</v>
      </c>
      <c r="B86" s="88" t="s">
        <v>1945</v>
      </c>
      <c r="C86" s="89">
        <f>'AEO 2022 49 Raw'!F75</f>
        <v>3997.233154</v>
      </c>
      <c r="D86" s="89">
        <f>'AEO 2022 49 Raw'!G75</f>
        <v>4022.741211</v>
      </c>
      <c r="E86" s="89">
        <f>'AEO 2022 49 Raw'!H75</f>
        <v>3993.2272950000001</v>
      </c>
      <c r="F86" s="89">
        <f>'AEO 2022 49 Raw'!I75</f>
        <v>3944.2775879999999</v>
      </c>
      <c r="G86" s="89">
        <f>'AEO 2022 49 Raw'!J75</f>
        <v>3905.4602049999999</v>
      </c>
      <c r="H86" s="89">
        <f>'AEO 2022 49 Raw'!K75</f>
        <v>3851.797607</v>
      </c>
      <c r="I86" s="89">
        <f>'AEO 2022 49 Raw'!L75</f>
        <v>3786.8620609999998</v>
      </c>
      <c r="J86" s="89">
        <f>'AEO 2022 49 Raw'!M75</f>
        <v>3731.514404</v>
      </c>
      <c r="K86" s="89">
        <f>'AEO 2022 49 Raw'!N75</f>
        <v>3667.1071780000002</v>
      </c>
      <c r="L86" s="89">
        <f>'AEO 2022 49 Raw'!O75</f>
        <v>3607.1616210000002</v>
      </c>
      <c r="M86" s="89">
        <f>'AEO 2022 49 Raw'!P75</f>
        <v>3545.373047</v>
      </c>
      <c r="N86" s="89">
        <f>'AEO 2022 49 Raw'!Q75</f>
        <v>3491.548828</v>
      </c>
      <c r="O86" s="89">
        <f>'AEO 2022 49 Raw'!R75</f>
        <v>3439.7333979999999</v>
      </c>
      <c r="P86" s="89">
        <f>'AEO 2022 49 Raw'!S75</f>
        <v>3384.860596</v>
      </c>
      <c r="Q86" s="89">
        <f>'AEO 2022 49 Raw'!T75</f>
        <v>3339.4091800000001</v>
      </c>
      <c r="R86" s="89">
        <f>'AEO 2022 49 Raw'!U75</f>
        <v>3297.9975589999999</v>
      </c>
      <c r="S86" s="89">
        <f>'AEO 2022 49 Raw'!V75</f>
        <v>3260.4067380000001</v>
      </c>
      <c r="T86" s="89">
        <f>'AEO 2022 49 Raw'!W75</f>
        <v>3228.7910160000001</v>
      </c>
      <c r="U86" s="89">
        <f>'AEO 2022 49 Raw'!X75</f>
        <v>3203.0373540000001</v>
      </c>
      <c r="V86" s="89">
        <f>'AEO 2022 49 Raw'!Y75</f>
        <v>3180.4445799999999</v>
      </c>
      <c r="W86" s="89">
        <f>'AEO 2022 49 Raw'!Z75</f>
        <v>3159.193115</v>
      </c>
      <c r="X86" s="89">
        <f>'AEO 2022 49 Raw'!AA75</f>
        <v>3144.9968260000001</v>
      </c>
      <c r="Y86" s="89">
        <f>'AEO 2022 49 Raw'!AB75</f>
        <v>3133.376221</v>
      </c>
      <c r="Z86" s="89">
        <f>'AEO 2022 49 Raw'!AC75</f>
        <v>3113.8725589999999</v>
      </c>
      <c r="AA86" s="89">
        <f>'AEO 2022 49 Raw'!AD75</f>
        <v>3097.491211</v>
      </c>
      <c r="AB86" s="89">
        <f>'AEO 2022 49 Raw'!AE75</f>
        <v>3089.7204590000001</v>
      </c>
      <c r="AC86" s="89">
        <f>'AEO 2022 49 Raw'!AF75</f>
        <v>3076.7795409999999</v>
      </c>
      <c r="AD86" s="89">
        <f>'AEO 2022 49 Raw'!AG75</f>
        <v>3053.8010250000002</v>
      </c>
      <c r="AE86" s="89">
        <f>'AEO 2022 49 Raw'!AH75</f>
        <v>3032.8291020000001</v>
      </c>
      <c r="AF86" s="89">
        <f>'AEO 2022 49 Raw'!AI75</f>
        <v>3025.8923340000001</v>
      </c>
      <c r="AG86" s="95">
        <f>'AEO 2022 49 Raw'!AJ75</f>
        <v>-0.01</v>
      </c>
    </row>
    <row r="87" spans="1:33" ht="15" customHeight="1" x14ac:dyDescent="0.25">
      <c r="B87" s="35" t="s">
        <v>1979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1980</v>
      </c>
      <c r="B88" s="88" t="s">
        <v>1903</v>
      </c>
      <c r="C88" s="89">
        <f>'AEO 2022 49 Raw'!F77</f>
        <v>4973.9282229999999</v>
      </c>
      <c r="D88" s="89">
        <f>'AEO 2022 49 Raw'!G77</f>
        <v>5011.0830079999996</v>
      </c>
      <c r="E88" s="89">
        <f>'AEO 2022 49 Raw'!H77</f>
        <v>4983.0751950000003</v>
      </c>
      <c r="F88" s="89">
        <f>'AEO 2022 49 Raw'!I77</f>
        <v>4929.6396480000003</v>
      </c>
      <c r="G88" s="89">
        <f>'AEO 2022 49 Raw'!J77</f>
        <v>4887.4023440000001</v>
      </c>
      <c r="H88" s="89">
        <f>'AEO 2022 49 Raw'!K77</f>
        <v>4827.109375</v>
      </c>
      <c r="I88" s="89">
        <f>'AEO 2022 49 Raw'!L77</f>
        <v>4754.3344729999999</v>
      </c>
      <c r="J88" s="89">
        <f>'AEO 2022 49 Raw'!M77</f>
        <v>4695.4560549999997</v>
      </c>
      <c r="K88" s="89">
        <f>'AEO 2022 49 Raw'!N77</f>
        <v>4626.140625</v>
      </c>
      <c r="L88" s="89">
        <f>'AEO 2022 49 Raw'!O77</f>
        <v>4563.4287109999996</v>
      </c>
      <c r="M88" s="89">
        <f>'AEO 2022 49 Raw'!P77</f>
        <v>4498.9677730000003</v>
      </c>
      <c r="N88" s="89">
        <f>'AEO 2022 49 Raw'!Q77</f>
        <v>4444.8134769999997</v>
      </c>
      <c r="O88" s="89">
        <f>'AEO 2022 49 Raw'!R77</f>
        <v>4392.2504879999997</v>
      </c>
      <c r="P88" s="89">
        <f>'AEO 2022 49 Raw'!S77</f>
        <v>4335.21875</v>
      </c>
      <c r="Q88" s="89">
        <f>'AEO 2022 49 Raw'!T77</f>
        <v>4289.9628910000001</v>
      </c>
      <c r="R88" s="89">
        <f>'AEO 2022 49 Raw'!U77</f>
        <v>4249.6503910000001</v>
      </c>
      <c r="S88" s="89">
        <f>'AEO 2022 49 Raw'!V77</f>
        <v>4212.9775390000004</v>
      </c>
      <c r="T88" s="89">
        <f>'AEO 2022 49 Raw'!W77</f>
        <v>4182.2250979999999</v>
      </c>
      <c r="U88" s="89">
        <f>'AEO 2022 49 Raw'!X77</f>
        <v>4157.9677730000003</v>
      </c>
      <c r="V88" s="89">
        <f>'AEO 2022 49 Raw'!Y77</f>
        <v>4136.591797</v>
      </c>
      <c r="W88" s="89">
        <f>'AEO 2022 49 Raw'!Z77</f>
        <v>4116.5517579999996</v>
      </c>
      <c r="X88" s="89">
        <f>'AEO 2022 49 Raw'!AA77</f>
        <v>4104.9160160000001</v>
      </c>
      <c r="Y88" s="89">
        <f>'AEO 2022 49 Raw'!AB77</f>
        <v>4097.1103519999997</v>
      </c>
      <c r="Z88" s="89">
        <f>'AEO 2022 49 Raw'!AC77</f>
        <v>4079.2687989999999</v>
      </c>
      <c r="AA88" s="89">
        <f>'AEO 2022 49 Raw'!AD77</f>
        <v>4065.4128420000002</v>
      </c>
      <c r="AB88" s="89">
        <f>'AEO 2022 49 Raw'!AE77</f>
        <v>4063.0661620000001</v>
      </c>
      <c r="AC88" s="89">
        <f>'AEO 2022 49 Raw'!AF77</f>
        <v>4054.2709960000002</v>
      </c>
      <c r="AD88" s="89">
        <f>'AEO 2022 49 Raw'!AG77</f>
        <v>4032.8395999999998</v>
      </c>
      <c r="AE88" s="89">
        <f>'AEO 2022 49 Raw'!AH77</f>
        <v>4014.779297</v>
      </c>
      <c r="AF88" s="89">
        <f>'AEO 2022 49 Raw'!AI77</f>
        <v>4014.897461</v>
      </c>
      <c r="AG88" s="95">
        <f>'AEO 2022 49 Raw'!AJ77</f>
        <v>-7.0000000000000001E-3</v>
      </c>
    </row>
    <row r="89" spans="1:33" ht="15" customHeight="1" x14ac:dyDescent="0.25">
      <c r="A89" s="83" t="s">
        <v>1981</v>
      </c>
      <c r="B89" s="88" t="s">
        <v>1905</v>
      </c>
      <c r="C89" s="89">
        <f>'AEO 2022 49 Raw'!F78</f>
        <v>490.47534200000001</v>
      </c>
      <c r="D89" s="89">
        <f>'AEO 2022 49 Raw'!G78</f>
        <v>489.54278599999998</v>
      </c>
      <c r="E89" s="89">
        <f>'AEO 2022 49 Raw'!H78</f>
        <v>484.528076</v>
      </c>
      <c r="F89" s="89">
        <f>'AEO 2022 49 Raw'!I78</f>
        <v>477.437927</v>
      </c>
      <c r="G89" s="89">
        <f>'AEO 2022 49 Raw'!J78</f>
        <v>471.35174599999999</v>
      </c>
      <c r="H89" s="89">
        <f>'AEO 2022 49 Raw'!K78</f>
        <v>465.489441</v>
      </c>
      <c r="I89" s="89">
        <f>'AEO 2022 49 Raw'!L78</f>
        <v>460.29931599999998</v>
      </c>
      <c r="J89" s="89">
        <f>'AEO 2022 49 Raw'!M78</f>
        <v>458.30557299999998</v>
      </c>
      <c r="K89" s="89">
        <f>'AEO 2022 49 Raw'!N78</f>
        <v>456.869598</v>
      </c>
      <c r="L89" s="89">
        <f>'AEO 2022 49 Raw'!O78</f>
        <v>457.16980000000001</v>
      </c>
      <c r="M89" s="89">
        <f>'AEO 2022 49 Raw'!P78</f>
        <v>458.033142</v>
      </c>
      <c r="N89" s="89">
        <f>'AEO 2022 49 Raw'!Q78</f>
        <v>461.31961100000001</v>
      </c>
      <c r="O89" s="89">
        <f>'AEO 2022 49 Raw'!R78</f>
        <v>465.492188</v>
      </c>
      <c r="P89" s="89">
        <f>'AEO 2022 49 Raw'!S78</f>
        <v>470.07696499999997</v>
      </c>
      <c r="Q89" s="89">
        <f>'AEO 2022 49 Raw'!T78</f>
        <v>476.58322099999998</v>
      </c>
      <c r="R89" s="89">
        <f>'AEO 2022 49 Raw'!U78</f>
        <v>484.07702599999999</v>
      </c>
      <c r="S89" s="89">
        <f>'AEO 2022 49 Raw'!V78</f>
        <v>492.60839800000002</v>
      </c>
      <c r="T89" s="89">
        <f>'AEO 2022 49 Raw'!W78</f>
        <v>500.74679600000002</v>
      </c>
      <c r="U89" s="89">
        <f>'AEO 2022 49 Raw'!X78</f>
        <v>510.16387900000001</v>
      </c>
      <c r="V89" s="89">
        <f>'AEO 2022 49 Raw'!Y78</f>
        <v>519.51074200000005</v>
      </c>
      <c r="W89" s="89">
        <f>'AEO 2022 49 Raw'!Z78</f>
        <v>529.93493699999999</v>
      </c>
      <c r="X89" s="89">
        <f>'AEO 2022 49 Raw'!AA78</f>
        <v>541.39691200000004</v>
      </c>
      <c r="Y89" s="89">
        <f>'AEO 2022 49 Raw'!AB78</f>
        <v>553.54376200000002</v>
      </c>
      <c r="Z89" s="89">
        <f>'AEO 2022 49 Raw'!AC78</f>
        <v>564.978882</v>
      </c>
      <c r="AA89" s="89">
        <f>'AEO 2022 49 Raw'!AD78</f>
        <v>577.20629899999994</v>
      </c>
      <c r="AB89" s="89">
        <f>'AEO 2022 49 Raw'!AE78</f>
        <v>591.48736599999995</v>
      </c>
      <c r="AC89" s="89">
        <f>'AEO 2022 49 Raw'!AF78</f>
        <v>605.02362100000005</v>
      </c>
      <c r="AD89" s="89">
        <f>'AEO 2022 49 Raw'!AG78</f>
        <v>617.05053699999996</v>
      </c>
      <c r="AE89" s="89">
        <f>'AEO 2022 49 Raw'!AH78</f>
        <v>630.252747</v>
      </c>
      <c r="AF89" s="89">
        <f>'AEO 2022 49 Raw'!AI78</f>
        <v>645.93926999999996</v>
      </c>
      <c r="AG89" s="95">
        <f>'AEO 2022 49 Raw'!AJ78</f>
        <v>0.01</v>
      </c>
    </row>
    <row r="90" spans="1:33" ht="12" customHeight="1" x14ac:dyDescent="0.25">
      <c r="A90" s="83" t="s">
        <v>1982</v>
      </c>
      <c r="B90" s="88" t="s">
        <v>1907</v>
      </c>
      <c r="C90" s="89">
        <f>'AEO 2022 49 Raw'!F79</f>
        <v>1.321412</v>
      </c>
      <c r="D90" s="89">
        <f>'AEO 2022 49 Raw'!G79</f>
        <v>1.4848980000000001</v>
      </c>
      <c r="E90" s="89">
        <f>'AEO 2022 49 Raw'!H79</f>
        <v>1.632096</v>
      </c>
      <c r="F90" s="89">
        <f>'AEO 2022 49 Raw'!I79</f>
        <v>1.772459</v>
      </c>
      <c r="G90" s="89">
        <f>'AEO 2022 49 Raw'!J79</f>
        <v>1.9115139999999999</v>
      </c>
      <c r="H90" s="89">
        <f>'AEO 2022 49 Raw'!K79</f>
        <v>2.0388229999999998</v>
      </c>
      <c r="I90" s="89">
        <f>'AEO 2022 49 Raw'!L79</f>
        <v>2.1545100000000001</v>
      </c>
      <c r="J90" s="89">
        <f>'AEO 2022 49 Raw'!M79</f>
        <v>2.273555</v>
      </c>
      <c r="K90" s="89">
        <f>'AEO 2022 49 Raw'!N79</f>
        <v>2.3824420000000002</v>
      </c>
      <c r="L90" s="89">
        <f>'AEO 2022 49 Raw'!O79</f>
        <v>2.4908670000000002</v>
      </c>
      <c r="M90" s="89">
        <f>'AEO 2022 49 Raw'!P79</f>
        <v>2.595011</v>
      </c>
      <c r="N90" s="89">
        <f>'AEO 2022 49 Raw'!Q79</f>
        <v>2.7054640000000001</v>
      </c>
      <c r="O90" s="89">
        <f>'AEO 2022 49 Raw'!R79</f>
        <v>2.8227319999999998</v>
      </c>
      <c r="P90" s="89">
        <f>'AEO 2022 49 Raw'!S79</f>
        <v>2.9407700000000001</v>
      </c>
      <c r="Q90" s="89">
        <f>'AEO 2022 49 Raw'!T79</f>
        <v>3.0620569999999998</v>
      </c>
      <c r="R90" s="89">
        <f>'AEO 2022 49 Raw'!U79</f>
        <v>3.1870180000000001</v>
      </c>
      <c r="S90" s="89">
        <f>'AEO 2022 49 Raw'!V79</f>
        <v>3.3164799999999999</v>
      </c>
      <c r="T90" s="89">
        <f>'AEO 2022 49 Raw'!W79</f>
        <v>3.4513289999999999</v>
      </c>
      <c r="U90" s="89">
        <f>'AEO 2022 49 Raw'!X79</f>
        <v>3.5968369999999998</v>
      </c>
      <c r="V90" s="89">
        <f>'AEO 2022 49 Raw'!Y79</f>
        <v>3.7527119999999998</v>
      </c>
      <c r="W90" s="89">
        <f>'AEO 2022 49 Raw'!Z79</f>
        <v>3.9178320000000002</v>
      </c>
      <c r="X90" s="89">
        <f>'AEO 2022 49 Raw'!AA79</f>
        <v>4.0922939999999999</v>
      </c>
      <c r="Y90" s="89">
        <f>'AEO 2022 49 Raw'!AB79</f>
        <v>4.2736720000000004</v>
      </c>
      <c r="Z90" s="89">
        <f>'AEO 2022 49 Raw'!AC79</f>
        <v>4.4478520000000001</v>
      </c>
      <c r="AA90" s="89">
        <f>'AEO 2022 49 Raw'!AD79</f>
        <v>4.6307080000000003</v>
      </c>
      <c r="AB90" s="89">
        <f>'AEO 2022 49 Raw'!AE79</f>
        <v>4.8356839999999996</v>
      </c>
      <c r="AC90" s="89">
        <f>'AEO 2022 49 Raw'!AF79</f>
        <v>5.0413329999999998</v>
      </c>
      <c r="AD90" s="89">
        <f>'AEO 2022 49 Raw'!AG79</f>
        <v>5.239223</v>
      </c>
      <c r="AE90" s="89">
        <f>'AEO 2022 49 Raw'!AH79</f>
        <v>5.445398</v>
      </c>
      <c r="AF90" s="89">
        <f>'AEO 2022 49 Raw'!AI79</f>
        <v>5.6879999999999997</v>
      </c>
      <c r="AG90" s="95">
        <f>'AEO 2022 49 Raw'!AJ79</f>
        <v>5.1999999999999998E-2</v>
      </c>
    </row>
    <row r="91" spans="1:33" ht="15" customHeight="1" x14ac:dyDescent="0.25">
      <c r="A91" s="83" t="s">
        <v>1983</v>
      </c>
      <c r="B91" s="88" t="s">
        <v>1909</v>
      </c>
      <c r="C91" s="89">
        <f>'AEO 2022 49 Raw'!F80</f>
        <v>46.919445000000003</v>
      </c>
      <c r="D91" s="89">
        <f>'AEO 2022 49 Raw'!G80</f>
        <v>47.787650999999997</v>
      </c>
      <c r="E91" s="89">
        <f>'AEO 2022 49 Raw'!H80</f>
        <v>47.69717</v>
      </c>
      <c r="F91" s="89">
        <f>'AEO 2022 49 Raw'!I80</f>
        <v>47.085571000000002</v>
      </c>
      <c r="G91" s="89">
        <f>'AEO 2022 49 Raw'!J80</f>
        <v>46.375903999999998</v>
      </c>
      <c r="H91" s="89">
        <f>'AEO 2022 49 Raw'!K80</f>
        <v>45.414321999999999</v>
      </c>
      <c r="I91" s="89">
        <f>'AEO 2022 49 Raw'!L80</f>
        <v>44.344101000000002</v>
      </c>
      <c r="J91" s="89">
        <f>'AEO 2022 49 Raw'!M80</f>
        <v>43.455722999999999</v>
      </c>
      <c r="K91" s="89">
        <f>'AEO 2022 49 Raw'!N80</f>
        <v>42.526229999999998</v>
      </c>
      <c r="L91" s="89">
        <f>'AEO 2022 49 Raw'!O80</f>
        <v>41.665241000000002</v>
      </c>
      <c r="M91" s="89">
        <f>'AEO 2022 49 Raw'!P80</f>
        <v>40.823532</v>
      </c>
      <c r="N91" s="89">
        <f>'AEO 2022 49 Raw'!Q80</f>
        <v>40.200274999999998</v>
      </c>
      <c r="O91" s="89">
        <f>'AEO 2022 49 Raw'!R80</f>
        <v>39.799294000000003</v>
      </c>
      <c r="P91" s="89">
        <f>'AEO 2022 49 Raw'!S80</f>
        <v>39.530914000000003</v>
      </c>
      <c r="Q91" s="89">
        <f>'AEO 2022 49 Raw'!T80</f>
        <v>39.515582999999999</v>
      </c>
      <c r="R91" s="89">
        <f>'AEO 2022 49 Raw'!U80</f>
        <v>39.699092999999998</v>
      </c>
      <c r="S91" s="89">
        <f>'AEO 2022 49 Raw'!V80</f>
        <v>40.119315999999998</v>
      </c>
      <c r="T91" s="89">
        <f>'AEO 2022 49 Raw'!W80</f>
        <v>40.808228</v>
      </c>
      <c r="U91" s="89">
        <f>'AEO 2022 49 Raw'!X80</f>
        <v>41.776150000000001</v>
      </c>
      <c r="V91" s="89">
        <f>'AEO 2022 49 Raw'!Y80</f>
        <v>43.037415000000003</v>
      </c>
      <c r="W91" s="89">
        <f>'AEO 2022 49 Raw'!Z80</f>
        <v>44.581676000000002</v>
      </c>
      <c r="X91" s="89">
        <f>'AEO 2022 49 Raw'!AA80</f>
        <v>46.426155000000001</v>
      </c>
      <c r="Y91" s="89">
        <f>'AEO 2022 49 Raw'!AB80</f>
        <v>48.561751999999998</v>
      </c>
      <c r="Z91" s="89">
        <f>'AEO 2022 49 Raw'!AC80</f>
        <v>50.852592000000001</v>
      </c>
      <c r="AA91" s="89">
        <f>'AEO 2022 49 Raw'!AD80</f>
        <v>53.524920999999999</v>
      </c>
      <c r="AB91" s="89">
        <f>'AEO 2022 49 Raw'!AE80</f>
        <v>56.736773999999997</v>
      </c>
      <c r="AC91" s="89">
        <f>'AEO 2022 49 Raw'!AF80</f>
        <v>60.278267</v>
      </c>
      <c r="AD91" s="89">
        <f>'AEO 2022 49 Raw'!AG80</f>
        <v>63.936852000000002</v>
      </c>
      <c r="AE91" s="89">
        <f>'AEO 2022 49 Raw'!AH80</f>
        <v>68.011581000000007</v>
      </c>
      <c r="AF91" s="89">
        <f>'AEO 2022 49 Raw'!AI80</f>
        <v>72.899353000000005</v>
      </c>
      <c r="AG91" s="95">
        <f>'AEO 2022 49 Raw'!AJ80</f>
        <v>1.4999999999999999E-2</v>
      </c>
    </row>
    <row r="92" spans="1:33" ht="15" customHeight="1" x14ac:dyDescent="0.25">
      <c r="A92" s="83" t="s">
        <v>1984</v>
      </c>
      <c r="B92" s="88" t="s">
        <v>1911</v>
      </c>
      <c r="C92" s="89">
        <f>'AEO 2022 49 Raw'!F81</f>
        <v>54.229323999999998</v>
      </c>
      <c r="D92" s="89">
        <f>'AEO 2022 49 Raw'!G81</f>
        <v>55.015259</v>
      </c>
      <c r="E92" s="89">
        <f>'AEO 2022 49 Raw'!H81</f>
        <v>54.933371999999999</v>
      </c>
      <c r="F92" s="89">
        <f>'AEO 2022 49 Raw'!I81</f>
        <v>54.293613000000001</v>
      </c>
      <c r="G92" s="89">
        <f>'AEO 2022 49 Raw'!J81</f>
        <v>53.655093999999998</v>
      </c>
      <c r="H92" s="89">
        <f>'AEO 2022 49 Raw'!K81</f>
        <v>52.891914</v>
      </c>
      <c r="I92" s="89">
        <f>'AEO 2022 49 Raw'!L81</f>
        <v>52.185752999999998</v>
      </c>
      <c r="J92" s="89">
        <f>'AEO 2022 49 Raw'!M81</f>
        <v>51.844337000000003</v>
      </c>
      <c r="K92" s="89">
        <f>'AEO 2022 49 Raw'!N81</f>
        <v>51.565246999999999</v>
      </c>
      <c r="L92" s="89">
        <f>'AEO 2022 49 Raw'!O81</f>
        <v>51.473343</v>
      </c>
      <c r="M92" s="89">
        <f>'AEO 2022 49 Raw'!P81</f>
        <v>51.440722999999998</v>
      </c>
      <c r="N92" s="89">
        <f>'AEO 2022 49 Raw'!Q81</f>
        <v>51.587584999999997</v>
      </c>
      <c r="O92" s="89">
        <f>'AEO 2022 49 Raw'!R81</f>
        <v>51.717658999999998</v>
      </c>
      <c r="P92" s="89">
        <f>'AEO 2022 49 Raw'!S81</f>
        <v>51.666297999999998</v>
      </c>
      <c r="Q92" s="89">
        <f>'AEO 2022 49 Raw'!T81</f>
        <v>51.654235999999997</v>
      </c>
      <c r="R92" s="89">
        <f>'AEO 2022 49 Raw'!U81</f>
        <v>51.562331999999998</v>
      </c>
      <c r="S92" s="89">
        <f>'AEO 2022 49 Raw'!V81</f>
        <v>51.499924</v>
      </c>
      <c r="T92" s="89">
        <f>'AEO 2022 49 Raw'!W81</f>
        <v>51.328879999999998</v>
      </c>
      <c r="U92" s="89">
        <f>'AEO 2022 49 Raw'!X81</f>
        <v>51.269302000000003</v>
      </c>
      <c r="V92" s="89">
        <f>'AEO 2022 49 Raw'!Y81</f>
        <v>51.279625000000003</v>
      </c>
      <c r="W92" s="89">
        <f>'AEO 2022 49 Raw'!Z81</f>
        <v>51.574215000000002</v>
      </c>
      <c r="X92" s="89">
        <f>'AEO 2022 49 Raw'!AA81</f>
        <v>52.178528</v>
      </c>
      <c r="Y92" s="89">
        <f>'AEO 2022 49 Raw'!AB81</f>
        <v>53.131045999999998</v>
      </c>
      <c r="Z92" s="89">
        <f>'AEO 2022 49 Raw'!AC81</f>
        <v>54.16581</v>
      </c>
      <c r="AA92" s="89">
        <f>'AEO 2022 49 Raw'!AD81</f>
        <v>55.468052</v>
      </c>
      <c r="AB92" s="89">
        <f>'AEO 2022 49 Raw'!AE81</f>
        <v>57.12603</v>
      </c>
      <c r="AC92" s="89">
        <f>'AEO 2022 49 Raw'!AF81</f>
        <v>58.837532000000003</v>
      </c>
      <c r="AD92" s="89">
        <f>'AEO 2022 49 Raw'!AG81</f>
        <v>60.484509000000003</v>
      </c>
      <c r="AE92" s="89">
        <f>'AEO 2022 49 Raw'!AH81</f>
        <v>62.280014000000001</v>
      </c>
      <c r="AF92" s="89">
        <f>'AEO 2022 49 Raw'!AI81</f>
        <v>64.498283000000001</v>
      </c>
      <c r="AG92" s="95">
        <f>'AEO 2022 49 Raw'!AJ81</f>
        <v>6.0000000000000001E-3</v>
      </c>
    </row>
    <row r="93" spans="1:33" ht="15" customHeight="1" x14ac:dyDescent="0.25">
      <c r="A93" s="83" t="s">
        <v>1985</v>
      </c>
      <c r="B93" s="88" t="s">
        <v>1913</v>
      </c>
      <c r="C93" s="89">
        <f>'AEO 2022 49 Raw'!F82</f>
        <v>4.7123999999999999E-2</v>
      </c>
      <c r="D93" s="89">
        <f>'AEO 2022 49 Raw'!G82</f>
        <v>4.8334000000000002E-2</v>
      </c>
      <c r="E93" s="89">
        <f>'AEO 2022 49 Raw'!H82</f>
        <v>4.9008999999999997E-2</v>
      </c>
      <c r="F93" s="89">
        <f>'AEO 2022 49 Raw'!I82</f>
        <v>4.9153000000000002E-2</v>
      </c>
      <c r="G93" s="89">
        <f>'AEO 2022 49 Raw'!J82</f>
        <v>4.9085999999999998E-2</v>
      </c>
      <c r="H93" s="89">
        <f>'AEO 2022 49 Raw'!K82</f>
        <v>4.8557999999999997E-2</v>
      </c>
      <c r="I93" s="89">
        <f>'AEO 2022 49 Raw'!L82</f>
        <v>4.7666E-2</v>
      </c>
      <c r="J93" s="89">
        <f>'AEO 2022 49 Raw'!M82</f>
        <v>4.6604E-2</v>
      </c>
      <c r="K93" s="89">
        <f>'AEO 2022 49 Raw'!N82</f>
        <v>4.5055999999999999E-2</v>
      </c>
      <c r="L93" s="89">
        <f>'AEO 2022 49 Raw'!O82</f>
        <v>4.3234000000000002E-2</v>
      </c>
      <c r="M93" s="89">
        <f>'AEO 2022 49 Raw'!P82</f>
        <v>4.1183999999999998E-2</v>
      </c>
      <c r="N93" s="89">
        <f>'AEO 2022 49 Raw'!Q82</f>
        <v>3.9076E-2</v>
      </c>
      <c r="O93" s="89">
        <f>'AEO 2022 49 Raw'!R82</f>
        <v>3.6756999999999998E-2</v>
      </c>
      <c r="P93" s="89">
        <f>'AEO 2022 49 Raw'!S82</f>
        <v>3.4462E-2</v>
      </c>
      <c r="Q93" s="89">
        <f>'AEO 2022 49 Raw'!T82</f>
        <v>3.2585000000000003E-2</v>
      </c>
      <c r="R93" s="89">
        <f>'AEO 2022 49 Raw'!U82</f>
        <v>3.0766000000000002E-2</v>
      </c>
      <c r="S93" s="89">
        <f>'AEO 2022 49 Raw'!V82</f>
        <v>2.9281999999999999E-2</v>
      </c>
      <c r="T93" s="89">
        <f>'AEO 2022 49 Raw'!W82</f>
        <v>2.8424000000000001E-2</v>
      </c>
      <c r="U93" s="89">
        <f>'AEO 2022 49 Raw'!X82</f>
        <v>2.6973E-2</v>
      </c>
      <c r="V93" s="89">
        <f>'AEO 2022 49 Raw'!Y82</f>
        <v>2.5541000000000001E-2</v>
      </c>
      <c r="W93" s="89">
        <f>'AEO 2022 49 Raw'!Z82</f>
        <v>2.4850000000000001E-2</v>
      </c>
      <c r="X93" s="89">
        <f>'AEO 2022 49 Raw'!AA82</f>
        <v>2.4775999999999999E-2</v>
      </c>
      <c r="Y93" s="89">
        <f>'AEO 2022 49 Raw'!AB82</f>
        <v>2.4340000000000001E-2</v>
      </c>
      <c r="Z93" s="89">
        <f>'AEO 2022 49 Raw'!AC82</f>
        <v>2.376E-2</v>
      </c>
      <c r="AA93" s="89">
        <f>'AEO 2022 49 Raw'!AD82</f>
        <v>2.3182000000000001E-2</v>
      </c>
      <c r="AB93" s="89">
        <f>'AEO 2022 49 Raw'!AE82</f>
        <v>2.2696999999999998E-2</v>
      </c>
      <c r="AC93" s="89">
        <f>'AEO 2022 49 Raw'!AF82</f>
        <v>2.2193000000000001E-2</v>
      </c>
      <c r="AD93" s="89">
        <f>'AEO 2022 49 Raw'!AG82</f>
        <v>2.1654E-2</v>
      </c>
      <c r="AE93" s="89">
        <f>'AEO 2022 49 Raw'!AH82</f>
        <v>2.1173000000000001E-2</v>
      </c>
      <c r="AF93" s="89">
        <f>'AEO 2022 49 Raw'!AI82</f>
        <v>2.0747999999999999E-2</v>
      </c>
      <c r="AG93" s="95">
        <f>'AEO 2022 49 Raw'!AJ82</f>
        <v>-2.8000000000000001E-2</v>
      </c>
    </row>
    <row r="94" spans="1:33" ht="15" customHeight="1" x14ac:dyDescent="0.25">
      <c r="A94" s="83" t="s">
        <v>1986</v>
      </c>
      <c r="B94" s="88" t="s">
        <v>1915</v>
      </c>
      <c r="C94" s="89">
        <f>'AEO 2022 49 Raw'!F83</f>
        <v>0.32721499999999998</v>
      </c>
      <c r="D94" s="89">
        <f>'AEO 2022 49 Raw'!G83</f>
        <v>0.45171800000000001</v>
      </c>
      <c r="E94" s="89">
        <f>'AEO 2022 49 Raw'!H83</f>
        <v>0.57710300000000003</v>
      </c>
      <c r="F94" s="89">
        <f>'AEO 2022 49 Raw'!I83</f>
        <v>0.70398799999999995</v>
      </c>
      <c r="G94" s="89">
        <f>'AEO 2022 49 Raw'!J83</f>
        <v>0.82977299999999998</v>
      </c>
      <c r="H94" s="89">
        <f>'AEO 2022 49 Raw'!K83</f>
        <v>0.947519</v>
      </c>
      <c r="I94" s="89">
        <f>'AEO 2022 49 Raw'!L83</f>
        <v>1.057409</v>
      </c>
      <c r="J94" s="89">
        <f>'AEO 2022 49 Raw'!M83</f>
        <v>1.1664890000000001</v>
      </c>
      <c r="K94" s="89">
        <f>'AEO 2022 49 Raw'!N83</f>
        <v>1.2682960000000001</v>
      </c>
      <c r="L94" s="89">
        <f>'AEO 2022 49 Raw'!O83</f>
        <v>1.365756</v>
      </c>
      <c r="M94" s="89">
        <f>'AEO 2022 49 Raw'!P83</f>
        <v>1.4570510000000001</v>
      </c>
      <c r="N94" s="89">
        <f>'AEO 2022 49 Raw'!Q83</f>
        <v>1.546961</v>
      </c>
      <c r="O94" s="89">
        <f>'AEO 2022 49 Raw'!R83</f>
        <v>1.6335569999999999</v>
      </c>
      <c r="P94" s="89">
        <f>'AEO 2022 49 Raw'!S83</f>
        <v>1.7151559999999999</v>
      </c>
      <c r="Q94" s="89">
        <f>'AEO 2022 49 Raw'!T83</f>
        <v>1.799544</v>
      </c>
      <c r="R94" s="89">
        <f>'AEO 2022 49 Raw'!U83</f>
        <v>1.8866000000000001</v>
      </c>
      <c r="S94" s="89">
        <f>'AEO 2022 49 Raw'!V83</f>
        <v>1.977285</v>
      </c>
      <c r="T94" s="89">
        <f>'AEO 2022 49 Raw'!W83</f>
        <v>2.0740910000000001</v>
      </c>
      <c r="U94" s="89">
        <f>'AEO 2022 49 Raw'!X83</f>
        <v>2.1803900000000001</v>
      </c>
      <c r="V94" s="89">
        <f>'AEO 2022 49 Raw'!Y83</f>
        <v>2.281933</v>
      </c>
      <c r="W94" s="89">
        <f>'AEO 2022 49 Raw'!Z83</f>
        <v>2.3854129999999998</v>
      </c>
      <c r="X94" s="89">
        <f>'AEO 2022 49 Raw'!AA83</f>
        <v>2.499425</v>
      </c>
      <c r="Y94" s="89">
        <f>'AEO 2022 49 Raw'!AB83</f>
        <v>2.6265809999999998</v>
      </c>
      <c r="Z94" s="89">
        <f>'AEO 2022 49 Raw'!AC83</f>
        <v>2.744075</v>
      </c>
      <c r="AA94" s="89">
        <f>'AEO 2022 49 Raw'!AD83</f>
        <v>2.8665750000000001</v>
      </c>
      <c r="AB94" s="89">
        <f>'AEO 2022 49 Raw'!AE83</f>
        <v>3.0021520000000002</v>
      </c>
      <c r="AC94" s="89">
        <f>'AEO 2022 49 Raw'!AF83</f>
        <v>3.1373799999999998</v>
      </c>
      <c r="AD94" s="89">
        <f>'AEO 2022 49 Raw'!AG83</f>
        <v>3.2675070000000002</v>
      </c>
      <c r="AE94" s="89">
        <f>'AEO 2022 49 Raw'!AH83</f>
        <v>3.407076</v>
      </c>
      <c r="AF94" s="89">
        <f>'AEO 2022 49 Raw'!AI83</f>
        <v>3.5680200000000002</v>
      </c>
      <c r="AG94" s="95">
        <f>'AEO 2022 49 Raw'!AJ83</f>
        <v>8.5999999999999993E-2</v>
      </c>
    </row>
    <row r="95" spans="1:33" ht="12" customHeight="1" x14ac:dyDescent="0.25">
      <c r="A95" s="83" t="s">
        <v>1987</v>
      </c>
      <c r="B95" s="88" t="s">
        <v>1917</v>
      </c>
      <c r="C95" s="89">
        <f>'AEO 2022 49 Raw'!F84</f>
        <v>0.35464299999999999</v>
      </c>
      <c r="D95" s="89">
        <f>'AEO 2022 49 Raw'!G84</f>
        <v>0.493477</v>
      </c>
      <c r="E95" s="89">
        <f>'AEO 2022 49 Raw'!H84</f>
        <v>0.63388900000000004</v>
      </c>
      <c r="F95" s="89">
        <f>'AEO 2022 49 Raw'!I84</f>
        <v>0.77668199999999998</v>
      </c>
      <c r="G95" s="89">
        <f>'AEO 2022 49 Raw'!J84</f>
        <v>0.91929899999999998</v>
      </c>
      <c r="H95" s="89">
        <f>'AEO 2022 49 Raw'!K84</f>
        <v>1.0542940000000001</v>
      </c>
      <c r="I95" s="89">
        <f>'AEO 2022 49 Raw'!L84</f>
        <v>1.1811959999999999</v>
      </c>
      <c r="J95" s="89">
        <f>'AEO 2022 49 Raw'!M84</f>
        <v>1.3079400000000001</v>
      </c>
      <c r="K95" s="89">
        <f>'AEO 2022 49 Raw'!N84</f>
        <v>1.427789</v>
      </c>
      <c r="L95" s="89">
        <f>'AEO 2022 49 Raw'!O84</f>
        <v>1.5437799999999999</v>
      </c>
      <c r="M95" s="89">
        <f>'AEO 2022 49 Raw'!P84</f>
        <v>1.6539790000000001</v>
      </c>
      <c r="N95" s="89">
        <f>'AEO 2022 49 Raw'!Q84</f>
        <v>1.763398</v>
      </c>
      <c r="O95" s="89">
        <f>'AEO 2022 49 Raw'!R84</f>
        <v>1.86954</v>
      </c>
      <c r="P95" s="89">
        <f>'AEO 2022 49 Raw'!S84</f>
        <v>1.970564</v>
      </c>
      <c r="Q95" s="89">
        <f>'AEO 2022 49 Raw'!T84</f>
        <v>2.0751940000000002</v>
      </c>
      <c r="R95" s="89">
        <f>'AEO 2022 49 Raw'!U84</f>
        <v>2.183001</v>
      </c>
      <c r="S95" s="89">
        <f>'AEO 2022 49 Raw'!V84</f>
        <v>2.294673</v>
      </c>
      <c r="T95" s="89">
        <f>'AEO 2022 49 Raw'!W84</f>
        <v>2.4131420000000001</v>
      </c>
      <c r="U95" s="89">
        <f>'AEO 2022 49 Raw'!X84</f>
        <v>2.5421079999999998</v>
      </c>
      <c r="V95" s="89">
        <f>'AEO 2022 49 Raw'!Y84</f>
        <v>2.665978</v>
      </c>
      <c r="W95" s="89">
        <f>'AEO 2022 49 Raw'!Z84</f>
        <v>2.7923469999999999</v>
      </c>
      <c r="X95" s="89">
        <f>'AEO 2022 49 Raw'!AA84</f>
        <v>2.9304899999999998</v>
      </c>
      <c r="Y95" s="89">
        <f>'AEO 2022 49 Raw'!AB84</f>
        <v>3.082776</v>
      </c>
      <c r="Z95" s="89">
        <f>'AEO 2022 49 Raw'!AC84</f>
        <v>3.224275</v>
      </c>
      <c r="AA95" s="89">
        <f>'AEO 2022 49 Raw'!AD84</f>
        <v>3.3717060000000001</v>
      </c>
      <c r="AB95" s="89">
        <f>'AEO 2022 49 Raw'!AE84</f>
        <v>3.5347710000000001</v>
      </c>
      <c r="AC95" s="89">
        <f>'AEO 2022 49 Raw'!AF84</f>
        <v>3.697743</v>
      </c>
      <c r="AD95" s="89">
        <f>'AEO 2022 49 Raw'!AG84</f>
        <v>3.855086</v>
      </c>
      <c r="AE95" s="89">
        <f>'AEO 2022 49 Raw'!AH84</f>
        <v>4.0240369999999999</v>
      </c>
      <c r="AF95" s="89">
        <f>'AEO 2022 49 Raw'!AI84</f>
        <v>4.218197</v>
      </c>
      <c r="AG95" s="95">
        <f>'AEO 2022 49 Raw'!AJ84</f>
        <v>8.8999999999999996E-2</v>
      </c>
    </row>
    <row r="96" spans="1:33" ht="15" customHeight="1" x14ac:dyDescent="0.25">
      <c r="A96" s="83" t="s">
        <v>1988</v>
      </c>
      <c r="B96" s="88" t="s">
        <v>1919</v>
      </c>
      <c r="C96" s="89">
        <f>'AEO 2022 49 Raw'!F85</f>
        <v>0.17360500000000001</v>
      </c>
      <c r="D96" s="89">
        <f>'AEO 2022 49 Raw'!G85</f>
        <v>0.33002700000000001</v>
      </c>
      <c r="E96" s="89">
        <f>'AEO 2022 49 Raw'!H85</f>
        <v>0.48513499999999998</v>
      </c>
      <c r="F96" s="89">
        <f>'AEO 2022 49 Raw'!I85</f>
        <v>0.64651700000000001</v>
      </c>
      <c r="G96" s="89">
        <f>'AEO 2022 49 Raw'!J85</f>
        <v>0.811226</v>
      </c>
      <c r="H96" s="89">
        <f>'AEO 2022 49 Raw'!K85</f>
        <v>0.97123300000000001</v>
      </c>
      <c r="I96" s="89">
        <f>'AEO 2022 49 Raw'!L85</f>
        <v>1.1272759999999999</v>
      </c>
      <c r="J96" s="89">
        <f>'AEO 2022 49 Raw'!M85</f>
        <v>1.2863910000000001</v>
      </c>
      <c r="K96" s="89">
        <f>'AEO 2022 49 Raw'!N85</f>
        <v>1.4437990000000001</v>
      </c>
      <c r="L96" s="89">
        <f>'AEO 2022 49 Raw'!O85</f>
        <v>1.6017669999999999</v>
      </c>
      <c r="M96" s="89">
        <f>'AEO 2022 49 Raw'!P85</f>
        <v>1.756678</v>
      </c>
      <c r="N96" s="89">
        <f>'AEO 2022 49 Raw'!Q85</f>
        <v>1.9139699999999999</v>
      </c>
      <c r="O96" s="89">
        <f>'AEO 2022 49 Raw'!R85</f>
        <v>2.0694530000000002</v>
      </c>
      <c r="P96" s="89">
        <f>'AEO 2022 49 Raw'!S85</f>
        <v>2.2176339999999999</v>
      </c>
      <c r="Q96" s="89">
        <f>'AEO 2022 49 Raw'!T85</f>
        <v>2.3671579999999999</v>
      </c>
      <c r="R96" s="89">
        <f>'AEO 2022 49 Raw'!U85</f>
        <v>2.5176789999999998</v>
      </c>
      <c r="S96" s="89">
        <f>'AEO 2022 49 Raw'!V85</f>
        <v>2.6702340000000002</v>
      </c>
      <c r="T96" s="89">
        <f>'AEO 2022 49 Raw'!W85</f>
        <v>2.8268049999999998</v>
      </c>
      <c r="U96" s="89">
        <f>'AEO 2022 49 Raw'!X85</f>
        <v>2.9914640000000001</v>
      </c>
      <c r="V96" s="89">
        <f>'AEO 2022 49 Raw'!Y85</f>
        <v>3.1552950000000002</v>
      </c>
      <c r="W96" s="89">
        <f>'AEO 2022 49 Raw'!Z85</f>
        <v>3.3238970000000001</v>
      </c>
      <c r="X96" s="89">
        <f>'AEO 2022 49 Raw'!AA85</f>
        <v>3.5010810000000001</v>
      </c>
      <c r="Y96" s="89">
        <f>'AEO 2022 49 Raw'!AB85</f>
        <v>3.6859600000000001</v>
      </c>
      <c r="Z96" s="89">
        <f>'AEO 2022 49 Raw'!AC85</f>
        <v>3.8653659999999999</v>
      </c>
      <c r="AA96" s="89">
        <f>'AEO 2022 49 Raw'!AD85</f>
        <v>4.0538809999999996</v>
      </c>
      <c r="AB96" s="89">
        <f>'AEO 2022 49 Raw'!AE85</f>
        <v>4.2627329999999999</v>
      </c>
      <c r="AC96" s="89">
        <f>'AEO 2022 49 Raw'!AF85</f>
        <v>4.4732799999999999</v>
      </c>
      <c r="AD96" s="89">
        <f>'AEO 2022 49 Raw'!AG85</f>
        <v>4.6760630000000001</v>
      </c>
      <c r="AE96" s="89">
        <f>'AEO 2022 49 Raw'!AH85</f>
        <v>4.8905890000000003</v>
      </c>
      <c r="AF96" s="89">
        <f>'AEO 2022 49 Raw'!AI85</f>
        <v>5.1396470000000001</v>
      </c>
      <c r="AG96" s="95">
        <f>'AEO 2022 49 Raw'!AJ85</f>
        <v>0.124</v>
      </c>
    </row>
    <row r="97" spans="1:33" ht="12" customHeight="1" x14ac:dyDescent="0.25">
      <c r="A97" s="83" t="s">
        <v>1989</v>
      </c>
      <c r="B97" s="35" t="s">
        <v>1990</v>
      </c>
      <c r="C97" s="89">
        <f>'AEO 2022 49 Raw'!F86</f>
        <v>5567.7773440000001</v>
      </c>
      <c r="D97" s="89">
        <f>'AEO 2022 49 Raw'!G86</f>
        <v>5606.2382809999999</v>
      </c>
      <c r="E97" s="89">
        <f>'AEO 2022 49 Raw'!H86</f>
        <v>5573.6098629999997</v>
      </c>
      <c r="F97" s="89">
        <f>'AEO 2022 49 Raw'!I86</f>
        <v>5512.4067379999997</v>
      </c>
      <c r="G97" s="89">
        <f>'AEO 2022 49 Raw'!J86</f>
        <v>5463.3085940000001</v>
      </c>
      <c r="H97" s="89">
        <f>'AEO 2022 49 Raw'!K86</f>
        <v>5395.9672849999997</v>
      </c>
      <c r="I97" s="89">
        <f>'AEO 2022 49 Raw'!L86</f>
        <v>5316.7299800000001</v>
      </c>
      <c r="J97" s="89">
        <f>'AEO 2022 49 Raw'!M86</f>
        <v>5255.1435549999997</v>
      </c>
      <c r="K97" s="89">
        <f>'AEO 2022 49 Raw'!N86</f>
        <v>5183.6704099999997</v>
      </c>
      <c r="L97" s="89">
        <f>'AEO 2022 49 Raw'!O86</f>
        <v>5120.78125</v>
      </c>
      <c r="M97" s="89">
        <f>'AEO 2022 49 Raw'!P86</f>
        <v>5056.7695309999999</v>
      </c>
      <c r="N97" s="89">
        <f>'AEO 2022 49 Raw'!Q86</f>
        <v>5005.8911129999997</v>
      </c>
      <c r="O97" s="89">
        <f>'AEO 2022 49 Raw'!R86</f>
        <v>4957.6909180000002</v>
      </c>
      <c r="P97" s="89">
        <f>'AEO 2022 49 Raw'!S86</f>
        <v>4905.3725590000004</v>
      </c>
      <c r="Q97" s="89">
        <f>'AEO 2022 49 Raw'!T86</f>
        <v>4867.0493159999996</v>
      </c>
      <c r="R97" s="89">
        <f>'AEO 2022 49 Raw'!U86</f>
        <v>4834.7929690000001</v>
      </c>
      <c r="S97" s="89">
        <f>'AEO 2022 49 Raw'!V86</f>
        <v>4807.4931640000004</v>
      </c>
      <c r="T97" s="89">
        <f>'AEO 2022 49 Raw'!W86</f>
        <v>4785.9023440000001</v>
      </c>
      <c r="U97" s="89">
        <f>'AEO 2022 49 Raw'!X86</f>
        <v>4772.515625</v>
      </c>
      <c r="V97" s="89">
        <f>'AEO 2022 49 Raw'!Y86</f>
        <v>4762.298828</v>
      </c>
      <c r="W97" s="89">
        <f>'AEO 2022 49 Raw'!Z86</f>
        <v>4755.0849609999996</v>
      </c>
      <c r="X97" s="89">
        <f>'AEO 2022 49 Raw'!AA86</f>
        <v>4757.9658200000003</v>
      </c>
      <c r="Y97" s="89">
        <f>'AEO 2022 49 Raw'!AB86</f>
        <v>4766.0415039999998</v>
      </c>
      <c r="Z97" s="89">
        <f>'AEO 2022 49 Raw'!AC86</f>
        <v>4763.5717770000001</v>
      </c>
      <c r="AA97" s="89">
        <f>'AEO 2022 49 Raw'!AD86</f>
        <v>4766.5566410000001</v>
      </c>
      <c r="AB97" s="89">
        <f>'AEO 2022 49 Raw'!AE86</f>
        <v>4784.0717770000001</v>
      </c>
      <c r="AC97" s="89">
        <f>'AEO 2022 49 Raw'!AF86</f>
        <v>4794.7817379999997</v>
      </c>
      <c r="AD97" s="89">
        <f>'AEO 2022 49 Raw'!AG86</f>
        <v>4791.3710940000001</v>
      </c>
      <c r="AE97" s="89">
        <f>'AEO 2022 49 Raw'!AH86</f>
        <v>4793.1118159999996</v>
      </c>
      <c r="AF97" s="89">
        <f>'AEO 2022 49 Raw'!AI86</f>
        <v>4816.8710940000001</v>
      </c>
      <c r="AG97" s="95">
        <f>'AEO 2022 49 Raw'!AJ86</f>
        <v>-5.0000000000000001E-3</v>
      </c>
    </row>
    <row r="98" spans="1:33" ht="15" customHeight="1" x14ac:dyDescent="0.25">
      <c r="C98" s="89"/>
      <c r="D98" s="89"/>
      <c r="E98" s="89"/>
      <c r="F98" s="89"/>
      <c r="G98" s="89"/>
      <c r="H98" s="89"/>
      <c r="I98" s="89"/>
      <c r="J98" s="89"/>
      <c r="K98" s="89"/>
      <c r="L98" s="89"/>
      <c r="M98" s="89"/>
      <c r="N98" s="89"/>
      <c r="O98" s="89"/>
      <c r="P98" s="89"/>
      <c r="Q98" s="89"/>
      <c r="R98" s="89"/>
      <c r="S98" s="89"/>
      <c r="T98" s="89"/>
      <c r="U98" s="89"/>
      <c r="V98" s="89"/>
      <c r="W98" s="89"/>
      <c r="X98" s="89"/>
      <c r="Y98" s="89"/>
      <c r="Z98" s="89"/>
      <c r="AA98" s="89"/>
      <c r="AB98" s="89"/>
      <c r="AC98" s="89"/>
      <c r="AD98" s="89"/>
      <c r="AE98" s="89"/>
      <c r="AF98" s="89"/>
      <c r="AG98" s="95"/>
    </row>
    <row r="99" spans="1:33" ht="15" customHeight="1" x14ac:dyDescent="0.25">
      <c r="B99" s="35" t="s">
        <v>1991</v>
      </c>
      <c r="C99" s="89"/>
      <c r="D99" s="89"/>
      <c r="E99" s="89"/>
      <c r="F99" s="89"/>
      <c r="G99" s="89"/>
      <c r="H99" s="89"/>
      <c r="I99" s="89"/>
      <c r="J99" s="89"/>
      <c r="K99" s="89"/>
      <c r="L99" s="89"/>
      <c r="M99" s="89"/>
      <c r="N99" s="89"/>
      <c r="O99" s="89"/>
      <c r="P99" s="89"/>
      <c r="Q99" s="89"/>
      <c r="R99" s="89"/>
      <c r="S99" s="89"/>
      <c r="T99" s="89"/>
      <c r="U99" s="89"/>
      <c r="V99" s="89"/>
      <c r="W99" s="89"/>
      <c r="X99" s="89"/>
      <c r="Y99" s="89"/>
      <c r="Z99" s="89"/>
      <c r="AA99" s="89"/>
      <c r="AB99" s="89"/>
      <c r="AC99" s="89"/>
      <c r="AD99" s="89"/>
      <c r="AE99" s="89"/>
      <c r="AF99" s="89"/>
      <c r="AG99" s="95"/>
    </row>
    <row r="100" spans="1:33" ht="15" customHeight="1" x14ac:dyDescent="0.25">
      <c r="B100" s="35" t="s">
        <v>1901</v>
      </c>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c r="AA100" s="89"/>
      <c r="AB100" s="89"/>
      <c r="AC100" s="89"/>
      <c r="AD100" s="89"/>
      <c r="AE100" s="89"/>
      <c r="AF100" s="89"/>
      <c r="AG100" s="95"/>
    </row>
    <row r="101" spans="1:33" ht="15" customHeight="1" x14ac:dyDescent="0.25">
      <c r="A101" s="83" t="s">
        <v>1992</v>
      </c>
      <c r="B101" s="88" t="s">
        <v>1903</v>
      </c>
      <c r="C101" s="89">
        <f>'AEO 2022 49 Raw'!F89</f>
        <v>14.741237999999999</v>
      </c>
      <c r="D101" s="89">
        <f>'AEO 2022 49 Raw'!G89</f>
        <v>14.935489</v>
      </c>
      <c r="E101" s="89">
        <f>'AEO 2022 49 Raw'!H89</f>
        <v>15.131951000000001</v>
      </c>
      <c r="F101" s="89">
        <f>'AEO 2022 49 Raw'!I89</f>
        <v>15.346864</v>
      </c>
      <c r="G101" s="89">
        <f>'AEO 2022 49 Raw'!J89</f>
        <v>15.578642</v>
      </c>
      <c r="H101" s="89">
        <f>'AEO 2022 49 Raw'!K89</f>
        <v>15.826320000000001</v>
      </c>
      <c r="I101" s="89">
        <f>'AEO 2022 49 Raw'!L89</f>
        <v>16.078035</v>
      </c>
      <c r="J101" s="89">
        <f>'AEO 2022 49 Raw'!M89</f>
        <v>16.313274</v>
      </c>
      <c r="K101" s="89">
        <f>'AEO 2022 49 Raw'!N89</f>
        <v>16.534417999999999</v>
      </c>
      <c r="L101" s="89">
        <f>'AEO 2022 49 Raw'!O89</f>
        <v>16.734303000000001</v>
      </c>
      <c r="M101" s="89">
        <f>'AEO 2022 49 Raw'!P89</f>
        <v>16.913201999999998</v>
      </c>
      <c r="N101" s="89">
        <f>'AEO 2022 49 Raw'!Q89</f>
        <v>17.076529000000001</v>
      </c>
      <c r="O101" s="89">
        <f>'AEO 2022 49 Raw'!R89</f>
        <v>17.226165999999999</v>
      </c>
      <c r="P101" s="89">
        <f>'AEO 2022 49 Raw'!S89</f>
        <v>17.35726</v>
      </c>
      <c r="Q101" s="89">
        <f>'AEO 2022 49 Raw'!T89</f>
        <v>17.473520000000001</v>
      </c>
      <c r="R101" s="89">
        <f>'AEO 2022 49 Raw'!U89</f>
        <v>17.579982999999999</v>
      </c>
      <c r="S101" s="89">
        <f>'AEO 2022 49 Raw'!V89</f>
        <v>17.678084999999999</v>
      </c>
      <c r="T101" s="89">
        <f>'AEO 2022 49 Raw'!W89</f>
        <v>17.768239999999999</v>
      </c>
      <c r="U101" s="89">
        <f>'AEO 2022 49 Raw'!X89</f>
        <v>17.846893000000001</v>
      </c>
      <c r="V101" s="89">
        <f>'AEO 2022 49 Raw'!Y89</f>
        <v>17.915973999999999</v>
      </c>
      <c r="W101" s="89">
        <f>'AEO 2022 49 Raw'!Z89</f>
        <v>17.976685</v>
      </c>
      <c r="X101" s="89">
        <f>'AEO 2022 49 Raw'!AA89</f>
        <v>18.028835000000001</v>
      </c>
      <c r="Y101" s="89">
        <f>'AEO 2022 49 Raw'!AB89</f>
        <v>18.07019</v>
      </c>
      <c r="Z101" s="89">
        <f>'AEO 2022 49 Raw'!AC89</f>
        <v>18.102819</v>
      </c>
      <c r="AA101" s="89">
        <f>'AEO 2022 49 Raw'!AD89</f>
        <v>18.129304999999999</v>
      </c>
      <c r="AB101" s="89">
        <f>'AEO 2022 49 Raw'!AE89</f>
        <v>18.151646</v>
      </c>
      <c r="AC101" s="89">
        <f>'AEO 2022 49 Raw'!AF89</f>
        <v>18.168402</v>
      </c>
      <c r="AD101" s="89">
        <f>'AEO 2022 49 Raw'!AG89</f>
        <v>18.180185000000002</v>
      </c>
      <c r="AE101" s="89">
        <f>'AEO 2022 49 Raw'!AH89</f>
        <v>18.190066999999999</v>
      </c>
      <c r="AF101" s="89">
        <f>'AEO 2022 49 Raw'!AI89</f>
        <v>18.198032000000001</v>
      </c>
      <c r="AG101" s="95">
        <f>'AEO 2022 49 Raw'!AJ89</f>
        <v>7.0000000000000001E-3</v>
      </c>
    </row>
    <row r="102" spans="1:33" ht="15" customHeight="1" x14ac:dyDescent="0.25">
      <c r="A102" s="83" t="s">
        <v>1993</v>
      </c>
      <c r="B102" s="88" t="s">
        <v>1905</v>
      </c>
      <c r="C102" s="89">
        <f>'AEO 2022 49 Raw'!F90</f>
        <v>10.389348</v>
      </c>
      <c r="D102" s="89">
        <f>'AEO 2022 49 Raw'!G90</f>
        <v>10.651983</v>
      </c>
      <c r="E102" s="89">
        <f>'AEO 2022 49 Raw'!H90</f>
        <v>10.92525</v>
      </c>
      <c r="F102" s="89">
        <f>'AEO 2022 49 Raw'!I90</f>
        <v>11.203771</v>
      </c>
      <c r="G102" s="89">
        <f>'AEO 2022 49 Raw'!J90</f>
        <v>11.482075</v>
      </c>
      <c r="H102" s="89">
        <f>'AEO 2022 49 Raw'!K90</f>
        <v>11.760088</v>
      </c>
      <c r="I102" s="89">
        <f>'AEO 2022 49 Raw'!L90</f>
        <v>12.036503</v>
      </c>
      <c r="J102" s="89">
        <f>'AEO 2022 49 Raw'!M90</f>
        <v>12.298057</v>
      </c>
      <c r="K102" s="89">
        <f>'AEO 2022 49 Raw'!N90</f>
        <v>12.545208000000001</v>
      </c>
      <c r="L102" s="89">
        <f>'AEO 2022 49 Raw'!O90</f>
        <v>12.772511</v>
      </c>
      <c r="M102" s="89">
        <f>'AEO 2022 49 Raw'!P90</f>
        <v>12.982132999999999</v>
      </c>
      <c r="N102" s="89">
        <f>'AEO 2022 49 Raw'!Q90</f>
        <v>13.168392000000001</v>
      </c>
      <c r="O102" s="89">
        <f>'AEO 2022 49 Raw'!R90</f>
        <v>13.33282</v>
      </c>
      <c r="P102" s="89">
        <f>'AEO 2022 49 Raw'!S90</f>
        <v>13.476126000000001</v>
      </c>
      <c r="Q102" s="89">
        <f>'AEO 2022 49 Raw'!T90</f>
        <v>13.603968</v>
      </c>
      <c r="R102" s="89">
        <f>'AEO 2022 49 Raw'!U90</f>
        <v>13.716996999999999</v>
      </c>
      <c r="S102" s="89">
        <f>'AEO 2022 49 Raw'!V90</f>
        <v>13.818701000000001</v>
      </c>
      <c r="T102" s="89">
        <f>'AEO 2022 49 Raw'!W90</f>
        <v>13.913751</v>
      </c>
      <c r="U102" s="89">
        <f>'AEO 2022 49 Raw'!X90</f>
        <v>14.005179</v>
      </c>
      <c r="V102" s="89">
        <f>'AEO 2022 49 Raw'!Y90</f>
        <v>14.090106</v>
      </c>
      <c r="W102" s="89">
        <f>'AEO 2022 49 Raw'!Z90</f>
        <v>14.163698</v>
      </c>
      <c r="X102" s="89">
        <f>'AEO 2022 49 Raw'!AA90</f>
        <v>14.230515</v>
      </c>
      <c r="Y102" s="89">
        <f>'AEO 2022 49 Raw'!AB90</f>
        <v>14.291926</v>
      </c>
      <c r="Z102" s="89">
        <f>'AEO 2022 49 Raw'!AC90</f>
        <v>14.331676</v>
      </c>
      <c r="AA102" s="89">
        <f>'AEO 2022 49 Raw'!AD90</f>
        <v>14.36323</v>
      </c>
      <c r="AB102" s="89">
        <f>'AEO 2022 49 Raw'!AE90</f>
        <v>14.388669999999999</v>
      </c>
      <c r="AC102" s="89">
        <f>'AEO 2022 49 Raw'!AF90</f>
        <v>14.409848999999999</v>
      </c>
      <c r="AD102" s="89">
        <f>'AEO 2022 49 Raw'!AG90</f>
        <v>14.429933</v>
      </c>
      <c r="AE102" s="89">
        <f>'AEO 2022 49 Raw'!AH90</f>
        <v>14.451250999999999</v>
      </c>
      <c r="AF102" s="89">
        <f>'AEO 2022 49 Raw'!AI90</f>
        <v>14.474892000000001</v>
      </c>
      <c r="AG102" s="95">
        <f>'AEO 2022 49 Raw'!AJ90</f>
        <v>1.2E-2</v>
      </c>
    </row>
    <row r="103" spans="1:33" ht="15" customHeight="1" x14ac:dyDescent="0.25">
      <c r="A103" s="83" t="s">
        <v>1994</v>
      </c>
      <c r="B103" s="88" t="s">
        <v>1907</v>
      </c>
      <c r="C103" s="89">
        <f>'AEO 2022 49 Raw'!F91</f>
        <v>12.185907</v>
      </c>
      <c r="D103" s="89">
        <f>'AEO 2022 49 Raw'!G91</f>
        <v>12.476823</v>
      </c>
      <c r="E103" s="89">
        <f>'AEO 2022 49 Raw'!H91</f>
        <v>12.615515</v>
      </c>
      <c r="F103" s="89">
        <f>'AEO 2022 49 Raw'!I91</f>
        <v>12.7065</v>
      </c>
      <c r="G103" s="89">
        <f>'AEO 2022 49 Raw'!J91</f>
        <v>12.7859</v>
      </c>
      <c r="H103" s="89">
        <f>'AEO 2022 49 Raw'!K91</f>
        <v>12.870822</v>
      </c>
      <c r="I103" s="89">
        <f>'AEO 2022 49 Raw'!L91</f>
        <v>12.969875999999999</v>
      </c>
      <c r="J103" s="89">
        <f>'AEO 2022 49 Raw'!M91</f>
        <v>13.056084999999999</v>
      </c>
      <c r="K103" s="89">
        <f>'AEO 2022 49 Raw'!N91</f>
        <v>13.145184</v>
      </c>
      <c r="L103" s="89">
        <f>'AEO 2022 49 Raw'!O91</f>
        <v>13.240028000000001</v>
      </c>
      <c r="M103" s="89">
        <f>'AEO 2022 49 Raw'!P91</f>
        <v>13.335407</v>
      </c>
      <c r="N103" s="89">
        <f>'AEO 2022 49 Raw'!Q91</f>
        <v>13.427023</v>
      </c>
      <c r="O103" s="89">
        <f>'AEO 2022 49 Raw'!R91</f>
        <v>13.511156</v>
      </c>
      <c r="P103" s="89">
        <f>'AEO 2022 49 Raw'!S91</f>
        <v>13.585314</v>
      </c>
      <c r="Q103" s="89">
        <f>'AEO 2022 49 Raw'!T91</f>
        <v>13.648538</v>
      </c>
      <c r="R103" s="89">
        <f>'AEO 2022 49 Raw'!U91</f>
        <v>13.702116999999999</v>
      </c>
      <c r="S103" s="89">
        <f>'AEO 2022 49 Raw'!V91</f>
        <v>13.746352999999999</v>
      </c>
      <c r="T103" s="89">
        <f>'AEO 2022 49 Raw'!W91</f>
        <v>13.780756999999999</v>
      </c>
      <c r="U103" s="89">
        <f>'AEO 2022 49 Raw'!X91</f>
        <v>13.811408999999999</v>
      </c>
      <c r="V103" s="89">
        <f>'AEO 2022 49 Raw'!Y91</f>
        <v>13.839574000000001</v>
      </c>
      <c r="W103" s="89">
        <f>'AEO 2022 49 Raw'!Z91</f>
        <v>13.866244</v>
      </c>
      <c r="X103" s="89">
        <f>'AEO 2022 49 Raw'!AA91</f>
        <v>13.894876</v>
      </c>
      <c r="Y103" s="89">
        <f>'AEO 2022 49 Raw'!AB91</f>
        <v>13.925592</v>
      </c>
      <c r="Z103" s="89">
        <f>'AEO 2022 49 Raw'!AC91</f>
        <v>13.958800999999999</v>
      </c>
      <c r="AA103" s="89">
        <f>'AEO 2022 49 Raw'!AD91</f>
        <v>13.994458</v>
      </c>
      <c r="AB103" s="89">
        <f>'AEO 2022 49 Raw'!AE91</f>
        <v>14.032181</v>
      </c>
      <c r="AC103" s="89">
        <f>'AEO 2022 49 Raw'!AF91</f>
        <v>14.070524000000001</v>
      </c>
      <c r="AD103" s="89">
        <f>'AEO 2022 49 Raw'!AG91</f>
        <v>14.108083000000001</v>
      </c>
      <c r="AE103" s="89">
        <f>'AEO 2022 49 Raw'!AH91</f>
        <v>14.143658</v>
      </c>
      <c r="AF103" s="89">
        <f>'AEO 2022 49 Raw'!AI91</f>
        <v>14.176228999999999</v>
      </c>
      <c r="AG103" s="95">
        <f>'AEO 2022 49 Raw'!AJ91</f>
        <v>5.0000000000000001E-3</v>
      </c>
    </row>
    <row r="104" spans="1:33" ht="15" customHeight="1" x14ac:dyDescent="0.25">
      <c r="A104" s="83" t="s">
        <v>1995</v>
      </c>
      <c r="B104" s="88" t="s">
        <v>1909</v>
      </c>
      <c r="C104" s="89">
        <f>'AEO 2022 49 Raw'!F92</f>
        <v>9.7966820000000006</v>
      </c>
      <c r="D104" s="89">
        <f>'AEO 2022 49 Raw'!G92</f>
        <v>10.141394</v>
      </c>
      <c r="E104" s="89">
        <f>'AEO 2022 49 Raw'!H92</f>
        <v>10.482111</v>
      </c>
      <c r="F104" s="89">
        <f>'AEO 2022 49 Raw'!I92</f>
        <v>10.792923</v>
      </c>
      <c r="G104" s="89">
        <f>'AEO 2022 49 Raw'!J92</f>
        <v>11.080147999999999</v>
      </c>
      <c r="H104" s="89">
        <f>'AEO 2022 49 Raw'!K92</f>
        <v>11.354793000000001</v>
      </c>
      <c r="I104" s="89">
        <f>'AEO 2022 49 Raw'!L92</f>
        <v>11.618785000000001</v>
      </c>
      <c r="J104" s="89">
        <f>'AEO 2022 49 Raw'!M92</f>
        <v>11.858299000000001</v>
      </c>
      <c r="K104" s="89">
        <f>'AEO 2022 49 Raw'!N92</f>
        <v>12.080997999999999</v>
      </c>
      <c r="L104" s="89">
        <f>'AEO 2022 49 Raw'!O92</f>
        <v>12.286559</v>
      </c>
      <c r="M104" s="89">
        <f>'AEO 2022 49 Raw'!P92</f>
        <v>12.474596999999999</v>
      </c>
      <c r="N104" s="89">
        <f>'AEO 2022 49 Raw'!Q92</f>
        <v>12.646784</v>
      </c>
      <c r="O104" s="89">
        <f>'AEO 2022 49 Raw'!R92</f>
        <v>12.807411</v>
      </c>
      <c r="P104" s="89">
        <f>'AEO 2022 49 Raw'!S92</f>
        <v>12.957732999999999</v>
      </c>
      <c r="Q104" s="89">
        <f>'AEO 2022 49 Raw'!T92</f>
        <v>13.102312</v>
      </c>
      <c r="R104" s="89">
        <f>'AEO 2022 49 Raw'!U92</f>
        <v>13.237653</v>
      </c>
      <c r="S104" s="89">
        <f>'AEO 2022 49 Raw'!V92</f>
        <v>13.369764999999999</v>
      </c>
      <c r="T104" s="89">
        <f>'AEO 2022 49 Raw'!W92</f>
        <v>13.489369</v>
      </c>
      <c r="U104" s="89">
        <f>'AEO 2022 49 Raw'!X92</f>
        <v>13.594626999999999</v>
      </c>
      <c r="V104" s="89">
        <f>'AEO 2022 49 Raw'!Y92</f>
        <v>13.691124</v>
      </c>
      <c r="W104" s="89">
        <f>'AEO 2022 49 Raw'!Z92</f>
        <v>13.767569</v>
      </c>
      <c r="X104" s="89">
        <f>'AEO 2022 49 Raw'!AA92</f>
        <v>13.843495000000001</v>
      </c>
      <c r="Y104" s="89">
        <f>'AEO 2022 49 Raw'!AB92</f>
        <v>13.902070999999999</v>
      </c>
      <c r="Z104" s="89">
        <f>'AEO 2022 49 Raw'!AC92</f>
        <v>13.944431</v>
      </c>
      <c r="AA104" s="89">
        <f>'AEO 2022 49 Raw'!AD92</f>
        <v>13.975425</v>
      </c>
      <c r="AB104" s="89">
        <f>'AEO 2022 49 Raw'!AE92</f>
        <v>13.998657</v>
      </c>
      <c r="AC104" s="89">
        <f>'AEO 2022 49 Raw'!AF92</f>
        <v>14.014450999999999</v>
      </c>
      <c r="AD104" s="89">
        <f>'AEO 2022 49 Raw'!AG92</f>
        <v>14.026536999999999</v>
      </c>
      <c r="AE104" s="89">
        <f>'AEO 2022 49 Raw'!AH92</f>
        <v>14.029642000000001</v>
      </c>
      <c r="AF104" s="89">
        <f>'AEO 2022 49 Raw'!AI92</f>
        <v>14.030704999999999</v>
      </c>
      <c r="AG104" s="95">
        <f>'AEO 2022 49 Raw'!AJ92</f>
        <v>1.2E-2</v>
      </c>
    </row>
    <row r="105" spans="1:33" ht="15" customHeight="1" x14ac:dyDescent="0.25">
      <c r="A105" s="83" t="s">
        <v>1996</v>
      </c>
      <c r="B105" s="88" t="s">
        <v>1911</v>
      </c>
      <c r="C105" s="89">
        <f>'AEO 2022 49 Raw'!F93</f>
        <v>10.140731000000001</v>
      </c>
      <c r="D105" s="89">
        <f>'AEO 2022 49 Raw'!G93</f>
        <v>10.118766000000001</v>
      </c>
      <c r="E105" s="89">
        <f>'AEO 2022 49 Raw'!H93</f>
        <v>10.096686999999999</v>
      </c>
      <c r="F105" s="89">
        <f>'AEO 2022 49 Raw'!I93</f>
        <v>10.076129999999999</v>
      </c>
      <c r="G105" s="89">
        <f>'AEO 2022 49 Raw'!J93</f>
        <v>10.059316000000001</v>
      </c>
      <c r="H105" s="89">
        <f>'AEO 2022 49 Raw'!K93</f>
        <v>10.047323</v>
      </c>
      <c r="I105" s="89">
        <f>'AEO 2022 49 Raw'!L93</f>
        <v>10.04161</v>
      </c>
      <c r="J105" s="89">
        <f>'AEO 2022 49 Raw'!M93</f>
        <v>10.038866000000001</v>
      </c>
      <c r="K105" s="89">
        <f>'AEO 2022 49 Raw'!N93</f>
        <v>10.043275</v>
      </c>
      <c r="L105" s="89">
        <f>'AEO 2022 49 Raw'!O93</f>
        <v>10.055061</v>
      </c>
      <c r="M105" s="89">
        <f>'AEO 2022 49 Raw'!P93</f>
        <v>10.074309</v>
      </c>
      <c r="N105" s="89">
        <f>'AEO 2022 49 Raw'!Q93</f>
        <v>10.100231000000001</v>
      </c>
      <c r="O105" s="89">
        <f>'AEO 2022 49 Raw'!R93</f>
        <v>10.131553</v>
      </c>
      <c r="P105" s="89">
        <f>'AEO 2022 49 Raw'!S93</f>
        <v>10.168238000000001</v>
      </c>
      <c r="Q105" s="89">
        <f>'AEO 2022 49 Raw'!T93</f>
        <v>10.208088</v>
      </c>
      <c r="R105" s="89">
        <f>'AEO 2022 49 Raw'!U93</f>
        <v>10.251548</v>
      </c>
      <c r="S105" s="89">
        <f>'AEO 2022 49 Raw'!V93</f>
        <v>10.296837999999999</v>
      </c>
      <c r="T105" s="89">
        <f>'AEO 2022 49 Raw'!W93</f>
        <v>10.342779</v>
      </c>
      <c r="U105" s="89">
        <f>'AEO 2022 49 Raw'!X93</f>
        <v>10.389234999999999</v>
      </c>
      <c r="V105" s="89">
        <f>'AEO 2022 49 Raw'!Y93</f>
        <v>10.439503</v>
      </c>
      <c r="W105" s="89">
        <f>'AEO 2022 49 Raw'!Z93</f>
        <v>10.488613000000001</v>
      </c>
      <c r="X105" s="89">
        <f>'AEO 2022 49 Raw'!AA93</f>
        <v>10.532904</v>
      </c>
      <c r="Y105" s="89">
        <f>'AEO 2022 49 Raw'!AB93</f>
        <v>10.575631</v>
      </c>
      <c r="Z105" s="89">
        <f>'AEO 2022 49 Raw'!AC93</f>
        <v>10.623269000000001</v>
      </c>
      <c r="AA105" s="89">
        <f>'AEO 2022 49 Raw'!AD93</f>
        <v>10.674185</v>
      </c>
      <c r="AB105" s="89">
        <f>'AEO 2022 49 Raw'!AE93</f>
        <v>10.726591000000001</v>
      </c>
      <c r="AC105" s="89">
        <f>'AEO 2022 49 Raw'!AF93</f>
        <v>10.778254</v>
      </c>
      <c r="AD105" s="89">
        <f>'AEO 2022 49 Raw'!AG93</f>
        <v>10.827627</v>
      </c>
      <c r="AE105" s="89">
        <f>'AEO 2022 49 Raw'!AH93</f>
        <v>10.877618</v>
      </c>
      <c r="AF105" s="89">
        <f>'AEO 2022 49 Raw'!AI93</f>
        <v>10.925521</v>
      </c>
      <c r="AG105" s="95">
        <f>'AEO 2022 49 Raw'!AJ93</f>
        <v>3.0000000000000001E-3</v>
      </c>
    </row>
    <row r="106" spans="1:33" ht="15" customHeight="1" x14ac:dyDescent="0.25">
      <c r="A106" s="83" t="s">
        <v>1997</v>
      </c>
      <c r="B106" s="88" t="s">
        <v>1913</v>
      </c>
      <c r="C106" s="89">
        <f>'AEO 2022 49 Raw'!F94</f>
        <v>24.274522999999999</v>
      </c>
      <c r="D106" s="89">
        <f>'AEO 2022 49 Raw'!G94</f>
        <v>24.426072999999999</v>
      </c>
      <c r="E106" s="89">
        <f>'AEO 2022 49 Raw'!H94</f>
        <v>24.596716000000001</v>
      </c>
      <c r="F106" s="89">
        <f>'AEO 2022 49 Raw'!I94</f>
        <v>24.774819999999998</v>
      </c>
      <c r="G106" s="89">
        <f>'AEO 2022 49 Raw'!J94</f>
        <v>24.951149000000001</v>
      </c>
      <c r="H106" s="89">
        <f>'AEO 2022 49 Raw'!K94</f>
        <v>25.121725000000001</v>
      </c>
      <c r="I106" s="89">
        <f>'AEO 2022 49 Raw'!L94</f>
        <v>25.282753</v>
      </c>
      <c r="J106" s="89">
        <f>'AEO 2022 49 Raw'!M94</f>
        <v>25.430627999999999</v>
      </c>
      <c r="K106" s="89">
        <f>'AEO 2022 49 Raw'!N94</f>
        <v>25.598943999999999</v>
      </c>
      <c r="L106" s="89">
        <f>'AEO 2022 49 Raw'!O94</f>
        <v>25.792003999999999</v>
      </c>
      <c r="M106" s="89">
        <f>'AEO 2022 49 Raw'!P94</f>
        <v>25.991244999999999</v>
      </c>
      <c r="N106" s="89">
        <f>'AEO 2022 49 Raw'!Q94</f>
        <v>26.189985</v>
      </c>
      <c r="O106" s="89">
        <f>'AEO 2022 49 Raw'!R94</f>
        <v>26.471159</v>
      </c>
      <c r="P106" s="89">
        <f>'AEO 2022 49 Raw'!S94</f>
        <v>26.807774999999999</v>
      </c>
      <c r="Q106" s="89">
        <f>'AEO 2022 49 Raw'!T94</f>
        <v>27.120647000000002</v>
      </c>
      <c r="R106" s="89">
        <f>'AEO 2022 49 Raw'!U94</f>
        <v>27.403449999999999</v>
      </c>
      <c r="S106" s="89">
        <f>'AEO 2022 49 Raw'!V94</f>
        <v>27.652650999999999</v>
      </c>
      <c r="T106" s="89">
        <f>'AEO 2022 49 Raw'!W94</f>
        <v>27.867411000000001</v>
      </c>
      <c r="U106" s="89">
        <f>'AEO 2022 49 Raw'!X94</f>
        <v>28.048697000000001</v>
      </c>
      <c r="V106" s="89">
        <f>'AEO 2022 49 Raw'!Y94</f>
        <v>28.149187000000001</v>
      </c>
      <c r="W106" s="89">
        <f>'AEO 2022 49 Raw'!Z94</f>
        <v>28.201750000000001</v>
      </c>
      <c r="X106" s="89">
        <f>'AEO 2022 49 Raw'!AA94</f>
        <v>28.250292000000002</v>
      </c>
      <c r="Y106" s="89">
        <f>'AEO 2022 49 Raw'!AB94</f>
        <v>28.295465</v>
      </c>
      <c r="Z106" s="89">
        <f>'AEO 2022 49 Raw'!AC94</f>
        <v>28.402052000000001</v>
      </c>
      <c r="AA106" s="89">
        <f>'AEO 2022 49 Raw'!AD94</f>
        <v>28.528841</v>
      </c>
      <c r="AB106" s="89">
        <f>'AEO 2022 49 Raw'!AE94</f>
        <v>28.627801999999999</v>
      </c>
      <c r="AC106" s="89">
        <f>'AEO 2022 49 Raw'!AF94</f>
        <v>28.705753000000001</v>
      </c>
      <c r="AD106" s="89">
        <f>'AEO 2022 49 Raw'!AG94</f>
        <v>28.767717000000001</v>
      </c>
      <c r="AE106" s="89">
        <f>'AEO 2022 49 Raw'!AH94</f>
        <v>28.817416999999999</v>
      </c>
      <c r="AF106" s="89">
        <f>'AEO 2022 49 Raw'!AI94</f>
        <v>28.857157000000001</v>
      </c>
      <c r="AG106" s="95">
        <f>'AEO 2022 49 Raw'!AJ94</f>
        <v>6.0000000000000001E-3</v>
      </c>
    </row>
    <row r="107" spans="1:33" ht="15" customHeight="1" x14ac:dyDescent="0.25">
      <c r="A107" s="83" t="s">
        <v>1998</v>
      </c>
      <c r="B107" s="88" t="s">
        <v>1915</v>
      </c>
      <c r="C107" s="89">
        <f>'AEO 2022 49 Raw'!F95</f>
        <v>23.005607999999999</v>
      </c>
      <c r="D107" s="89">
        <f>'AEO 2022 49 Raw'!G95</f>
        <v>23.194559000000002</v>
      </c>
      <c r="E107" s="89">
        <f>'AEO 2022 49 Raw'!H95</f>
        <v>23.379459000000001</v>
      </c>
      <c r="F107" s="89">
        <f>'AEO 2022 49 Raw'!I95</f>
        <v>23.574017999999999</v>
      </c>
      <c r="G107" s="89">
        <f>'AEO 2022 49 Raw'!J95</f>
        <v>23.799706</v>
      </c>
      <c r="H107" s="89">
        <f>'AEO 2022 49 Raw'!K95</f>
        <v>24.071110000000001</v>
      </c>
      <c r="I107" s="89">
        <f>'AEO 2022 49 Raw'!L95</f>
        <v>24.390039000000002</v>
      </c>
      <c r="J107" s="89">
        <f>'AEO 2022 49 Raw'!M95</f>
        <v>24.701353000000001</v>
      </c>
      <c r="K107" s="89">
        <f>'AEO 2022 49 Raw'!N95</f>
        <v>25.04701</v>
      </c>
      <c r="L107" s="89">
        <f>'AEO 2022 49 Raw'!O95</f>
        <v>25.411932</v>
      </c>
      <c r="M107" s="89">
        <f>'AEO 2022 49 Raw'!P95</f>
        <v>25.775064</v>
      </c>
      <c r="N107" s="89">
        <f>'AEO 2022 49 Raw'!Q95</f>
        <v>26.124093999999999</v>
      </c>
      <c r="O107" s="89">
        <f>'AEO 2022 49 Raw'!R95</f>
        <v>26.445478000000001</v>
      </c>
      <c r="P107" s="89">
        <f>'AEO 2022 49 Raw'!S95</f>
        <v>26.728565</v>
      </c>
      <c r="Q107" s="89">
        <f>'AEO 2022 49 Raw'!T95</f>
        <v>26.976299000000001</v>
      </c>
      <c r="R107" s="89">
        <f>'AEO 2022 49 Raw'!U95</f>
        <v>27.192411</v>
      </c>
      <c r="S107" s="89">
        <f>'AEO 2022 49 Raw'!V95</f>
        <v>27.379662</v>
      </c>
      <c r="T107" s="89">
        <f>'AEO 2022 49 Raw'!W95</f>
        <v>27.540174</v>
      </c>
      <c r="U107" s="89">
        <f>'AEO 2022 49 Raw'!X95</f>
        <v>27.677088000000001</v>
      </c>
      <c r="V107" s="89">
        <f>'AEO 2022 49 Raw'!Y95</f>
        <v>27.799296999999999</v>
      </c>
      <c r="W107" s="89">
        <f>'AEO 2022 49 Raw'!Z95</f>
        <v>27.908611000000001</v>
      </c>
      <c r="X107" s="89">
        <f>'AEO 2022 49 Raw'!AA95</f>
        <v>28.006664000000001</v>
      </c>
      <c r="Y107" s="89">
        <f>'AEO 2022 49 Raw'!AB95</f>
        <v>28.095441999999998</v>
      </c>
      <c r="Z107" s="89">
        <f>'AEO 2022 49 Raw'!AC95</f>
        <v>28.186481000000001</v>
      </c>
      <c r="AA107" s="89">
        <f>'AEO 2022 49 Raw'!AD95</f>
        <v>28.275202</v>
      </c>
      <c r="AB107" s="89">
        <f>'AEO 2022 49 Raw'!AE95</f>
        <v>28.360116999999999</v>
      </c>
      <c r="AC107" s="89">
        <f>'AEO 2022 49 Raw'!AF95</f>
        <v>28.439758000000001</v>
      </c>
      <c r="AD107" s="89">
        <f>'AEO 2022 49 Raw'!AG95</f>
        <v>28.512466</v>
      </c>
      <c r="AE107" s="89">
        <f>'AEO 2022 49 Raw'!AH95</f>
        <v>28.577186999999999</v>
      </c>
      <c r="AF107" s="89">
        <f>'AEO 2022 49 Raw'!AI95</f>
        <v>28.632776</v>
      </c>
      <c r="AG107" s="95">
        <f>'AEO 2022 49 Raw'!AJ95</f>
        <v>8.0000000000000002E-3</v>
      </c>
    </row>
    <row r="108" spans="1:33" ht="15" customHeight="1" x14ac:dyDescent="0.25">
      <c r="A108" s="83" t="s">
        <v>1999</v>
      </c>
      <c r="B108" s="88" t="s">
        <v>1917</v>
      </c>
      <c r="C108" s="89">
        <f>'AEO 2022 49 Raw'!F96</f>
        <v>19.177948000000001</v>
      </c>
      <c r="D108" s="89">
        <f>'AEO 2022 49 Raw'!G96</f>
        <v>19.233902</v>
      </c>
      <c r="E108" s="89">
        <f>'AEO 2022 49 Raw'!H96</f>
        <v>19.291302000000002</v>
      </c>
      <c r="F108" s="89">
        <f>'AEO 2022 49 Raw'!I96</f>
        <v>19.347000000000001</v>
      </c>
      <c r="G108" s="89">
        <f>'AEO 2022 49 Raw'!J96</f>
        <v>19.411311999999999</v>
      </c>
      <c r="H108" s="89">
        <f>'AEO 2022 49 Raw'!K96</f>
        <v>19.490082000000001</v>
      </c>
      <c r="I108" s="89">
        <f>'AEO 2022 49 Raw'!L96</f>
        <v>19.586604999999999</v>
      </c>
      <c r="J108" s="89">
        <f>'AEO 2022 49 Raw'!M96</f>
        <v>19.678169</v>
      </c>
      <c r="K108" s="89">
        <f>'AEO 2022 49 Raw'!N96</f>
        <v>19.776347999999999</v>
      </c>
      <c r="L108" s="89">
        <f>'AEO 2022 49 Raw'!O96</f>
        <v>19.879615999999999</v>
      </c>
      <c r="M108" s="89">
        <f>'AEO 2022 49 Raw'!P96</f>
        <v>19.971253999999998</v>
      </c>
      <c r="N108" s="89">
        <f>'AEO 2022 49 Raw'!Q96</f>
        <v>20.058911999999999</v>
      </c>
      <c r="O108" s="89">
        <f>'AEO 2022 49 Raw'!R96</f>
        <v>20.141705000000002</v>
      </c>
      <c r="P108" s="89">
        <f>'AEO 2022 49 Raw'!S96</f>
        <v>20.218042000000001</v>
      </c>
      <c r="Q108" s="89">
        <f>'AEO 2022 49 Raw'!T96</f>
        <v>20.287703</v>
      </c>
      <c r="R108" s="89">
        <f>'AEO 2022 49 Raw'!U96</f>
        <v>20.351503000000001</v>
      </c>
      <c r="S108" s="89">
        <f>'AEO 2022 49 Raw'!V96</f>
        <v>20.410350999999999</v>
      </c>
      <c r="T108" s="89">
        <f>'AEO 2022 49 Raw'!W96</f>
        <v>20.464849000000001</v>
      </c>
      <c r="U108" s="89">
        <f>'AEO 2022 49 Raw'!X96</f>
        <v>20.515177000000001</v>
      </c>
      <c r="V108" s="89">
        <f>'AEO 2022 49 Raw'!Y96</f>
        <v>20.562967</v>
      </c>
      <c r="W108" s="89">
        <f>'AEO 2022 49 Raw'!Z96</f>
        <v>20.608042000000001</v>
      </c>
      <c r="X108" s="89">
        <f>'AEO 2022 49 Raw'!AA96</f>
        <v>20.650304999999999</v>
      </c>
      <c r="Y108" s="89">
        <f>'AEO 2022 49 Raw'!AB96</f>
        <v>20.688981999999999</v>
      </c>
      <c r="Z108" s="89">
        <f>'AEO 2022 49 Raw'!AC96</f>
        <v>20.726721000000001</v>
      </c>
      <c r="AA108" s="89">
        <f>'AEO 2022 49 Raw'!AD96</f>
        <v>20.762391999999998</v>
      </c>
      <c r="AB108" s="89">
        <f>'AEO 2022 49 Raw'!AE96</f>
        <v>20.795718999999998</v>
      </c>
      <c r="AC108" s="89">
        <f>'AEO 2022 49 Raw'!AF96</f>
        <v>20.826423999999999</v>
      </c>
      <c r="AD108" s="89">
        <f>'AEO 2022 49 Raw'!AG96</f>
        <v>20.854357</v>
      </c>
      <c r="AE108" s="89">
        <f>'AEO 2022 49 Raw'!AH96</f>
        <v>20.879465</v>
      </c>
      <c r="AF108" s="89">
        <f>'AEO 2022 49 Raw'!AI96</f>
        <v>20.901672000000001</v>
      </c>
      <c r="AG108" s="95">
        <f>'AEO 2022 49 Raw'!AJ96</f>
        <v>3.0000000000000001E-3</v>
      </c>
    </row>
    <row r="109" spans="1:33" ht="15" customHeight="1" x14ac:dyDescent="0.25">
      <c r="A109" s="83" t="s">
        <v>2000</v>
      </c>
      <c r="B109" s="88" t="s">
        <v>1919</v>
      </c>
      <c r="C109" s="89">
        <f>'AEO 2022 49 Raw'!F97</f>
        <v>18.70326</v>
      </c>
      <c r="D109" s="89">
        <f>'AEO 2022 49 Raw'!G97</f>
        <v>17.449141999999998</v>
      </c>
      <c r="E109" s="89">
        <f>'AEO 2022 49 Raw'!H97</f>
        <v>17.050965999999999</v>
      </c>
      <c r="F109" s="89">
        <f>'AEO 2022 49 Raw'!I97</f>
        <v>16.840489999999999</v>
      </c>
      <c r="G109" s="89">
        <f>'AEO 2022 49 Raw'!J97</f>
        <v>16.710319999999999</v>
      </c>
      <c r="H109" s="89">
        <f>'AEO 2022 49 Raw'!K97</f>
        <v>16.620297999999998</v>
      </c>
      <c r="I109" s="89">
        <f>'AEO 2022 49 Raw'!L97</f>
        <v>16.554527</v>
      </c>
      <c r="J109" s="89">
        <f>'AEO 2022 49 Raw'!M97</f>
        <v>16.504019</v>
      </c>
      <c r="K109" s="89">
        <f>'AEO 2022 49 Raw'!N97</f>
        <v>16.464115</v>
      </c>
      <c r="L109" s="89">
        <f>'AEO 2022 49 Raw'!O97</f>
        <v>16.432269999999999</v>
      </c>
      <c r="M109" s="89">
        <f>'AEO 2022 49 Raw'!P97</f>
        <v>16.406561</v>
      </c>
      <c r="N109" s="89">
        <f>'AEO 2022 49 Raw'!Q97</f>
        <v>16.385619999999999</v>
      </c>
      <c r="O109" s="89">
        <f>'AEO 2022 49 Raw'!R97</f>
        <v>16.368618000000001</v>
      </c>
      <c r="P109" s="89">
        <f>'AEO 2022 49 Raw'!S97</f>
        <v>16.355160000000001</v>
      </c>
      <c r="Q109" s="89">
        <f>'AEO 2022 49 Raw'!T97</f>
        <v>16.344622000000001</v>
      </c>
      <c r="R109" s="89">
        <f>'AEO 2022 49 Raw'!U97</f>
        <v>16.336435000000002</v>
      </c>
      <c r="S109" s="89">
        <f>'AEO 2022 49 Raw'!V97</f>
        <v>16.330155999999999</v>
      </c>
      <c r="T109" s="89">
        <f>'AEO 2022 49 Raw'!W97</f>
        <v>16.325379999999999</v>
      </c>
      <c r="U109" s="89">
        <f>'AEO 2022 49 Raw'!X97</f>
        <v>16.321746999999998</v>
      </c>
      <c r="V109" s="89">
        <f>'AEO 2022 49 Raw'!Y97</f>
        <v>16.314914999999999</v>
      </c>
      <c r="W109" s="89">
        <f>'AEO 2022 49 Raw'!Z97</f>
        <v>16.30827</v>
      </c>
      <c r="X109" s="89">
        <f>'AEO 2022 49 Raw'!AA97</f>
        <v>16.302375999999999</v>
      </c>
      <c r="Y109" s="89">
        <f>'AEO 2022 49 Raw'!AB97</f>
        <v>16.297127</v>
      </c>
      <c r="Z109" s="89">
        <f>'AEO 2022 49 Raw'!AC97</f>
        <v>16.285812</v>
      </c>
      <c r="AA109" s="89">
        <f>'AEO 2022 49 Raw'!AD97</f>
        <v>16.277069000000001</v>
      </c>
      <c r="AB109" s="89">
        <f>'AEO 2022 49 Raw'!AE97</f>
        <v>16.270239</v>
      </c>
      <c r="AC109" s="89">
        <f>'AEO 2022 49 Raw'!AF97</f>
        <v>16.264901999999999</v>
      </c>
      <c r="AD109" s="89">
        <f>'AEO 2022 49 Raw'!AG97</f>
        <v>16.26071</v>
      </c>
      <c r="AE109" s="89">
        <f>'AEO 2022 49 Raw'!AH97</f>
        <v>16.25741</v>
      </c>
      <c r="AF109" s="89">
        <f>'AEO 2022 49 Raw'!AI97</f>
        <v>16.254792999999999</v>
      </c>
      <c r="AG109" s="95">
        <f>'AEO 2022 49 Raw'!AJ97</f>
        <v>-5.0000000000000001E-3</v>
      </c>
    </row>
    <row r="110" spans="1:33" ht="15" customHeight="1" x14ac:dyDescent="0.25">
      <c r="A110" s="83" t="s">
        <v>2001</v>
      </c>
      <c r="B110" s="88" t="s">
        <v>2002</v>
      </c>
      <c r="C110" s="89">
        <f>'AEO 2022 49 Raw'!F98</f>
        <v>13.494139000000001</v>
      </c>
      <c r="D110" s="89">
        <f>'AEO 2022 49 Raw'!G98</f>
        <v>13.692413999999999</v>
      </c>
      <c r="E110" s="89">
        <f>'AEO 2022 49 Raw'!H98</f>
        <v>13.894396</v>
      </c>
      <c r="F110" s="89">
        <f>'AEO 2022 49 Raw'!I98</f>
        <v>14.110542000000001</v>
      </c>
      <c r="G110" s="89">
        <f>'AEO 2022 49 Raw'!J98</f>
        <v>14.337107</v>
      </c>
      <c r="H110" s="89">
        <f>'AEO 2022 49 Raw'!K98</f>
        <v>14.572704</v>
      </c>
      <c r="I110" s="89">
        <f>'AEO 2022 49 Raw'!L98</f>
        <v>14.809809</v>
      </c>
      <c r="J110" s="89">
        <f>'AEO 2022 49 Raw'!M98</f>
        <v>15.030557</v>
      </c>
      <c r="K110" s="89">
        <f>'AEO 2022 49 Raw'!N98</f>
        <v>15.236065</v>
      </c>
      <c r="L110" s="89">
        <f>'AEO 2022 49 Raw'!O98</f>
        <v>15.42009</v>
      </c>
      <c r="M110" s="89">
        <f>'AEO 2022 49 Raw'!P98</f>
        <v>15.584433000000001</v>
      </c>
      <c r="N110" s="89">
        <f>'AEO 2022 49 Raw'!Q98</f>
        <v>15.728368</v>
      </c>
      <c r="O110" s="89">
        <f>'AEO 2022 49 Raw'!R98</f>
        <v>15.853191000000001</v>
      </c>
      <c r="P110" s="89">
        <f>'AEO 2022 49 Raw'!S98</f>
        <v>15.957822</v>
      </c>
      <c r="Q110" s="89">
        <f>'AEO 2022 49 Raw'!T98</f>
        <v>16.046558000000001</v>
      </c>
      <c r="R110" s="89">
        <f>'AEO 2022 49 Raw'!U98</f>
        <v>16.122107</v>
      </c>
      <c r="S110" s="89">
        <f>'AEO 2022 49 Raw'!V98</f>
        <v>16.186851999999998</v>
      </c>
      <c r="T110" s="89">
        <f>'AEO 2022 49 Raw'!W98</f>
        <v>16.244211</v>
      </c>
      <c r="U110" s="89">
        <f>'AEO 2022 49 Raw'!X98</f>
        <v>16.294504</v>
      </c>
      <c r="V110" s="89">
        <f>'AEO 2022 49 Raw'!Y98</f>
        <v>16.336877999999999</v>
      </c>
      <c r="W110" s="89">
        <f>'AEO 2022 49 Raw'!Z98</f>
        <v>16.368352999999999</v>
      </c>
      <c r="X110" s="89">
        <f>'AEO 2022 49 Raw'!AA98</f>
        <v>16.392986000000001</v>
      </c>
      <c r="Y110" s="89">
        <f>'AEO 2022 49 Raw'!AB98</f>
        <v>16.411192</v>
      </c>
      <c r="Z110" s="89">
        <f>'AEO 2022 49 Raw'!AC98</f>
        <v>16.414947999999999</v>
      </c>
      <c r="AA110" s="89">
        <f>'AEO 2022 49 Raw'!AD98</f>
        <v>16.412009999999999</v>
      </c>
      <c r="AB110" s="89">
        <f>'AEO 2022 49 Raw'!AE98</f>
        <v>16.404640000000001</v>
      </c>
      <c r="AC110" s="89">
        <f>'AEO 2022 49 Raw'!AF98</f>
        <v>16.393383</v>
      </c>
      <c r="AD110" s="89">
        <f>'AEO 2022 49 Raw'!AG98</f>
        <v>16.380253</v>
      </c>
      <c r="AE110" s="89">
        <f>'AEO 2022 49 Raw'!AH98</f>
        <v>16.367650999999999</v>
      </c>
      <c r="AF110" s="89">
        <f>'AEO 2022 49 Raw'!AI98</f>
        <v>16.356027999999998</v>
      </c>
      <c r="AG110" s="95">
        <f>'AEO 2022 49 Raw'!AJ98</f>
        <v>7.0000000000000001E-3</v>
      </c>
    </row>
    <row r="111" spans="1:33" ht="15" customHeight="1" x14ac:dyDescent="0.25">
      <c r="B111" s="35" t="s">
        <v>1922</v>
      </c>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95"/>
    </row>
    <row r="112" spans="1:33" ht="15" customHeight="1" x14ac:dyDescent="0.25">
      <c r="A112" s="83" t="s">
        <v>2003</v>
      </c>
      <c r="B112" s="88" t="s">
        <v>1903</v>
      </c>
      <c r="C112" s="89">
        <f>'AEO 2022 49 Raw'!F100</f>
        <v>9.0754990000000006</v>
      </c>
      <c r="D112" s="89">
        <f>'AEO 2022 49 Raw'!G100</f>
        <v>9.1792060000000006</v>
      </c>
      <c r="E112" s="89">
        <f>'AEO 2022 49 Raw'!H100</f>
        <v>9.2954220000000003</v>
      </c>
      <c r="F112" s="89">
        <f>'AEO 2022 49 Raw'!I100</f>
        <v>9.4332279999999997</v>
      </c>
      <c r="G112" s="89">
        <f>'AEO 2022 49 Raw'!J100</f>
        <v>9.5893280000000001</v>
      </c>
      <c r="H112" s="89">
        <f>'AEO 2022 49 Raw'!K100</f>
        <v>9.7565469999999994</v>
      </c>
      <c r="I112" s="89">
        <f>'AEO 2022 49 Raw'!L100</f>
        <v>9.9340419999999998</v>
      </c>
      <c r="J112" s="89">
        <f>'AEO 2022 49 Raw'!M100</f>
        <v>10.10941</v>
      </c>
      <c r="K112" s="89">
        <f>'AEO 2022 49 Raw'!N100</f>
        <v>10.295332999999999</v>
      </c>
      <c r="L112" s="89">
        <f>'AEO 2022 49 Raw'!O100</f>
        <v>10.486143</v>
      </c>
      <c r="M112" s="89">
        <f>'AEO 2022 49 Raw'!P100</f>
        <v>10.679363</v>
      </c>
      <c r="N112" s="89">
        <f>'AEO 2022 49 Raw'!Q100</f>
        <v>10.868969</v>
      </c>
      <c r="O112" s="89">
        <f>'AEO 2022 49 Raw'!R100</f>
        <v>11.046341</v>
      </c>
      <c r="P112" s="89">
        <f>'AEO 2022 49 Raw'!S100</f>
        <v>11.207815</v>
      </c>
      <c r="Q112" s="89">
        <f>'AEO 2022 49 Raw'!T100</f>
        <v>11.353097</v>
      </c>
      <c r="R112" s="89">
        <f>'AEO 2022 49 Raw'!U100</f>
        <v>11.483523999999999</v>
      </c>
      <c r="S112" s="89">
        <f>'AEO 2022 49 Raw'!V100</f>
        <v>11.6035</v>
      </c>
      <c r="T112" s="89">
        <f>'AEO 2022 49 Raw'!W100</f>
        <v>11.714968000000001</v>
      </c>
      <c r="U112" s="89">
        <f>'AEO 2022 49 Raw'!X100</f>
        <v>11.8195</v>
      </c>
      <c r="V112" s="89">
        <f>'AEO 2022 49 Raw'!Y100</f>
        <v>11.916874999999999</v>
      </c>
      <c r="W112" s="89">
        <f>'AEO 2022 49 Raw'!Z100</f>
        <v>12.005874</v>
      </c>
      <c r="X112" s="89">
        <f>'AEO 2022 49 Raw'!AA100</f>
        <v>12.083745</v>
      </c>
      <c r="Y112" s="89">
        <f>'AEO 2022 49 Raw'!AB100</f>
        <v>12.149711999999999</v>
      </c>
      <c r="Z112" s="89">
        <f>'AEO 2022 49 Raw'!AC100</f>
        <v>12.205318</v>
      </c>
      <c r="AA112" s="89">
        <f>'AEO 2022 49 Raw'!AD100</f>
        <v>12.254006</v>
      </c>
      <c r="AB112" s="89">
        <f>'AEO 2022 49 Raw'!AE100</f>
        <v>12.299006</v>
      </c>
      <c r="AC112" s="89">
        <f>'AEO 2022 49 Raw'!AF100</f>
        <v>12.339808</v>
      </c>
      <c r="AD112" s="89">
        <f>'AEO 2022 49 Raw'!AG100</f>
        <v>12.376481</v>
      </c>
      <c r="AE112" s="89">
        <f>'AEO 2022 49 Raw'!AH100</f>
        <v>12.410901000000001</v>
      </c>
      <c r="AF112" s="89">
        <f>'AEO 2022 49 Raw'!AI100</f>
        <v>12.444587</v>
      </c>
      <c r="AG112" s="95">
        <f>'AEO 2022 49 Raw'!AJ100</f>
        <v>1.0999999999999999E-2</v>
      </c>
    </row>
    <row r="113" spans="1:33" ht="12" customHeight="1" x14ac:dyDescent="0.25">
      <c r="A113" s="83" t="s">
        <v>2004</v>
      </c>
      <c r="B113" s="88" t="s">
        <v>1905</v>
      </c>
      <c r="C113" s="89">
        <f>'AEO 2022 49 Raw'!F101</f>
        <v>6.6707939999999999</v>
      </c>
      <c r="D113" s="89">
        <f>'AEO 2022 49 Raw'!G101</f>
        <v>6.7087320000000004</v>
      </c>
      <c r="E113" s="89">
        <f>'AEO 2022 49 Raw'!H101</f>
        <v>6.7537529999999997</v>
      </c>
      <c r="F113" s="89">
        <f>'AEO 2022 49 Raw'!I101</f>
        <v>6.8090140000000003</v>
      </c>
      <c r="G113" s="89">
        <f>'AEO 2022 49 Raw'!J101</f>
        <v>6.875769</v>
      </c>
      <c r="H113" s="89">
        <f>'AEO 2022 49 Raw'!K101</f>
        <v>6.9503870000000001</v>
      </c>
      <c r="I113" s="89">
        <f>'AEO 2022 49 Raw'!L101</f>
        <v>7.0337189999999996</v>
      </c>
      <c r="J113" s="89">
        <f>'AEO 2022 49 Raw'!M101</f>
        <v>7.1178369999999997</v>
      </c>
      <c r="K113" s="89">
        <f>'AEO 2022 49 Raw'!N101</f>
        <v>7.2100160000000004</v>
      </c>
      <c r="L113" s="89">
        <f>'AEO 2022 49 Raw'!O101</f>
        <v>7.3093729999999999</v>
      </c>
      <c r="M113" s="89">
        <f>'AEO 2022 49 Raw'!P101</f>
        <v>7.414542</v>
      </c>
      <c r="N113" s="89">
        <f>'AEO 2022 49 Raw'!Q101</f>
        <v>7.5222519999999999</v>
      </c>
      <c r="O113" s="89">
        <f>'AEO 2022 49 Raw'!R101</f>
        <v>7.6314089999999997</v>
      </c>
      <c r="P113" s="89">
        <f>'AEO 2022 49 Raw'!S101</f>
        <v>7.7356280000000002</v>
      </c>
      <c r="Q113" s="89">
        <f>'AEO 2022 49 Raw'!T101</f>
        <v>7.8353989999999998</v>
      </c>
      <c r="R113" s="89">
        <f>'AEO 2022 49 Raw'!U101</f>
        <v>7.9315920000000002</v>
      </c>
      <c r="S113" s="89">
        <f>'AEO 2022 49 Raw'!V101</f>
        <v>8.0230879999999996</v>
      </c>
      <c r="T113" s="89">
        <f>'AEO 2022 49 Raw'!W101</f>
        <v>8.1143959999999993</v>
      </c>
      <c r="U113" s="89">
        <f>'AEO 2022 49 Raw'!X101</f>
        <v>8.1993720000000003</v>
      </c>
      <c r="V113" s="89">
        <f>'AEO 2022 49 Raw'!Y101</f>
        <v>8.2822230000000001</v>
      </c>
      <c r="W113" s="89">
        <f>'AEO 2022 49 Raw'!Z101</f>
        <v>8.3596699999999995</v>
      </c>
      <c r="X113" s="89">
        <f>'AEO 2022 49 Raw'!AA101</f>
        <v>8.431184</v>
      </c>
      <c r="Y113" s="89">
        <f>'AEO 2022 49 Raw'!AB101</f>
        <v>8.4952850000000009</v>
      </c>
      <c r="Z113" s="89">
        <f>'AEO 2022 49 Raw'!AC101</f>
        <v>8.5529240000000009</v>
      </c>
      <c r="AA113" s="89">
        <f>'AEO 2022 49 Raw'!AD101</f>
        <v>8.6070650000000004</v>
      </c>
      <c r="AB113" s="89">
        <f>'AEO 2022 49 Raw'!AE101</f>
        <v>8.6585319999999992</v>
      </c>
      <c r="AC113" s="89">
        <f>'AEO 2022 49 Raw'!AF101</f>
        <v>8.7073090000000004</v>
      </c>
      <c r="AD113" s="89">
        <f>'AEO 2022 49 Raw'!AG101</f>
        <v>8.7513299999999994</v>
      </c>
      <c r="AE113" s="89">
        <f>'AEO 2022 49 Raw'!AH101</f>
        <v>8.7912990000000004</v>
      </c>
      <c r="AF113" s="89">
        <f>'AEO 2022 49 Raw'!AI101</f>
        <v>8.8297089999999994</v>
      </c>
      <c r="AG113" s="95">
        <f>'AEO 2022 49 Raw'!AJ101</f>
        <v>0.01</v>
      </c>
    </row>
    <row r="114" spans="1:33" ht="15" customHeight="1" x14ac:dyDescent="0.25">
      <c r="A114" s="83" t="s">
        <v>2005</v>
      </c>
      <c r="B114" s="88" t="s">
        <v>1907</v>
      </c>
      <c r="C114" s="89">
        <f>'AEO 2022 49 Raw'!F102</f>
        <v>6.6583189999999997</v>
      </c>
      <c r="D114" s="89">
        <f>'AEO 2022 49 Raw'!G102</f>
        <v>6.7131809999999996</v>
      </c>
      <c r="E114" s="89">
        <f>'AEO 2022 49 Raw'!H102</f>
        <v>6.7809910000000002</v>
      </c>
      <c r="F114" s="89">
        <f>'AEO 2022 49 Raw'!I102</f>
        <v>6.8645440000000004</v>
      </c>
      <c r="G114" s="89">
        <f>'AEO 2022 49 Raw'!J102</f>
        <v>6.9652349999999998</v>
      </c>
      <c r="H114" s="89">
        <f>'AEO 2022 49 Raw'!K102</f>
        <v>7.0784089999999997</v>
      </c>
      <c r="I114" s="89">
        <f>'AEO 2022 49 Raw'!L102</f>
        <v>7.2045669999999999</v>
      </c>
      <c r="J114" s="89">
        <f>'AEO 2022 49 Raw'!M102</f>
        <v>7.3296549999999998</v>
      </c>
      <c r="K114" s="89">
        <f>'AEO 2022 49 Raw'!N102</f>
        <v>7.46793</v>
      </c>
      <c r="L114" s="89">
        <f>'AEO 2022 49 Raw'!O102</f>
        <v>7.614655</v>
      </c>
      <c r="M114" s="89">
        <f>'AEO 2022 49 Raw'!P102</f>
        <v>7.7656510000000001</v>
      </c>
      <c r="N114" s="89">
        <f>'AEO 2022 49 Raw'!Q102</f>
        <v>7.916976</v>
      </c>
      <c r="O114" s="89">
        <f>'AEO 2022 49 Raw'!R102</f>
        <v>8.0592600000000001</v>
      </c>
      <c r="P114" s="89">
        <f>'AEO 2022 49 Raw'!S102</f>
        <v>8.1867479999999997</v>
      </c>
      <c r="Q114" s="89">
        <f>'AEO 2022 49 Raw'!T102</f>
        <v>8.3089980000000008</v>
      </c>
      <c r="R114" s="89">
        <f>'AEO 2022 49 Raw'!U102</f>
        <v>8.421576</v>
      </c>
      <c r="S114" s="89">
        <f>'AEO 2022 49 Raw'!V102</f>
        <v>8.5250839999999997</v>
      </c>
      <c r="T114" s="89">
        <f>'AEO 2022 49 Raw'!W102</f>
        <v>8.6190610000000003</v>
      </c>
      <c r="U114" s="89">
        <f>'AEO 2022 49 Raw'!X102</f>
        <v>8.7018350000000009</v>
      </c>
      <c r="V114" s="89">
        <f>'AEO 2022 49 Raw'!Y102</f>
        <v>8.7721009999999993</v>
      </c>
      <c r="W114" s="89">
        <f>'AEO 2022 49 Raw'!Z102</f>
        <v>8.8314380000000003</v>
      </c>
      <c r="X114" s="89">
        <f>'AEO 2022 49 Raw'!AA102</f>
        <v>8.8809590000000007</v>
      </c>
      <c r="Y114" s="89">
        <f>'AEO 2022 49 Raw'!AB102</f>
        <v>8.9220679999999994</v>
      </c>
      <c r="Z114" s="89">
        <f>'AEO 2022 49 Raw'!AC102</f>
        <v>8.9563159999999993</v>
      </c>
      <c r="AA114" s="89">
        <f>'AEO 2022 49 Raw'!AD102</f>
        <v>8.9850449999999995</v>
      </c>
      <c r="AB114" s="89">
        <f>'AEO 2022 49 Raw'!AE102</f>
        <v>9.0096030000000003</v>
      </c>
      <c r="AC114" s="89">
        <f>'AEO 2022 49 Raw'!AF102</f>
        <v>9.0308639999999993</v>
      </c>
      <c r="AD114" s="89">
        <f>'AEO 2022 49 Raw'!AG102</f>
        <v>9.0493760000000005</v>
      </c>
      <c r="AE114" s="89">
        <f>'AEO 2022 49 Raw'!AH102</f>
        <v>9.0737050000000004</v>
      </c>
      <c r="AF114" s="89">
        <f>'AEO 2022 49 Raw'!AI102</f>
        <v>9.0944210000000005</v>
      </c>
      <c r="AG114" s="95">
        <f>'AEO 2022 49 Raw'!AJ102</f>
        <v>1.0999999999999999E-2</v>
      </c>
    </row>
    <row r="115" spans="1:33" ht="15" customHeight="1" x14ac:dyDescent="0.25">
      <c r="A115" s="83" t="s">
        <v>2006</v>
      </c>
      <c r="B115" s="88" t="s">
        <v>1909</v>
      </c>
      <c r="C115" s="89">
        <f>'AEO 2022 49 Raw'!F103</f>
        <v>6.8265399999999996</v>
      </c>
      <c r="D115" s="89">
        <f>'AEO 2022 49 Raw'!G103</f>
        <v>6.9645820000000001</v>
      </c>
      <c r="E115" s="89">
        <f>'AEO 2022 49 Raw'!H103</f>
        <v>7.0920110000000003</v>
      </c>
      <c r="F115" s="89">
        <f>'AEO 2022 49 Raw'!I103</f>
        <v>7.224513</v>
      </c>
      <c r="G115" s="89">
        <f>'AEO 2022 49 Raw'!J103</f>
        <v>7.3624219999999996</v>
      </c>
      <c r="H115" s="89">
        <f>'AEO 2022 49 Raw'!K103</f>
        <v>7.5016480000000003</v>
      </c>
      <c r="I115" s="89">
        <f>'AEO 2022 49 Raw'!L103</f>
        <v>7.6410309999999999</v>
      </c>
      <c r="J115" s="89">
        <f>'AEO 2022 49 Raw'!M103</f>
        <v>7.7655770000000004</v>
      </c>
      <c r="K115" s="89">
        <f>'AEO 2022 49 Raw'!N103</f>
        <v>7.8937939999999998</v>
      </c>
      <c r="L115" s="89">
        <f>'AEO 2022 49 Raw'!O103</f>
        <v>8.0232550000000007</v>
      </c>
      <c r="M115" s="89">
        <f>'AEO 2022 49 Raw'!P103</f>
        <v>8.1518569999999997</v>
      </c>
      <c r="N115" s="89">
        <f>'AEO 2022 49 Raw'!Q103</f>
        <v>8.277692</v>
      </c>
      <c r="O115" s="89">
        <f>'AEO 2022 49 Raw'!R103</f>
        <v>8.3961539999999992</v>
      </c>
      <c r="P115" s="89">
        <f>'AEO 2022 49 Raw'!S103</f>
        <v>8.5064329999999995</v>
      </c>
      <c r="Q115" s="89">
        <f>'AEO 2022 49 Raw'!T103</f>
        <v>8.6087249999999997</v>
      </c>
      <c r="R115" s="89">
        <f>'AEO 2022 49 Raw'!U103</f>
        <v>8.7032450000000008</v>
      </c>
      <c r="S115" s="89">
        <f>'AEO 2022 49 Raw'!V103</f>
        <v>8.7891949999999994</v>
      </c>
      <c r="T115" s="89">
        <f>'AEO 2022 49 Raw'!W103</f>
        <v>8.8664480000000001</v>
      </c>
      <c r="U115" s="89">
        <f>'AEO 2022 49 Raw'!X103</f>
        <v>8.9334910000000001</v>
      </c>
      <c r="V115" s="89">
        <f>'AEO 2022 49 Raw'!Y103</f>
        <v>8.9901269999999993</v>
      </c>
      <c r="W115" s="89">
        <f>'AEO 2022 49 Raw'!Z103</f>
        <v>9.0396370000000008</v>
      </c>
      <c r="X115" s="89">
        <f>'AEO 2022 49 Raw'!AA103</f>
        <v>9.0812159999999995</v>
      </c>
      <c r="Y115" s="89">
        <f>'AEO 2022 49 Raw'!AB103</f>
        <v>9.119707</v>
      </c>
      <c r="Z115" s="89">
        <f>'AEO 2022 49 Raw'!AC103</f>
        <v>9.1546830000000003</v>
      </c>
      <c r="AA115" s="89">
        <f>'AEO 2022 49 Raw'!AD103</f>
        <v>9.1837809999999998</v>
      </c>
      <c r="AB115" s="89">
        <f>'AEO 2022 49 Raw'!AE103</f>
        <v>9.2086279999999991</v>
      </c>
      <c r="AC115" s="89">
        <f>'AEO 2022 49 Raw'!AF103</f>
        <v>9.2318210000000001</v>
      </c>
      <c r="AD115" s="89">
        <f>'AEO 2022 49 Raw'!AG103</f>
        <v>9.2535740000000004</v>
      </c>
      <c r="AE115" s="89">
        <f>'AEO 2022 49 Raw'!AH103</f>
        <v>9.2733260000000008</v>
      </c>
      <c r="AF115" s="89">
        <f>'AEO 2022 49 Raw'!AI103</f>
        <v>9.2914270000000005</v>
      </c>
      <c r="AG115" s="95">
        <f>'AEO 2022 49 Raw'!AJ103</f>
        <v>1.0999999999999999E-2</v>
      </c>
    </row>
    <row r="116" spans="1:33" ht="15" customHeight="1" x14ac:dyDescent="0.25">
      <c r="A116" s="83" t="s">
        <v>2007</v>
      </c>
      <c r="B116" s="88" t="s">
        <v>1911</v>
      </c>
      <c r="C116" s="89">
        <f>'AEO 2022 49 Raw'!F104</f>
        <v>6.9534979999999997</v>
      </c>
      <c r="D116" s="89">
        <f>'AEO 2022 49 Raw'!G104</f>
        <v>7.0197219999999998</v>
      </c>
      <c r="E116" s="89">
        <f>'AEO 2022 49 Raw'!H104</f>
        <v>7.0922640000000001</v>
      </c>
      <c r="F116" s="89">
        <f>'AEO 2022 49 Raw'!I104</f>
        <v>7.1759320000000004</v>
      </c>
      <c r="G116" s="89">
        <f>'AEO 2022 49 Raw'!J104</f>
        <v>7.2693190000000003</v>
      </c>
      <c r="H116" s="89">
        <f>'AEO 2022 49 Raw'!K104</f>
        <v>7.3691370000000003</v>
      </c>
      <c r="I116" s="89">
        <f>'AEO 2022 49 Raw'!L104</f>
        <v>7.4750519999999998</v>
      </c>
      <c r="J116" s="89">
        <f>'AEO 2022 49 Raw'!M104</f>
        <v>7.572362</v>
      </c>
      <c r="K116" s="89">
        <f>'AEO 2022 49 Raw'!N104</f>
        <v>7.6762389999999998</v>
      </c>
      <c r="L116" s="89">
        <f>'AEO 2022 49 Raw'!O104</f>
        <v>7.7816679999999998</v>
      </c>
      <c r="M116" s="89">
        <f>'AEO 2022 49 Raw'!P104</f>
        <v>7.8891499999999999</v>
      </c>
      <c r="N116" s="89">
        <f>'AEO 2022 49 Raw'!Q104</f>
        <v>7.9950070000000002</v>
      </c>
      <c r="O116" s="89">
        <f>'AEO 2022 49 Raw'!R104</f>
        <v>8.0973710000000008</v>
      </c>
      <c r="P116" s="89">
        <f>'AEO 2022 49 Raw'!S104</f>
        <v>8.1868479999999995</v>
      </c>
      <c r="Q116" s="89">
        <f>'AEO 2022 49 Raw'!T104</f>
        <v>8.2676960000000008</v>
      </c>
      <c r="R116" s="89">
        <f>'AEO 2022 49 Raw'!U104</f>
        <v>8.3420539999999992</v>
      </c>
      <c r="S116" s="89">
        <f>'AEO 2022 49 Raw'!V104</f>
        <v>8.4092800000000008</v>
      </c>
      <c r="T116" s="89">
        <f>'AEO 2022 49 Raw'!W104</f>
        <v>8.470243</v>
      </c>
      <c r="U116" s="89">
        <f>'AEO 2022 49 Raw'!X104</f>
        <v>8.5259520000000002</v>
      </c>
      <c r="V116" s="89">
        <f>'AEO 2022 49 Raw'!Y104</f>
        <v>8.5773080000000004</v>
      </c>
      <c r="W116" s="89">
        <f>'AEO 2022 49 Raw'!Z104</f>
        <v>8.6237820000000003</v>
      </c>
      <c r="X116" s="89">
        <f>'AEO 2022 49 Raw'!AA104</f>
        <v>8.6649600000000007</v>
      </c>
      <c r="Y116" s="89">
        <f>'AEO 2022 49 Raw'!AB104</f>
        <v>8.7015150000000006</v>
      </c>
      <c r="Z116" s="89">
        <f>'AEO 2022 49 Raw'!AC104</f>
        <v>8.7343580000000003</v>
      </c>
      <c r="AA116" s="89">
        <f>'AEO 2022 49 Raw'!AD104</f>
        <v>8.7638029999999993</v>
      </c>
      <c r="AB116" s="89">
        <f>'AEO 2022 49 Raw'!AE104</f>
        <v>8.7909229999999994</v>
      </c>
      <c r="AC116" s="89">
        <f>'AEO 2022 49 Raw'!AF104</f>
        <v>8.8164269999999991</v>
      </c>
      <c r="AD116" s="89">
        <f>'AEO 2022 49 Raw'!AG104</f>
        <v>8.8398380000000003</v>
      </c>
      <c r="AE116" s="89">
        <f>'AEO 2022 49 Raw'!AH104</f>
        <v>8.860417</v>
      </c>
      <c r="AF116" s="89">
        <f>'AEO 2022 49 Raw'!AI104</f>
        <v>8.8786299999999994</v>
      </c>
      <c r="AG116" s="95">
        <f>'AEO 2022 49 Raw'!AJ104</f>
        <v>8.0000000000000002E-3</v>
      </c>
    </row>
    <row r="117" spans="1:33" ht="15" customHeight="1" x14ac:dyDescent="0.25">
      <c r="A117" s="83" t="s">
        <v>2008</v>
      </c>
      <c r="B117" s="88" t="s">
        <v>1913</v>
      </c>
      <c r="C117" s="89">
        <f>'AEO 2022 49 Raw'!F105</f>
        <v>18.080877000000001</v>
      </c>
      <c r="D117" s="89">
        <f>'AEO 2022 49 Raw'!G105</f>
        <v>17.921101</v>
      </c>
      <c r="E117" s="89">
        <f>'AEO 2022 49 Raw'!H105</f>
        <v>17.821128999999999</v>
      </c>
      <c r="F117" s="89">
        <f>'AEO 2022 49 Raw'!I105</f>
        <v>17.766092</v>
      </c>
      <c r="G117" s="89">
        <f>'AEO 2022 49 Raw'!J105</f>
        <v>17.754145000000001</v>
      </c>
      <c r="H117" s="89">
        <f>'AEO 2022 49 Raw'!K105</f>
        <v>17.781276999999999</v>
      </c>
      <c r="I117" s="89">
        <f>'AEO 2022 49 Raw'!L105</f>
        <v>17.843039999999998</v>
      </c>
      <c r="J117" s="89">
        <f>'AEO 2022 49 Raw'!M105</f>
        <v>17.917535999999998</v>
      </c>
      <c r="K117" s="89">
        <f>'AEO 2022 49 Raw'!N105</f>
        <v>18.015467000000001</v>
      </c>
      <c r="L117" s="89">
        <f>'AEO 2022 49 Raw'!O105</f>
        <v>18.131907000000002</v>
      </c>
      <c r="M117" s="89">
        <f>'AEO 2022 49 Raw'!P105</f>
        <v>18.259782999999999</v>
      </c>
      <c r="N117" s="89">
        <f>'AEO 2022 49 Raw'!Q105</f>
        <v>18.394435999999999</v>
      </c>
      <c r="O117" s="89">
        <f>'AEO 2022 49 Raw'!R105</f>
        <v>18.529308</v>
      </c>
      <c r="P117" s="89">
        <f>'AEO 2022 49 Raw'!S105</f>
        <v>18.540382000000001</v>
      </c>
      <c r="Q117" s="89">
        <f>'AEO 2022 49 Raw'!T105</f>
        <v>18.606767999999999</v>
      </c>
      <c r="R117" s="89">
        <f>'AEO 2022 49 Raw'!U105</f>
        <v>18.739751999999999</v>
      </c>
      <c r="S117" s="89">
        <f>'AEO 2022 49 Raw'!V105</f>
        <v>18.849883999999999</v>
      </c>
      <c r="T117" s="89">
        <f>'AEO 2022 49 Raw'!W105</f>
        <v>18.906734</v>
      </c>
      <c r="U117" s="89">
        <f>'AEO 2022 49 Raw'!X105</f>
        <v>18.970576999999999</v>
      </c>
      <c r="V117" s="89">
        <f>'AEO 2022 49 Raw'!Y105</f>
        <v>19.031901999999999</v>
      </c>
      <c r="W117" s="89">
        <f>'AEO 2022 49 Raw'!Z105</f>
        <v>19.084391</v>
      </c>
      <c r="X117" s="89">
        <f>'AEO 2022 49 Raw'!AA105</f>
        <v>19.131432</v>
      </c>
      <c r="Y117" s="89">
        <f>'AEO 2022 49 Raw'!AB105</f>
        <v>19.174945999999998</v>
      </c>
      <c r="Z117" s="89">
        <f>'AEO 2022 49 Raw'!AC105</f>
        <v>19.215378000000001</v>
      </c>
      <c r="AA117" s="89">
        <f>'AEO 2022 49 Raw'!AD105</f>
        <v>19.253077999999999</v>
      </c>
      <c r="AB117" s="89">
        <f>'AEO 2022 49 Raw'!AE105</f>
        <v>19.288959999999999</v>
      </c>
      <c r="AC117" s="89">
        <f>'AEO 2022 49 Raw'!AF105</f>
        <v>19.325548000000001</v>
      </c>
      <c r="AD117" s="89">
        <f>'AEO 2022 49 Raw'!AG105</f>
        <v>19.361499999999999</v>
      </c>
      <c r="AE117" s="89">
        <f>'AEO 2022 49 Raw'!AH105</f>
        <v>19.319199000000001</v>
      </c>
      <c r="AF117" s="89">
        <f>'AEO 2022 49 Raw'!AI105</f>
        <v>19.361134</v>
      </c>
      <c r="AG117" s="95">
        <f>'AEO 2022 49 Raw'!AJ105</f>
        <v>2E-3</v>
      </c>
    </row>
    <row r="118" spans="1:33" ht="15" customHeight="1" x14ac:dyDescent="0.25">
      <c r="A118" s="83" t="s">
        <v>2009</v>
      </c>
      <c r="B118" s="88" t="s">
        <v>1915</v>
      </c>
      <c r="C118" s="89">
        <f>'AEO 2022 49 Raw'!F106</f>
        <v>14.041238999999999</v>
      </c>
      <c r="D118" s="89">
        <f>'AEO 2022 49 Raw'!G106</f>
        <v>14.243501999999999</v>
      </c>
      <c r="E118" s="89">
        <f>'AEO 2022 49 Raw'!H106</f>
        <v>14.410541</v>
      </c>
      <c r="F118" s="89">
        <f>'AEO 2022 49 Raw'!I106</f>
        <v>14.580531000000001</v>
      </c>
      <c r="G118" s="89">
        <f>'AEO 2022 49 Raw'!J106</f>
        <v>14.775587</v>
      </c>
      <c r="H118" s="89">
        <f>'AEO 2022 49 Raw'!K106</f>
        <v>14.995126000000001</v>
      </c>
      <c r="I118" s="89">
        <f>'AEO 2022 49 Raw'!L106</f>
        <v>15.21935</v>
      </c>
      <c r="J118" s="89">
        <f>'AEO 2022 49 Raw'!M106</f>
        <v>15.416478</v>
      </c>
      <c r="K118" s="89">
        <f>'AEO 2022 49 Raw'!N106</f>
        <v>15.623511000000001</v>
      </c>
      <c r="L118" s="89">
        <f>'AEO 2022 49 Raw'!O106</f>
        <v>15.835654999999999</v>
      </c>
      <c r="M118" s="89">
        <f>'AEO 2022 49 Raw'!P106</f>
        <v>16.047836</v>
      </c>
      <c r="N118" s="89">
        <f>'AEO 2022 49 Raw'!Q106</f>
        <v>16.258656999999999</v>
      </c>
      <c r="O118" s="89">
        <f>'AEO 2022 49 Raw'!R106</f>
        <v>16.458404999999999</v>
      </c>
      <c r="P118" s="89">
        <f>'AEO 2022 49 Raw'!S106</f>
        <v>16.634777</v>
      </c>
      <c r="Q118" s="89">
        <f>'AEO 2022 49 Raw'!T106</f>
        <v>16.790485</v>
      </c>
      <c r="R118" s="89">
        <f>'AEO 2022 49 Raw'!U106</f>
        <v>16.926318999999999</v>
      </c>
      <c r="S118" s="89">
        <f>'AEO 2022 49 Raw'!V106</f>
        <v>17.04166</v>
      </c>
      <c r="T118" s="89">
        <f>'AEO 2022 49 Raw'!W106</f>
        <v>17.142448000000002</v>
      </c>
      <c r="U118" s="89">
        <f>'AEO 2022 49 Raw'!X106</f>
        <v>17.229883000000001</v>
      </c>
      <c r="V118" s="89">
        <f>'AEO 2022 49 Raw'!Y106</f>
        <v>17.316497999999999</v>
      </c>
      <c r="W118" s="89">
        <f>'AEO 2022 49 Raw'!Z106</f>
        <v>17.390114000000001</v>
      </c>
      <c r="X118" s="89">
        <f>'AEO 2022 49 Raw'!AA106</f>
        <v>17.454279</v>
      </c>
      <c r="Y118" s="89">
        <f>'AEO 2022 49 Raw'!AB106</f>
        <v>17.508189999999999</v>
      </c>
      <c r="Z118" s="89">
        <f>'AEO 2022 49 Raw'!AC106</f>
        <v>17.556660000000001</v>
      </c>
      <c r="AA118" s="89">
        <f>'AEO 2022 49 Raw'!AD106</f>
        <v>17.600404999999999</v>
      </c>
      <c r="AB118" s="89">
        <f>'AEO 2022 49 Raw'!AE106</f>
        <v>17.640861999999998</v>
      </c>
      <c r="AC118" s="89">
        <f>'AEO 2022 49 Raw'!AF106</f>
        <v>17.679469999999998</v>
      </c>
      <c r="AD118" s="89">
        <f>'AEO 2022 49 Raw'!AG106</f>
        <v>17.71566</v>
      </c>
      <c r="AE118" s="89">
        <f>'AEO 2022 49 Raw'!AH106</f>
        <v>17.749956000000001</v>
      </c>
      <c r="AF118" s="89">
        <f>'AEO 2022 49 Raw'!AI106</f>
        <v>17.783300000000001</v>
      </c>
      <c r="AG118" s="95">
        <f>'AEO 2022 49 Raw'!AJ106</f>
        <v>8.0000000000000002E-3</v>
      </c>
    </row>
    <row r="119" spans="1:33" ht="15" customHeight="1" x14ac:dyDescent="0.25">
      <c r="A119" s="83" t="s">
        <v>2010</v>
      </c>
      <c r="B119" s="88" t="s">
        <v>1917</v>
      </c>
      <c r="C119" s="89">
        <f>'AEO 2022 49 Raw'!F107</f>
        <v>10.208254</v>
      </c>
      <c r="D119" s="89">
        <f>'AEO 2022 49 Raw'!G107</f>
        <v>10.353395000000001</v>
      </c>
      <c r="E119" s="89">
        <f>'AEO 2022 49 Raw'!H107</f>
        <v>10.474478</v>
      </c>
      <c r="F119" s="89">
        <f>'AEO 2022 49 Raw'!I107</f>
        <v>10.597367</v>
      </c>
      <c r="G119" s="89">
        <f>'AEO 2022 49 Raw'!J107</f>
        <v>10.731375</v>
      </c>
      <c r="H119" s="89">
        <f>'AEO 2022 49 Raw'!K107</f>
        <v>10.875707</v>
      </c>
      <c r="I119" s="89">
        <f>'AEO 2022 49 Raw'!L107</f>
        <v>11.035140999999999</v>
      </c>
      <c r="J119" s="89">
        <f>'AEO 2022 49 Raw'!M107</f>
        <v>11.176893</v>
      </c>
      <c r="K119" s="89">
        <f>'AEO 2022 49 Raw'!N107</f>
        <v>11.325156</v>
      </c>
      <c r="L119" s="89">
        <f>'AEO 2022 49 Raw'!O107</f>
        <v>11.4788</v>
      </c>
      <c r="M119" s="89">
        <f>'AEO 2022 49 Raw'!P107</f>
        <v>11.632883</v>
      </c>
      <c r="N119" s="89">
        <f>'AEO 2022 49 Raw'!Q107</f>
        <v>11.786349</v>
      </c>
      <c r="O119" s="89">
        <f>'AEO 2022 49 Raw'!R107</f>
        <v>11.931628999999999</v>
      </c>
      <c r="P119" s="89">
        <f>'AEO 2022 49 Raw'!S107</f>
        <v>12.050856</v>
      </c>
      <c r="Q119" s="89">
        <f>'AEO 2022 49 Raw'!T107</f>
        <v>12.152308</v>
      </c>
      <c r="R119" s="89">
        <f>'AEO 2022 49 Raw'!U107</f>
        <v>12.240264</v>
      </c>
      <c r="S119" s="89">
        <f>'AEO 2022 49 Raw'!V107</f>
        <v>12.317617</v>
      </c>
      <c r="T119" s="89">
        <f>'AEO 2022 49 Raw'!W107</f>
        <v>12.385246</v>
      </c>
      <c r="U119" s="89">
        <f>'AEO 2022 49 Raw'!X107</f>
        <v>12.444169</v>
      </c>
      <c r="V119" s="89">
        <f>'AEO 2022 49 Raw'!Y107</f>
        <v>12.503506</v>
      </c>
      <c r="W119" s="89">
        <f>'AEO 2022 49 Raw'!Z107</f>
        <v>12.554906000000001</v>
      </c>
      <c r="X119" s="89">
        <f>'AEO 2022 49 Raw'!AA107</f>
        <v>12.600726999999999</v>
      </c>
      <c r="Y119" s="89">
        <f>'AEO 2022 49 Raw'!AB107</f>
        <v>12.642158999999999</v>
      </c>
      <c r="Z119" s="89">
        <f>'AEO 2022 49 Raw'!AC107</f>
        <v>12.679489</v>
      </c>
      <c r="AA119" s="89">
        <f>'AEO 2022 49 Raw'!AD107</f>
        <v>12.712895</v>
      </c>
      <c r="AB119" s="89">
        <f>'AEO 2022 49 Raw'!AE107</f>
        <v>12.742675999999999</v>
      </c>
      <c r="AC119" s="89">
        <f>'AEO 2022 49 Raw'!AF107</f>
        <v>12.769346000000001</v>
      </c>
      <c r="AD119" s="89">
        <f>'AEO 2022 49 Raw'!AG107</f>
        <v>12.792731</v>
      </c>
      <c r="AE119" s="89">
        <f>'AEO 2022 49 Raw'!AH107</f>
        <v>12.813243999999999</v>
      </c>
      <c r="AF119" s="89">
        <f>'AEO 2022 49 Raw'!AI107</f>
        <v>12.833055</v>
      </c>
      <c r="AG119" s="95">
        <f>'AEO 2022 49 Raw'!AJ107</f>
        <v>8.0000000000000002E-3</v>
      </c>
    </row>
    <row r="120" spans="1:33" ht="15" customHeight="1" x14ac:dyDescent="0.25">
      <c r="A120" s="83" t="s">
        <v>2011</v>
      </c>
      <c r="B120" s="88" t="s">
        <v>1919</v>
      </c>
      <c r="C120" s="89">
        <f>'AEO 2022 49 Raw'!F108</f>
        <v>11.399428</v>
      </c>
      <c r="D120" s="89">
        <f>'AEO 2022 49 Raw'!G108</f>
        <v>11.399428</v>
      </c>
      <c r="E120" s="89">
        <f>'AEO 2022 49 Raw'!H108</f>
        <v>11.399426999999999</v>
      </c>
      <c r="F120" s="89">
        <f>'AEO 2022 49 Raw'!I108</f>
        <v>11.399426999999999</v>
      </c>
      <c r="G120" s="89">
        <f>'AEO 2022 49 Raw'!J108</f>
        <v>11.399428</v>
      </c>
      <c r="H120" s="89">
        <f>'AEO 2022 49 Raw'!K108</f>
        <v>11.399428</v>
      </c>
      <c r="I120" s="89">
        <f>'AEO 2022 49 Raw'!L108</f>
        <v>11.399428</v>
      </c>
      <c r="J120" s="89">
        <f>'AEO 2022 49 Raw'!M108</f>
        <v>11.399428</v>
      </c>
      <c r="K120" s="89">
        <f>'AEO 2022 49 Raw'!N108</f>
        <v>11.399426999999999</v>
      </c>
      <c r="L120" s="89">
        <f>'AEO 2022 49 Raw'!O108</f>
        <v>11.399429</v>
      </c>
      <c r="M120" s="89">
        <f>'AEO 2022 49 Raw'!P108</f>
        <v>11.399430000000001</v>
      </c>
      <c r="N120" s="89">
        <f>'AEO 2022 49 Raw'!Q108</f>
        <v>11.399426999999999</v>
      </c>
      <c r="O120" s="89">
        <f>'AEO 2022 49 Raw'!R108</f>
        <v>11.399426</v>
      </c>
      <c r="P120" s="89">
        <f>'AEO 2022 49 Raw'!S108</f>
        <v>11.399429</v>
      </c>
      <c r="Q120" s="89">
        <f>'AEO 2022 49 Raw'!T108</f>
        <v>11.399426</v>
      </c>
      <c r="R120" s="89">
        <f>'AEO 2022 49 Raw'!U108</f>
        <v>11.399426</v>
      </c>
      <c r="S120" s="89">
        <f>'AEO 2022 49 Raw'!V108</f>
        <v>11.399429</v>
      </c>
      <c r="T120" s="89">
        <f>'AEO 2022 49 Raw'!W108</f>
        <v>11.399428</v>
      </c>
      <c r="U120" s="89">
        <f>'AEO 2022 49 Raw'!X108</f>
        <v>11.399426999999999</v>
      </c>
      <c r="V120" s="89">
        <f>'AEO 2022 49 Raw'!Y108</f>
        <v>11.399428</v>
      </c>
      <c r="W120" s="89">
        <f>'AEO 2022 49 Raw'!Z108</f>
        <v>11.399428</v>
      </c>
      <c r="X120" s="89">
        <f>'AEO 2022 49 Raw'!AA108</f>
        <v>11.399426</v>
      </c>
      <c r="Y120" s="89">
        <f>'AEO 2022 49 Raw'!AB108</f>
        <v>11.399429</v>
      </c>
      <c r="Z120" s="89">
        <f>'AEO 2022 49 Raw'!AC108</f>
        <v>11.399429</v>
      </c>
      <c r="AA120" s="89">
        <f>'AEO 2022 49 Raw'!AD108</f>
        <v>11.399429</v>
      </c>
      <c r="AB120" s="89">
        <f>'AEO 2022 49 Raw'!AE108</f>
        <v>11.399424</v>
      </c>
      <c r="AC120" s="89">
        <f>'AEO 2022 49 Raw'!AF108</f>
        <v>11.399428</v>
      </c>
      <c r="AD120" s="89">
        <f>'AEO 2022 49 Raw'!AG108</f>
        <v>11.399429</v>
      </c>
      <c r="AE120" s="89">
        <f>'AEO 2022 49 Raw'!AH108</f>
        <v>11.399424</v>
      </c>
      <c r="AF120" s="89">
        <f>'AEO 2022 49 Raw'!AI108</f>
        <v>11.399429</v>
      </c>
      <c r="AG120" s="95">
        <f>'AEO 2022 49 Raw'!AJ108</f>
        <v>0</v>
      </c>
    </row>
    <row r="121" spans="1:33" ht="15" customHeight="1" x14ac:dyDescent="0.25">
      <c r="A121" s="83" t="s">
        <v>2012</v>
      </c>
      <c r="B121" s="88" t="s">
        <v>2013</v>
      </c>
      <c r="C121" s="89">
        <f>'AEO 2022 49 Raw'!F109</f>
        <v>8.1464560000000006</v>
      </c>
      <c r="D121" s="89">
        <f>'AEO 2022 49 Raw'!G109</f>
        <v>8.2410069999999997</v>
      </c>
      <c r="E121" s="89">
        <f>'AEO 2022 49 Raw'!H109</f>
        <v>8.3459590000000006</v>
      </c>
      <c r="F121" s="89">
        <f>'AEO 2022 49 Raw'!I109</f>
        <v>8.468845</v>
      </c>
      <c r="G121" s="89">
        <f>'AEO 2022 49 Raw'!J109</f>
        <v>8.6089749999999992</v>
      </c>
      <c r="H121" s="89">
        <f>'AEO 2022 49 Raw'!K109</f>
        <v>8.7577449999999999</v>
      </c>
      <c r="I121" s="89">
        <f>'AEO 2022 49 Raw'!L109</f>
        <v>8.9151279999999993</v>
      </c>
      <c r="J121" s="89">
        <f>'AEO 2022 49 Raw'!M109</f>
        <v>9.0699079999999999</v>
      </c>
      <c r="K121" s="89">
        <f>'AEO 2022 49 Raw'!N109</f>
        <v>9.2327910000000006</v>
      </c>
      <c r="L121" s="89">
        <f>'AEO 2022 49 Raw'!O109</f>
        <v>9.4007380000000005</v>
      </c>
      <c r="M121" s="89">
        <f>'AEO 2022 49 Raw'!P109</f>
        <v>9.5716070000000002</v>
      </c>
      <c r="N121" s="89">
        <f>'AEO 2022 49 Raw'!Q109</f>
        <v>9.7397229999999997</v>
      </c>
      <c r="O121" s="89">
        <f>'AEO 2022 49 Raw'!R109</f>
        <v>9.8999590000000008</v>
      </c>
      <c r="P121" s="89">
        <f>'AEO 2022 49 Raw'!S109</f>
        <v>10.046317999999999</v>
      </c>
      <c r="Q121" s="89">
        <f>'AEO 2022 49 Raw'!T109</f>
        <v>10.179741999999999</v>
      </c>
      <c r="R121" s="89">
        <f>'AEO 2022 49 Raw'!U109</f>
        <v>10.302503</v>
      </c>
      <c r="S121" s="89">
        <f>'AEO 2022 49 Raw'!V109</f>
        <v>10.415221000000001</v>
      </c>
      <c r="T121" s="89">
        <f>'AEO 2022 49 Raw'!W109</f>
        <v>10.524191999999999</v>
      </c>
      <c r="U121" s="89">
        <f>'AEO 2022 49 Raw'!X109</f>
        <v>10.623345</v>
      </c>
      <c r="V121" s="89">
        <f>'AEO 2022 49 Raw'!Y109</f>
        <v>10.717430999999999</v>
      </c>
      <c r="W121" s="89">
        <f>'AEO 2022 49 Raw'!Z109</f>
        <v>10.80306</v>
      </c>
      <c r="X121" s="89">
        <f>'AEO 2022 49 Raw'!AA109</f>
        <v>10.878671000000001</v>
      </c>
      <c r="Y121" s="89">
        <f>'AEO 2022 49 Raw'!AB109</f>
        <v>10.943417999999999</v>
      </c>
      <c r="Z121" s="89">
        <f>'AEO 2022 49 Raw'!AC109</f>
        <v>10.998825</v>
      </c>
      <c r="AA121" s="89">
        <f>'AEO 2022 49 Raw'!AD109</f>
        <v>11.048496</v>
      </c>
      <c r="AB121" s="89">
        <f>'AEO 2022 49 Raw'!AE109</f>
        <v>11.094803000000001</v>
      </c>
      <c r="AC121" s="89">
        <f>'AEO 2022 49 Raw'!AF109</f>
        <v>11.137778000000001</v>
      </c>
      <c r="AD121" s="89">
        <f>'AEO 2022 49 Raw'!AG109</f>
        <v>11.176422000000001</v>
      </c>
      <c r="AE121" s="89">
        <f>'AEO 2022 49 Raw'!AH109</f>
        <v>11.212151</v>
      </c>
      <c r="AF121" s="89">
        <f>'AEO 2022 49 Raw'!AI109</f>
        <v>11.247814</v>
      </c>
      <c r="AG121" s="95">
        <f>'AEO 2022 49 Raw'!AJ109</f>
        <v>1.0999999999999999E-2</v>
      </c>
    </row>
    <row r="122" spans="1:33" ht="15" customHeight="1" x14ac:dyDescent="0.25">
      <c r="B122" s="35" t="s">
        <v>1934</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2014</v>
      </c>
      <c r="B123" s="88" t="s">
        <v>1903</v>
      </c>
      <c r="C123" s="89">
        <f>'AEO 2022 49 Raw'!F111</f>
        <v>6.102068</v>
      </c>
      <c r="D123" s="89">
        <f>'AEO 2022 49 Raw'!G111</f>
        <v>6.1458969999999997</v>
      </c>
      <c r="E123" s="89">
        <f>'AEO 2022 49 Raw'!H111</f>
        <v>6.196777</v>
      </c>
      <c r="F123" s="89">
        <f>'AEO 2022 49 Raw'!I111</f>
        <v>6.2597810000000003</v>
      </c>
      <c r="G123" s="89">
        <f>'AEO 2022 49 Raw'!J111</f>
        <v>6.3349330000000004</v>
      </c>
      <c r="H123" s="89">
        <f>'AEO 2022 49 Raw'!K111</f>
        <v>6.4205880000000004</v>
      </c>
      <c r="I123" s="89">
        <f>'AEO 2022 49 Raw'!L111</f>
        <v>6.5153499999999998</v>
      </c>
      <c r="J123" s="89">
        <f>'AEO 2022 49 Raw'!M111</f>
        <v>6.6115449999999996</v>
      </c>
      <c r="K123" s="89">
        <f>'AEO 2022 49 Raw'!N111</f>
        <v>6.7120110000000004</v>
      </c>
      <c r="L123" s="89">
        <f>'AEO 2022 49 Raw'!O111</f>
        <v>6.8130629999999996</v>
      </c>
      <c r="M123" s="89">
        <f>'AEO 2022 49 Raw'!P111</f>
        <v>6.9126240000000001</v>
      </c>
      <c r="N123" s="89">
        <f>'AEO 2022 49 Raw'!Q111</f>
        <v>7.0083909999999996</v>
      </c>
      <c r="O123" s="89">
        <f>'AEO 2022 49 Raw'!R111</f>
        <v>7.0959760000000003</v>
      </c>
      <c r="P123" s="89">
        <f>'AEO 2022 49 Raw'!S111</f>
        <v>7.1733820000000001</v>
      </c>
      <c r="Q123" s="89">
        <f>'AEO 2022 49 Raw'!T111</f>
        <v>7.2408939999999999</v>
      </c>
      <c r="R123" s="89">
        <f>'AEO 2022 49 Raw'!U111</f>
        <v>7.3009709999999997</v>
      </c>
      <c r="S123" s="89">
        <f>'AEO 2022 49 Raw'!V111</f>
        <v>7.3547659999999997</v>
      </c>
      <c r="T123" s="89">
        <f>'AEO 2022 49 Raw'!W111</f>
        <v>7.4023240000000001</v>
      </c>
      <c r="U123" s="89">
        <f>'AEO 2022 49 Raw'!X111</f>
        <v>7.4452020000000001</v>
      </c>
      <c r="V123" s="89">
        <f>'AEO 2022 49 Raw'!Y111</f>
        <v>7.4834759999999996</v>
      </c>
      <c r="W123" s="89">
        <f>'AEO 2022 49 Raw'!Z111</f>
        <v>7.5180829999999998</v>
      </c>
      <c r="X123" s="89">
        <f>'AEO 2022 49 Raw'!AA111</f>
        <v>7.5475060000000003</v>
      </c>
      <c r="Y123" s="89">
        <f>'AEO 2022 49 Raw'!AB111</f>
        <v>7.572597</v>
      </c>
      <c r="Z123" s="89">
        <f>'AEO 2022 49 Raw'!AC111</f>
        <v>7.5938569999999999</v>
      </c>
      <c r="AA123" s="89">
        <f>'AEO 2022 49 Raw'!AD111</f>
        <v>7.6121359999999996</v>
      </c>
      <c r="AB123" s="89">
        <f>'AEO 2022 49 Raw'!AE111</f>
        <v>7.6290440000000004</v>
      </c>
      <c r="AC123" s="89">
        <f>'AEO 2022 49 Raw'!AF111</f>
        <v>7.6449069999999999</v>
      </c>
      <c r="AD123" s="89">
        <f>'AEO 2022 49 Raw'!AG111</f>
        <v>7.6598179999999996</v>
      </c>
      <c r="AE123" s="89">
        <f>'AEO 2022 49 Raw'!AH111</f>
        <v>7.6746509999999999</v>
      </c>
      <c r="AF123" s="89">
        <f>'AEO 2022 49 Raw'!AI111</f>
        <v>7.6897479999999998</v>
      </c>
      <c r="AG123" s="95">
        <f>'AEO 2022 49 Raw'!AJ111</f>
        <v>8.0000000000000002E-3</v>
      </c>
    </row>
    <row r="124" spans="1:33" ht="15" customHeight="1" x14ac:dyDescent="0.25">
      <c r="A124" s="83" t="s">
        <v>2015</v>
      </c>
      <c r="B124" s="88" t="s">
        <v>1905</v>
      </c>
      <c r="C124" s="89">
        <f>'AEO 2022 49 Raw'!F112</f>
        <v>5.4224050000000004</v>
      </c>
      <c r="D124" s="89">
        <f>'AEO 2022 49 Raw'!G112</f>
        <v>5.4605540000000001</v>
      </c>
      <c r="E124" s="89">
        <f>'AEO 2022 49 Raw'!H112</f>
        <v>5.5048880000000002</v>
      </c>
      <c r="F124" s="89">
        <f>'AEO 2022 49 Raw'!I112</f>
        <v>5.5578390000000004</v>
      </c>
      <c r="G124" s="89">
        <f>'AEO 2022 49 Raw'!J112</f>
        <v>5.6212369999999998</v>
      </c>
      <c r="H124" s="89">
        <f>'AEO 2022 49 Raw'!K112</f>
        <v>5.6906249999999998</v>
      </c>
      <c r="I124" s="89">
        <f>'AEO 2022 49 Raw'!L112</f>
        <v>5.7637729999999996</v>
      </c>
      <c r="J124" s="89">
        <f>'AEO 2022 49 Raw'!M112</f>
        <v>5.8411150000000003</v>
      </c>
      <c r="K124" s="89">
        <f>'AEO 2022 49 Raw'!N112</f>
        <v>5.9261160000000004</v>
      </c>
      <c r="L124" s="89">
        <f>'AEO 2022 49 Raw'!O112</f>
        <v>6.0101899999999997</v>
      </c>
      <c r="M124" s="89">
        <f>'AEO 2022 49 Raw'!P112</f>
        <v>6.0986359999999999</v>
      </c>
      <c r="N124" s="89">
        <f>'AEO 2022 49 Raw'!Q112</f>
        <v>6.1928910000000004</v>
      </c>
      <c r="O124" s="89">
        <f>'AEO 2022 49 Raw'!R112</f>
        <v>6.2880339999999997</v>
      </c>
      <c r="P124" s="89">
        <f>'AEO 2022 49 Raw'!S112</f>
        <v>6.3800759999999999</v>
      </c>
      <c r="Q124" s="89">
        <f>'AEO 2022 49 Raw'!T112</f>
        <v>6.4675609999999999</v>
      </c>
      <c r="R124" s="89">
        <f>'AEO 2022 49 Raw'!U112</f>
        <v>6.5536130000000004</v>
      </c>
      <c r="S124" s="89">
        <f>'AEO 2022 49 Raw'!V112</f>
        <v>6.6329279999999997</v>
      </c>
      <c r="T124" s="89">
        <f>'AEO 2022 49 Raw'!W112</f>
        <v>6.7068349999999999</v>
      </c>
      <c r="U124" s="89">
        <f>'AEO 2022 49 Raw'!X112</f>
        <v>6.7760230000000004</v>
      </c>
      <c r="V124" s="89">
        <f>'AEO 2022 49 Raw'!Y112</f>
        <v>6.8437520000000003</v>
      </c>
      <c r="W124" s="89">
        <f>'AEO 2022 49 Raw'!Z112</f>
        <v>6.9053509999999996</v>
      </c>
      <c r="X124" s="89">
        <f>'AEO 2022 49 Raw'!AA112</f>
        <v>6.9677290000000003</v>
      </c>
      <c r="Y124" s="89">
        <f>'AEO 2022 49 Raw'!AB112</f>
        <v>7.0234389999999998</v>
      </c>
      <c r="Z124" s="89">
        <f>'AEO 2022 49 Raw'!AC112</f>
        <v>7.0681729999999998</v>
      </c>
      <c r="AA124" s="89">
        <f>'AEO 2022 49 Raw'!AD112</f>
        <v>7.1039199999999996</v>
      </c>
      <c r="AB124" s="89">
        <f>'AEO 2022 49 Raw'!AE112</f>
        <v>7.1328389999999997</v>
      </c>
      <c r="AC124" s="89">
        <f>'AEO 2022 49 Raw'!AF112</f>
        <v>7.1573779999999996</v>
      </c>
      <c r="AD124" s="89">
        <f>'AEO 2022 49 Raw'!AG112</f>
        <v>7.1774430000000002</v>
      </c>
      <c r="AE124" s="89">
        <f>'AEO 2022 49 Raw'!AH112</f>
        <v>7.196078</v>
      </c>
      <c r="AF124" s="89">
        <f>'AEO 2022 49 Raw'!AI112</f>
        <v>7.2123400000000002</v>
      </c>
      <c r="AG124" s="95">
        <f>'AEO 2022 49 Raw'!AJ112</f>
        <v>0.01</v>
      </c>
    </row>
    <row r="125" spans="1:33" ht="15" customHeight="1" x14ac:dyDescent="0.25">
      <c r="A125" s="83" t="s">
        <v>2016</v>
      </c>
      <c r="B125" s="88" t="s">
        <v>1907</v>
      </c>
      <c r="C125" s="89">
        <f>'AEO 2022 49 Raw'!F113</f>
        <v>5.9537240000000002</v>
      </c>
      <c r="D125" s="89">
        <f>'AEO 2022 49 Raw'!G113</f>
        <v>6.0224270000000004</v>
      </c>
      <c r="E125" s="89">
        <f>'AEO 2022 49 Raw'!H113</f>
        <v>6.0854480000000004</v>
      </c>
      <c r="F125" s="89">
        <f>'AEO 2022 49 Raw'!I113</f>
        <v>6.1493859999999998</v>
      </c>
      <c r="G125" s="89">
        <f>'AEO 2022 49 Raw'!J113</f>
        <v>6.2153720000000003</v>
      </c>
      <c r="H125" s="89">
        <f>'AEO 2022 49 Raw'!K113</f>
        <v>6.2824369999999998</v>
      </c>
      <c r="I125" s="89">
        <f>'AEO 2022 49 Raw'!L113</f>
        <v>6.353313</v>
      </c>
      <c r="J125" s="89">
        <f>'AEO 2022 49 Raw'!M113</f>
        <v>6.422015</v>
      </c>
      <c r="K125" s="89">
        <f>'AEO 2022 49 Raw'!N113</f>
        <v>6.4969910000000004</v>
      </c>
      <c r="L125" s="89">
        <f>'AEO 2022 49 Raw'!O113</f>
        <v>6.5764180000000003</v>
      </c>
      <c r="M125" s="89">
        <f>'AEO 2022 49 Raw'!P113</f>
        <v>6.6605369999999997</v>
      </c>
      <c r="N125" s="89">
        <f>'AEO 2022 49 Raw'!Q113</f>
        <v>6.7452009999999998</v>
      </c>
      <c r="O125" s="89">
        <f>'AEO 2022 49 Raw'!R113</f>
        <v>6.820818</v>
      </c>
      <c r="P125" s="89">
        <f>'AEO 2022 49 Raw'!S113</f>
        <v>6.8805889999999996</v>
      </c>
      <c r="Q125" s="89">
        <f>'AEO 2022 49 Raw'!T113</f>
        <v>6.9263389999999996</v>
      </c>
      <c r="R125" s="89">
        <f>'AEO 2022 49 Raw'!U113</f>
        <v>6.9655779999999998</v>
      </c>
      <c r="S125" s="89">
        <f>'AEO 2022 49 Raw'!V113</f>
        <v>6.9997550000000004</v>
      </c>
      <c r="T125" s="89">
        <f>'AEO 2022 49 Raw'!W113</f>
        <v>7.0304229999999999</v>
      </c>
      <c r="U125" s="89">
        <f>'AEO 2022 49 Raw'!X113</f>
        <v>7.0566149999999999</v>
      </c>
      <c r="V125" s="89">
        <f>'AEO 2022 49 Raw'!Y113</f>
        <v>7.0786210000000001</v>
      </c>
      <c r="W125" s="89">
        <f>'AEO 2022 49 Raw'!Z113</f>
        <v>7.0958690000000004</v>
      </c>
      <c r="X125" s="89">
        <f>'AEO 2022 49 Raw'!AA113</f>
        <v>7.1095600000000001</v>
      </c>
      <c r="Y125" s="89">
        <f>'AEO 2022 49 Raw'!AB113</f>
        <v>7.1203630000000002</v>
      </c>
      <c r="Z125" s="89">
        <f>'AEO 2022 49 Raw'!AC113</f>
        <v>7.1285889999999998</v>
      </c>
      <c r="AA125" s="89">
        <f>'AEO 2022 49 Raw'!AD113</f>
        <v>7.135116</v>
      </c>
      <c r="AB125" s="89">
        <f>'AEO 2022 49 Raw'!AE113</f>
        <v>7.1405010000000004</v>
      </c>
      <c r="AC125" s="89">
        <f>'AEO 2022 49 Raw'!AF113</f>
        <v>7.1451219999999998</v>
      </c>
      <c r="AD125" s="89">
        <f>'AEO 2022 49 Raw'!AG113</f>
        <v>7.1494929999999997</v>
      </c>
      <c r="AE125" s="89">
        <f>'AEO 2022 49 Raw'!AH113</f>
        <v>7.1553459999999998</v>
      </c>
      <c r="AF125" s="89">
        <f>'AEO 2022 49 Raw'!AI113</f>
        <v>7.1631450000000001</v>
      </c>
      <c r="AG125" s="95">
        <f>'AEO 2022 49 Raw'!AJ113</f>
        <v>6.0000000000000001E-3</v>
      </c>
    </row>
    <row r="126" spans="1:33" ht="15" customHeight="1" x14ac:dyDescent="0.25">
      <c r="A126" s="83" t="s">
        <v>2017</v>
      </c>
      <c r="B126" s="88" t="s">
        <v>1909</v>
      </c>
      <c r="C126" s="89">
        <f>'AEO 2022 49 Raw'!F114</f>
        <v>5.7259760000000002</v>
      </c>
      <c r="D126" s="89">
        <f>'AEO 2022 49 Raw'!G114</f>
        <v>5.7493499999999997</v>
      </c>
      <c r="E126" s="89">
        <f>'AEO 2022 49 Raw'!H114</f>
        <v>5.7885780000000002</v>
      </c>
      <c r="F126" s="89">
        <f>'AEO 2022 49 Raw'!I114</f>
        <v>5.8458129999999997</v>
      </c>
      <c r="G126" s="89">
        <f>'AEO 2022 49 Raw'!J114</f>
        <v>5.9190680000000002</v>
      </c>
      <c r="H126" s="89">
        <f>'AEO 2022 49 Raw'!K114</f>
        <v>6.0044050000000002</v>
      </c>
      <c r="I126" s="89">
        <f>'AEO 2022 49 Raw'!L114</f>
        <v>6.1003119999999997</v>
      </c>
      <c r="J126" s="89">
        <f>'AEO 2022 49 Raw'!M114</f>
        <v>6.1983519999999999</v>
      </c>
      <c r="K126" s="89">
        <f>'AEO 2022 49 Raw'!N114</f>
        <v>6.301723</v>
      </c>
      <c r="L126" s="89">
        <f>'AEO 2022 49 Raw'!O114</f>
        <v>6.4062599999999996</v>
      </c>
      <c r="M126" s="89">
        <f>'AEO 2022 49 Raw'!P114</f>
        <v>6.5100689999999997</v>
      </c>
      <c r="N126" s="89">
        <f>'AEO 2022 49 Raw'!Q114</f>
        <v>6.6122930000000002</v>
      </c>
      <c r="O126" s="89">
        <f>'AEO 2022 49 Raw'!R114</f>
        <v>6.709562</v>
      </c>
      <c r="P126" s="89">
        <f>'AEO 2022 49 Raw'!S114</f>
        <v>6.7992809999999997</v>
      </c>
      <c r="Q126" s="89">
        <f>'AEO 2022 49 Raw'!T114</f>
        <v>6.8803159999999997</v>
      </c>
      <c r="R126" s="89">
        <f>'AEO 2022 49 Raw'!U114</f>
        <v>6.9530620000000001</v>
      </c>
      <c r="S126" s="89">
        <f>'AEO 2022 49 Raw'!V114</f>
        <v>7.0178700000000003</v>
      </c>
      <c r="T126" s="89">
        <f>'AEO 2022 49 Raw'!W114</f>
        <v>7.0743090000000004</v>
      </c>
      <c r="U126" s="89">
        <f>'AEO 2022 49 Raw'!X114</f>
        <v>7.1233899999999997</v>
      </c>
      <c r="V126" s="89">
        <f>'AEO 2022 49 Raw'!Y114</f>
        <v>7.1661250000000001</v>
      </c>
      <c r="W126" s="89">
        <f>'AEO 2022 49 Raw'!Z114</f>
        <v>7.2028499999999998</v>
      </c>
      <c r="X126" s="89">
        <f>'AEO 2022 49 Raw'!AA114</f>
        <v>7.2341480000000002</v>
      </c>
      <c r="Y126" s="89">
        <f>'AEO 2022 49 Raw'!AB114</f>
        <v>7.2614130000000001</v>
      </c>
      <c r="Z126" s="89">
        <f>'AEO 2022 49 Raw'!AC114</f>
        <v>7.2849170000000001</v>
      </c>
      <c r="AA126" s="89">
        <f>'AEO 2022 49 Raw'!AD114</f>
        <v>7.3056429999999999</v>
      </c>
      <c r="AB126" s="89">
        <f>'AEO 2022 49 Raw'!AE114</f>
        <v>7.3242469999999997</v>
      </c>
      <c r="AC126" s="89">
        <f>'AEO 2022 49 Raw'!AF114</f>
        <v>7.3408259999999999</v>
      </c>
      <c r="AD126" s="89">
        <f>'AEO 2022 49 Raw'!AG114</f>
        <v>7.356401</v>
      </c>
      <c r="AE126" s="89">
        <f>'AEO 2022 49 Raw'!AH114</f>
        <v>7.3708660000000004</v>
      </c>
      <c r="AF126" s="89">
        <f>'AEO 2022 49 Raw'!AI114</f>
        <v>7.3846850000000002</v>
      </c>
      <c r="AG126" s="95">
        <f>'AEO 2022 49 Raw'!AJ114</f>
        <v>8.9999999999999993E-3</v>
      </c>
    </row>
    <row r="127" spans="1:33" ht="15" customHeight="1" x14ac:dyDescent="0.25">
      <c r="A127" s="83" t="s">
        <v>2018</v>
      </c>
      <c r="B127" s="88" t="s">
        <v>1911</v>
      </c>
      <c r="C127" s="89">
        <f>'AEO 2022 49 Raw'!F115</f>
        <v>0</v>
      </c>
      <c r="D127" s="89">
        <f>'AEO 2022 49 Raw'!G115</f>
        <v>0</v>
      </c>
      <c r="E127" s="89">
        <f>'AEO 2022 49 Raw'!H115</f>
        <v>0</v>
      </c>
      <c r="F127" s="89">
        <f>'AEO 2022 49 Raw'!I115</f>
        <v>0</v>
      </c>
      <c r="G127" s="89">
        <f>'AEO 2022 49 Raw'!J115</f>
        <v>0</v>
      </c>
      <c r="H127" s="89">
        <f>'AEO 2022 49 Raw'!K115</f>
        <v>0</v>
      </c>
      <c r="I127" s="89">
        <f>'AEO 2022 49 Raw'!L115</f>
        <v>0</v>
      </c>
      <c r="J127" s="89">
        <f>'AEO 2022 49 Raw'!M115</f>
        <v>0</v>
      </c>
      <c r="K127" s="89">
        <f>'AEO 2022 49 Raw'!N115</f>
        <v>0</v>
      </c>
      <c r="L127" s="89">
        <f>'AEO 2022 49 Raw'!O115</f>
        <v>0</v>
      </c>
      <c r="M127" s="89">
        <f>'AEO 2022 49 Raw'!P115</f>
        <v>0</v>
      </c>
      <c r="N127" s="89">
        <f>'AEO 2022 49 Raw'!Q115</f>
        <v>0</v>
      </c>
      <c r="O127" s="89">
        <f>'AEO 2022 49 Raw'!R115</f>
        <v>0</v>
      </c>
      <c r="P127" s="89">
        <f>'AEO 2022 49 Raw'!S115</f>
        <v>0</v>
      </c>
      <c r="Q127" s="89">
        <f>'AEO 2022 49 Raw'!T115</f>
        <v>0</v>
      </c>
      <c r="R127" s="89">
        <f>'AEO 2022 49 Raw'!U115</f>
        <v>0</v>
      </c>
      <c r="S127" s="89">
        <f>'AEO 2022 49 Raw'!V115</f>
        <v>0</v>
      </c>
      <c r="T127" s="89">
        <f>'AEO 2022 49 Raw'!W115</f>
        <v>0</v>
      </c>
      <c r="U127" s="89">
        <f>'AEO 2022 49 Raw'!X115</f>
        <v>0</v>
      </c>
      <c r="V127" s="89">
        <f>'AEO 2022 49 Raw'!Y115</f>
        <v>0</v>
      </c>
      <c r="W127" s="89">
        <f>'AEO 2022 49 Raw'!Z115</f>
        <v>0</v>
      </c>
      <c r="X127" s="89">
        <f>'AEO 2022 49 Raw'!AA115</f>
        <v>0</v>
      </c>
      <c r="Y127" s="89">
        <f>'AEO 2022 49 Raw'!AB115</f>
        <v>0</v>
      </c>
      <c r="Z127" s="89">
        <f>'AEO 2022 49 Raw'!AC115</f>
        <v>0</v>
      </c>
      <c r="AA127" s="89">
        <f>'AEO 2022 49 Raw'!AD115</f>
        <v>0</v>
      </c>
      <c r="AB127" s="89">
        <f>'AEO 2022 49 Raw'!AE115</f>
        <v>0</v>
      </c>
      <c r="AC127" s="89">
        <f>'AEO 2022 49 Raw'!AF115</f>
        <v>0</v>
      </c>
      <c r="AD127" s="89">
        <f>'AEO 2022 49 Raw'!AG115</f>
        <v>0</v>
      </c>
      <c r="AE127" s="89">
        <f>'AEO 2022 49 Raw'!AH115</f>
        <v>0</v>
      </c>
      <c r="AF127" s="89">
        <f>'AEO 2022 49 Raw'!AI115</f>
        <v>0</v>
      </c>
      <c r="AG127" s="95" t="str">
        <f>'AEO 2022 49 Raw'!AJ115</f>
        <v>- -</v>
      </c>
    </row>
    <row r="128" spans="1:33" ht="12" customHeight="1" x14ac:dyDescent="0.25">
      <c r="A128" s="83" t="s">
        <v>2019</v>
      </c>
      <c r="B128" s="88" t="s">
        <v>1913</v>
      </c>
      <c r="C128" s="89">
        <f>'AEO 2022 49 Raw'!F116</f>
        <v>13.219851</v>
      </c>
      <c r="D128" s="89">
        <f>'AEO 2022 49 Raw'!G116</f>
        <v>13.209261</v>
      </c>
      <c r="E128" s="89">
        <f>'AEO 2022 49 Raw'!H116</f>
        <v>13.187791000000001</v>
      </c>
      <c r="F128" s="89">
        <f>'AEO 2022 49 Raw'!I116</f>
        <v>13.158454000000001</v>
      </c>
      <c r="G128" s="89">
        <f>'AEO 2022 49 Raw'!J116</f>
        <v>13.124053999999999</v>
      </c>
      <c r="H128" s="89">
        <f>'AEO 2022 49 Raw'!K116</f>
        <v>13.086627999999999</v>
      </c>
      <c r="I128" s="89">
        <f>'AEO 2022 49 Raw'!L116</f>
        <v>13.047457</v>
      </c>
      <c r="J128" s="89">
        <f>'AEO 2022 49 Raw'!M116</f>
        <v>13.006565</v>
      </c>
      <c r="K128" s="89">
        <f>'AEO 2022 49 Raw'!N116</f>
        <v>12.965147</v>
      </c>
      <c r="L128" s="89">
        <f>'AEO 2022 49 Raw'!O116</f>
        <v>12.924282</v>
      </c>
      <c r="M128" s="89">
        <f>'AEO 2022 49 Raw'!P116</f>
        <v>12.885591</v>
      </c>
      <c r="N128" s="89">
        <f>'AEO 2022 49 Raw'!Q116</f>
        <v>12.851768</v>
      </c>
      <c r="O128" s="89">
        <f>'AEO 2022 49 Raw'!R116</f>
        <v>12.827538000000001</v>
      </c>
      <c r="P128" s="89">
        <f>'AEO 2022 49 Raw'!S116</f>
        <v>12.821202</v>
      </c>
      <c r="Q128" s="89">
        <f>'AEO 2022 49 Raw'!T116</f>
        <v>12.846126999999999</v>
      </c>
      <c r="R128" s="89">
        <f>'AEO 2022 49 Raw'!U116</f>
        <v>12.820696</v>
      </c>
      <c r="S128" s="89">
        <f>'AEO 2022 49 Raw'!V116</f>
        <v>12.754538999999999</v>
      </c>
      <c r="T128" s="89">
        <f>'AEO 2022 49 Raw'!W116</f>
        <v>12.724442</v>
      </c>
      <c r="U128" s="89">
        <f>'AEO 2022 49 Raw'!X116</f>
        <v>12.804907</v>
      </c>
      <c r="V128" s="89">
        <f>'AEO 2022 49 Raw'!Y116</f>
        <v>12.851319999999999</v>
      </c>
      <c r="W128" s="89">
        <f>'AEO 2022 49 Raw'!Z116</f>
        <v>12.868561</v>
      </c>
      <c r="X128" s="89">
        <f>'AEO 2022 49 Raw'!AA116</f>
        <v>12.848667000000001</v>
      </c>
      <c r="Y128" s="89">
        <f>'AEO 2022 49 Raw'!AB116</f>
        <v>12.840032000000001</v>
      </c>
      <c r="Z128" s="89">
        <f>'AEO 2022 49 Raw'!AC116</f>
        <v>12.833352</v>
      </c>
      <c r="AA128" s="89">
        <f>'AEO 2022 49 Raw'!AD116</f>
        <v>12.824992</v>
      </c>
      <c r="AB128" s="89">
        <f>'AEO 2022 49 Raw'!AE116</f>
        <v>12.814766000000001</v>
      </c>
      <c r="AC128" s="89">
        <f>'AEO 2022 49 Raw'!AF116</f>
        <v>12.80292</v>
      </c>
      <c r="AD128" s="89">
        <f>'AEO 2022 49 Raw'!AG116</f>
        <v>12.789930999999999</v>
      </c>
      <c r="AE128" s="89">
        <f>'AEO 2022 49 Raw'!AH116</f>
        <v>12.775954</v>
      </c>
      <c r="AF128" s="89">
        <f>'AEO 2022 49 Raw'!AI116</f>
        <v>12.760730000000001</v>
      </c>
      <c r="AG128" s="95">
        <f>'AEO 2022 49 Raw'!AJ116</f>
        <v>-1E-3</v>
      </c>
    </row>
    <row r="129" spans="1:33" ht="12" customHeight="1" x14ac:dyDescent="0.25">
      <c r="A129" s="83" t="s">
        <v>2020</v>
      </c>
      <c r="B129" s="88" t="s">
        <v>1915</v>
      </c>
      <c r="C129" s="89">
        <f>'AEO 2022 49 Raw'!F117</f>
        <v>1.4500040000000001</v>
      </c>
      <c r="D129" s="89">
        <f>'AEO 2022 49 Raw'!G117</f>
        <v>2.4200970000000002</v>
      </c>
      <c r="E129" s="89">
        <f>'AEO 2022 49 Raw'!H117</f>
        <v>3.182267</v>
      </c>
      <c r="F129" s="89">
        <f>'AEO 2022 49 Raw'!I117</f>
        <v>3.8298030000000001</v>
      </c>
      <c r="G129" s="89">
        <f>'AEO 2022 49 Raw'!J117</f>
        <v>4.3782500000000004</v>
      </c>
      <c r="H129" s="89">
        <f>'AEO 2022 49 Raw'!K117</f>
        <v>4.8494489999999999</v>
      </c>
      <c r="I129" s="89">
        <f>'AEO 2022 49 Raw'!L117</f>
        <v>5.2711940000000004</v>
      </c>
      <c r="J129" s="89">
        <f>'AEO 2022 49 Raw'!M117</f>
        <v>5.6632930000000004</v>
      </c>
      <c r="K129" s="89">
        <f>'AEO 2022 49 Raw'!N117</f>
        <v>6.0427619999999997</v>
      </c>
      <c r="L129" s="89">
        <f>'AEO 2022 49 Raw'!O117</f>
        <v>6.4141899999999996</v>
      </c>
      <c r="M129" s="89">
        <f>'AEO 2022 49 Raw'!P117</f>
        <v>6.7808140000000003</v>
      </c>
      <c r="N129" s="89">
        <f>'AEO 2022 49 Raw'!Q117</f>
        <v>7.1473100000000001</v>
      </c>
      <c r="O129" s="89">
        <f>'AEO 2022 49 Raw'!R117</f>
        <v>7.5106359999999999</v>
      </c>
      <c r="P129" s="89">
        <f>'AEO 2022 49 Raw'!S117</f>
        <v>7.8587999999999996</v>
      </c>
      <c r="Q129" s="89">
        <f>'AEO 2022 49 Raw'!T117</f>
        <v>8.1859230000000007</v>
      </c>
      <c r="R129" s="89">
        <f>'AEO 2022 49 Raw'!U117</f>
        <v>8.4850840000000005</v>
      </c>
      <c r="S129" s="89">
        <f>'AEO 2022 49 Raw'!V117</f>
        <v>8.7448320000000006</v>
      </c>
      <c r="T129" s="89">
        <f>'AEO 2022 49 Raw'!W117</f>
        <v>8.9491409999999991</v>
      </c>
      <c r="U129" s="89">
        <f>'AEO 2022 49 Raw'!X117</f>
        <v>9.0825709999999997</v>
      </c>
      <c r="V129" s="89">
        <f>'AEO 2022 49 Raw'!Y117</f>
        <v>9.2777860000000008</v>
      </c>
      <c r="W129" s="89">
        <f>'AEO 2022 49 Raw'!Z117</f>
        <v>9.4899470000000008</v>
      </c>
      <c r="X129" s="89">
        <f>'AEO 2022 49 Raw'!AA117</f>
        <v>9.6244169999999993</v>
      </c>
      <c r="Y129" s="89">
        <f>'AEO 2022 49 Raw'!AB117</f>
        <v>9.6319490000000005</v>
      </c>
      <c r="Z129" s="89">
        <f>'AEO 2022 49 Raw'!AC117</f>
        <v>9.692615</v>
      </c>
      <c r="AA129" s="89">
        <f>'AEO 2022 49 Raw'!AD117</f>
        <v>9.7461040000000008</v>
      </c>
      <c r="AB129" s="89">
        <f>'AEO 2022 49 Raw'!AE117</f>
        <v>9.7947059999999997</v>
      </c>
      <c r="AC129" s="89">
        <f>'AEO 2022 49 Raw'!AF117</f>
        <v>9.8394919999999999</v>
      </c>
      <c r="AD129" s="89">
        <f>'AEO 2022 49 Raw'!AG117</f>
        <v>9.8808340000000001</v>
      </c>
      <c r="AE129" s="89">
        <f>'AEO 2022 49 Raw'!AH117</f>
        <v>9.9194680000000002</v>
      </c>
      <c r="AF129" s="89">
        <f>'AEO 2022 49 Raw'!AI117</f>
        <v>9.9564979999999998</v>
      </c>
      <c r="AG129" s="95">
        <f>'AEO 2022 49 Raw'!AJ117</f>
        <v>6.9000000000000006E-2</v>
      </c>
    </row>
    <row r="130" spans="1:33" ht="12" customHeight="1" x14ac:dyDescent="0.25">
      <c r="A130" s="83" t="s">
        <v>2021</v>
      </c>
      <c r="B130" s="88" t="s">
        <v>1917</v>
      </c>
      <c r="C130" s="89">
        <f>'AEO 2022 49 Raw'!F118</f>
        <v>1.4210199999999999</v>
      </c>
      <c r="D130" s="89">
        <f>'AEO 2022 49 Raw'!G118</f>
        <v>2.3923719999999999</v>
      </c>
      <c r="E130" s="89">
        <f>'AEO 2022 49 Raw'!H118</f>
        <v>3.164593</v>
      </c>
      <c r="F130" s="89">
        <f>'AEO 2022 49 Raw'!I118</f>
        <v>3.8247629999999999</v>
      </c>
      <c r="G130" s="89">
        <f>'AEO 2022 49 Raw'!J118</f>
        <v>4.3847240000000003</v>
      </c>
      <c r="H130" s="89">
        <f>'AEO 2022 49 Raw'!K118</f>
        <v>4.8656269999999999</v>
      </c>
      <c r="I130" s="89">
        <f>'AEO 2022 49 Raw'!L118</f>
        <v>5.2964250000000002</v>
      </c>
      <c r="J130" s="89">
        <f>'AEO 2022 49 Raw'!M118</f>
        <v>5.6968439999999996</v>
      </c>
      <c r="K130" s="89">
        <f>'AEO 2022 49 Raw'!N118</f>
        <v>6.0848209999999998</v>
      </c>
      <c r="L130" s="89">
        <f>'AEO 2022 49 Raw'!O118</f>
        <v>6.4649159999999997</v>
      </c>
      <c r="M130" s="89">
        <f>'AEO 2022 49 Raw'!P118</f>
        <v>6.8408790000000002</v>
      </c>
      <c r="N130" s="89">
        <f>'AEO 2022 49 Raw'!Q118</f>
        <v>7.2179789999999997</v>
      </c>
      <c r="O130" s="89">
        <f>'AEO 2022 49 Raw'!R118</f>
        <v>7.5937890000000001</v>
      </c>
      <c r="P130" s="89">
        <f>'AEO 2022 49 Raw'!S118</f>
        <v>7.9574220000000002</v>
      </c>
      <c r="Q130" s="89">
        <f>'AEO 2022 49 Raw'!T118</f>
        <v>8.2999779999999994</v>
      </c>
      <c r="R130" s="89">
        <f>'AEO 2022 49 Raw'!U118</f>
        <v>8.6141050000000003</v>
      </c>
      <c r="S130" s="89">
        <f>'AEO 2022 49 Raw'!V118</f>
        <v>8.8877229999999994</v>
      </c>
      <c r="T130" s="89">
        <f>'AEO 2022 49 Raw'!W118</f>
        <v>9.1037700000000008</v>
      </c>
      <c r="U130" s="89">
        <f>'AEO 2022 49 Raw'!X118</f>
        <v>9.2457440000000002</v>
      </c>
      <c r="V130" s="89">
        <f>'AEO 2022 49 Raw'!Y118</f>
        <v>9.4550009999999993</v>
      </c>
      <c r="W130" s="89">
        <f>'AEO 2022 49 Raw'!Z118</f>
        <v>9.6833360000000006</v>
      </c>
      <c r="X130" s="89">
        <f>'AEO 2022 49 Raw'!AA118</f>
        <v>9.8290869999999995</v>
      </c>
      <c r="Y130" s="89">
        <f>'AEO 2022 49 Raw'!AB118</f>
        <v>9.8391870000000008</v>
      </c>
      <c r="Z130" s="89">
        <f>'AEO 2022 49 Raw'!AC118</f>
        <v>9.9069990000000008</v>
      </c>
      <c r="AA130" s="89">
        <f>'AEO 2022 49 Raw'!AD118</f>
        <v>9.9678789999999999</v>
      </c>
      <c r="AB130" s="89">
        <f>'AEO 2022 49 Raw'!AE118</f>
        <v>10.023218</v>
      </c>
      <c r="AC130" s="89">
        <f>'AEO 2022 49 Raw'!AF118</f>
        <v>10.073935000000001</v>
      </c>
      <c r="AD130" s="89">
        <f>'AEO 2022 49 Raw'!AG118</f>
        <v>10.120297000000001</v>
      </c>
      <c r="AE130" s="89">
        <f>'AEO 2022 49 Raw'!AH118</f>
        <v>10.163114999999999</v>
      </c>
      <c r="AF130" s="89">
        <f>'AEO 2022 49 Raw'!AI118</f>
        <v>10.203567</v>
      </c>
      <c r="AG130" s="95">
        <f>'AEO 2022 49 Raw'!AJ118</f>
        <v>7.0000000000000007E-2</v>
      </c>
    </row>
    <row r="131" spans="1:33" ht="12" customHeight="1" x14ac:dyDescent="0.25">
      <c r="A131" s="83" t="s">
        <v>2022</v>
      </c>
      <c r="B131" s="88" t="s">
        <v>1919</v>
      </c>
      <c r="C131" s="89">
        <f>'AEO 2022 49 Raw'!F119</f>
        <v>7.1099579999999998</v>
      </c>
      <c r="D131" s="89">
        <f>'AEO 2022 49 Raw'!G119</f>
        <v>6.9278320000000004</v>
      </c>
      <c r="E131" s="89">
        <f>'AEO 2022 49 Raw'!H119</f>
        <v>6.8652889999999998</v>
      </c>
      <c r="F131" s="89">
        <f>'AEO 2022 49 Raw'!I119</f>
        <v>6.8325449999999996</v>
      </c>
      <c r="G131" s="89">
        <f>'AEO 2022 49 Raw'!J119</f>
        <v>6.812881</v>
      </c>
      <c r="H131" s="89">
        <f>'AEO 2022 49 Raw'!K119</f>
        <v>6.7998810000000001</v>
      </c>
      <c r="I131" s="89">
        <f>'AEO 2022 49 Raw'!L119</f>
        <v>6.7904720000000003</v>
      </c>
      <c r="J131" s="89">
        <f>'AEO 2022 49 Raw'!M119</f>
        <v>6.7830769999999996</v>
      </c>
      <c r="K131" s="89">
        <f>'AEO 2022 49 Raw'!N119</f>
        <v>6.7769709999999996</v>
      </c>
      <c r="L131" s="89">
        <f>'AEO 2022 49 Raw'!O119</f>
        <v>6.7718109999999996</v>
      </c>
      <c r="M131" s="89">
        <f>'AEO 2022 49 Raw'!P119</f>
        <v>6.767353</v>
      </c>
      <c r="N131" s="89">
        <f>'AEO 2022 49 Raw'!Q119</f>
        <v>6.76342</v>
      </c>
      <c r="O131" s="89">
        <f>'AEO 2022 49 Raw'!R119</f>
        <v>6.7599419999999997</v>
      </c>
      <c r="P131" s="89">
        <f>'AEO 2022 49 Raw'!S119</f>
        <v>6.7569319999999999</v>
      </c>
      <c r="Q131" s="89">
        <f>'AEO 2022 49 Raw'!T119</f>
        <v>6.7543680000000004</v>
      </c>
      <c r="R131" s="89">
        <f>'AEO 2022 49 Raw'!U119</f>
        <v>6.7522359999999999</v>
      </c>
      <c r="S131" s="89">
        <f>'AEO 2022 49 Raw'!V119</f>
        <v>6.750559</v>
      </c>
      <c r="T131" s="89">
        <f>'AEO 2022 49 Raw'!W119</f>
        <v>6.749377</v>
      </c>
      <c r="U131" s="89">
        <f>'AEO 2022 49 Raw'!X119</f>
        <v>6.748729</v>
      </c>
      <c r="V131" s="89">
        <f>'AEO 2022 49 Raw'!Y119</f>
        <v>6.7476339999999997</v>
      </c>
      <c r="W131" s="89">
        <f>'AEO 2022 49 Raw'!Z119</f>
        <v>6.7464490000000001</v>
      </c>
      <c r="X131" s="89">
        <f>'AEO 2022 49 Raw'!AA119</f>
        <v>6.7457929999999999</v>
      </c>
      <c r="Y131" s="89">
        <f>'AEO 2022 49 Raw'!AB119</f>
        <v>6.745927</v>
      </c>
      <c r="Z131" s="89">
        <f>'AEO 2022 49 Raw'!AC119</f>
        <v>6.7456769999999997</v>
      </c>
      <c r="AA131" s="89">
        <f>'AEO 2022 49 Raw'!AD119</f>
        <v>6.7454419999999997</v>
      </c>
      <c r="AB131" s="89">
        <f>'AEO 2022 49 Raw'!AE119</f>
        <v>6.7452180000000004</v>
      </c>
      <c r="AC131" s="89">
        <f>'AEO 2022 49 Raw'!AF119</f>
        <v>6.7450039999999998</v>
      </c>
      <c r="AD131" s="89">
        <f>'AEO 2022 49 Raw'!AG119</f>
        <v>6.7448079999999999</v>
      </c>
      <c r="AE131" s="89">
        <f>'AEO 2022 49 Raw'!AH119</f>
        <v>6.7446219999999997</v>
      </c>
      <c r="AF131" s="89">
        <f>'AEO 2022 49 Raw'!AI119</f>
        <v>6.7444470000000001</v>
      </c>
      <c r="AG131" s="95">
        <f>'AEO 2022 49 Raw'!AJ119</f>
        <v>-2E-3</v>
      </c>
    </row>
    <row r="132" spans="1:33" ht="12" customHeight="1" x14ac:dyDescent="0.25">
      <c r="A132" s="83" t="s">
        <v>2023</v>
      </c>
      <c r="B132" s="88" t="s">
        <v>2024</v>
      </c>
      <c r="C132" s="89">
        <f>'AEO 2022 49 Raw'!F120</f>
        <v>6.0970820000000003</v>
      </c>
      <c r="D132" s="89">
        <f>'AEO 2022 49 Raw'!G120</f>
        <v>6.1407160000000003</v>
      </c>
      <c r="E132" s="89">
        <f>'AEO 2022 49 Raw'!H120</f>
        <v>6.1915129999999996</v>
      </c>
      <c r="F132" s="89">
        <f>'AEO 2022 49 Raw'!I120</f>
        <v>6.2545159999999997</v>
      </c>
      <c r="G132" s="89">
        <f>'AEO 2022 49 Raw'!J120</f>
        <v>6.3297270000000001</v>
      </c>
      <c r="H132" s="89">
        <f>'AEO 2022 49 Raw'!K120</f>
        <v>6.4154520000000002</v>
      </c>
      <c r="I132" s="89">
        <f>'AEO 2022 49 Raw'!L120</f>
        <v>6.5102840000000004</v>
      </c>
      <c r="J132" s="89">
        <f>'AEO 2022 49 Raw'!M120</f>
        <v>6.6065469999999999</v>
      </c>
      <c r="K132" s="89">
        <f>'AEO 2022 49 Raw'!N120</f>
        <v>6.7070850000000002</v>
      </c>
      <c r="L132" s="89">
        <f>'AEO 2022 49 Raw'!O120</f>
        <v>6.8082039999999999</v>
      </c>
      <c r="M132" s="89">
        <f>'AEO 2022 49 Raw'!P120</f>
        <v>6.9078379999999999</v>
      </c>
      <c r="N132" s="89">
        <f>'AEO 2022 49 Raw'!Q120</f>
        <v>7.0036940000000003</v>
      </c>
      <c r="O132" s="89">
        <f>'AEO 2022 49 Raw'!R120</f>
        <v>7.09138</v>
      </c>
      <c r="P132" s="89">
        <f>'AEO 2022 49 Raw'!S120</f>
        <v>7.1688919999999996</v>
      </c>
      <c r="Q132" s="89">
        <f>'AEO 2022 49 Raw'!T120</f>
        <v>7.23651</v>
      </c>
      <c r="R132" s="89">
        <f>'AEO 2022 49 Raw'!U120</f>
        <v>7.2966699999999998</v>
      </c>
      <c r="S132" s="89">
        <f>'AEO 2022 49 Raw'!V120</f>
        <v>7.3505120000000002</v>
      </c>
      <c r="T132" s="89">
        <f>'AEO 2022 49 Raw'!W120</f>
        <v>7.3980730000000001</v>
      </c>
      <c r="U132" s="89">
        <f>'AEO 2022 49 Raw'!X120</f>
        <v>7.4409049999999999</v>
      </c>
      <c r="V132" s="89">
        <f>'AEO 2022 49 Raw'!Y120</f>
        <v>7.4790910000000004</v>
      </c>
      <c r="W132" s="89">
        <f>'AEO 2022 49 Raw'!Z120</f>
        <v>7.5135500000000004</v>
      </c>
      <c r="X132" s="89">
        <f>'AEO 2022 49 Raw'!AA120</f>
        <v>7.542808</v>
      </c>
      <c r="Y132" s="89">
        <f>'AEO 2022 49 Raw'!AB120</f>
        <v>7.5677099999999999</v>
      </c>
      <c r="Z132" s="89">
        <f>'AEO 2022 49 Raw'!AC120</f>
        <v>7.5887529999999996</v>
      </c>
      <c r="AA132" s="89">
        <f>'AEO 2022 49 Raw'!AD120</f>
        <v>7.6067840000000002</v>
      </c>
      <c r="AB132" s="89">
        <f>'AEO 2022 49 Raw'!AE120</f>
        <v>7.6233919999999999</v>
      </c>
      <c r="AC132" s="89">
        <f>'AEO 2022 49 Raw'!AF120</f>
        <v>7.6388949999999998</v>
      </c>
      <c r="AD132" s="89">
        <f>'AEO 2022 49 Raw'!AG120</f>
        <v>7.65341</v>
      </c>
      <c r="AE132" s="89">
        <f>'AEO 2022 49 Raw'!AH120</f>
        <v>7.667783</v>
      </c>
      <c r="AF132" s="89">
        <f>'AEO 2022 49 Raw'!AI120</f>
        <v>7.6823459999999999</v>
      </c>
      <c r="AG132" s="95">
        <f>'AEO 2022 49 Raw'!AJ120</f>
        <v>8.0000000000000002E-3</v>
      </c>
    </row>
    <row r="133" spans="1:33" ht="12" customHeight="1" x14ac:dyDescent="0.25">
      <c r="A133" s="83" t="s">
        <v>2025</v>
      </c>
      <c r="B133" s="35" t="s">
        <v>2026</v>
      </c>
      <c r="C133" s="89">
        <f>'AEO 2022 49 Raw'!F121</f>
        <v>7.3337219999999999</v>
      </c>
      <c r="D133" s="89">
        <f>'AEO 2022 49 Raw'!G121</f>
        <v>7.4111229999999999</v>
      </c>
      <c r="E133" s="89">
        <f>'AEO 2022 49 Raw'!H121</f>
        <v>7.4987029999999999</v>
      </c>
      <c r="F133" s="89">
        <f>'AEO 2022 49 Raw'!I121</f>
        <v>7.5964419999999997</v>
      </c>
      <c r="G133" s="89">
        <f>'AEO 2022 49 Raw'!J121</f>
        <v>7.7046849999999996</v>
      </c>
      <c r="H133" s="89">
        <f>'AEO 2022 49 Raw'!K121</f>
        <v>7.8243070000000001</v>
      </c>
      <c r="I133" s="89">
        <f>'AEO 2022 49 Raw'!L121</f>
        <v>7.9548230000000002</v>
      </c>
      <c r="J133" s="89">
        <f>'AEO 2022 49 Raw'!M121</f>
        <v>8.0871410000000008</v>
      </c>
      <c r="K133" s="89">
        <f>'AEO 2022 49 Raw'!N121</f>
        <v>8.2255669999999999</v>
      </c>
      <c r="L133" s="89">
        <f>'AEO 2022 49 Raw'!O121</f>
        <v>8.3664470000000009</v>
      </c>
      <c r="M133" s="89">
        <f>'AEO 2022 49 Raw'!P121</f>
        <v>8.5076079999999994</v>
      </c>
      <c r="N133" s="89">
        <f>'AEO 2022 49 Raw'!Q121</f>
        <v>8.6456169999999997</v>
      </c>
      <c r="O133" s="89">
        <f>'AEO 2022 49 Raw'!R121</f>
        <v>8.775347</v>
      </c>
      <c r="P133" s="89">
        <f>'AEO 2022 49 Raw'!S121</f>
        <v>8.8942940000000004</v>
      </c>
      <c r="Q133" s="89">
        <f>'AEO 2022 49 Raw'!T121</f>
        <v>9.0029500000000002</v>
      </c>
      <c r="R133" s="89">
        <f>'AEO 2022 49 Raw'!U121</f>
        <v>9.103116</v>
      </c>
      <c r="S133" s="89">
        <f>'AEO 2022 49 Raw'!V121</f>
        <v>9.1945689999999995</v>
      </c>
      <c r="T133" s="89">
        <f>'AEO 2022 49 Raw'!W121</f>
        <v>9.2776580000000006</v>
      </c>
      <c r="U133" s="89">
        <f>'AEO 2022 49 Raw'!X121</f>
        <v>9.3533000000000008</v>
      </c>
      <c r="V133" s="89">
        <f>'AEO 2022 49 Raw'!Y121</f>
        <v>9.4223359999999996</v>
      </c>
      <c r="W133" s="89">
        <f>'AEO 2022 49 Raw'!Z121</f>
        <v>9.4866100000000007</v>
      </c>
      <c r="X133" s="89">
        <f>'AEO 2022 49 Raw'!AA121</f>
        <v>9.5439229999999995</v>
      </c>
      <c r="Y133" s="89">
        <f>'AEO 2022 49 Raw'!AB121</f>
        <v>9.5960970000000003</v>
      </c>
      <c r="Z133" s="89">
        <f>'AEO 2022 49 Raw'!AC121</f>
        <v>9.6429430000000007</v>
      </c>
      <c r="AA133" s="89">
        <f>'AEO 2022 49 Raw'!AD121</f>
        <v>9.6862840000000006</v>
      </c>
      <c r="AB133" s="89">
        <f>'AEO 2022 49 Raw'!AE121</f>
        <v>9.7284609999999994</v>
      </c>
      <c r="AC133" s="89">
        <f>'AEO 2022 49 Raw'!AF121</f>
        <v>9.7694279999999996</v>
      </c>
      <c r="AD133" s="89">
        <f>'AEO 2022 49 Raw'!AG121</f>
        <v>9.8101179999999992</v>
      </c>
      <c r="AE133" s="89">
        <f>'AEO 2022 49 Raw'!AH121</f>
        <v>9.8523230000000002</v>
      </c>
      <c r="AF133" s="89">
        <f>'AEO 2022 49 Raw'!AI121</f>
        <v>9.8936910000000005</v>
      </c>
      <c r="AG133" s="95">
        <f>'AEO 2022 49 Raw'!AJ121</f>
        <v>0.01</v>
      </c>
    </row>
    <row r="134" spans="1:33" ht="12" customHeight="1" x14ac:dyDescent="0.25">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c r="AA134" s="89"/>
      <c r="AB134" s="89"/>
      <c r="AC134" s="89"/>
      <c r="AD134" s="89"/>
      <c r="AE134" s="89"/>
      <c r="AF134" s="89"/>
      <c r="AG134" s="95"/>
    </row>
    <row r="135" spans="1:33" ht="12" customHeight="1" x14ac:dyDescent="0.25">
      <c r="B135" s="35" t="s">
        <v>2027</v>
      </c>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5"/>
    </row>
    <row r="136" spans="1:33" ht="12" customHeight="1" x14ac:dyDescent="0.25">
      <c r="B136" s="35" t="s">
        <v>1901</v>
      </c>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5"/>
    </row>
    <row r="137" spans="1:33" ht="12" customHeight="1" x14ac:dyDescent="0.25">
      <c r="A137" s="83" t="s">
        <v>2028</v>
      </c>
      <c r="B137" s="88" t="s">
        <v>1903</v>
      </c>
      <c r="C137" s="89">
        <f>'AEO 2022 49 Raw'!F124</f>
        <v>2.87771</v>
      </c>
      <c r="D137" s="89">
        <f>'AEO 2022 49 Raw'!G124</f>
        <v>2.9951910000000002</v>
      </c>
      <c r="E137" s="89">
        <f>'AEO 2022 49 Raw'!H124</f>
        <v>3.1115910000000002</v>
      </c>
      <c r="F137" s="89">
        <f>'AEO 2022 49 Raw'!I124</f>
        <v>3.2264680000000001</v>
      </c>
      <c r="G137" s="89">
        <f>'AEO 2022 49 Raw'!J124</f>
        <v>3.336608</v>
      </c>
      <c r="H137" s="89">
        <f>'AEO 2022 49 Raw'!K124</f>
        <v>3.4425629999999998</v>
      </c>
      <c r="I137" s="89">
        <f>'AEO 2022 49 Raw'!L124</f>
        <v>3.5417320000000001</v>
      </c>
      <c r="J137" s="89">
        <f>'AEO 2022 49 Raw'!M124</f>
        <v>3.6353900000000001</v>
      </c>
      <c r="K137" s="89">
        <f>'AEO 2022 49 Raw'!N124</f>
        <v>3.7237420000000001</v>
      </c>
      <c r="L137" s="89">
        <f>'AEO 2022 49 Raw'!O124</f>
        <v>3.8054269999999999</v>
      </c>
      <c r="M137" s="89">
        <f>'AEO 2022 49 Raw'!P124</f>
        <v>3.8800270000000001</v>
      </c>
      <c r="N137" s="89">
        <f>'AEO 2022 49 Raw'!Q124</f>
        <v>3.9513530000000001</v>
      </c>
      <c r="O137" s="89">
        <f>'AEO 2022 49 Raw'!R124</f>
        <v>4.0101079999999998</v>
      </c>
      <c r="P137" s="89">
        <f>'AEO 2022 49 Raw'!S124</f>
        <v>4.0584530000000001</v>
      </c>
      <c r="Q137" s="89">
        <f>'AEO 2022 49 Raw'!T124</f>
        <v>4.0945679999999998</v>
      </c>
      <c r="R137" s="89">
        <f>'AEO 2022 49 Raw'!U124</f>
        <v>4.1247759999999998</v>
      </c>
      <c r="S137" s="89">
        <f>'AEO 2022 49 Raw'!V124</f>
        <v>4.1502540000000003</v>
      </c>
      <c r="T137" s="89">
        <f>'AEO 2022 49 Raw'!W124</f>
        <v>4.1736930000000001</v>
      </c>
      <c r="U137" s="89">
        <f>'AEO 2022 49 Raw'!X124</f>
        <v>4.1902350000000004</v>
      </c>
      <c r="V137" s="89">
        <f>'AEO 2022 49 Raw'!Y124</f>
        <v>4.1969479999999999</v>
      </c>
      <c r="W137" s="89">
        <f>'AEO 2022 49 Raw'!Z124</f>
        <v>4.2015409999999997</v>
      </c>
      <c r="X137" s="89">
        <f>'AEO 2022 49 Raw'!AA124</f>
        <v>4.2015450000000003</v>
      </c>
      <c r="Y137" s="89">
        <f>'AEO 2022 49 Raw'!AB124</f>
        <v>4.2101009999999999</v>
      </c>
      <c r="Z137" s="89">
        <f>'AEO 2022 49 Raw'!AC124</f>
        <v>4.2238059999999997</v>
      </c>
      <c r="AA137" s="89">
        <f>'AEO 2022 49 Raw'!AD124</f>
        <v>4.2302999999999997</v>
      </c>
      <c r="AB137" s="89">
        <f>'AEO 2022 49 Raw'!AE124</f>
        <v>4.2300950000000004</v>
      </c>
      <c r="AC137" s="89">
        <f>'AEO 2022 49 Raw'!AF124</f>
        <v>4.231878</v>
      </c>
      <c r="AD137" s="89">
        <f>'AEO 2022 49 Raw'!AG124</f>
        <v>4.2329109999999996</v>
      </c>
      <c r="AE137" s="89">
        <f>'AEO 2022 49 Raw'!AH124</f>
        <v>4.2254529999999999</v>
      </c>
      <c r="AF137" s="89">
        <f>'AEO 2022 49 Raw'!AI124</f>
        <v>4.2129149999999997</v>
      </c>
      <c r="AG137" s="95">
        <f>'AEO 2022 49 Raw'!AJ124</f>
        <v>1.2999999999999999E-2</v>
      </c>
    </row>
    <row r="138" spans="1:33" ht="12" customHeight="1" x14ac:dyDescent="0.25">
      <c r="A138" s="83" t="s">
        <v>2029</v>
      </c>
      <c r="B138" s="88" t="s">
        <v>1905</v>
      </c>
      <c r="C138" s="89">
        <f>'AEO 2022 49 Raw'!F125</f>
        <v>1.1983170000000001</v>
      </c>
      <c r="D138" s="89">
        <f>'AEO 2022 49 Raw'!G125</f>
        <v>1.246704</v>
      </c>
      <c r="E138" s="89">
        <f>'AEO 2022 49 Raw'!H125</f>
        <v>1.301334</v>
      </c>
      <c r="F138" s="89">
        <f>'AEO 2022 49 Raw'!I125</f>
        <v>1.361494</v>
      </c>
      <c r="G138" s="89">
        <f>'AEO 2022 49 Raw'!J125</f>
        <v>1.4252560000000001</v>
      </c>
      <c r="H138" s="89">
        <f>'AEO 2022 49 Raw'!K125</f>
        <v>1.492402</v>
      </c>
      <c r="I138" s="89">
        <f>'AEO 2022 49 Raw'!L125</f>
        <v>1.5610580000000001</v>
      </c>
      <c r="J138" s="89">
        <f>'AEO 2022 49 Raw'!M125</f>
        <v>1.630695</v>
      </c>
      <c r="K138" s="89">
        <f>'AEO 2022 49 Raw'!N125</f>
        <v>1.7009080000000001</v>
      </c>
      <c r="L138" s="89">
        <f>'AEO 2022 49 Raw'!O125</f>
        <v>1.7722340000000001</v>
      </c>
      <c r="M138" s="89">
        <f>'AEO 2022 49 Raw'!P125</f>
        <v>1.843477</v>
      </c>
      <c r="N138" s="89">
        <f>'AEO 2022 49 Raw'!Q125</f>
        <v>1.9176610000000001</v>
      </c>
      <c r="O138" s="89">
        <f>'AEO 2022 49 Raw'!R125</f>
        <v>1.9920020000000001</v>
      </c>
      <c r="P138" s="89">
        <f>'AEO 2022 49 Raw'!S125</f>
        <v>2.0648040000000001</v>
      </c>
      <c r="Q138" s="89">
        <f>'AEO 2022 49 Raw'!T125</f>
        <v>2.134995</v>
      </c>
      <c r="R138" s="89">
        <f>'AEO 2022 49 Raw'!U125</f>
        <v>2.2065549999999998</v>
      </c>
      <c r="S138" s="89">
        <f>'AEO 2022 49 Raw'!V125</f>
        <v>2.2805029999999999</v>
      </c>
      <c r="T138" s="89">
        <f>'AEO 2022 49 Raw'!W125</f>
        <v>2.3564440000000002</v>
      </c>
      <c r="U138" s="89">
        <f>'AEO 2022 49 Raw'!X125</f>
        <v>2.4349050000000001</v>
      </c>
      <c r="V138" s="89">
        <f>'AEO 2022 49 Raw'!Y125</f>
        <v>2.5159090000000002</v>
      </c>
      <c r="W138" s="89">
        <f>'AEO 2022 49 Raw'!Z125</f>
        <v>2.6022560000000001</v>
      </c>
      <c r="X138" s="89">
        <f>'AEO 2022 49 Raw'!AA125</f>
        <v>2.687789</v>
      </c>
      <c r="Y138" s="89">
        <f>'AEO 2022 49 Raw'!AB125</f>
        <v>2.7775699999999999</v>
      </c>
      <c r="Z138" s="89">
        <f>'AEO 2022 49 Raw'!AC125</f>
        <v>2.8733979999999999</v>
      </c>
      <c r="AA138" s="89">
        <f>'AEO 2022 49 Raw'!AD125</f>
        <v>2.9705629999999998</v>
      </c>
      <c r="AB138" s="89">
        <f>'AEO 2022 49 Raw'!AE125</f>
        <v>3.069461</v>
      </c>
      <c r="AC138" s="89">
        <f>'AEO 2022 49 Raw'!AF125</f>
        <v>3.1713819999999999</v>
      </c>
      <c r="AD138" s="89">
        <f>'AEO 2022 49 Raw'!AG125</f>
        <v>3.2738269999999998</v>
      </c>
      <c r="AE138" s="89">
        <f>'AEO 2022 49 Raw'!AH125</f>
        <v>3.3749750000000001</v>
      </c>
      <c r="AF138" s="89">
        <f>'AEO 2022 49 Raw'!AI125</f>
        <v>3.474701</v>
      </c>
      <c r="AG138" s="95">
        <f>'AEO 2022 49 Raw'!AJ125</f>
        <v>3.6999999999999998E-2</v>
      </c>
    </row>
    <row r="139" spans="1:33" ht="12" customHeight="1" x14ac:dyDescent="0.25">
      <c r="A139" s="83" t="s">
        <v>2030</v>
      </c>
      <c r="B139" s="88" t="s">
        <v>1907</v>
      </c>
      <c r="C139" s="89">
        <f>'AEO 2022 49 Raw'!F126</f>
        <v>4.9600000000000002E-4</v>
      </c>
      <c r="D139" s="89">
        <f>'AEO 2022 49 Raw'!G126</f>
        <v>8.4599999999999996E-4</v>
      </c>
      <c r="E139" s="89">
        <f>'AEO 2022 49 Raw'!H126</f>
        <v>1.2160000000000001E-3</v>
      </c>
      <c r="F139" s="89">
        <f>'AEO 2022 49 Raw'!I126</f>
        <v>1.6069999999999999E-3</v>
      </c>
      <c r="G139" s="89">
        <f>'AEO 2022 49 Raw'!J126</f>
        <v>2.0100000000000001E-3</v>
      </c>
      <c r="H139" s="89">
        <f>'AEO 2022 49 Raw'!K126</f>
        <v>2.428E-3</v>
      </c>
      <c r="I139" s="89">
        <f>'AEO 2022 49 Raw'!L126</f>
        <v>2.856E-3</v>
      </c>
      <c r="J139" s="89">
        <f>'AEO 2022 49 Raw'!M126</f>
        <v>3.297E-3</v>
      </c>
      <c r="K139" s="89">
        <f>'AEO 2022 49 Raw'!N126</f>
        <v>3.754E-3</v>
      </c>
      <c r="L139" s="89">
        <f>'AEO 2022 49 Raw'!O126</f>
        <v>4.2230000000000002E-3</v>
      </c>
      <c r="M139" s="89">
        <f>'AEO 2022 49 Raw'!P126</f>
        <v>4.705E-3</v>
      </c>
      <c r="N139" s="89">
        <f>'AEO 2022 49 Raw'!Q126</f>
        <v>5.2040000000000003E-3</v>
      </c>
      <c r="O139" s="89">
        <f>'AEO 2022 49 Raw'!R126</f>
        <v>5.7239999999999999E-3</v>
      </c>
      <c r="P139" s="89">
        <f>'AEO 2022 49 Raw'!S126</f>
        <v>6.2360000000000002E-3</v>
      </c>
      <c r="Q139" s="89">
        <f>'AEO 2022 49 Raw'!T126</f>
        <v>6.7460000000000003E-3</v>
      </c>
      <c r="R139" s="89">
        <f>'AEO 2022 49 Raw'!U126</f>
        <v>7.2740000000000001E-3</v>
      </c>
      <c r="S139" s="89">
        <f>'AEO 2022 49 Raw'!V126</f>
        <v>7.8239999999999994E-3</v>
      </c>
      <c r="T139" s="89">
        <f>'AEO 2022 49 Raw'!W126</f>
        <v>8.4019999999999997E-3</v>
      </c>
      <c r="U139" s="89">
        <f>'AEO 2022 49 Raw'!X126</f>
        <v>9.0100000000000006E-3</v>
      </c>
      <c r="V139" s="89">
        <f>'AEO 2022 49 Raw'!Y126</f>
        <v>9.6460000000000001E-3</v>
      </c>
      <c r="W139" s="89">
        <f>'AEO 2022 49 Raw'!Z126</f>
        <v>1.0305999999999999E-2</v>
      </c>
      <c r="X139" s="89">
        <f>'AEO 2022 49 Raw'!AA126</f>
        <v>1.0984000000000001E-2</v>
      </c>
      <c r="Y139" s="89">
        <f>'AEO 2022 49 Raw'!AB126</f>
        <v>1.1682E-2</v>
      </c>
      <c r="Z139" s="89">
        <f>'AEO 2022 49 Raw'!AC126</f>
        <v>1.2397999999999999E-2</v>
      </c>
      <c r="AA139" s="89">
        <f>'AEO 2022 49 Raw'!AD126</f>
        <v>1.3131E-2</v>
      </c>
      <c r="AB139" s="89">
        <f>'AEO 2022 49 Raw'!AE126</f>
        <v>1.389E-2</v>
      </c>
      <c r="AC139" s="89">
        <f>'AEO 2022 49 Raw'!AF126</f>
        <v>1.4674E-2</v>
      </c>
      <c r="AD139" s="89">
        <f>'AEO 2022 49 Raw'!AG126</f>
        <v>1.5479E-2</v>
      </c>
      <c r="AE139" s="89">
        <f>'AEO 2022 49 Raw'!AH126</f>
        <v>1.6315E-2</v>
      </c>
      <c r="AF139" s="89">
        <f>'AEO 2022 49 Raw'!AI126</f>
        <v>1.7177999999999999E-2</v>
      </c>
      <c r="AG139" s="95">
        <f>'AEO 2022 49 Raw'!AJ126</f>
        <v>0.13</v>
      </c>
    </row>
    <row r="140" spans="1:33" ht="12" customHeight="1" x14ac:dyDescent="0.25">
      <c r="A140" s="83" t="s">
        <v>2031</v>
      </c>
      <c r="B140" s="88" t="s">
        <v>1909</v>
      </c>
      <c r="C140" s="89">
        <f>'AEO 2022 49 Raw'!F127</f>
        <v>9.6900000000000003E-4</v>
      </c>
      <c r="D140" s="89">
        <f>'AEO 2022 49 Raw'!G127</f>
        <v>1.0989999999999999E-3</v>
      </c>
      <c r="E140" s="89">
        <f>'AEO 2022 49 Raw'!H127</f>
        <v>1.23E-3</v>
      </c>
      <c r="F140" s="89">
        <f>'AEO 2022 49 Raw'!I127</f>
        <v>1.364E-3</v>
      </c>
      <c r="G140" s="89">
        <f>'AEO 2022 49 Raw'!J127</f>
        <v>1.4959999999999999E-3</v>
      </c>
      <c r="H140" s="89">
        <f>'AEO 2022 49 Raw'!K127</f>
        <v>1.6280000000000001E-3</v>
      </c>
      <c r="I140" s="89">
        <f>'AEO 2022 49 Raw'!L127</f>
        <v>1.758E-3</v>
      </c>
      <c r="J140" s="89">
        <f>'AEO 2022 49 Raw'!M127</f>
        <v>1.8860000000000001E-3</v>
      </c>
      <c r="K140" s="89">
        <f>'AEO 2022 49 Raw'!N127</f>
        <v>2.0149999999999999E-3</v>
      </c>
      <c r="L140" s="89">
        <f>'AEO 2022 49 Raw'!O127</f>
        <v>2.1410000000000001E-3</v>
      </c>
      <c r="M140" s="89">
        <f>'AEO 2022 49 Raw'!P127</f>
        <v>2.2659999999999998E-3</v>
      </c>
      <c r="N140" s="89">
        <f>'AEO 2022 49 Raw'!Q127</f>
        <v>2.3909999999999999E-3</v>
      </c>
      <c r="O140" s="89">
        <f>'AEO 2022 49 Raw'!R127</f>
        <v>2.5170000000000001E-3</v>
      </c>
      <c r="P140" s="89">
        <f>'AEO 2022 49 Raw'!S127</f>
        <v>2.6389999999999999E-3</v>
      </c>
      <c r="Q140" s="89">
        <f>'AEO 2022 49 Raw'!T127</f>
        <v>2.7569999999999999E-3</v>
      </c>
      <c r="R140" s="89">
        <f>'AEO 2022 49 Raw'!U127</f>
        <v>2.8739999999999998E-3</v>
      </c>
      <c r="S140" s="89">
        <f>'AEO 2022 49 Raw'!V127</f>
        <v>2.9910000000000002E-3</v>
      </c>
      <c r="T140" s="89">
        <f>'AEO 2022 49 Raw'!W127</f>
        <v>3.1089999999999998E-3</v>
      </c>
      <c r="U140" s="89">
        <f>'AEO 2022 49 Raw'!X127</f>
        <v>3.2299999999999998E-3</v>
      </c>
      <c r="V140" s="89">
        <f>'AEO 2022 49 Raw'!Y127</f>
        <v>3.3530000000000001E-3</v>
      </c>
      <c r="W140" s="89">
        <f>'AEO 2022 49 Raw'!Z127</f>
        <v>3.4770000000000001E-3</v>
      </c>
      <c r="X140" s="89">
        <f>'AEO 2022 49 Raw'!AA127</f>
        <v>3.6020000000000002E-3</v>
      </c>
      <c r="Y140" s="89">
        <f>'AEO 2022 49 Raw'!AB127</f>
        <v>3.728E-3</v>
      </c>
      <c r="Z140" s="89">
        <f>'AEO 2022 49 Raw'!AC127</f>
        <v>3.8560000000000001E-3</v>
      </c>
      <c r="AA140" s="89">
        <f>'AEO 2022 49 Raw'!AD127</f>
        <v>3.9849999999999998E-3</v>
      </c>
      <c r="AB140" s="89">
        <f>'AEO 2022 49 Raw'!AE127</f>
        <v>4.1120000000000002E-3</v>
      </c>
      <c r="AC140" s="89">
        <f>'AEO 2022 49 Raw'!AF127</f>
        <v>4.2329999999999998E-3</v>
      </c>
      <c r="AD140" s="89">
        <f>'AEO 2022 49 Raw'!AG127</f>
        <v>4.3439999999999998E-3</v>
      </c>
      <c r="AE140" s="89">
        <f>'AEO 2022 49 Raw'!AH127</f>
        <v>4.4559999999999999E-3</v>
      </c>
      <c r="AF140" s="89">
        <f>'AEO 2022 49 Raw'!AI127</f>
        <v>4.5620000000000001E-3</v>
      </c>
      <c r="AG140" s="95">
        <f>'AEO 2022 49 Raw'!AJ127</f>
        <v>5.5E-2</v>
      </c>
    </row>
    <row r="141" spans="1:33" ht="12" customHeight="1" x14ac:dyDescent="0.25">
      <c r="A141" s="83" t="s">
        <v>2032</v>
      </c>
      <c r="B141" s="88" t="s">
        <v>1911</v>
      </c>
      <c r="C141" s="89">
        <f>'AEO 2022 49 Raw'!F128</f>
        <v>0.21989800000000001</v>
      </c>
      <c r="D141" s="89">
        <f>'AEO 2022 49 Raw'!G128</f>
        <v>0.22335099999999999</v>
      </c>
      <c r="E141" s="89">
        <f>'AEO 2022 49 Raw'!H128</f>
        <v>0.226601</v>
      </c>
      <c r="F141" s="89">
        <f>'AEO 2022 49 Raw'!I128</f>
        <v>0.229626</v>
      </c>
      <c r="G141" s="89">
        <f>'AEO 2022 49 Raw'!J128</f>
        <v>0.23233300000000001</v>
      </c>
      <c r="H141" s="89">
        <f>'AEO 2022 49 Raw'!K128</f>
        <v>0.23474400000000001</v>
      </c>
      <c r="I141" s="89">
        <f>'AEO 2022 49 Raw'!L128</f>
        <v>0.236822</v>
      </c>
      <c r="J141" s="89">
        <f>'AEO 2022 49 Raw'!M128</f>
        <v>0.23861099999999999</v>
      </c>
      <c r="K141" s="89">
        <f>'AEO 2022 49 Raw'!N128</f>
        <v>0.240151</v>
      </c>
      <c r="L141" s="89">
        <f>'AEO 2022 49 Raw'!O128</f>
        <v>0.24142</v>
      </c>
      <c r="M141" s="89">
        <f>'AEO 2022 49 Raw'!P128</f>
        <v>0.24244299999999999</v>
      </c>
      <c r="N141" s="89">
        <f>'AEO 2022 49 Raw'!Q128</f>
        <v>0.243279</v>
      </c>
      <c r="O141" s="89">
        <f>'AEO 2022 49 Raw'!R128</f>
        <v>0.243945</v>
      </c>
      <c r="P141" s="89">
        <f>'AEO 2022 49 Raw'!S128</f>
        <v>0.24434900000000001</v>
      </c>
      <c r="Q141" s="89">
        <f>'AEO 2022 49 Raw'!T128</f>
        <v>0.2445</v>
      </c>
      <c r="R141" s="89">
        <f>'AEO 2022 49 Raw'!U128</f>
        <v>0.244447</v>
      </c>
      <c r="S141" s="89">
        <f>'AEO 2022 49 Raw'!V128</f>
        <v>0.24423600000000001</v>
      </c>
      <c r="T141" s="89">
        <f>'AEO 2022 49 Raw'!W128</f>
        <v>0.24393599999999999</v>
      </c>
      <c r="U141" s="89">
        <f>'AEO 2022 49 Raw'!X128</f>
        <v>0.24359500000000001</v>
      </c>
      <c r="V141" s="89">
        <f>'AEO 2022 49 Raw'!Y128</f>
        <v>0.24320800000000001</v>
      </c>
      <c r="W141" s="89">
        <f>'AEO 2022 49 Raw'!Z128</f>
        <v>0.24276</v>
      </c>
      <c r="X141" s="89">
        <f>'AEO 2022 49 Raw'!AA128</f>
        <v>0.24221200000000001</v>
      </c>
      <c r="Y141" s="89">
        <f>'AEO 2022 49 Raw'!AB128</f>
        <v>0.24166699999999999</v>
      </c>
      <c r="Z141" s="89">
        <f>'AEO 2022 49 Raw'!AC128</f>
        <v>0.23984900000000001</v>
      </c>
      <c r="AA141" s="89">
        <f>'AEO 2022 49 Raw'!AD128</f>
        <v>0.235042</v>
      </c>
      <c r="AB141" s="89">
        <f>'AEO 2022 49 Raw'!AE128</f>
        <v>0.22804099999999999</v>
      </c>
      <c r="AC141" s="89">
        <f>'AEO 2022 49 Raw'!AF128</f>
        <v>0.219556</v>
      </c>
      <c r="AD141" s="89">
        <f>'AEO 2022 49 Raw'!AG128</f>
        <v>0.21063499999999999</v>
      </c>
      <c r="AE141" s="89">
        <f>'AEO 2022 49 Raw'!AH128</f>
        <v>0.19864200000000001</v>
      </c>
      <c r="AF141" s="89">
        <f>'AEO 2022 49 Raw'!AI128</f>
        <v>0.18598999999999999</v>
      </c>
      <c r="AG141" s="95">
        <f>'AEO 2022 49 Raw'!AJ128</f>
        <v>-6.0000000000000001E-3</v>
      </c>
    </row>
    <row r="142" spans="1:33" ht="12" customHeight="1" x14ac:dyDescent="0.25">
      <c r="A142" s="83" t="s">
        <v>2033</v>
      </c>
      <c r="B142" s="88" t="s">
        <v>1913</v>
      </c>
      <c r="C142" s="89">
        <f>'AEO 2022 49 Raw'!F129</f>
        <v>7.1000000000000005E-5</v>
      </c>
      <c r="D142" s="89">
        <f>'AEO 2022 49 Raw'!G129</f>
        <v>7.2999999999999999E-5</v>
      </c>
      <c r="E142" s="89">
        <f>'AEO 2022 49 Raw'!H129</f>
        <v>7.4999999999999993E-5</v>
      </c>
      <c r="F142" s="89">
        <f>'AEO 2022 49 Raw'!I129</f>
        <v>7.7000000000000001E-5</v>
      </c>
      <c r="G142" s="89">
        <f>'AEO 2022 49 Raw'!J129</f>
        <v>7.8999999999999996E-5</v>
      </c>
      <c r="H142" s="89">
        <f>'AEO 2022 49 Raw'!K129</f>
        <v>8.1000000000000004E-5</v>
      </c>
      <c r="I142" s="89">
        <f>'AEO 2022 49 Raw'!L129</f>
        <v>8.2999999999999998E-5</v>
      </c>
      <c r="J142" s="89">
        <f>'AEO 2022 49 Raw'!M129</f>
        <v>8.3999999999999995E-5</v>
      </c>
      <c r="K142" s="89">
        <f>'AEO 2022 49 Raw'!N129</f>
        <v>8.6000000000000003E-5</v>
      </c>
      <c r="L142" s="89">
        <f>'AEO 2022 49 Raw'!O129</f>
        <v>8.7999999999999998E-5</v>
      </c>
      <c r="M142" s="89">
        <f>'AEO 2022 49 Raw'!P129</f>
        <v>8.8999999999999995E-5</v>
      </c>
      <c r="N142" s="89">
        <f>'AEO 2022 49 Raw'!Q129</f>
        <v>9.1000000000000003E-5</v>
      </c>
      <c r="O142" s="89">
        <f>'AEO 2022 49 Raw'!R129</f>
        <v>9.2E-5</v>
      </c>
      <c r="P142" s="89">
        <f>'AEO 2022 49 Raw'!S129</f>
        <v>9.3999999999999994E-5</v>
      </c>
      <c r="Q142" s="89">
        <f>'AEO 2022 49 Raw'!T129</f>
        <v>9.5000000000000005E-5</v>
      </c>
      <c r="R142" s="89">
        <f>'AEO 2022 49 Raw'!U129</f>
        <v>9.7E-5</v>
      </c>
      <c r="S142" s="89">
        <f>'AEO 2022 49 Raw'!V129</f>
        <v>9.7999999999999997E-5</v>
      </c>
      <c r="T142" s="89">
        <f>'AEO 2022 49 Raw'!W129</f>
        <v>9.8999999999999994E-5</v>
      </c>
      <c r="U142" s="89">
        <f>'AEO 2022 49 Raw'!X129</f>
        <v>1E-4</v>
      </c>
      <c r="V142" s="89">
        <f>'AEO 2022 49 Raw'!Y129</f>
        <v>1.01E-4</v>
      </c>
      <c r="W142" s="89">
        <f>'AEO 2022 49 Raw'!Z129</f>
        <v>1.03E-4</v>
      </c>
      <c r="X142" s="89">
        <f>'AEO 2022 49 Raw'!AA129</f>
        <v>1.0399999999999999E-4</v>
      </c>
      <c r="Y142" s="89">
        <f>'AEO 2022 49 Raw'!AB129</f>
        <v>1.05E-4</v>
      </c>
      <c r="Z142" s="89">
        <f>'AEO 2022 49 Raw'!AC129</f>
        <v>9.8999999999999994E-5</v>
      </c>
      <c r="AA142" s="89">
        <f>'AEO 2022 49 Raw'!AD129</f>
        <v>9.0000000000000006E-5</v>
      </c>
      <c r="AB142" s="89">
        <f>'AEO 2022 49 Raw'!AE129</f>
        <v>8.5000000000000006E-5</v>
      </c>
      <c r="AC142" s="89">
        <f>'AEO 2022 49 Raw'!AF129</f>
        <v>8.2000000000000001E-5</v>
      </c>
      <c r="AD142" s="89">
        <f>'AEO 2022 49 Raw'!AG129</f>
        <v>8.0000000000000007E-5</v>
      </c>
      <c r="AE142" s="89">
        <f>'AEO 2022 49 Raw'!AH129</f>
        <v>8.0000000000000007E-5</v>
      </c>
      <c r="AF142" s="89">
        <f>'AEO 2022 49 Raw'!AI129</f>
        <v>8.0000000000000007E-5</v>
      </c>
      <c r="AG142" s="95">
        <f>'AEO 2022 49 Raw'!AJ129</f>
        <v>4.0000000000000001E-3</v>
      </c>
    </row>
    <row r="143" spans="1:33" ht="12" customHeight="1" x14ac:dyDescent="0.25">
      <c r="A143" s="83" t="s">
        <v>2034</v>
      </c>
      <c r="B143" s="88" t="s">
        <v>1915</v>
      </c>
      <c r="C143" s="89">
        <f>'AEO 2022 49 Raw'!F130</f>
        <v>4.2999999999999999E-4</v>
      </c>
      <c r="D143" s="89">
        <f>'AEO 2022 49 Raw'!G130</f>
        <v>8.3100000000000003E-4</v>
      </c>
      <c r="E143" s="89">
        <f>'AEO 2022 49 Raw'!H130</f>
        <v>1.256E-3</v>
      </c>
      <c r="F143" s="89">
        <f>'AEO 2022 49 Raw'!I130</f>
        <v>1.7049999999999999E-3</v>
      </c>
      <c r="G143" s="89">
        <f>'AEO 2022 49 Raw'!J130</f>
        <v>2.1679999999999998E-3</v>
      </c>
      <c r="H143" s="89">
        <f>'AEO 2022 49 Raw'!K130</f>
        <v>2.6480000000000002E-3</v>
      </c>
      <c r="I143" s="89">
        <f>'AEO 2022 49 Raw'!L130</f>
        <v>3.1389999999999999E-3</v>
      </c>
      <c r="J143" s="89">
        <f>'AEO 2022 49 Raw'!M130</f>
        <v>3.6459999999999999E-3</v>
      </c>
      <c r="K143" s="89">
        <f>'AEO 2022 49 Raw'!N130</f>
        <v>4.1700000000000001E-3</v>
      </c>
      <c r="L143" s="89">
        <f>'AEO 2022 49 Raw'!O130</f>
        <v>4.7089999999999996E-3</v>
      </c>
      <c r="M143" s="89">
        <f>'AEO 2022 49 Raw'!P130</f>
        <v>5.2610000000000001E-3</v>
      </c>
      <c r="N143" s="89">
        <f>'AEO 2022 49 Raw'!Q130</f>
        <v>5.8349999999999999E-3</v>
      </c>
      <c r="O143" s="89">
        <f>'AEO 2022 49 Raw'!R130</f>
        <v>6.4310000000000001E-3</v>
      </c>
      <c r="P143" s="89">
        <f>'AEO 2022 49 Raw'!S130</f>
        <v>7.0340000000000003E-3</v>
      </c>
      <c r="Q143" s="89">
        <f>'AEO 2022 49 Raw'!T130</f>
        <v>7.6420000000000004E-3</v>
      </c>
      <c r="R143" s="89">
        <f>'AEO 2022 49 Raw'!U130</f>
        <v>8.2629999999999995E-3</v>
      </c>
      <c r="S143" s="89">
        <f>'AEO 2022 49 Raw'!V130</f>
        <v>8.9029999999999995E-3</v>
      </c>
      <c r="T143" s="89">
        <f>'AEO 2022 49 Raw'!W130</f>
        <v>9.5720000000000006E-3</v>
      </c>
      <c r="U143" s="89">
        <f>'AEO 2022 49 Raw'!X130</f>
        <v>1.0272E-2</v>
      </c>
      <c r="V143" s="89">
        <f>'AEO 2022 49 Raw'!Y130</f>
        <v>1.1002E-2</v>
      </c>
      <c r="W143" s="89">
        <f>'AEO 2022 49 Raw'!Z130</f>
        <v>1.1757999999999999E-2</v>
      </c>
      <c r="X143" s="89">
        <f>'AEO 2022 49 Raw'!AA130</f>
        <v>1.2534E-2</v>
      </c>
      <c r="Y143" s="89">
        <f>'AEO 2022 49 Raw'!AB130</f>
        <v>1.3332E-2</v>
      </c>
      <c r="Z143" s="89">
        <f>'AEO 2022 49 Raw'!AC130</f>
        <v>1.4151E-2</v>
      </c>
      <c r="AA143" s="89">
        <f>'AEO 2022 49 Raw'!AD130</f>
        <v>1.4988E-2</v>
      </c>
      <c r="AB143" s="89">
        <f>'AEO 2022 49 Raw'!AE130</f>
        <v>1.5855999999999999E-2</v>
      </c>
      <c r="AC143" s="89">
        <f>'AEO 2022 49 Raw'!AF130</f>
        <v>1.6750999999999999E-2</v>
      </c>
      <c r="AD143" s="89">
        <f>'AEO 2022 49 Raw'!AG130</f>
        <v>1.7670000000000002E-2</v>
      </c>
      <c r="AE143" s="89">
        <f>'AEO 2022 49 Raw'!AH130</f>
        <v>1.8624999999999999E-2</v>
      </c>
      <c r="AF143" s="89">
        <f>'AEO 2022 49 Raw'!AI130</f>
        <v>1.9609999999999999E-2</v>
      </c>
      <c r="AG143" s="95">
        <f>'AEO 2022 49 Raw'!AJ130</f>
        <v>0.14099999999999999</v>
      </c>
    </row>
    <row r="144" spans="1:33" ht="12" customHeight="1" x14ac:dyDescent="0.25">
      <c r="A144" s="83" t="s">
        <v>2035</v>
      </c>
      <c r="B144" s="88" t="s">
        <v>1917</v>
      </c>
      <c r="C144" s="89">
        <f>'AEO 2022 49 Raw'!F131</f>
        <v>4.4799999999999999E-4</v>
      </c>
      <c r="D144" s="89">
        <f>'AEO 2022 49 Raw'!G131</f>
        <v>8.6700000000000004E-4</v>
      </c>
      <c r="E144" s="89">
        <f>'AEO 2022 49 Raw'!H131</f>
        <v>1.3090000000000001E-3</v>
      </c>
      <c r="F144" s="89">
        <f>'AEO 2022 49 Raw'!I131</f>
        <v>1.7769999999999999E-3</v>
      </c>
      <c r="G144" s="89">
        <f>'AEO 2022 49 Raw'!J131</f>
        <v>2.2599999999999999E-3</v>
      </c>
      <c r="H144" s="89">
        <f>'AEO 2022 49 Raw'!K131</f>
        <v>2.7599999999999999E-3</v>
      </c>
      <c r="I144" s="89">
        <f>'AEO 2022 49 Raw'!L131</f>
        <v>3.2720000000000002E-3</v>
      </c>
      <c r="J144" s="89">
        <f>'AEO 2022 49 Raw'!M131</f>
        <v>3.8E-3</v>
      </c>
      <c r="K144" s="89">
        <f>'AEO 2022 49 Raw'!N131</f>
        <v>4.3470000000000002E-3</v>
      </c>
      <c r="L144" s="89">
        <f>'AEO 2022 49 Raw'!O131</f>
        <v>4.908E-3</v>
      </c>
      <c r="M144" s="89">
        <f>'AEO 2022 49 Raw'!P131</f>
        <v>5.4840000000000002E-3</v>
      </c>
      <c r="N144" s="89">
        <f>'AEO 2022 49 Raw'!Q131</f>
        <v>6.0819999999999997E-3</v>
      </c>
      <c r="O144" s="89">
        <f>'AEO 2022 49 Raw'!R131</f>
        <v>6.7039999999999999E-3</v>
      </c>
      <c r="P144" s="89">
        <f>'AEO 2022 49 Raw'!S131</f>
        <v>7.332E-3</v>
      </c>
      <c r="Q144" s="89">
        <f>'AEO 2022 49 Raw'!T131</f>
        <v>7.9660000000000009E-3</v>
      </c>
      <c r="R144" s="89">
        <f>'AEO 2022 49 Raw'!U131</f>
        <v>8.6130000000000009E-3</v>
      </c>
      <c r="S144" s="89">
        <f>'AEO 2022 49 Raw'!V131</f>
        <v>9.2809999999999993E-3</v>
      </c>
      <c r="T144" s="89">
        <f>'AEO 2022 49 Raw'!W131</f>
        <v>9.9769999999999998E-3</v>
      </c>
      <c r="U144" s="89">
        <f>'AEO 2022 49 Raw'!X131</f>
        <v>1.0708000000000001E-2</v>
      </c>
      <c r="V144" s="89">
        <f>'AEO 2022 49 Raw'!Y131</f>
        <v>1.1469E-2</v>
      </c>
      <c r="W144" s="89">
        <f>'AEO 2022 49 Raw'!Z131</f>
        <v>1.2257000000000001E-2</v>
      </c>
      <c r="X144" s="89">
        <f>'AEO 2022 49 Raw'!AA131</f>
        <v>1.3065999999999999E-2</v>
      </c>
      <c r="Y144" s="89">
        <f>'AEO 2022 49 Raw'!AB131</f>
        <v>1.3898000000000001E-2</v>
      </c>
      <c r="Z144" s="89">
        <f>'AEO 2022 49 Raw'!AC131</f>
        <v>1.4751E-2</v>
      </c>
      <c r="AA144" s="89">
        <f>'AEO 2022 49 Raw'!AD131</f>
        <v>1.5624000000000001E-2</v>
      </c>
      <c r="AB144" s="89">
        <f>'AEO 2022 49 Raw'!AE131</f>
        <v>1.6528000000000001E-2</v>
      </c>
      <c r="AC144" s="89">
        <f>'AEO 2022 49 Raw'!AF131</f>
        <v>1.7461999999999998E-2</v>
      </c>
      <c r="AD144" s="89">
        <f>'AEO 2022 49 Raw'!AG131</f>
        <v>1.8419999999999999E-2</v>
      </c>
      <c r="AE144" s="89">
        <f>'AEO 2022 49 Raw'!AH131</f>
        <v>1.9415000000000002E-2</v>
      </c>
      <c r="AF144" s="89">
        <f>'AEO 2022 49 Raw'!AI131</f>
        <v>2.0441000000000001E-2</v>
      </c>
      <c r="AG144" s="95">
        <f>'AEO 2022 49 Raw'!AJ131</f>
        <v>0.14099999999999999</v>
      </c>
    </row>
    <row r="145" spans="1:33" ht="12" customHeight="1" x14ac:dyDescent="0.25">
      <c r="A145" s="83" t="s">
        <v>2036</v>
      </c>
      <c r="B145" s="88" t="s">
        <v>1919</v>
      </c>
      <c r="C145" s="89">
        <f>'AEO 2022 49 Raw'!F132</f>
        <v>0</v>
      </c>
      <c r="D145" s="89">
        <f>'AEO 2022 49 Raw'!G132</f>
        <v>0</v>
      </c>
      <c r="E145" s="89">
        <f>'AEO 2022 49 Raw'!H132</f>
        <v>0</v>
      </c>
      <c r="F145" s="89">
        <f>'AEO 2022 49 Raw'!I132</f>
        <v>0</v>
      </c>
      <c r="G145" s="89">
        <f>'AEO 2022 49 Raw'!J132</f>
        <v>0</v>
      </c>
      <c r="H145" s="89">
        <f>'AEO 2022 49 Raw'!K132</f>
        <v>0</v>
      </c>
      <c r="I145" s="89">
        <f>'AEO 2022 49 Raw'!L132</f>
        <v>0</v>
      </c>
      <c r="J145" s="89">
        <f>'AEO 2022 49 Raw'!M132</f>
        <v>0</v>
      </c>
      <c r="K145" s="89">
        <f>'AEO 2022 49 Raw'!N132</f>
        <v>0</v>
      </c>
      <c r="L145" s="89">
        <f>'AEO 2022 49 Raw'!O132</f>
        <v>0</v>
      </c>
      <c r="M145" s="89">
        <f>'AEO 2022 49 Raw'!P132</f>
        <v>9.9999999999999995E-7</v>
      </c>
      <c r="N145" s="89">
        <f>'AEO 2022 49 Raw'!Q132</f>
        <v>9.9999999999999995E-7</v>
      </c>
      <c r="O145" s="89">
        <f>'AEO 2022 49 Raw'!R132</f>
        <v>9.9999999999999995E-7</v>
      </c>
      <c r="P145" s="89">
        <f>'AEO 2022 49 Raw'!S132</f>
        <v>9.9999999999999995E-7</v>
      </c>
      <c r="Q145" s="89">
        <f>'AEO 2022 49 Raw'!T132</f>
        <v>9.9999999999999995E-7</v>
      </c>
      <c r="R145" s="89">
        <f>'AEO 2022 49 Raw'!U132</f>
        <v>9.9999999999999995E-7</v>
      </c>
      <c r="S145" s="89">
        <f>'AEO 2022 49 Raw'!V132</f>
        <v>9.9999999999999995E-7</v>
      </c>
      <c r="T145" s="89">
        <f>'AEO 2022 49 Raw'!W132</f>
        <v>9.9999999999999995E-7</v>
      </c>
      <c r="U145" s="89">
        <f>'AEO 2022 49 Raw'!X132</f>
        <v>9.9999999999999995E-7</v>
      </c>
      <c r="V145" s="89">
        <f>'AEO 2022 49 Raw'!Y132</f>
        <v>9.9999999999999995E-7</v>
      </c>
      <c r="W145" s="89">
        <f>'AEO 2022 49 Raw'!Z132</f>
        <v>9.9999999999999995E-7</v>
      </c>
      <c r="X145" s="89">
        <f>'AEO 2022 49 Raw'!AA132</f>
        <v>9.9999999999999995E-7</v>
      </c>
      <c r="Y145" s="89">
        <f>'AEO 2022 49 Raw'!AB132</f>
        <v>9.9999999999999995E-7</v>
      </c>
      <c r="Z145" s="89">
        <f>'AEO 2022 49 Raw'!AC132</f>
        <v>9.9999999999999995E-7</v>
      </c>
      <c r="AA145" s="89">
        <f>'AEO 2022 49 Raw'!AD132</f>
        <v>9.9999999999999995E-7</v>
      </c>
      <c r="AB145" s="89">
        <f>'AEO 2022 49 Raw'!AE132</f>
        <v>9.9999999999999995E-7</v>
      </c>
      <c r="AC145" s="89">
        <f>'AEO 2022 49 Raw'!AF132</f>
        <v>9.9999999999999995E-7</v>
      </c>
      <c r="AD145" s="89">
        <f>'AEO 2022 49 Raw'!AG132</f>
        <v>9.9999999999999995E-7</v>
      </c>
      <c r="AE145" s="89">
        <f>'AEO 2022 49 Raw'!AH132</f>
        <v>9.9999999999999995E-7</v>
      </c>
      <c r="AF145" s="89">
        <f>'AEO 2022 49 Raw'!AI132</f>
        <v>9.9999999999999995E-7</v>
      </c>
      <c r="AG145" s="95">
        <f>'AEO 2022 49 Raw'!AJ132</f>
        <v>0.111</v>
      </c>
    </row>
    <row r="146" spans="1:33" ht="12" customHeight="1" x14ac:dyDescent="0.25">
      <c r="A146" s="83" t="s">
        <v>2037</v>
      </c>
      <c r="B146" s="88" t="s">
        <v>1921</v>
      </c>
      <c r="C146" s="89">
        <f>'AEO 2022 49 Raw'!F133</f>
        <v>4.2983370000000001</v>
      </c>
      <c r="D146" s="89">
        <f>'AEO 2022 49 Raw'!G133</f>
        <v>4.4689629999999996</v>
      </c>
      <c r="E146" s="89">
        <f>'AEO 2022 49 Raw'!H133</f>
        <v>4.6446139999999998</v>
      </c>
      <c r="F146" s="89">
        <f>'AEO 2022 49 Raw'!I133</f>
        <v>4.8241180000000004</v>
      </c>
      <c r="G146" s="89">
        <f>'AEO 2022 49 Raw'!J133</f>
        <v>5.0022120000000001</v>
      </c>
      <c r="H146" s="89">
        <f>'AEO 2022 49 Raw'!K133</f>
        <v>5.1792559999999996</v>
      </c>
      <c r="I146" s="89">
        <f>'AEO 2022 49 Raw'!L133</f>
        <v>5.3507170000000004</v>
      </c>
      <c r="J146" s="89">
        <f>'AEO 2022 49 Raw'!M133</f>
        <v>5.5174089999999998</v>
      </c>
      <c r="K146" s="89">
        <f>'AEO 2022 49 Raw'!N133</f>
        <v>5.6791710000000002</v>
      </c>
      <c r="L146" s="89">
        <f>'AEO 2022 49 Raw'!O133</f>
        <v>5.8351459999999999</v>
      </c>
      <c r="M146" s="89">
        <f>'AEO 2022 49 Raw'!P133</f>
        <v>5.9837449999999999</v>
      </c>
      <c r="N146" s="89">
        <f>'AEO 2022 49 Raw'!Q133</f>
        <v>6.131894</v>
      </c>
      <c r="O146" s="89">
        <f>'AEO 2022 49 Raw'!R133</f>
        <v>6.2675210000000003</v>
      </c>
      <c r="P146" s="89">
        <f>'AEO 2022 49 Raw'!S133</f>
        <v>6.3909390000000004</v>
      </c>
      <c r="Q146" s="89">
        <f>'AEO 2022 49 Raw'!T133</f>
        <v>6.4992679999999998</v>
      </c>
      <c r="R146" s="89">
        <f>'AEO 2022 49 Raw'!U133</f>
        <v>6.6028950000000002</v>
      </c>
      <c r="S146" s="89">
        <f>'AEO 2022 49 Raw'!V133</f>
        <v>6.7040860000000002</v>
      </c>
      <c r="T146" s="89">
        <f>'AEO 2022 49 Raw'!W133</f>
        <v>6.8052299999999999</v>
      </c>
      <c r="U146" s="89">
        <f>'AEO 2022 49 Raw'!X133</f>
        <v>6.9020460000000003</v>
      </c>
      <c r="V146" s="89">
        <f>'AEO 2022 49 Raw'!Y133</f>
        <v>6.9916340000000003</v>
      </c>
      <c r="W146" s="89">
        <f>'AEO 2022 49 Raw'!Z133</f>
        <v>7.0844509999999996</v>
      </c>
      <c r="X146" s="89">
        <f>'AEO 2022 49 Raw'!AA133</f>
        <v>7.1718339999999996</v>
      </c>
      <c r="Y146" s="89">
        <f>'AEO 2022 49 Raw'!AB133</f>
        <v>7.2720820000000002</v>
      </c>
      <c r="Z146" s="89">
        <f>'AEO 2022 49 Raw'!AC133</f>
        <v>7.3823059999999998</v>
      </c>
      <c r="AA146" s="89">
        <f>'AEO 2022 49 Raw'!AD133</f>
        <v>7.4837220000000002</v>
      </c>
      <c r="AB146" s="89">
        <f>'AEO 2022 49 Raw'!AE133</f>
        <v>7.5780669999999999</v>
      </c>
      <c r="AC146" s="89">
        <f>'AEO 2022 49 Raw'!AF133</f>
        <v>7.6760130000000002</v>
      </c>
      <c r="AD146" s="89">
        <f>'AEO 2022 49 Raw'!AG133</f>
        <v>7.7733610000000004</v>
      </c>
      <c r="AE146" s="89">
        <f>'AEO 2022 49 Raw'!AH133</f>
        <v>7.8579629999999998</v>
      </c>
      <c r="AF146" s="89">
        <f>'AEO 2022 49 Raw'!AI133</f>
        <v>7.9354800000000001</v>
      </c>
      <c r="AG146" s="95">
        <f>'AEO 2022 49 Raw'!AJ133</f>
        <v>2.1000000000000001E-2</v>
      </c>
    </row>
    <row r="147" spans="1:33" ht="12" customHeight="1" x14ac:dyDescent="0.25">
      <c r="B147" s="35" t="s">
        <v>1922</v>
      </c>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5"/>
    </row>
    <row r="148" spans="1:33" ht="12" customHeight="1" x14ac:dyDescent="0.25">
      <c r="A148" s="83" t="s">
        <v>2038</v>
      </c>
      <c r="B148" s="88" t="s">
        <v>1903</v>
      </c>
      <c r="C148" s="89">
        <f>'AEO 2022 49 Raw'!F135</f>
        <v>2.222683</v>
      </c>
      <c r="D148" s="89">
        <f>'AEO 2022 49 Raw'!G135</f>
        <v>2.2579639999999999</v>
      </c>
      <c r="E148" s="89">
        <f>'AEO 2022 49 Raw'!H135</f>
        <v>2.294994</v>
      </c>
      <c r="F148" s="89">
        <f>'AEO 2022 49 Raw'!I135</f>
        <v>2.3418369999999999</v>
      </c>
      <c r="G148" s="89">
        <f>'AEO 2022 49 Raw'!J135</f>
        <v>2.39418</v>
      </c>
      <c r="H148" s="89">
        <f>'AEO 2022 49 Raw'!K135</f>
        <v>2.447505</v>
      </c>
      <c r="I148" s="89">
        <f>'AEO 2022 49 Raw'!L135</f>
        <v>2.4991979999999998</v>
      </c>
      <c r="J148" s="89">
        <f>'AEO 2022 49 Raw'!M135</f>
        <v>2.550802</v>
      </c>
      <c r="K148" s="89">
        <f>'AEO 2022 49 Raw'!N135</f>
        <v>2.6000869999999998</v>
      </c>
      <c r="L148" s="89">
        <f>'AEO 2022 49 Raw'!O135</f>
        <v>2.6479020000000002</v>
      </c>
      <c r="M148" s="89">
        <f>'AEO 2022 49 Raw'!P135</f>
        <v>2.6916609999999999</v>
      </c>
      <c r="N148" s="89">
        <f>'AEO 2022 49 Raw'!Q135</f>
        <v>2.7350650000000001</v>
      </c>
      <c r="O148" s="89">
        <f>'AEO 2022 49 Raw'!R135</f>
        <v>2.7733479999999999</v>
      </c>
      <c r="P148" s="89">
        <f>'AEO 2022 49 Raw'!S135</f>
        <v>2.804074</v>
      </c>
      <c r="Q148" s="89">
        <f>'AEO 2022 49 Raw'!T135</f>
        <v>2.8306990000000001</v>
      </c>
      <c r="R148" s="89">
        <f>'AEO 2022 49 Raw'!U135</f>
        <v>2.8569740000000001</v>
      </c>
      <c r="S148" s="89">
        <f>'AEO 2022 49 Raw'!V135</f>
        <v>2.8846720000000001</v>
      </c>
      <c r="T148" s="89">
        <f>'AEO 2022 49 Raw'!W135</f>
        <v>2.9130129999999999</v>
      </c>
      <c r="U148" s="89">
        <f>'AEO 2022 49 Raw'!X135</f>
        <v>2.9422799999999998</v>
      </c>
      <c r="V148" s="89">
        <f>'AEO 2022 49 Raw'!Y135</f>
        <v>2.9714580000000002</v>
      </c>
      <c r="W148" s="89">
        <f>'AEO 2022 49 Raw'!Z135</f>
        <v>2.9985849999999998</v>
      </c>
      <c r="X148" s="89">
        <f>'AEO 2022 49 Raw'!AA135</f>
        <v>3.0258449999999999</v>
      </c>
      <c r="Y148" s="89">
        <f>'AEO 2022 49 Raw'!AB135</f>
        <v>3.0578319999999999</v>
      </c>
      <c r="Z148" s="89">
        <f>'AEO 2022 49 Raw'!AC135</f>
        <v>3.0936409999999999</v>
      </c>
      <c r="AA148" s="89">
        <f>'AEO 2022 49 Raw'!AD135</f>
        <v>3.129766</v>
      </c>
      <c r="AB148" s="89">
        <f>'AEO 2022 49 Raw'!AE135</f>
        <v>3.1652279999999999</v>
      </c>
      <c r="AC148" s="89">
        <f>'AEO 2022 49 Raw'!AF135</f>
        <v>3.2023000000000001</v>
      </c>
      <c r="AD148" s="89">
        <f>'AEO 2022 49 Raw'!AG135</f>
        <v>3.2379829999999998</v>
      </c>
      <c r="AE148" s="89">
        <f>'AEO 2022 49 Raw'!AH135</f>
        <v>3.271112</v>
      </c>
      <c r="AF148" s="89">
        <f>'AEO 2022 49 Raw'!AI135</f>
        <v>3.3056739999999998</v>
      </c>
      <c r="AG148" s="95">
        <f>'AEO 2022 49 Raw'!AJ135</f>
        <v>1.4E-2</v>
      </c>
    </row>
    <row r="149" spans="1:33" ht="12" customHeight="1" x14ac:dyDescent="0.25">
      <c r="A149" s="83" t="s">
        <v>2039</v>
      </c>
      <c r="B149" s="88" t="s">
        <v>1905</v>
      </c>
      <c r="C149" s="89">
        <f>'AEO 2022 49 Raw'!F136</f>
        <v>1.4445669999999999</v>
      </c>
      <c r="D149" s="89">
        <f>'AEO 2022 49 Raw'!G136</f>
        <v>1.4292879999999999</v>
      </c>
      <c r="E149" s="89">
        <f>'AEO 2022 49 Raw'!H136</f>
        <v>1.417136</v>
      </c>
      <c r="F149" s="89">
        <f>'AEO 2022 49 Raw'!I136</f>
        <v>1.411119</v>
      </c>
      <c r="G149" s="89">
        <f>'AEO 2022 49 Raw'!J136</f>
        <v>1.409427</v>
      </c>
      <c r="H149" s="89">
        <f>'AEO 2022 49 Raw'!K136</f>
        <v>1.4094199999999999</v>
      </c>
      <c r="I149" s="89">
        <f>'AEO 2022 49 Raw'!L136</f>
        <v>1.410431</v>
      </c>
      <c r="J149" s="89">
        <f>'AEO 2022 49 Raw'!M136</f>
        <v>1.4117599999999999</v>
      </c>
      <c r="K149" s="89">
        <f>'AEO 2022 49 Raw'!N136</f>
        <v>1.413265</v>
      </c>
      <c r="L149" s="89">
        <f>'AEO 2022 49 Raw'!O136</f>
        <v>1.4155470000000001</v>
      </c>
      <c r="M149" s="89">
        <f>'AEO 2022 49 Raw'!P136</f>
        <v>1.415899</v>
      </c>
      <c r="N149" s="89">
        <f>'AEO 2022 49 Raw'!Q136</f>
        <v>1.418048</v>
      </c>
      <c r="O149" s="89">
        <f>'AEO 2022 49 Raw'!R136</f>
        <v>1.4183460000000001</v>
      </c>
      <c r="P149" s="89">
        <f>'AEO 2022 49 Raw'!S136</f>
        <v>1.417224</v>
      </c>
      <c r="Q149" s="89">
        <f>'AEO 2022 49 Raw'!T136</f>
        <v>1.417163</v>
      </c>
      <c r="R149" s="89">
        <f>'AEO 2022 49 Raw'!U136</f>
        <v>1.417897</v>
      </c>
      <c r="S149" s="89">
        <f>'AEO 2022 49 Raw'!V136</f>
        <v>1.42045</v>
      </c>
      <c r="T149" s="89">
        <f>'AEO 2022 49 Raw'!W136</f>
        <v>1.424437</v>
      </c>
      <c r="U149" s="89">
        <f>'AEO 2022 49 Raw'!X136</f>
        <v>1.431575</v>
      </c>
      <c r="V149" s="89">
        <f>'AEO 2022 49 Raw'!Y136</f>
        <v>1.4391149999999999</v>
      </c>
      <c r="W149" s="89">
        <f>'AEO 2022 49 Raw'!Z136</f>
        <v>1.448359</v>
      </c>
      <c r="X149" s="89">
        <f>'AEO 2022 49 Raw'!AA136</f>
        <v>1.459308</v>
      </c>
      <c r="Y149" s="89">
        <f>'AEO 2022 49 Raw'!AB136</f>
        <v>1.473201</v>
      </c>
      <c r="Z149" s="89">
        <f>'AEO 2022 49 Raw'!AC136</f>
        <v>1.489201</v>
      </c>
      <c r="AA149" s="89">
        <f>'AEO 2022 49 Raw'!AD136</f>
        <v>1.5049840000000001</v>
      </c>
      <c r="AB149" s="89">
        <f>'AEO 2022 49 Raw'!AE136</f>
        <v>1.5207790000000001</v>
      </c>
      <c r="AC149" s="89">
        <f>'AEO 2022 49 Raw'!AF136</f>
        <v>1.536932</v>
      </c>
      <c r="AD149" s="89">
        <f>'AEO 2022 49 Raw'!AG136</f>
        <v>1.5522149999999999</v>
      </c>
      <c r="AE149" s="89">
        <f>'AEO 2022 49 Raw'!AH136</f>
        <v>1.5666720000000001</v>
      </c>
      <c r="AF149" s="89">
        <f>'AEO 2022 49 Raw'!AI136</f>
        <v>1.5806960000000001</v>
      </c>
      <c r="AG149" s="95">
        <f>'AEO 2022 49 Raw'!AJ136</f>
        <v>3.0000000000000001E-3</v>
      </c>
    </row>
    <row r="150" spans="1:33" ht="15" customHeight="1" x14ac:dyDescent="0.25">
      <c r="A150" s="83" t="s">
        <v>2040</v>
      </c>
      <c r="B150" s="88" t="s">
        <v>1907</v>
      </c>
      <c r="C150" s="89">
        <f>'AEO 2022 49 Raw'!F137</f>
        <v>2.6570000000000001E-3</v>
      </c>
      <c r="D150" s="89">
        <f>'AEO 2022 49 Raw'!G137</f>
        <v>2.6840000000000002E-3</v>
      </c>
      <c r="E150" s="89">
        <f>'AEO 2022 49 Raw'!H137</f>
        <v>2.7560000000000002E-3</v>
      </c>
      <c r="F150" s="89">
        <f>'AEO 2022 49 Raw'!I137</f>
        <v>2.8779999999999999E-3</v>
      </c>
      <c r="G150" s="89">
        <f>'AEO 2022 49 Raw'!J137</f>
        <v>3.0370000000000002E-3</v>
      </c>
      <c r="H150" s="89">
        <f>'AEO 2022 49 Raw'!K137</f>
        <v>3.222E-3</v>
      </c>
      <c r="I150" s="89">
        <f>'AEO 2022 49 Raw'!L137</f>
        <v>3.4199999999999999E-3</v>
      </c>
      <c r="J150" s="89">
        <f>'AEO 2022 49 Raw'!M137</f>
        <v>3.6319999999999998E-3</v>
      </c>
      <c r="K150" s="89">
        <f>'AEO 2022 49 Raw'!N137</f>
        <v>3.849E-3</v>
      </c>
      <c r="L150" s="89">
        <f>'AEO 2022 49 Raw'!O137</f>
        <v>4.0759999999999998E-3</v>
      </c>
      <c r="M150" s="89">
        <f>'AEO 2022 49 Raw'!P137</f>
        <v>4.3070000000000001E-3</v>
      </c>
      <c r="N150" s="89">
        <f>'AEO 2022 49 Raw'!Q137</f>
        <v>4.5510000000000004E-3</v>
      </c>
      <c r="O150" s="89">
        <f>'AEO 2022 49 Raw'!R137</f>
        <v>4.8149999999999998E-3</v>
      </c>
      <c r="P150" s="89">
        <f>'AEO 2022 49 Raw'!S137</f>
        <v>5.0670000000000003E-3</v>
      </c>
      <c r="Q150" s="89">
        <f>'AEO 2022 49 Raw'!T137</f>
        <v>5.3119999999999999E-3</v>
      </c>
      <c r="R150" s="89">
        <f>'AEO 2022 49 Raw'!U137</f>
        <v>5.5770000000000004E-3</v>
      </c>
      <c r="S150" s="89">
        <f>'AEO 2022 49 Raw'!V137</f>
        <v>5.8640000000000003E-3</v>
      </c>
      <c r="T150" s="89">
        <f>'AEO 2022 49 Raw'!W137</f>
        <v>6.1739999999999998E-3</v>
      </c>
      <c r="U150" s="89">
        <f>'AEO 2022 49 Raw'!X137</f>
        <v>6.509E-3</v>
      </c>
      <c r="V150" s="89">
        <f>'AEO 2022 49 Raw'!Y137</f>
        <v>6.8669999999999998E-3</v>
      </c>
      <c r="W150" s="89">
        <f>'AEO 2022 49 Raw'!Z137</f>
        <v>7.2389999999999998E-3</v>
      </c>
      <c r="X150" s="89">
        <f>'AEO 2022 49 Raw'!AA137</f>
        <v>7.6239999999999997E-3</v>
      </c>
      <c r="Y150" s="89">
        <f>'AEO 2022 49 Raw'!AB137</f>
        <v>8.0199999999999994E-3</v>
      </c>
      <c r="Z150" s="89">
        <f>'AEO 2022 49 Raw'!AC137</f>
        <v>8.4270000000000005E-3</v>
      </c>
      <c r="AA150" s="89">
        <f>'AEO 2022 49 Raw'!AD137</f>
        <v>8.8450000000000004E-3</v>
      </c>
      <c r="AB150" s="89">
        <f>'AEO 2022 49 Raw'!AE137</f>
        <v>9.2790000000000008E-3</v>
      </c>
      <c r="AC150" s="89">
        <f>'AEO 2022 49 Raw'!AF137</f>
        <v>9.7310000000000001E-3</v>
      </c>
      <c r="AD150" s="89">
        <f>'AEO 2022 49 Raw'!AG137</f>
        <v>1.0189E-2</v>
      </c>
      <c r="AE150" s="89">
        <f>'AEO 2022 49 Raw'!AH137</f>
        <v>1.0593E-2</v>
      </c>
      <c r="AF150" s="89">
        <f>'AEO 2022 49 Raw'!AI137</f>
        <v>1.1041E-2</v>
      </c>
      <c r="AG150" s="95">
        <f>'AEO 2022 49 Raw'!AJ137</f>
        <v>0.05</v>
      </c>
    </row>
    <row r="151" spans="1:33" ht="15" customHeight="1" x14ac:dyDescent="0.25">
      <c r="A151" s="83" t="s">
        <v>2041</v>
      </c>
      <c r="B151" s="88" t="s">
        <v>1909</v>
      </c>
      <c r="C151" s="89">
        <f>'AEO 2022 49 Raw'!F138</f>
        <v>2.8530000000000001E-3</v>
      </c>
      <c r="D151" s="89">
        <f>'AEO 2022 49 Raw'!G138</f>
        <v>3.3899999999999998E-3</v>
      </c>
      <c r="E151" s="89">
        <f>'AEO 2022 49 Raw'!H138</f>
        <v>3.921E-3</v>
      </c>
      <c r="F151" s="89">
        <f>'AEO 2022 49 Raw'!I138</f>
        <v>4.4799999999999996E-3</v>
      </c>
      <c r="G151" s="89">
        <f>'AEO 2022 49 Raw'!J138</f>
        <v>5.0439999999999999E-3</v>
      </c>
      <c r="H151" s="89">
        <f>'AEO 2022 49 Raw'!K138</f>
        <v>5.5950000000000001E-3</v>
      </c>
      <c r="I151" s="89">
        <f>'AEO 2022 49 Raw'!L138</f>
        <v>6.1260000000000004E-3</v>
      </c>
      <c r="J151" s="89">
        <f>'AEO 2022 49 Raw'!M138</f>
        <v>6.6490000000000004E-3</v>
      </c>
      <c r="K151" s="89">
        <f>'AEO 2022 49 Raw'!N138</f>
        <v>7.1630000000000001E-3</v>
      </c>
      <c r="L151" s="89">
        <f>'AEO 2022 49 Raw'!O138</f>
        <v>7.6600000000000001E-3</v>
      </c>
      <c r="M151" s="89">
        <f>'AEO 2022 49 Raw'!P138</f>
        <v>8.1370000000000001E-3</v>
      </c>
      <c r="N151" s="89">
        <f>'AEO 2022 49 Raw'!Q138</f>
        <v>8.6020000000000003E-3</v>
      </c>
      <c r="O151" s="89">
        <f>'AEO 2022 49 Raw'!R138</f>
        <v>9.0539999999999995E-3</v>
      </c>
      <c r="P151" s="89">
        <f>'AEO 2022 49 Raw'!S138</f>
        <v>9.4780000000000003E-3</v>
      </c>
      <c r="Q151" s="89">
        <f>'AEO 2022 49 Raw'!T138</f>
        <v>9.8709999999999996E-3</v>
      </c>
      <c r="R151" s="89">
        <f>'AEO 2022 49 Raw'!U138</f>
        <v>1.0240000000000001E-2</v>
      </c>
      <c r="S151" s="89">
        <f>'AEO 2022 49 Raw'!V138</f>
        <v>1.0603E-2</v>
      </c>
      <c r="T151" s="89">
        <f>'AEO 2022 49 Raw'!W138</f>
        <v>1.0966E-2</v>
      </c>
      <c r="U151" s="89">
        <f>'AEO 2022 49 Raw'!X138</f>
        <v>1.1339999999999999E-2</v>
      </c>
      <c r="V151" s="89">
        <f>'AEO 2022 49 Raw'!Y138</f>
        <v>1.1723000000000001E-2</v>
      </c>
      <c r="W151" s="89">
        <f>'AEO 2022 49 Raw'!Z138</f>
        <v>1.209E-2</v>
      </c>
      <c r="X151" s="89">
        <f>'AEO 2022 49 Raw'!AA138</f>
        <v>1.2458E-2</v>
      </c>
      <c r="Y151" s="89">
        <f>'AEO 2022 49 Raw'!AB138</f>
        <v>1.2800000000000001E-2</v>
      </c>
      <c r="Z151" s="89">
        <f>'AEO 2022 49 Raw'!AC138</f>
        <v>1.3129999999999999E-2</v>
      </c>
      <c r="AA151" s="89">
        <f>'AEO 2022 49 Raw'!AD138</f>
        <v>1.3469E-2</v>
      </c>
      <c r="AB151" s="89">
        <f>'AEO 2022 49 Raw'!AE138</f>
        <v>1.3816999999999999E-2</v>
      </c>
      <c r="AC151" s="89">
        <f>'AEO 2022 49 Raw'!AF138</f>
        <v>1.4165000000000001E-2</v>
      </c>
      <c r="AD151" s="89">
        <f>'AEO 2022 49 Raw'!AG138</f>
        <v>1.4500000000000001E-2</v>
      </c>
      <c r="AE151" s="89">
        <f>'AEO 2022 49 Raw'!AH138</f>
        <v>1.4834E-2</v>
      </c>
      <c r="AF151" s="89">
        <f>'AEO 2022 49 Raw'!AI138</f>
        <v>1.5193999999999999E-2</v>
      </c>
      <c r="AG151" s="95">
        <f>'AEO 2022 49 Raw'!AJ138</f>
        <v>5.8999999999999997E-2</v>
      </c>
    </row>
    <row r="152" spans="1:33" ht="15" customHeight="1" x14ac:dyDescent="0.25">
      <c r="A152" s="83" t="s">
        <v>2042</v>
      </c>
      <c r="B152" s="88" t="s">
        <v>1911</v>
      </c>
      <c r="C152" s="89">
        <f>'AEO 2022 49 Raw'!F139</f>
        <v>3.6727999999999997E-2</v>
      </c>
      <c r="D152" s="89">
        <f>'AEO 2022 49 Raw'!G139</f>
        <v>4.2627999999999999E-2</v>
      </c>
      <c r="E152" s="89">
        <f>'AEO 2022 49 Raw'!H139</f>
        <v>4.8641999999999998E-2</v>
      </c>
      <c r="F152" s="89">
        <f>'AEO 2022 49 Raw'!I139</f>
        <v>5.5150999999999999E-2</v>
      </c>
      <c r="G152" s="89">
        <f>'AEO 2022 49 Raw'!J139</f>
        <v>6.1891000000000002E-2</v>
      </c>
      <c r="H152" s="89">
        <f>'AEO 2022 49 Raw'!K139</f>
        <v>6.8631999999999999E-2</v>
      </c>
      <c r="I152" s="89">
        <f>'AEO 2022 49 Raw'!L139</f>
        <v>7.5305999999999998E-2</v>
      </c>
      <c r="J152" s="89">
        <f>'AEO 2022 49 Raw'!M139</f>
        <v>8.2017999999999994E-2</v>
      </c>
      <c r="K152" s="89">
        <f>'AEO 2022 49 Raw'!N139</f>
        <v>8.8775999999999994E-2</v>
      </c>
      <c r="L152" s="89">
        <f>'AEO 2022 49 Raw'!O139</f>
        <v>9.5491999999999994E-2</v>
      </c>
      <c r="M152" s="89">
        <f>'AEO 2022 49 Raw'!P139</f>
        <v>0.102158</v>
      </c>
      <c r="N152" s="89">
        <f>'AEO 2022 49 Raw'!Q139</f>
        <v>0.108878</v>
      </c>
      <c r="O152" s="89">
        <f>'AEO 2022 49 Raw'!R139</f>
        <v>0.11566899999999999</v>
      </c>
      <c r="P152" s="89">
        <f>'AEO 2022 49 Raw'!S139</f>
        <v>0.122304</v>
      </c>
      <c r="Q152" s="89">
        <f>'AEO 2022 49 Raw'!T139</f>
        <v>0.12881600000000001</v>
      </c>
      <c r="R152" s="89">
        <f>'AEO 2022 49 Raw'!U139</f>
        <v>0.135355</v>
      </c>
      <c r="S152" s="89">
        <f>'AEO 2022 49 Raw'!V139</f>
        <v>0.142099</v>
      </c>
      <c r="T152" s="89">
        <f>'AEO 2022 49 Raw'!W139</f>
        <v>0.149115</v>
      </c>
      <c r="U152" s="89">
        <f>'AEO 2022 49 Raw'!X139</f>
        <v>0.156529</v>
      </c>
      <c r="V152" s="89">
        <f>'AEO 2022 49 Raw'!Y139</f>
        <v>0.16430900000000001</v>
      </c>
      <c r="W152" s="89">
        <f>'AEO 2022 49 Raw'!Z139</f>
        <v>0.172323</v>
      </c>
      <c r="X152" s="89">
        <f>'AEO 2022 49 Raw'!AA139</f>
        <v>0.180535</v>
      </c>
      <c r="Y152" s="89">
        <f>'AEO 2022 49 Raw'!AB139</f>
        <v>0.188885</v>
      </c>
      <c r="Z152" s="89">
        <f>'AEO 2022 49 Raw'!AC139</f>
        <v>0.197382</v>
      </c>
      <c r="AA152" s="89">
        <f>'AEO 2022 49 Raw'!AD139</f>
        <v>0.205982</v>
      </c>
      <c r="AB152" s="89">
        <f>'AEO 2022 49 Raw'!AE139</f>
        <v>0.214834</v>
      </c>
      <c r="AC152" s="89">
        <f>'AEO 2022 49 Raw'!AF139</f>
        <v>0.223889</v>
      </c>
      <c r="AD152" s="89">
        <f>'AEO 2022 49 Raw'!AG139</f>
        <v>0.23288800000000001</v>
      </c>
      <c r="AE152" s="89">
        <f>'AEO 2022 49 Raw'!AH139</f>
        <v>0.24202299999999999</v>
      </c>
      <c r="AF152" s="89">
        <f>'AEO 2022 49 Raw'!AI139</f>
        <v>0.25172099999999997</v>
      </c>
      <c r="AG152" s="95">
        <f>'AEO 2022 49 Raw'!AJ139</f>
        <v>6.9000000000000006E-2</v>
      </c>
    </row>
    <row r="153" spans="1:33" ht="15" customHeight="1" x14ac:dyDescent="0.25">
      <c r="A153" s="83" t="s">
        <v>2043</v>
      </c>
      <c r="B153" s="88" t="s">
        <v>1913</v>
      </c>
      <c r="C153" s="89">
        <f>'AEO 2022 49 Raw'!F140</f>
        <v>1.34E-4</v>
      </c>
      <c r="D153" s="89">
        <f>'AEO 2022 49 Raw'!G140</f>
        <v>1.46E-4</v>
      </c>
      <c r="E153" s="89">
        <f>'AEO 2022 49 Raw'!H140</f>
        <v>1.5799999999999999E-4</v>
      </c>
      <c r="F153" s="89">
        <f>'AEO 2022 49 Raw'!I140</f>
        <v>1.6899999999999999E-4</v>
      </c>
      <c r="G153" s="89">
        <f>'AEO 2022 49 Raw'!J140</f>
        <v>1.7899999999999999E-4</v>
      </c>
      <c r="H153" s="89">
        <f>'AEO 2022 49 Raw'!K140</f>
        <v>1.8799999999999999E-4</v>
      </c>
      <c r="I153" s="89">
        <f>'AEO 2022 49 Raw'!L140</f>
        <v>1.9599999999999999E-4</v>
      </c>
      <c r="J153" s="89">
        <f>'AEO 2022 49 Raw'!M140</f>
        <v>2.03E-4</v>
      </c>
      <c r="K153" s="89">
        <f>'AEO 2022 49 Raw'!N140</f>
        <v>2.0799999999999999E-4</v>
      </c>
      <c r="L153" s="89">
        <f>'AEO 2022 49 Raw'!O140</f>
        <v>2.13E-4</v>
      </c>
      <c r="M153" s="89">
        <f>'AEO 2022 49 Raw'!P140</f>
        <v>2.1599999999999999E-4</v>
      </c>
      <c r="N153" s="89">
        <f>'AEO 2022 49 Raw'!Q140</f>
        <v>2.1900000000000001E-4</v>
      </c>
      <c r="O153" s="89">
        <f>'AEO 2022 49 Raw'!R140</f>
        <v>2.2000000000000001E-4</v>
      </c>
      <c r="P153" s="89">
        <f>'AEO 2022 49 Raw'!S140</f>
        <v>2.2100000000000001E-4</v>
      </c>
      <c r="Q153" s="89">
        <f>'AEO 2022 49 Raw'!T140</f>
        <v>2.2100000000000001E-4</v>
      </c>
      <c r="R153" s="89">
        <f>'AEO 2022 49 Raw'!U140</f>
        <v>2.2000000000000001E-4</v>
      </c>
      <c r="S153" s="89">
        <f>'AEO 2022 49 Raw'!V140</f>
        <v>2.1900000000000001E-4</v>
      </c>
      <c r="T153" s="89">
        <f>'AEO 2022 49 Raw'!W140</f>
        <v>2.1699999999999999E-4</v>
      </c>
      <c r="U153" s="89">
        <f>'AEO 2022 49 Raw'!X140</f>
        <v>2.14E-4</v>
      </c>
      <c r="V153" s="89">
        <f>'AEO 2022 49 Raw'!Y140</f>
        <v>2.12E-4</v>
      </c>
      <c r="W153" s="89">
        <f>'AEO 2022 49 Raw'!Z140</f>
        <v>2.0900000000000001E-4</v>
      </c>
      <c r="X153" s="89">
        <f>'AEO 2022 49 Raw'!AA140</f>
        <v>2.05E-4</v>
      </c>
      <c r="Y153" s="89">
        <f>'AEO 2022 49 Raw'!AB140</f>
        <v>2.0100000000000001E-4</v>
      </c>
      <c r="Z153" s="89">
        <f>'AEO 2022 49 Raw'!AC140</f>
        <v>1.9699999999999999E-4</v>
      </c>
      <c r="AA153" s="89">
        <f>'AEO 2022 49 Raw'!AD140</f>
        <v>1.93E-4</v>
      </c>
      <c r="AB153" s="89">
        <f>'AEO 2022 49 Raw'!AE140</f>
        <v>1.8799999999999999E-4</v>
      </c>
      <c r="AC153" s="89">
        <f>'AEO 2022 49 Raw'!AF140</f>
        <v>1.83E-4</v>
      </c>
      <c r="AD153" s="89">
        <f>'AEO 2022 49 Raw'!AG140</f>
        <v>1.7799999999999999E-4</v>
      </c>
      <c r="AE153" s="89">
        <f>'AEO 2022 49 Raw'!AH140</f>
        <v>1.73E-4</v>
      </c>
      <c r="AF153" s="89">
        <f>'AEO 2022 49 Raw'!AI140</f>
        <v>1.6699999999999999E-4</v>
      </c>
      <c r="AG153" s="95">
        <f>'AEO 2022 49 Raw'!AJ140</f>
        <v>8.0000000000000002E-3</v>
      </c>
    </row>
    <row r="154" spans="1:33" ht="15" customHeight="1" x14ac:dyDescent="0.25">
      <c r="A154" s="83" t="s">
        <v>2044</v>
      </c>
      <c r="B154" s="88" t="s">
        <v>1915</v>
      </c>
      <c r="C154" s="89">
        <f>'AEO 2022 49 Raw'!F141</f>
        <v>3.0499999999999999E-4</v>
      </c>
      <c r="D154" s="89">
        <f>'AEO 2022 49 Raw'!G141</f>
        <v>5.8900000000000001E-4</v>
      </c>
      <c r="E154" s="89">
        <f>'AEO 2022 49 Raw'!H141</f>
        <v>8.8999999999999995E-4</v>
      </c>
      <c r="F154" s="89">
        <f>'AEO 2022 49 Raw'!I141</f>
        <v>1.2260000000000001E-3</v>
      </c>
      <c r="G154" s="89">
        <f>'AEO 2022 49 Raw'!J141</f>
        <v>1.5870000000000001E-3</v>
      </c>
      <c r="H154" s="89">
        <f>'AEO 2022 49 Raw'!K141</f>
        <v>1.9610000000000001E-3</v>
      </c>
      <c r="I154" s="89">
        <f>'AEO 2022 49 Raw'!L141</f>
        <v>2.343E-3</v>
      </c>
      <c r="J154" s="89">
        <f>'AEO 2022 49 Raw'!M141</f>
        <v>2.7390000000000001E-3</v>
      </c>
      <c r="K154" s="89">
        <f>'AEO 2022 49 Raw'!N141</f>
        <v>3.1489999999999999E-3</v>
      </c>
      <c r="L154" s="89">
        <f>'AEO 2022 49 Raw'!O141</f>
        <v>3.5669999999999999E-3</v>
      </c>
      <c r="M154" s="89">
        <f>'AEO 2022 49 Raw'!P141</f>
        <v>3.9899999999999996E-3</v>
      </c>
      <c r="N154" s="89">
        <f>'AEO 2022 49 Raw'!Q141</f>
        <v>4.424E-3</v>
      </c>
      <c r="O154" s="89">
        <f>'AEO 2022 49 Raw'!R141</f>
        <v>4.8700000000000002E-3</v>
      </c>
      <c r="P154" s="89">
        <f>'AEO 2022 49 Raw'!S141</f>
        <v>5.3140000000000001E-3</v>
      </c>
      <c r="Q154" s="89">
        <f>'AEO 2022 49 Raw'!T141</f>
        <v>5.7549999999999997E-3</v>
      </c>
      <c r="R154" s="89">
        <f>'AEO 2022 49 Raw'!U141</f>
        <v>6.2009999999999999E-3</v>
      </c>
      <c r="S154" s="89">
        <f>'AEO 2022 49 Raw'!V141</f>
        <v>6.6620000000000004E-3</v>
      </c>
      <c r="T154" s="89">
        <f>'AEO 2022 49 Raw'!W141</f>
        <v>7.1409999999999998E-3</v>
      </c>
      <c r="U154" s="89">
        <f>'AEO 2022 49 Raw'!X141</f>
        <v>7.6449999999999999E-3</v>
      </c>
      <c r="V154" s="89">
        <f>'AEO 2022 49 Raw'!Y141</f>
        <v>8.1729999999999997E-3</v>
      </c>
      <c r="W154" s="89">
        <f>'AEO 2022 49 Raw'!Z141</f>
        <v>8.7170000000000008E-3</v>
      </c>
      <c r="X154" s="89">
        <f>'AEO 2022 49 Raw'!AA141</f>
        <v>9.273E-3</v>
      </c>
      <c r="Y154" s="89">
        <f>'AEO 2022 49 Raw'!AB141</f>
        <v>9.8410000000000008E-3</v>
      </c>
      <c r="Z154" s="89">
        <f>'AEO 2022 49 Raw'!AC141</f>
        <v>1.0421E-2</v>
      </c>
      <c r="AA154" s="89">
        <f>'AEO 2022 49 Raw'!AD141</f>
        <v>1.1013E-2</v>
      </c>
      <c r="AB154" s="89">
        <f>'AEO 2022 49 Raw'!AE141</f>
        <v>1.1623E-2</v>
      </c>
      <c r="AC154" s="89">
        <f>'AEO 2022 49 Raw'!AF141</f>
        <v>1.2255E-2</v>
      </c>
      <c r="AD154" s="89">
        <f>'AEO 2022 49 Raw'!AG141</f>
        <v>1.2893999999999999E-2</v>
      </c>
      <c r="AE154" s="89">
        <f>'AEO 2022 49 Raw'!AH141</f>
        <v>1.3544E-2</v>
      </c>
      <c r="AF154" s="89">
        <f>'AEO 2022 49 Raw'!AI141</f>
        <v>1.4229E-2</v>
      </c>
      <c r="AG154" s="95">
        <f>'AEO 2022 49 Raw'!AJ141</f>
        <v>0.14199999999999999</v>
      </c>
    </row>
    <row r="155" spans="1:33" ht="15" customHeight="1" x14ac:dyDescent="0.25">
      <c r="A155" s="83" t="s">
        <v>2045</v>
      </c>
      <c r="B155" s="88" t="s">
        <v>1917</v>
      </c>
      <c r="C155" s="89">
        <f>'AEO 2022 49 Raw'!F142</f>
        <v>2.8899999999999998E-4</v>
      </c>
      <c r="D155" s="89">
        <f>'AEO 2022 49 Raw'!G142</f>
        <v>5.5800000000000001E-4</v>
      </c>
      <c r="E155" s="89">
        <f>'AEO 2022 49 Raw'!H142</f>
        <v>8.4199999999999998E-4</v>
      </c>
      <c r="F155" s="89">
        <f>'AEO 2022 49 Raw'!I142</f>
        <v>1.1609999999999999E-3</v>
      </c>
      <c r="G155" s="89">
        <f>'AEO 2022 49 Raw'!J142</f>
        <v>1.5020000000000001E-3</v>
      </c>
      <c r="H155" s="89">
        <f>'AEO 2022 49 Raw'!K142</f>
        <v>1.856E-3</v>
      </c>
      <c r="I155" s="89">
        <f>'AEO 2022 49 Raw'!L142</f>
        <v>2.2179999999999999E-3</v>
      </c>
      <c r="J155" s="89">
        <f>'AEO 2022 49 Raw'!M142</f>
        <v>2.5929999999999998E-3</v>
      </c>
      <c r="K155" s="89">
        <f>'AEO 2022 49 Raw'!N142</f>
        <v>2.9810000000000001E-3</v>
      </c>
      <c r="L155" s="89">
        <f>'AEO 2022 49 Raw'!O142</f>
        <v>3.3760000000000001E-3</v>
      </c>
      <c r="M155" s="89">
        <f>'AEO 2022 49 Raw'!P142</f>
        <v>3.7759999999999998E-3</v>
      </c>
      <c r="N155" s="89">
        <f>'AEO 2022 49 Raw'!Q142</f>
        <v>4.1879999999999999E-3</v>
      </c>
      <c r="O155" s="89">
        <f>'AEO 2022 49 Raw'!R142</f>
        <v>4.6100000000000004E-3</v>
      </c>
      <c r="P155" s="89">
        <f>'AEO 2022 49 Raw'!S142</f>
        <v>5.0299999999999997E-3</v>
      </c>
      <c r="Q155" s="89">
        <f>'AEO 2022 49 Raw'!T142</f>
        <v>5.4479999999999997E-3</v>
      </c>
      <c r="R155" s="89">
        <f>'AEO 2022 49 Raw'!U142</f>
        <v>5.8700000000000002E-3</v>
      </c>
      <c r="S155" s="89">
        <f>'AEO 2022 49 Raw'!V142</f>
        <v>6.306E-3</v>
      </c>
      <c r="T155" s="89">
        <f>'AEO 2022 49 Raw'!W142</f>
        <v>6.7590000000000003E-3</v>
      </c>
      <c r="U155" s="89">
        <f>'AEO 2022 49 Raw'!X142</f>
        <v>7.2370000000000004E-3</v>
      </c>
      <c r="V155" s="89">
        <f>'AEO 2022 49 Raw'!Y142</f>
        <v>7.737E-3</v>
      </c>
      <c r="W155" s="89">
        <f>'AEO 2022 49 Raw'!Z142</f>
        <v>8.2509999999999997E-3</v>
      </c>
      <c r="X155" s="89">
        <f>'AEO 2022 49 Raw'!AA142</f>
        <v>8.7770000000000001E-3</v>
      </c>
      <c r="Y155" s="89">
        <f>'AEO 2022 49 Raw'!AB142</f>
        <v>9.3150000000000004E-3</v>
      </c>
      <c r="Z155" s="89">
        <f>'AEO 2022 49 Raw'!AC142</f>
        <v>9.8639999999999995E-3</v>
      </c>
      <c r="AA155" s="89">
        <f>'AEO 2022 49 Raw'!AD142</f>
        <v>1.0423999999999999E-2</v>
      </c>
      <c r="AB155" s="89">
        <f>'AEO 2022 49 Raw'!AE142</f>
        <v>1.1002E-2</v>
      </c>
      <c r="AC155" s="89">
        <f>'AEO 2022 49 Raw'!AF142</f>
        <v>1.1599999999999999E-2</v>
      </c>
      <c r="AD155" s="89">
        <f>'AEO 2022 49 Raw'!AG142</f>
        <v>1.2205000000000001E-2</v>
      </c>
      <c r="AE155" s="89">
        <f>'AEO 2022 49 Raw'!AH142</f>
        <v>1.282E-2</v>
      </c>
      <c r="AF155" s="89">
        <f>'AEO 2022 49 Raw'!AI142</f>
        <v>1.3469E-2</v>
      </c>
      <c r="AG155" s="95">
        <f>'AEO 2022 49 Raw'!AJ142</f>
        <v>0.14199999999999999</v>
      </c>
    </row>
    <row r="156" spans="1:33" ht="15" customHeight="1" x14ac:dyDescent="0.25">
      <c r="A156" s="83" t="s">
        <v>2046</v>
      </c>
      <c r="B156" s="88" t="s">
        <v>1919</v>
      </c>
      <c r="C156" s="89">
        <f>'AEO 2022 49 Raw'!F143</f>
        <v>4.66E-4</v>
      </c>
      <c r="D156" s="89">
        <f>'AEO 2022 49 Raw'!G143</f>
        <v>9.01E-4</v>
      </c>
      <c r="E156" s="89">
        <f>'AEO 2022 49 Raw'!H143</f>
        <v>1.3600000000000001E-3</v>
      </c>
      <c r="F156" s="89">
        <f>'AEO 2022 49 Raw'!I143</f>
        <v>1.8749999999999999E-3</v>
      </c>
      <c r="G156" s="89">
        <f>'AEO 2022 49 Raw'!J143</f>
        <v>2.4269999999999999E-3</v>
      </c>
      <c r="H156" s="89">
        <f>'AEO 2022 49 Raw'!K143</f>
        <v>2.9979999999999998E-3</v>
      </c>
      <c r="I156" s="89">
        <f>'AEO 2022 49 Raw'!L143</f>
        <v>3.5829999999999998E-3</v>
      </c>
      <c r="J156" s="89">
        <f>'AEO 2022 49 Raw'!M143</f>
        <v>4.1879999999999999E-3</v>
      </c>
      <c r="K156" s="89">
        <f>'AEO 2022 49 Raw'!N143</f>
        <v>4.8139999999999997E-3</v>
      </c>
      <c r="L156" s="89">
        <f>'AEO 2022 49 Raw'!O143</f>
        <v>5.4530000000000004E-3</v>
      </c>
      <c r="M156" s="89">
        <f>'AEO 2022 49 Raw'!P143</f>
        <v>6.1000000000000004E-3</v>
      </c>
      <c r="N156" s="89">
        <f>'AEO 2022 49 Raw'!Q143</f>
        <v>6.764E-3</v>
      </c>
      <c r="O156" s="89">
        <f>'AEO 2022 49 Raw'!R143</f>
        <v>7.4450000000000002E-3</v>
      </c>
      <c r="P156" s="89">
        <f>'AEO 2022 49 Raw'!S143</f>
        <v>8.1250000000000003E-3</v>
      </c>
      <c r="Q156" s="89">
        <f>'AEO 2022 49 Raw'!T143</f>
        <v>8.7989999999999995E-3</v>
      </c>
      <c r="R156" s="89">
        <f>'AEO 2022 49 Raw'!U143</f>
        <v>9.4800000000000006E-3</v>
      </c>
      <c r="S156" s="89">
        <f>'AEO 2022 49 Raw'!V143</f>
        <v>1.0185E-2</v>
      </c>
      <c r="T156" s="89">
        <f>'AEO 2022 49 Raw'!W143</f>
        <v>1.0917E-2</v>
      </c>
      <c r="U156" s="89">
        <f>'AEO 2022 49 Raw'!X143</f>
        <v>1.1689E-2</v>
      </c>
      <c r="V156" s="89">
        <f>'AEO 2022 49 Raw'!Y143</f>
        <v>1.2496E-2</v>
      </c>
      <c r="W156" s="89">
        <f>'AEO 2022 49 Raw'!Z143</f>
        <v>1.3327E-2</v>
      </c>
      <c r="X156" s="89">
        <f>'AEO 2022 49 Raw'!AA143</f>
        <v>1.4177E-2</v>
      </c>
      <c r="Y156" s="89">
        <f>'AEO 2022 49 Raw'!AB143</f>
        <v>1.5044999999999999E-2</v>
      </c>
      <c r="Z156" s="89">
        <f>'AEO 2022 49 Raw'!AC143</f>
        <v>1.5932000000000002E-2</v>
      </c>
      <c r="AA156" s="89">
        <f>'AEO 2022 49 Raw'!AD143</f>
        <v>1.6837000000000001E-2</v>
      </c>
      <c r="AB156" s="89">
        <f>'AEO 2022 49 Raw'!AE143</f>
        <v>1.7770999999999999E-2</v>
      </c>
      <c r="AC156" s="89">
        <f>'AEO 2022 49 Raw'!AF143</f>
        <v>1.8735999999999999E-2</v>
      </c>
      <c r="AD156" s="89">
        <f>'AEO 2022 49 Raw'!AG143</f>
        <v>1.9713999999999999E-2</v>
      </c>
      <c r="AE156" s="89">
        <f>'AEO 2022 49 Raw'!AH143</f>
        <v>2.0707E-2</v>
      </c>
      <c r="AF156" s="89">
        <f>'AEO 2022 49 Raw'!AI143</f>
        <v>2.1755E-2</v>
      </c>
      <c r="AG156" s="95">
        <f>'AEO 2022 49 Raw'!AJ143</f>
        <v>0.14199999999999999</v>
      </c>
    </row>
    <row r="157" spans="1:33" ht="15" customHeight="1" x14ac:dyDescent="0.25">
      <c r="A157" s="83" t="s">
        <v>2047</v>
      </c>
      <c r="B157" s="88" t="s">
        <v>1933</v>
      </c>
      <c r="C157" s="89">
        <f>'AEO 2022 49 Raw'!F144</f>
        <v>3.71068</v>
      </c>
      <c r="D157" s="89">
        <f>'AEO 2022 49 Raw'!G144</f>
        <v>3.7381479999999998</v>
      </c>
      <c r="E157" s="89">
        <f>'AEO 2022 49 Raw'!H144</f>
        <v>3.7707000000000002</v>
      </c>
      <c r="F157" s="89">
        <f>'AEO 2022 49 Raw'!I144</f>
        <v>3.819896</v>
      </c>
      <c r="G157" s="89">
        <f>'AEO 2022 49 Raw'!J144</f>
        <v>3.8792749999999998</v>
      </c>
      <c r="H157" s="89">
        <f>'AEO 2022 49 Raw'!K144</f>
        <v>3.941379</v>
      </c>
      <c r="I157" s="89">
        <f>'AEO 2022 49 Raw'!L144</f>
        <v>4.002821</v>
      </c>
      <c r="J157" s="89">
        <f>'AEO 2022 49 Raw'!M144</f>
        <v>4.0645829999999998</v>
      </c>
      <c r="K157" s="89">
        <f>'AEO 2022 49 Raw'!N144</f>
        <v>4.1242910000000004</v>
      </c>
      <c r="L157" s="89">
        <f>'AEO 2022 49 Raw'!O144</f>
        <v>4.1832799999999999</v>
      </c>
      <c r="M157" s="89">
        <f>'AEO 2022 49 Raw'!P144</f>
        <v>4.2362450000000003</v>
      </c>
      <c r="N157" s="89">
        <f>'AEO 2022 49 Raw'!Q144</f>
        <v>4.2907380000000002</v>
      </c>
      <c r="O157" s="89">
        <f>'AEO 2022 49 Raw'!R144</f>
        <v>4.3383789999999998</v>
      </c>
      <c r="P157" s="89">
        <f>'AEO 2022 49 Raw'!S144</f>
        <v>4.3768390000000004</v>
      </c>
      <c r="Q157" s="89">
        <f>'AEO 2022 49 Raw'!T144</f>
        <v>4.4120869999999996</v>
      </c>
      <c r="R157" s="89">
        <f>'AEO 2022 49 Raw'!U144</f>
        <v>4.4478150000000003</v>
      </c>
      <c r="S157" s="89">
        <f>'AEO 2022 49 Raw'!V144</f>
        <v>4.4870619999999999</v>
      </c>
      <c r="T157" s="89">
        <f>'AEO 2022 49 Raw'!W144</f>
        <v>4.5287389999999998</v>
      </c>
      <c r="U157" s="89">
        <f>'AEO 2022 49 Raw'!X144</f>
        <v>4.5750219999999997</v>
      </c>
      <c r="V157" s="89">
        <f>'AEO 2022 49 Raw'!Y144</f>
        <v>4.6220840000000001</v>
      </c>
      <c r="W157" s="89">
        <f>'AEO 2022 49 Raw'!Z144</f>
        <v>4.6691000000000003</v>
      </c>
      <c r="X157" s="89">
        <f>'AEO 2022 49 Raw'!AA144</f>
        <v>4.7182029999999999</v>
      </c>
      <c r="Y157" s="89">
        <f>'AEO 2022 49 Raw'!AB144</f>
        <v>4.7751440000000001</v>
      </c>
      <c r="Z157" s="89">
        <f>'AEO 2022 49 Raw'!AC144</f>
        <v>4.8381930000000004</v>
      </c>
      <c r="AA157" s="89">
        <f>'AEO 2022 49 Raw'!AD144</f>
        <v>4.9015139999999997</v>
      </c>
      <c r="AB157" s="89">
        <f>'AEO 2022 49 Raw'!AE144</f>
        <v>4.9645200000000003</v>
      </c>
      <c r="AC157" s="89">
        <f>'AEO 2022 49 Raw'!AF144</f>
        <v>5.0297910000000003</v>
      </c>
      <c r="AD157" s="89">
        <f>'AEO 2022 49 Raw'!AG144</f>
        <v>5.0927709999999999</v>
      </c>
      <c r="AE157" s="89">
        <f>'AEO 2022 49 Raw'!AH144</f>
        <v>5.1524789999999996</v>
      </c>
      <c r="AF157" s="89">
        <f>'AEO 2022 49 Raw'!AI144</f>
        <v>5.213946</v>
      </c>
      <c r="AG157" s="95">
        <f>'AEO 2022 49 Raw'!AJ144</f>
        <v>1.2E-2</v>
      </c>
    </row>
    <row r="158" spans="1:33" ht="15" customHeight="1" x14ac:dyDescent="0.25">
      <c r="B158" s="35" t="s">
        <v>1934</v>
      </c>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c r="AF158" s="89"/>
      <c r="AG158" s="95"/>
    </row>
    <row r="159" spans="1:33" ht="15" customHeight="1" x14ac:dyDescent="0.25">
      <c r="A159" s="83" t="s">
        <v>2048</v>
      </c>
      <c r="B159" s="88" t="s">
        <v>1903</v>
      </c>
      <c r="C159" s="89">
        <f>'AEO 2022 49 Raw'!F146</f>
        <v>5.1543469999999996</v>
      </c>
      <c r="D159" s="89">
        <f>'AEO 2022 49 Raw'!G146</f>
        <v>5.1961279999999999</v>
      </c>
      <c r="E159" s="89">
        <f>'AEO 2022 49 Raw'!H146</f>
        <v>5.2396940000000001</v>
      </c>
      <c r="F159" s="89">
        <f>'AEO 2022 49 Raw'!I146</f>
        <v>5.2985119999999997</v>
      </c>
      <c r="G159" s="89">
        <f>'AEO 2022 49 Raw'!J146</f>
        <v>5.3646609999999999</v>
      </c>
      <c r="H159" s="89">
        <f>'AEO 2022 49 Raw'!K146</f>
        <v>5.4292680000000004</v>
      </c>
      <c r="I159" s="89">
        <f>'AEO 2022 49 Raw'!L146</f>
        <v>5.4871189999999999</v>
      </c>
      <c r="J159" s="89">
        <f>'AEO 2022 49 Raw'!M146</f>
        <v>5.538805</v>
      </c>
      <c r="K159" s="89">
        <f>'AEO 2022 49 Raw'!N146</f>
        <v>5.5815809999999999</v>
      </c>
      <c r="L159" s="89">
        <f>'AEO 2022 49 Raw'!O146</f>
        <v>5.6171889999999998</v>
      </c>
      <c r="M159" s="89">
        <f>'AEO 2022 49 Raw'!P146</f>
        <v>5.6456720000000002</v>
      </c>
      <c r="N159" s="89">
        <f>'AEO 2022 49 Raw'!Q146</f>
        <v>5.6678740000000003</v>
      </c>
      <c r="O159" s="89">
        <f>'AEO 2022 49 Raw'!R146</f>
        <v>5.6815470000000001</v>
      </c>
      <c r="P159" s="89">
        <f>'AEO 2022 49 Raw'!S146</f>
        <v>5.6788540000000003</v>
      </c>
      <c r="Q159" s="89">
        <f>'AEO 2022 49 Raw'!T146</f>
        <v>5.6684260000000002</v>
      </c>
      <c r="R159" s="89">
        <f>'AEO 2022 49 Raw'!U146</f>
        <v>5.6572509999999996</v>
      </c>
      <c r="S159" s="89">
        <f>'AEO 2022 49 Raw'!V146</f>
        <v>5.6456200000000001</v>
      </c>
      <c r="T159" s="89">
        <f>'AEO 2022 49 Raw'!W146</f>
        <v>5.6334569999999999</v>
      </c>
      <c r="U159" s="89">
        <f>'AEO 2022 49 Raw'!X146</f>
        <v>5.6174010000000001</v>
      </c>
      <c r="V159" s="89">
        <f>'AEO 2022 49 Raw'!Y146</f>
        <v>5.5976480000000004</v>
      </c>
      <c r="W159" s="89">
        <f>'AEO 2022 49 Raw'!Z146</f>
        <v>5.5666729999999998</v>
      </c>
      <c r="X159" s="89">
        <f>'AEO 2022 49 Raw'!AA146</f>
        <v>5.5417649999999998</v>
      </c>
      <c r="Y159" s="89">
        <f>'AEO 2022 49 Raw'!AB146</f>
        <v>5.5187670000000004</v>
      </c>
      <c r="Z159" s="89">
        <f>'AEO 2022 49 Raw'!AC146</f>
        <v>5.4984679999999999</v>
      </c>
      <c r="AA159" s="89">
        <f>'AEO 2022 49 Raw'!AD146</f>
        <v>5.4771369999999999</v>
      </c>
      <c r="AB159" s="89">
        <f>'AEO 2022 49 Raw'!AE146</f>
        <v>5.4504890000000001</v>
      </c>
      <c r="AC159" s="89">
        <f>'AEO 2022 49 Raw'!AF146</f>
        <v>5.4194769999999997</v>
      </c>
      <c r="AD159" s="89">
        <f>'AEO 2022 49 Raw'!AG146</f>
        <v>5.3820709999999998</v>
      </c>
      <c r="AE159" s="89">
        <f>'AEO 2022 49 Raw'!AH146</f>
        <v>5.3358340000000002</v>
      </c>
      <c r="AF159" s="89">
        <f>'AEO 2022 49 Raw'!AI146</f>
        <v>5.2851999999999997</v>
      </c>
      <c r="AG159" s="95">
        <f>'AEO 2022 49 Raw'!AJ146</f>
        <v>1E-3</v>
      </c>
    </row>
    <row r="160" spans="1:33" ht="15" customHeight="1" x14ac:dyDescent="0.25">
      <c r="A160" s="83" t="s">
        <v>2049</v>
      </c>
      <c r="B160" s="88" t="s">
        <v>1905</v>
      </c>
      <c r="C160" s="89">
        <f>'AEO 2022 49 Raw'!F147</f>
        <v>4.4499999999999998E-2</v>
      </c>
      <c r="D160" s="89">
        <f>'AEO 2022 49 Raw'!G147</f>
        <v>3.8625E-2</v>
      </c>
      <c r="E160" s="89">
        <f>'AEO 2022 49 Raw'!H147</f>
        <v>3.3730000000000003E-2</v>
      </c>
      <c r="F160" s="89">
        <f>'AEO 2022 49 Raw'!I147</f>
        <v>2.954E-2</v>
      </c>
      <c r="G160" s="89">
        <f>'AEO 2022 49 Raw'!J147</f>
        <v>2.596E-2</v>
      </c>
      <c r="H160" s="89">
        <f>'AEO 2022 49 Raw'!K147</f>
        <v>2.3064999999999999E-2</v>
      </c>
      <c r="I160" s="89">
        <f>'AEO 2022 49 Raw'!L147</f>
        <v>2.0736000000000001E-2</v>
      </c>
      <c r="J160" s="89">
        <f>'AEO 2022 49 Raw'!M147</f>
        <v>1.8821000000000001E-2</v>
      </c>
      <c r="K160" s="89">
        <f>'AEO 2022 49 Raw'!N147</f>
        <v>1.7172E-2</v>
      </c>
      <c r="L160" s="89">
        <f>'AEO 2022 49 Raw'!O147</f>
        <v>1.5806000000000001E-2</v>
      </c>
      <c r="M160" s="89">
        <f>'AEO 2022 49 Raw'!P147</f>
        <v>1.4588E-2</v>
      </c>
      <c r="N160" s="89">
        <f>'AEO 2022 49 Raw'!Q147</f>
        <v>1.3566E-2</v>
      </c>
      <c r="O160" s="89">
        <f>'AEO 2022 49 Raw'!R147</f>
        <v>1.274E-2</v>
      </c>
      <c r="P160" s="89">
        <f>'AEO 2022 49 Raw'!S147</f>
        <v>1.2064E-2</v>
      </c>
      <c r="Q160" s="89">
        <f>'AEO 2022 49 Raw'!T147</f>
        <v>1.1544E-2</v>
      </c>
      <c r="R160" s="89">
        <f>'AEO 2022 49 Raw'!U147</f>
        <v>1.1096999999999999E-2</v>
      </c>
      <c r="S160" s="89">
        <f>'AEO 2022 49 Raw'!V147</f>
        <v>1.0777E-2</v>
      </c>
      <c r="T160" s="89">
        <f>'AEO 2022 49 Raw'!W147</f>
        <v>1.0545000000000001E-2</v>
      </c>
      <c r="U160" s="89">
        <f>'AEO 2022 49 Raw'!X147</f>
        <v>1.0344000000000001E-2</v>
      </c>
      <c r="V160" s="89">
        <f>'AEO 2022 49 Raw'!Y147</f>
        <v>1.014E-2</v>
      </c>
      <c r="W160" s="89">
        <f>'AEO 2022 49 Raw'!Z147</f>
        <v>9.9850000000000008E-3</v>
      </c>
      <c r="X160" s="89">
        <f>'AEO 2022 49 Raw'!AA147</f>
        <v>9.7909999999999994E-3</v>
      </c>
      <c r="Y160" s="89">
        <f>'AEO 2022 49 Raw'!AB147</f>
        <v>9.6010000000000002E-3</v>
      </c>
      <c r="Z160" s="89">
        <f>'AEO 2022 49 Raw'!AC147</f>
        <v>9.4870000000000006E-3</v>
      </c>
      <c r="AA160" s="89">
        <f>'AEO 2022 49 Raw'!AD147</f>
        <v>9.4219999999999998E-3</v>
      </c>
      <c r="AB160" s="89">
        <f>'AEO 2022 49 Raw'!AE147</f>
        <v>9.3849999999999992E-3</v>
      </c>
      <c r="AC160" s="89">
        <f>'AEO 2022 49 Raw'!AF147</f>
        <v>9.3609999999999995E-3</v>
      </c>
      <c r="AD160" s="89">
        <f>'AEO 2022 49 Raw'!AG147</f>
        <v>9.3469999999999994E-3</v>
      </c>
      <c r="AE160" s="89">
        <f>'AEO 2022 49 Raw'!AH147</f>
        <v>9.3229999999999997E-3</v>
      </c>
      <c r="AF160" s="89">
        <f>'AEO 2022 49 Raw'!AI147</f>
        <v>9.299E-3</v>
      </c>
      <c r="AG160" s="95">
        <f>'AEO 2022 49 Raw'!AJ147</f>
        <v>-5.2999999999999999E-2</v>
      </c>
    </row>
    <row r="161" spans="1:33" ht="15" customHeight="1" x14ac:dyDescent="0.25">
      <c r="A161" s="83" t="s">
        <v>2050</v>
      </c>
      <c r="B161" s="88" t="s">
        <v>1907</v>
      </c>
      <c r="C161" s="89">
        <f>'AEO 2022 49 Raw'!F148</f>
        <v>3.2799999999999999E-3</v>
      </c>
      <c r="D161" s="89">
        <f>'AEO 2022 49 Raw'!G148</f>
        <v>3.1900000000000001E-3</v>
      </c>
      <c r="E161" s="89">
        <f>'AEO 2022 49 Raw'!H148</f>
        <v>3.1099999999999999E-3</v>
      </c>
      <c r="F161" s="89">
        <f>'AEO 2022 49 Raw'!I148</f>
        <v>3.0599999999999998E-3</v>
      </c>
      <c r="G161" s="89">
        <f>'AEO 2022 49 Raw'!J148</f>
        <v>3.0349999999999999E-3</v>
      </c>
      <c r="H161" s="89">
        <f>'AEO 2022 49 Raw'!K148</f>
        <v>3.045E-3</v>
      </c>
      <c r="I161" s="89">
        <f>'AEO 2022 49 Raw'!L148</f>
        <v>3.0630000000000002E-3</v>
      </c>
      <c r="J161" s="89">
        <f>'AEO 2022 49 Raw'!M148</f>
        <v>3.081E-3</v>
      </c>
      <c r="K161" s="89">
        <f>'AEO 2022 49 Raw'!N148</f>
        <v>3.0760000000000002E-3</v>
      </c>
      <c r="L161" s="89">
        <f>'AEO 2022 49 Raw'!O148</f>
        <v>3.0839999999999999E-3</v>
      </c>
      <c r="M161" s="89">
        <f>'AEO 2022 49 Raw'!P148</f>
        <v>3.0959999999999998E-3</v>
      </c>
      <c r="N161" s="89">
        <f>'AEO 2022 49 Raw'!Q148</f>
        <v>3.1089999999999998E-3</v>
      </c>
      <c r="O161" s="89">
        <f>'AEO 2022 49 Raw'!R148</f>
        <v>3.1489999999999999E-3</v>
      </c>
      <c r="P161" s="89">
        <f>'AEO 2022 49 Raw'!S148</f>
        <v>3.2009999999999999E-3</v>
      </c>
      <c r="Q161" s="89">
        <f>'AEO 2022 49 Raw'!T148</f>
        <v>3.261E-3</v>
      </c>
      <c r="R161" s="89">
        <f>'AEO 2022 49 Raw'!U148</f>
        <v>3.3249999999999998E-3</v>
      </c>
      <c r="S161" s="89">
        <f>'AEO 2022 49 Raw'!V148</f>
        <v>3.3939999999999999E-3</v>
      </c>
      <c r="T161" s="89">
        <f>'AEO 2022 49 Raw'!W148</f>
        <v>3.467E-3</v>
      </c>
      <c r="U161" s="89">
        <f>'AEO 2022 49 Raw'!X148</f>
        <v>3.5430000000000001E-3</v>
      </c>
      <c r="V161" s="89">
        <f>'AEO 2022 49 Raw'!Y148</f>
        <v>3.6219999999999998E-3</v>
      </c>
      <c r="W161" s="89">
        <f>'AEO 2022 49 Raw'!Z148</f>
        <v>3.699E-3</v>
      </c>
      <c r="X161" s="89">
        <f>'AEO 2022 49 Raw'!AA148</f>
        <v>3.7750000000000001E-3</v>
      </c>
      <c r="Y161" s="89">
        <f>'AEO 2022 49 Raw'!AB148</f>
        <v>3.849E-3</v>
      </c>
      <c r="Z161" s="89">
        <f>'AEO 2022 49 Raw'!AC148</f>
        <v>3.9199999999999999E-3</v>
      </c>
      <c r="AA161" s="89">
        <f>'AEO 2022 49 Raw'!AD148</f>
        <v>3.9890000000000004E-3</v>
      </c>
      <c r="AB161" s="89">
        <f>'AEO 2022 49 Raw'!AE148</f>
        <v>4.0559999999999997E-3</v>
      </c>
      <c r="AC161" s="89">
        <f>'AEO 2022 49 Raw'!AF148</f>
        <v>4.1229999999999999E-3</v>
      </c>
      <c r="AD161" s="89">
        <f>'AEO 2022 49 Raw'!AG148</f>
        <v>4.1859999999999996E-3</v>
      </c>
      <c r="AE161" s="89">
        <f>'AEO 2022 49 Raw'!AH148</f>
        <v>4.2319999999999997E-3</v>
      </c>
      <c r="AF161" s="89">
        <f>'AEO 2022 49 Raw'!AI148</f>
        <v>4.267E-3</v>
      </c>
      <c r="AG161" s="95">
        <f>'AEO 2022 49 Raw'!AJ148</f>
        <v>8.9999999999999993E-3</v>
      </c>
    </row>
    <row r="162" spans="1:33" ht="15" customHeight="1" x14ac:dyDescent="0.25">
      <c r="A162" s="83" t="s">
        <v>2051</v>
      </c>
      <c r="B162" s="88" t="s">
        <v>1909</v>
      </c>
      <c r="C162" s="89">
        <f>'AEO 2022 49 Raw'!F149</f>
        <v>4.6475000000000002E-2</v>
      </c>
      <c r="D162" s="89">
        <f>'AEO 2022 49 Raw'!G149</f>
        <v>4.9408000000000001E-2</v>
      </c>
      <c r="E162" s="89">
        <f>'AEO 2022 49 Raw'!H149</f>
        <v>5.2055999999999998E-2</v>
      </c>
      <c r="F162" s="89">
        <f>'AEO 2022 49 Raw'!I149</f>
        <v>5.4614000000000003E-2</v>
      </c>
      <c r="G162" s="89">
        <f>'AEO 2022 49 Raw'!J149</f>
        <v>5.6987999999999997E-2</v>
      </c>
      <c r="H162" s="89">
        <f>'AEO 2022 49 Raw'!K149</f>
        <v>5.9124999999999997E-2</v>
      </c>
      <c r="I162" s="89">
        <f>'AEO 2022 49 Raw'!L149</f>
        <v>6.1039000000000003E-2</v>
      </c>
      <c r="J162" s="89">
        <f>'AEO 2022 49 Raw'!M149</f>
        <v>6.2797000000000006E-2</v>
      </c>
      <c r="K162" s="89">
        <f>'AEO 2022 49 Raw'!N149</f>
        <v>6.4416000000000001E-2</v>
      </c>
      <c r="L162" s="89">
        <f>'AEO 2022 49 Raw'!O149</f>
        <v>6.5837999999999994E-2</v>
      </c>
      <c r="M162" s="89">
        <f>'AEO 2022 49 Raw'!P149</f>
        <v>6.7055000000000003E-2</v>
      </c>
      <c r="N162" s="89">
        <f>'AEO 2022 49 Raw'!Q149</f>
        <v>6.8156999999999995E-2</v>
      </c>
      <c r="O162" s="89">
        <f>'AEO 2022 49 Raw'!R149</f>
        <v>6.9197999999999996E-2</v>
      </c>
      <c r="P162" s="89">
        <f>'AEO 2022 49 Raw'!S149</f>
        <v>7.0113999999999996E-2</v>
      </c>
      <c r="Q162" s="89">
        <f>'AEO 2022 49 Raw'!T149</f>
        <v>7.0928000000000005E-2</v>
      </c>
      <c r="R162" s="89">
        <f>'AEO 2022 49 Raw'!U149</f>
        <v>7.1707000000000007E-2</v>
      </c>
      <c r="S162" s="89">
        <f>'AEO 2022 49 Raw'!V149</f>
        <v>7.2539999999999993E-2</v>
      </c>
      <c r="T162" s="89">
        <f>'AEO 2022 49 Raw'!W149</f>
        <v>7.3455000000000006E-2</v>
      </c>
      <c r="U162" s="89">
        <f>'AEO 2022 49 Raw'!X149</f>
        <v>7.4490000000000001E-2</v>
      </c>
      <c r="V162" s="89">
        <f>'AEO 2022 49 Raw'!Y149</f>
        <v>7.5688000000000005E-2</v>
      </c>
      <c r="W162" s="89">
        <f>'AEO 2022 49 Raw'!Z149</f>
        <v>7.7024999999999996E-2</v>
      </c>
      <c r="X162" s="89">
        <f>'AEO 2022 49 Raw'!AA149</f>
        <v>7.8487000000000001E-2</v>
      </c>
      <c r="Y162" s="89">
        <f>'AEO 2022 49 Raw'!AB149</f>
        <v>8.0087000000000005E-2</v>
      </c>
      <c r="Z162" s="89">
        <f>'AEO 2022 49 Raw'!AC149</f>
        <v>8.1900000000000001E-2</v>
      </c>
      <c r="AA162" s="89">
        <f>'AEO 2022 49 Raw'!AD149</f>
        <v>8.3942000000000003E-2</v>
      </c>
      <c r="AB162" s="89">
        <f>'AEO 2022 49 Raw'!AE149</f>
        <v>8.6220000000000005E-2</v>
      </c>
      <c r="AC162" s="89">
        <f>'AEO 2022 49 Raw'!AF149</f>
        <v>8.8800000000000004E-2</v>
      </c>
      <c r="AD162" s="89">
        <f>'AEO 2022 49 Raw'!AG149</f>
        <v>9.1479000000000005E-2</v>
      </c>
      <c r="AE162" s="89">
        <f>'AEO 2022 49 Raw'!AH149</f>
        <v>9.4375000000000001E-2</v>
      </c>
      <c r="AF162" s="89">
        <f>'AEO 2022 49 Raw'!AI149</f>
        <v>9.7735000000000002E-2</v>
      </c>
      <c r="AG162" s="95">
        <f>'AEO 2022 49 Raw'!AJ149</f>
        <v>2.5999999999999999E-2</v>
      </c>
    </row>
    <row r="163" spans="1:33" ht="12" customHeight="1" x14ac:dyDescent="0.25">
      <c r="A163" s="83" t="s">
        <v>2052</v>
      </c>
      <c r="B163" s="88" t="s">
        <v>1911</v>
      </c>
      <c r="C163" s="89">
        <f>'AEO 2022 49 Raw'!F150</f>
        <v>0</v>
      </c>
      <c r="D163" s="89">
        <f>'AEO 2022 49 Raw'!G150</f>
        <v>0</v>
      </c>
      <c r="E163" s="89">
        <f>'AEO 2022 49 Raw'!H150</f>
        <v>0</v>
      </c>
      <c r="F163" s="89">
        <f>'AEO 2022 49 Raw'!I150</f>
        <v>0</v>
      </c>
      <c r="G163" s="89">
        <f>'AEO 2022 49 Raw'!J150</f>
        <v>0</v>
      </c>
      <c r="H163" s="89">
        <f>'AEO 2022 49 Raw'!K150</f>
        <v>0</v>
      </c>
      <c r="I163" s="89">
        <f>'AEO 2022 49 Raw'!L150</f>
        <v>0</v>
      </c>
      <c r="J163" s="89">
        <f>'AEO 2022 49 Raw'!M150</f>
        <v>0</v>
      </c>
      <c r="K163" s="89">
        <f>'AEO 2022 49 Raw'!N150</f>
        <v>0</v>
      </c>
      <c r="L163" s="89">
        <f>'AEO 2022 49 Raw'!O150</f>
        <v>0</v>
      </c>
      <c r="M163" s="89">
        <f>'AEO 2022 49 Raw'!P150</f>
        <v>0</v>
      </c>
      <c r="N163" s="89">
        <f>'AEO 2022 49 Raw'!Q150</f>
        <v>0</v>
      </c>
      <c r="O163" s="89">
        <f>'AEO 2022 49 Raw'!R150</f>
        <v>0</v>
      </c>
      <c r="P163" s="89">
        <f>'AEO 2022 49 Raw'!S150</f>
        <v>0</v>
      </c>
      <c r="Q163" s="89">
        <f>'AEO 2022 49 Raw'!T150</f>
        <v>0</v>
      </c>
      <c r="R163" s="89">
        <f>'AEO 2022 49 Raw'!U150</f>
        <v>0</v>
      </c>
      <c r="S163" s="89">
        <f>'AEO 2022 49 Raw'!V150</f>
        <v>0</v>
      </c>
      <c r="T163" s="89">
        <f>'AEO 2022 49 Raw'!W150</f>
        <v>0</v>
      </c>
      <c r="U163" s="89">
        <f>'AEO 2022 49 Raw'!X150</f>
        <v>0</v>
      </c>
      <c r="V163" s="89">
        <f>'AEO 2022 49 Raw'!Y150</f>
        <v>0</v>
      </c>
      <c r="W163" s="89">
        <f>'AEO 2022 49 Raw'!Z150</f>
        <v>0</v>
      </c>
      <c r="X163" s="89">
        <f>'AEO 2022 49 Raw'!AA150</f>
        <v>0</v>
      </c>
      <c r="Y163" s="89">
        <f>'AEO 2022 49 Raw'!AB150</f>
        <v>0</v>
      </c>
      <c r="Z163" s="89">
        <f>'AEO 2022 49 Raw'!AC150</f>
        <v>0</v>
      </c>
      <c r="AA163" s="89">
        <f>'AEO 2022 49 Raw'!AD150</f>
        <v>0</v>
      </c>
      <c r="AB163" s="89">
        <f>'AEO 2022 49 Raw'!AE150</f>
        <v>0</v>
      </c>
      <c r="AC163" s="89">
        <f>'AEO 2022 49 Raw'!AF150</f>
        <v>0</v>
      </c>
      <c r="AD163" s="89">
        <f>'AEO 2022 49 Raw'!AG150</f>
        <v>0</v>
      </c>
      <c r="AE163" s="89">
        <f>'AEO 2022 49 Raw'!AH150</f>
        <v>0</v>
      </c>
      <c r="AF163" s="89">
        <f>'AEO 2022 49 Raw'!AI150</f>
        <v>0</v>
      </c>
      <c r="AG163" s="95" t="str">
        <f>'AEO 2022 49 Raw'!AJ150</f>
        <v>- -</v>
      </c>
    </row>
    <row r="164" spans="1:33" ht="15" customHeight="1" x14ac:dyDescent="0.25">
      <c r="A164" s="83" t="s">
        <v>2053</v>
      </c>
      <c r="B164" s="88" t="s">
        <v>1913</v>
      </c>
      <c r="C164" s="89">
        <f>'AEO 2022 49 Raw'!F151</f>
        <v>1.2400000000000001E-4</v>
      </c>
      <c r="D164" s="89">
        <f>'AEO 2022 49 Raw'!G151</f>
        <v>1.25E-4</v>
      </c>
      <c r="E164" s="89">
        <f>'AEO 2022 49 Raw'!H151</f>
        <v>1.25E-4</v>
      </c>
      <c r="F164" s="89">
        <f>'AEO 2022 49 Raw'!I151</f>
        <v>1.26E-4</v>
      </c>
      <c r="G164" s="89">
        <f>'AEO 2022 49 Raw'!J151</f>
        <v>1.26E-4</v>
      </c>
      <c r="H164" s="89">
        <f>'AEO 2022 49 Raw'!K151</f>
        <v>1.26E-4</v>
      </c>
      <c r="I164" s="89">
        <f>'AEO 2022 49 Raw'!L151</f>
        <v>1.25E-4</v>
      </c>
      <c r="J164" s="89">
        <f>'AEO 2022 49 Raw'!M151</f>
        <v>1.2400000000000001E-4</v>
      </c>
      <c r="K164" s="89">
        <f>'AEO 2022 49 Raw'!N151</f>
        <v>1.2300000000000001E-4</v>
      </c>
      <c r="L164" s="89">
        <f>'AEO 2022 49 Raw'!O151</f>
        <v>1.22E-4</v>
      </c>
      <c r="M164" s="89">
        <f>'AEO 2022 49 Raw'!P151</f>
        <v>1.2E-4</v>
      </c>
      <c r="N164" s="89">
        <f>'AEO 2022 49 Raw'!Q151</f>
        <v>1.18E-4</v>
      </c>
      <c r="O164" s="89">
        <f>'AEO 2022 49 Raw'!R151</f>
        <v>1.16E-4</v>
      </c>
      <c r="P164" s="89">
        <f>'AEO 2022 49 Raw'!S151</f>
        <v>1.13E-4</v>
      </c>
      <c r="Q164" s="89">
        <f>'AEO 2022 49 Raw'!T151</f>
        <v>1.11E-4</v>
      </c>
      <c r="R164" s="89">
        <f>'AEO 2022 49 Raw'!U151</f>
        <v>1.08E-4</v>
      </c>
      <c r="S164" s="89">
        <f>'AEO 2022 49 Raw'!V151</f>
        <v>1.05E-4</v>
      </c>
      <c r="T164" s="89">
        <f>'AEO 2022 49 Raw'!W151</f>
        <v>1.02E-4</v>
      </c>
      <c r="U164" s="89">
        <f>'AEO 2022 49 Raw'!X151</f>
        <v>9.7999999999999997E-5</v>
      </c>
      <c r="V164" s="89">
        <f>'AEO 2022 49 Raw'!Y151</f>
        <v>9.5000000000000005E-5</v>
      </c>
      <c r="W164" s="89">
        <f>'AEO 2022 49 Raw'!Z151</f>
        <v>9.2E-5</v>
      </c>
      <c r="X164" s="89">
        <f>'AEO 2022 49 Raw'!AA151</f>
        <v>8.7999999999999998E-5</v>
      </c>
      <c r="Y164" s="89">
        <f>'AEO 2022 49 Raw'!AB151</f>
        <v>8.5000000000000006E-5</v>
      </c>
      <c r="Z164" s="89">
        <f>'AEO 2022 49 Raw'!AC151</f>
        <v>8.1000000000000004E-5</v>
      </c>
      <c r="AA164" s="89">
        <f>'AEO 2022 49 Raw'!AD151</f>
        <v>7.7999999999999999E-5</v>
      </c>
      <c r="AB164" s="89">
        <f>'AEO 2022 49 Raw'!AE151</f>
        <v>7.3999999999999996E-5</v>
      </c>
      <c r="AC164" s="89">
        <f>'AEO 2022 49 Raw'!AF151</f>
        <v>7.1000000000000005E-5</v>
      </c>
      <c r="AD164" s="89">
        <f>'AEO 2022 49 Raw'!AG151</f>
        <v>6.7999999999999999E-5</v>
      </c>
      <c r="AE164" s="89">
        <f>'AEO 2022 49 Raw'!AH151</f>
        <v>6.3999999999999997E-5</v>
      </c>
      <c r="AF164" s="89">
        <f>'AEO 2022 49 Raw'!AI151</f>
        <v>6.0999999999999999E-5</v>
      </c>
      <c r="AG164" s="95">
        <f>'AEO 2022 49 Raw'!AJ151</f>
        <v>-2.4E-2</v>
      </c>
    </row>
    <row r="165" spans="1:33" ht="15" customHeight="1" x14ac:dyDescent="0.25">
      <c r="A165" s="83" t="s">
        <v>2054</v>
      </c>
      <c r="B165" s="88" t="s">
        <v>1915</v>
      </c>
      <c r="C165" s="89">
        <f>'AEO 2022 49 Raw'!F152</f>
        <v>2.3699999999999999E-4</v>
      </c>
      <c r="D165" s="89">
        <f>'AEO 2022 49 Raw'!G152</f>
        <v>4.5300000000000001E-4</v>
      </c>
      <c r="E165" s="89">
        <f>'AEO 2022 49 Raw'!H152</f>
        <v>6.7599999999999995E-4</v>
      </c>
      <c r="F165" s="89">
        <f>'AEO 2022 49 Raw'!I152</f>
        <v>9.2000000000000003E-4</v>
      </c>
      <c r="G165" s="89">
        <f>'AEO 2022 49 Raw'!J152</f>
        <v>1.176E-3</v>
      </c>
      <c r="H165" s="89">
        <f>'AEO 2022 49 Raw'!K152</f>
        <v>1.4350000000000001E-3</v>
      </c>
      <c r="I165" s="89">
        <f>'AEO 2022 49 Raw'!L152</f>
        <v>1.694E-3</v>
      </c>
      <c r="J165" s="89">
        <f>'AEO 2022 49 Raw'!M152</f>
        <v>1.9550000000000001E-3</v>
      </c>
      <c r="K165" s="89">
        <f>'AEO 2022 49 Raw'!N152</f>
        <v>2.2190000000000001E-3</v>
      </c>
      <c r="L165" s="89">
        <f>'AEO 2022 49 Raw'!O152</f>
        <v>2.4819999999999998E-3</v>
      </c>
      <c r="M165" s="89">
        <f>'AEO 2022 49 Raw'!P152</f>
        <v>2.7409999999999999E-3</v>
      </c>
      <c r="N165" s="89">
        <f>'AEO 2022 49 Raw'!Q152</f>
        <v>3.0000000000000001E-3</v>
      </c>
      <c r="O165" s="89">
        <f>'AEO 2022 49 Raw'!R152</f>
        <v>3.2590000000000002E-3</v>
      </c>
      <c r="P165" s="89">
        <f>'AEO 2022 49 Raw'!S152</f>
        <v>3.5100000000000001E-3</v>
      </c>
      <c r="Q165" s="89">
        <f>'AEO 2022 49 Raw'!T152</f>
        <v>3.7520000000000001E-3</v>
      </c>
      <c r="R165" s="89">
        <f>'AEO 2022 49 Raw'!U152</f>
        <v>3.9890000000000004E-3</v>
      </c>
      <c r="S165" s="89">
        <f>'AEO 2022 49 Raw'!V152</f>
        <v>4.2259999999999997E-3</v>
      </c>
      <c r="T165" s="89">
        <f>'AEO 2022 49 Raw'!W152</f>
        <v>4.4650000000000002E-3</v>
      </c>
      <c r="U165" s="89">
        <f>'AEO 2022 49 Raw'!X152</f>
        <v>4.7099999999999998E-3</v>
      </c>
      <c r="V165" s="89">
        <f>'AEO 2022 49 Raw'!Y152</f>
        <v>4.9569999999999996E-3</v>
      </c>
      <c r="W165" s="89">
        <f>'AEO 2022 49 Raw'!Z152</f>
        <v>5.2040000000000003E-3</v>
      </c>
      <c r="X165" s="89">
        <f>'AEO 2022 49 Raw'!AA152</f>
        <v>5.4479999999999997E-3</v>
      </c>
      <c r="Y165" s="89">
        <f>'AEO 2022 49 Raw'!AB152</f>
        <v>5.6880000000000003E-3</v>
      </c>
      <c r="Z165" s="89">
        <f>'AEO 2022 49 Raw'!AC152</f>
        <v>5.9239999999999996E-3</v>
      </c>
      <c r="AA165" s="89">
        <f>'AEO 2022 49 Raw'!AD152</f>
        <v>6.156E-3</v>
      </c>
      <c r="AB165" s="89">
        <f>'AEO 2022 49 Raw'!AE152</f>
        <v>6.3870000000000003E-3</v>
      </c>
      <c r="AC165" s="89">
        <f>'AEO 2022 49 Raw'!AF152</f>
        <v>6.6169999999999996E-3</v>
      </c>
      <c r="AD165" s="89">
        <f>'AEO 2022 49 Raw'!AG152</f>
        <v>6.8409999999999999E-3</v>
      </c>
      <c r="AE165" s="89">
        <f>'AEO 2022 49 Raw'!AH152</f>
        <v>7.058E-3</v>
      </c>
      <c r="AF165" s="89">
        <f>'AEO 2022 49 Raw'!AI152</f>
        <v>7.28E-3</v>
      </c>
      <c r="AG165" s="95">
        <f>'AEO 2022 49 Raw'!AJ152</f>
        <v>0.125</v>
      </c>
    </row>
    <row r="166" spans="1:33" ht="15" customHeight="1" x14ac:dyDescent="0.25">
      <c r="A166" s="83" t="s">
        <v>2055</v>
      </c>
      <c r="B166" s="88" t="s">
        <v>1917</v>
      </c>
      <c r="C166" s="89">
        <f>'AEO 2022 49 Raw'!F153</f>
        <v>2.7E-4</v>
      </c>
      <c r="D166" s="89">
        <f>'AEO 2022 49 Raw'!G153</f>
        <v>5.1599999999999997E-4</v>
      </c>
      <c r="E166" s="89">
        <f>'AEO 2022 49 Raw'!H153</f>
        <v>7.7099999999999998E-4</v>
      </c>
      <c r="F166" s="89">
        <f>'AEO 2022 49 Raw'!I153</f>
        <v>1.0499999999999999E-3</v>
      </c>
      <c r="G166" s="89">
        <f>'AEO 2022 49 Raw'!J153</f>
        <v>1.341E-3</v>
      </c>
      <c r="H166" s="89">
        <f>'AEO 2022 49 Raw'!K153</f>
        <v>1.6360000000000001E-3</v>
      </c>
      <c r="I166" s="89">
        <f>'AEO 2022 49 Raw'!L153</f>
        <v>1.931E-3</v>
      </c>
      <c r="J166" s="89">
        <f>'AEO 2022 49 Raw'!M153</f>
        <v>2.2300000000000002E-3</v>
      </c>
      <c r="K166" s="89">
        <f>'AEO 2022 49 Raw'!N153</f>
        <v>2.5309999999999998E-3</v>
      </c>
      <c r="L166" s="89">
        <f>'AEO 2022 49 Raw'!O153</f>
        <v>2.8300000000000001E-3</v>
      </c>
      <c r="M166" s="89">
        <f>'AEO 2022 49 Raw'!P153</f>
        <v>3.1259999999999999E-3</v>
      </c>
      <c r="N166" s="89">
        <f>'AEO 2022 49 Raw'!Q153</f>
        <v>3.421E-3</v>
      </c>
      <c r="O166" s="89">
        <f>'AEO 2022 49 Raw'!R153</f>
        <v>3.7169999999999998E-3</v>
      </c>
      <c r="P166" s="89">
        <f>'AEO 2022 49 Raw'!S153</f>
        <v>4.0029999999999996E-3</v>
      </c>
      <c r="Q166" s="89">
        <f>'AEO 2022 49 Raw'!T153</f>
        <v>4.2779999999999997E-3</v>
      </c>
      <c r="R166" s="89">
        <f>'AEO 2022 49 Raw'!U153</f>
        <v>4.548E-3</v>
      </c>
      <c r="S166" s="89">
        <f>'AEO 2022 49 Raw'!V153</f>
        <v>4.8190000000000004E-3</v>
      </c>
      <c r="T166" s="89">
        <f>'AEO 2022 49 Raw'!W153</f>
        <v>5.0920000000000002E-3</v>
      </c>
      <c r="U166" s="89">
        <f>'AEO 2022 49 Raw'!X153</f>
        <v>5.3709999999999999E-3</v>
      </c>
      <c r="V166" s="89">
        <f>'AEO 2022 49 Raw'!Y153</f>
        <v>5.653E-3</v>
      </c>
      <c r="W166" s="89">
        <f>'AEO 2022 49 Raw'!Z153</f>
        <v>5.934E-3</v>
      </c>
      <c r="X166" s="89">
        <f>'AEO 2022 49 Raw'!AA153</f>
        <v>6.2119999999999996E-3</v>
      </c>
      <c r="Y166" s="89">
        <f>'AEO 2022 49 Raw'!AB153</f>
        <v>6.4859999999999996E-3</v>
      </c>
      <c r="Z166" s="89">
        <f>'AEO 2022 49 Raw'!AC153</f>
        <v>6.7559999999999999E-3</v>
      </c>
      <c r="AA166" s="89">
        <f>'AEO 2022 49 Raw'!AD153</f>
        <v>7.0200000000000002E-3</v>
      </c>
      <c r="AB166" s="89">
        <f>'AEO 2022 49 Raw'!AE153</f>
        <v>7.2839999999999997E-3</v>
      </c>
      <c r="AC166" s="89">
        <f>'AEO 2022 49 Raw'!AF153</f>
        <v>7.5459999999999998E-3</v>
      </c>
      <c r="AD166" s="89">
        <f>'AEO 2022 49 Raw'!AG153</f>
        <v>7.8009999999999998E-3</v>
      </c>
      <c r="AE166" s="89">
        <f>'AEO 2022 49 Raw'!AH153</f>
        <v>8.0490000000000006E-3</v>
      </c>
      <c r="AF166" s="89">
        <f>'AEO 2022 49 Raw'!AI153</f>
        <v>8.3020000000000004E-3</v>
      </c>
      <c r="AG166" s="95">
        <f>'AEO 2022 49 Raw'!AJ153</f>
        <v>0.125</v>
      </c>
    </row>
    <row r="167" spans="1:33" ht="15" customHeight="1" x14ac:dyDescent="0.25">
      <c r="A167" s="83" t="s">
        <v>2056</v>
      </c>
      <c r="B167" s="88" t="s">
        <v>1919</v>
      </c>
      <c r="C167" s="89">
        <f>'AEO 2022 49 Raw'!F154</f>
        <v>2.9700000000000001E-4</v>
      </c>
      <c r="D167" s="89">
        <f>'AEO 2022 49 Raw'!G154</f>
        <v>5.6700000000000001E-4</v>
      </c>
      <c r="E167" s="89">
        <f>'AEO 2022 49 Raw'!H154</f>
        <v>8.4599999999999996E-4</v>
      </c>
      <c r="F167" s="89">
        <f>'AEO 2022 49 Raw'!I154</f>
        <v>1.152E-3</v>
      </c>
      <c r="G167" s="89">
        <f>'AEO 2022 49 Raw'!J154</f>
        <v>1.472E-3</v>
      </c>
      <c r="H167" s="89">
        <f>'AEO 2022 49 Raw'!K154</f>
        <v>1.7960000000000001E-3</v>
      </c>
      <c r="I167" s="89">
        <f>'AEO 2022 49 Raw'!L154</f>
        <v>2.1189999999999998E-3</v>
      </c>
      <c r="J167" s="89">
        <f>'AEO 2022 49 Raw'!M154</f>
        <v>2.447E-3</v>
      </c>
      <c r="K167" s="89">
        <f>'AEO 2022 49 Raw'!N154</f>
        <v>2.777E-3</v>
      </c>
      <c r="L167" s="89">
        <f>'AEO 2022 49 Raw'!O154</f>
        <v>3.1059999999999998E-3</v>
      </c>
      <c r="M167" s="89">
        <f>'AEO 2022 49 Raw'!P154</f>
        <v>3.4299999999999999E-3</v>
      </c>
      <c r="N167" s="89">
        <f>'AEO 2022 49 Raw'!Q154</f>
        <v>3.754E-3</v>
      </c>
      <c r="O167" s="89">
        <f>'AEO 2022 49 Raw'!R154</f>
        <v>4.0790000000000002E-3</v>
      </c>
      <c r="P167" s="89">
        <f>'AEO 2022 49 Raw'!S154</f>
        <v>4.3930000000000002E-3</v>
      </c>
      <c r="Q167" s="89">
        <f>'AEO 2022 49 Raw'!T154</f>
        <v>4.6950000000000004E-3</v>
      </c>
      <c r="R167" s="89">
        <f>'AEO 2022 49 Raw'!U154</f>
        <v>4.9909999999999998E-3</v>
      </c>
      <c r="S167" s="89">
        <f>'AEO 2022 49 Raw'!V154</f>
        <v>5.2880000000000002E-3</v>
      </c>
      <c r="T167" s="89">
        <f>'AEO 2022 49 Raw'!W154</f>
        <v>5.5880000000000001E-3</v>
      </c>
      <c r="U167" s="89">
        <f>'AEO 2022 49 Raw'!X154</f>
        <v>5.8939999999999999E-3</v>
      </c>
      <c r="V167" s="89">
        <f>'AEO 2022 49 Raw'!Y154</f>
        <v>6.2040000000000003E-3</v>
      </c>
      <c r="W167" s="89">
        <f>'AEO 2022 49 Raw'!Z154</f>
        <v>6.5120000000000004E-3</v>
      </c>
      <c r="X167" s="89">
        <f>'AEO 2022 49 Raw'!AA154</f>
        <v>6.8170000000000001E-3</v>
      </c>
      <c r="Y167" s="89">
        <f>'AEO 2022 49 Raw'!AB154</f>
        <v>7.1180000000000002E-3</v>
      </c>
      <c r="Z167" s="89">
        <f>'AEO 2022 49 Raw'!AC154</f>
        <v>7.4130000000000003E-3</v>
      </c>
      <c r="AA167" s="89">
        <f>'AEO 2022 49 Raw'!AD154</f>
        <v>7.7039999999999999E-3</v>
      </c>
      <c r="AB167" s="89">
        <f>'AEO 2022 49 Raw'!AE154</f>
        <v>7.9930000000000001E-3</v>
      </c>
      <c r="AC167" s="89">
        <f>'AEO 2022 49 Raw'!AF154</f>
        <v>8.2810000000000002E-3</v>
      </c>
      <c r="AD167" s="89">
        <f>'AEO 2022 49 Raw'!AG154</f>
        <v>8.5599999999999999E-3</v>
      </c>
      <c r="AE167" s="89">
        <f>'AEO 2022 49 Raw'!AH154</f>
        <v>8.8330000000000006E-3</v>
      </c>
      <c r="AF167" s="89">
        <f>'AEO 2022 49 Raw'!AI154</f>
        <v>9.11E-3</v>
      </c>
      <c r="AG167" s="95">
        <f>'AEO 2022 49 Raw'!AJ154</f>
        <v>0.125</v>
      </c>
    </row>
    <row r="168" spans="1:33" ht="15" customHeight="1" x14ac:dyDescent="0.25">
      <c r="A168" s="83" t="s">
        <v>2057</v>
      </c>
      <c r="B168" s="88" t="s">
        <v>1945</v>
      </c>
      <c r="C168" s="89">
        <f>'AEO 2022 49 Raw'!F155</f>
        <v>5.24953</v>
      </c>
      <c r="D168" s="89">
        <f>'AEO 2022 49 Raw'!G155</f>
        <v>5.2890100000000002</v>
      </c>
      <c r="E168" s="89">
        <f>'AEO 2022 49 Raw'!H155</f>
        <v>5.3310069999999996</v>
      </c>
      <c r="F168" s="89">
        <f>'AEO 2022 49 Raw'!I155</f>
        <v>5.3889709999999997</v>
      </c>
      <c r="G168" s="89">
        <f>'AEO 2022 49 Raw'!J155</f>
        <v>5.4547590000000001</v>
      </c>
      <c r="H168" s="89">
        <f>'AEO 2022 49 Raw'!K155</f>
        <v>5.5194970000000003</v>
      </c>
      <c r="I168" s="89">
        <f>'AEO 2022 49 Raw'!L155</f>
        <v>5.577826</v>
      </c>
      <c r="J168" s="89">
        <f>'AEO 2022 49 Raw'!M155</f>
        <v>5.6302570000000003</v>
      </c>
      <c r="K168" s="89">
        <f>'AEO 2022 49 Raw'!N155</f>
        <v>5.6738929999999996</v>
      </c>
      <c r="L168" s="89">
        <f>'AEO 2022 49 Raw'!O155</f>
        <v>5.7104559999999998</v>
      </c>
      <c r="M168" s="89">
        <f>'AEO 2022 49 Raw'!P155</f>
        <v>5.7398259999999999</v>
      </c>
      <c r="N168" s="89">
        <f>'AEO 2022 49 Raw'!Q155</f>
        <v>5.7629950000000001</v>
      </c>
      <c r="O168" s="89">
        <f>'AEO 2022 49 Raw'!R155</f>
        <v>5.7778039999999997</v>
      </c>
      <c r="P168" s="89">
        <f>'AEO 2022 49 Raw'!S155</f>
        <v>5.776249</v>
      </c>
      <c r="Q168" s="89">
        <f>'AEO 2022 49 Raw'!T155</f>
        <v>5.7669879999999996</v>
      </c>
      <c r="R168" s="89">
        <f>'AEO 2022 49 Raw'!U155</f>
        <v>5.7570100000000002</v>
      </c>
      <c r="S168" s="89">
        <f>'AEO 2022 49 Raw'!V155</f>
        <v>5.7467649999999999</v>
      </c>
      <c r="T168" s="89">
        <f>'AEO 2022 49 Raw'!W155</f>
        <v>5.7361620000000002</v>
      </c>
      <c r="U168" s="89">
        <f>'AEO 2022 49 Raw'!X155</f>
        <v>5.7218489999999997</v>
      </c>
      <c r="V168" s="89">
        <f>'AEO 2022 49 Raw'!Y155</f>
        <v>5.7039999999999997</v>
      </c>
      <c r="W168" s="89">
        <f>'AEO 2022 49 Raw'!Z155</f>
        <v>5.6751199999999997</v>
      </c>
      <c r="X168" s="89">
        <f>'AEO 2022 49 Raw'!AA155</f>
        <v>5.6523789999999998</v>
      </c>
      <c r="Y168" s="89">
        <f>'AEO 2022 49 Raw'!AB155</f>
        <v>5.6316709999999999</v>
      </c>
      <c r="Z168" s="89">
        <f>'AEO 2022 49 Raw'!AC155</f>
        <v>5.61395</v>
      </c>
      <c r="AA168" s="89">
        <f>'AEO 2022 49 Raw'!AD155</f>
        <v>5.5954459999999999</v>
      </c>
      <c r="AB168" s="89">
        <f>'AEO 2022 49 Raw'!AE155</f>
        <v>5.5718819999999996</v>
      </c>
      <c r="AC168" s="89">
        <f>'AEO 2022 49 Raw'!AF155</f>
        <v>5.5442710000000002</v>
      </c>
      <c r="AD168" s="89">
        <f>'AEO 2022 49 Raw'!AG155</f>
        <v>5.5103460000000002</v>
      </c>
      <c r="AE168" s="89">
        <f>'AEO 2022 49 Raw'!AH155</f>
        <v>5.4677660000000001</v>
      </c>
      <c r="AF168" s="89">
        <f>'AEO 2022 49 Raw'!AI155</f>
        <v>5.421252</v>
      </c>
      <c r="AG168" s="95">
        <f>'AEO 2022 49 Raw'!AJ155</f>
        <v>1E-3</v>
      </c>
    </row>
    <row r="169" spans="1:33" ht="15" customHeight="1" x14ac:dyDescent="0.25">
      <c r="A169" s="83" t="s">
        <v>2058</v>
      </c>
      <c r="B169" s="35" t="s">
        <v>2059</v>
      </c>
      <c r="C169" s="89">
        <f>'AEO 2022 49 Raw'!F156</f>
        <v>13.258552999999999</v>
      </c>
      <c r="D169" s="89">
        <f>'AEO 2022 49 Raw'!G156</f>
        <v>13.496126</v>
      </c>
      <c r="E169" s="89">
        <f>'AEO 2022 49 Raw'!H156</f>
        <v>13.746309999999999</v>
      </c>
      <c r="F169" s="89">
        <f>'AEO 2022 49 Raw'!I156</f>
        <v>14.032992</v>
      </c>
      <c r="G169" s="89">
        <f>'AEO 2022 49 Raw'!J156</f>
        <v>14.336249</v>
      </c>
      <c r="H169" s="89">
        <f>'AEO 2022 49 Raw'!K156</f>
        <v>14.640121000000001</v>
      </c>
      <c r="I169" s="89">
        <f>'AEO 2022 49 Raw'!L156</f>
        <v>14.931371</v>
      </c>
      <c r="J169" s="89">
        <f>'AEO 2022 49 Raw'!M156</f>
        <v>15.212247</v>
      </c>
      <c r="K169" s="89">
        <f>'AEO 2022 49 Raw'!N156</f>
        <v>15.477357</v>
      </c>
      <c r="L169" s="89">
        <f>'AEO 2022 49 Raw'!O156</f>
        <v>15.728904</v>
      </c>
      <c r="M169" s="89">
        <f>'AEO 2022 49 Raw'!P156</f>
        <v>15.959823</v>
      </c>
      <c r="N169" s="89">
        <f>'AEO 2022 49 Raw'!Q156</f>
        <v>16.185614000000001</v>
      </c>
      <c r="O169" s="89">
        <f>'AEO 2022 49 Raw'!R156</f>
        <v>16.383690000000001</v>
      </c>
      <c r="P169" s="89">
        <f>'AEO 2022 49 Raw'!S156</f>
        <v>16.544021999999998</v>
      </c>
      <c r="Q169" s="89">
        <f>'AEO 2022 49 Raw'!T156</f>
        <v>16.678325999999998</v>
      </c>
      <c r="R169" s="89">
        <f>'AEO 2022 49 Raw'!U156</f>
        <v>16.807699</v>
      </c>
      <c r="S169" s="89">
        <f>'AEO 2022 49 Raw'!V156</f>
        <v>16.93788</v>
      </c>
      <c r="T169" s="89">
        <f>'AEO 2022 49 Raw'!W156</f>
        <v>17.070156000000001</v>
      </c>
      <c r="U169" s="89">
        <f>'AEO 2022 49 Raw'!X156</f>
        <v>17.198882999999999</v>
      </c>
      <c r="V169" s="89">
        <f>'AEO 2022 49 Raw'!Y156</f>
        <v>17.317716999999998</v>
      </c>
      <c r="W169" s="89">
        <f>'AEO 2022 49 Raw'!Z156</f>
        <v>17.428642</v>
      </c>
      <c r="X169" s="89">
        <f>'AEO 2022 49 Raw'!AA156</f>
        <v>17.542397000000001</v>
      </c>
      <c r="Y169" s="89">
        <f>'AEO 2022 49 Raw'!AB156</f>
        <v>17.678878999999998</v>
      </c>
      <c r="Z169" s="89">
        <f>'AEO 2022 49 Raw'!AC156</f>
        <v>17.834436</v>
      </c>
      <c r="AA169" s="89">
        <f>'AEO 2022 49 Raw'!AD156</f>
        <v>17.980672999999999</v>
      </c>
      <c r="AB169" s="89">
        <f>'AEO 2022 49 Raw'!AE156</f>
        <v>18.114466</v>
      </c>
      <c r="AC169" s="89">
        <f>'AEO 2022 49 Raw'!AF156</f>
        <v>18.250055</v>
      </c>
      <c r="AD169" s="89">
        <f>'AEO 2022 49 Raw'!AG156</f>
        <v>18.376439999999999</v>
      </c>
      <c r="AE169" s="89">
        <f>'AEO 2022 49 Raw'!AH156</f>
        <v>18.478190999999999</v>
      </c>
      <c r="AF169" s="89">
        <f>'AEO 2022 49 Raw'!AI156</f>
        <v>18.570656</v>
      </c>
      <c r="AG169" s="95">
        <f>'AEO 2022 49 Raw'!AJ156</f>
        <v>1.2E-2</v>
      </c>
    </row>
    <row r="170" spans="1:33" ht="15" customHeight="1" x14ac:dyDescent="0.25">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c r="AA170" s="89"/>
      <c r="AB170" s="89"/>
      <c r="AC170" s="89"/>
      <c r="AD170" s="89"/>
      <c r="AE170" s="89"/>
      <c r="AF170" s="89"/>
      <c r="AG170" s="95"/>
    </row>
    <row r="171" spans="1:33" ht="15" customHeight="1" x14ac:dyDescent="0.25">
      <c r="B171" s="35" t="s">
        <v>2060</v>
      </c>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c r="AA171" s="89"/>
      <c r="AB171" s="89"/>
      <c r="AC171" s="89"/>
      <c r="AD171" s="89"/>
      <c r="AE171" s="89"/>
      <c r="AF171" s="89"/>
      <c r="AG171" s="95"/>
    </row>
    <row r="172" spans="1:33" ht="12" customHeight="1" x14ac:dyDescent="0.25">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5"/>
    </row>
    <row r="173" spans="1:33" ht="15" customHeight="1" x14ac:dyDescent="0.25">
      <c r="B173" s="35" t="s">
        <v>1991</v>
      </c>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5"/>
    </row>
    <row r="174" spans="1:33" ht="15" customHeight="1" x14ac:dyDescent="0.25">
      <c r="B174" s="35" t="s">
        <v>1901</v>
      </c>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A175" s="83" t="s">
        <v>2061</v>
      </c>
      <c r="B175" s="88" t="s">
        <v>1903</v>
      </c>
      <c r="C175" s="89">
        <f>'AEO 2022 49 Raw'!F160</f>
        <v>16.490637</v>
      </c>
      <c r="D175" s="89">
        <f>'AEO 2022 49 Raw'!G160</f>
        <v>16.658487000000001</v>
      </c>
      <c r="E175" s="89">
        <f>'AEO 2022 49 Raw'!H160</f>
        <v>16.872032000000001</v>
      </c>
      <c r="F175" s="89">
        <f>'AEO 2022 49 Raw'!I160</f>
        <v>17.271913999999999</v>
      </c>
      <c r="G175" s="89">
        <f>'AEO 2022 49 Raw'!J160</f>
        <v>17.712800999999999</v>
      </c>
      <c r="H175" s="89">
        <f>'AEO 2022 49 Raw'!K160</f>
        <v>18.146443999999999</v>
      </c>
      <c r="I175" s="89">
        <f>'AEO 2022 49 Raw'!L160</f>
        <v>18.436582999999999</v>
      </c>
      <c r="J175" s="89">
        <f>'AEO 2022 49 Raw'!M160</f>
        <v>18.443165</v>
      </c>
      <c r="K175" s="89">
        <f>'AEO 2022 49 Raw'!N160</f>
        <v>18.482005999999998</v>
      </c>
      <c r="L175" s="89">
        <f>'AEO 2022 49 Raw'!O160</f>
        <v>18.471478000000001</v>
      </c>
      <c r="M175" s="89">
        <f>'AEO 2022 49 Raw'!P160</f>
        <v>18.448160000000001</v>
      </c>
      <c r="N175" s="89">
        <f>'AEO 2022 49 Raw'!Q160</f>
        <v>18.410435</v>
      </c>
      <c r="O175" s="89">
        <f>'AEO 2022 49 Raw'!R160</f>
        <v>18.373781000000001</v>
      </c>
      <c r="P175" s="89">
        <f>'AEO 2022 49 Raw'!S160</f>
        <v>18.343941000000001</v>
      </c>
      <c r="Q175" s="89">
        <f>'AEO 2022 49 Raw'!T160</f>
        <v>18.323715</v>
      </c>
      <c r="R175" s="89">
        <f>'AEO 2022 49 Raw'!U160</f>
        <v>18.306892000000001</v>
      </c>
      <c r="S175" s="89">
        <f>'AEO 2022 49 Raw'!V160</f>
        <v>18.292922999999998</v>
      </c>
      <c r="T175" s="89">
        <f>'AEO 2022 49 Raw'!W160</f>
        <v>18.281331999999999</v>
      </c>
      <c r="U175" s="89">
        <f>'AEO 2022 49 Raw'!X160</f>
        <v>18.268618</v>
      </c>
      <c r="V175" s="89">
        <f>'AEO 2022 49 Raw'!Y160</f>
        <v>18.260968999999999</v>
      </c>
      <c r="W175" s="89">
        <f>'AEO 2022 49 Raw'!Z160</f>
        <v>18.254833000000001</v>
      </c>
      <c r="X175" s="89">
        <f>'AEO 2022 49 Raw'!AA160</f>
        <v>18.249980999999998</v>
      </c>
      <c r="Y175" s="89">
        <f>'AEO 2022 49 Raw'!AB160</f>
        <v>18.246182999999998</v>
      </c>
      <c r="Z175" s="89">
        <f>'AEO 2022 49 Raw'!AC160</f>
        <v>18.243254</v>
      </c>
      <c r="AA175" s="89">
        <f>'AEO 2022 49 Raw'!AD160</f>
        <v>18.240852</v>
      </c>
      <c r="AB175" s="89">
        <f>'AEO 2022 49 Raw'!AE160</f>
        <v>18.238869000000001</v>
      </c>
      <c r="AC175" s="89">
        <f>'AEO 2022 49 Raw'!AF160</f>
        <v>18.237086999999999</v>
      </c>
      <c r="AD175" s="89">
        <f>'AEO 2022 49 Raw'!AG160</f>
        <v>18.235464</v>
      </c>
      <c r="AE175" s="89">
        <f>'AEO 2022 49 Raw'!AH160</f>
        <v>18.233785999999998</v>
      </c>
      <c r="AF175" s="89">
        <f>'AEO 2022 49 Raw'!AI160</f>
        <v>18.232309000000001</v>
      </c>
      <c r="AG175" s="95">
        <f>'AEO 2022 49 Raw'!AJ160</f>
        <v>3.0000000000000001E-3</v>
      </c>
    </row>
    <row r="176" spans="1:33" ht="15" customHeight="1" x14ac:dyDescent="0.25">
      <c r="A176" s="83" t="s">
        <v>2062</v>
      </c>
      <c r="B176" s="88" t="s">
        <v>1905</v>
      </c>
      <c r="C176" s="89">
        <f>'AEO 2022 49 Raw'!F161</f>
        <v>13.391151000000001</v>
      </c>
      <c r="D176" s="89">
        <f>'AEO 2022 49 Raw'!G161</f>
        <v>13.366877000000001</v>
      </c>
      <c r="E176" s="89">
        <f>'AEO 2022 49 Raw'!H161</f>
        <v>13.599454</v>
      </c>
      <c r="F176" s="89">
        <f>'AEO 2022 49 Raw'!I161</f>
        <v>13.789917000000001</v>
      </c>
      <c r="G176" s="89">
        <f>'AEO 2022 49 Raw'!J161</f>
        <v>14.03119</v>
      </c>
      <c r="H176" s="89">
        <f>'AEO 2022 49 Raw'!K161</f>
        <v>14.288383</v>
      </c>
      <c r="I176" s="89">
        <f>'AEO 2022 49 Raw'!L161</f>
        <v>14.543492000000001</v>
      </c>
      <c r="J176" s="89">
        <f>'AEO 2022 49 Raw'!M161</f>
        <v>14.550560000000001</v>
      </c>
      <c r="K176" s="89">
        <f>'AEO 2022 49 Raw'!N161</f>
        <v>14.604692999999999</v>
      </c>
      <c r="L176" s="89">
        <f>'AEO 2022 49 Raw'!O161</f>
        <v>14.655189999999999</v>
      </c>
      <c r="M176" s="89">
        <f>'AEO 2022 49 Raw'!P161</f>
        <v>14.67423</v>
      </c>
      <c r="N176" s="89">
        <f>'AEO 2022 49 Raw'!Q161</f>
        <v>14.646367</v>
      </c>
      <c r="O176" s="89">
        <f>'AEO 2022 49 Raw'!R161</f>
        <v>14.620993</v>
      </c>
      <c r="P176" s="89">
        <f>'AEO 2022 49 Raw'!S161</f>
        <v>14.580698999999999</v>
      </c>
      <c r="Q176" s="89">
        <f>'AEO 2022 49 Raw'!T161</f>
        <v>14.566242000000001</v>
      </c>
      <c r="R176" s="89">
        <f>'AEO 2022 49 Raw'!U161</f>
        <v>14.554990999999999</v>
      </c>
      <c r="S176" s="89">
        <f>'AEO 2022 49 Raw'!V161</f>
        <v>14.546151999999999</v>
      </c>
      <c r="T176" s="89">
        <f>'AEO 2022 49 Raw'!W161</f>
        <v>14.540127</v>
      </c>
      <c r="U176" s="89">
        <f>'AEO 2022 49 Raw'!X161</f>
        <v>14.536057</v>
      </c>
      <c r="V176" s="89">
        <f>'AEO 2022 49 Raw'!Y161</f>
        <v>14.534000000000001</v>
      </c>
      <c r="W176" s="89">
        <f>'AEO 2022 49 Raw'!Z161</f>
        <v>14.533623</v>
      </c>
      <c r="X176" s="89">
        <f>'AEO 2022 49 Raw'!AA161</f>
        <v>14.534921000000001</v>
      </c>
      <c r="Y176" s="89">
        <f>'AEO 2022 49 Raw'!AB161</f>
        <v>14.537179</v>
      </c>
      <c r="Z176" s="89">
        <f>'AEO 2022 49 Raw'!AC161</f>
        <v>14.403741</v>
      </c>
      <c r="AA176" s="89">
        <f>'AEO 2022 49 Raw'!AD161</f>
        <v>14.417519</v>
      </c>
      <c r="AB176" s="89">
        <f>'AEO 2022 49 Raw'!AE161</f>
        <v>14.439138</v>
      </c>
      <c r="AC176" s="89">
        <f>'AEO 2022 49 Raw'!AF161</f>
        <v>14.47214</v>
      </c>
      <c r="AD176" s="89">
        <f>'AEO 2022 49 Raw'!AG161</f>
        <v>14.521236</v>
      </c>
      <c r="AE176" s="89">
        <f>'AEO 2022 49 Raw'!AH161</f>
        <v>14.589563</v>
      </c>
      <c r="AF176" s="89">
        <f>'AEO 2022 49 Raw'!AI161</f>
        <v>14.675402999999999</v>
      </c>
      <c r="AG176" s="95">
        <f>'AEO 2022 49 Raw'!AJ161</f>
        <v>3.0000000000000001E-3</v>
      </c>
    </row>
    <row r="177" spans="1:33" ht="15" customHeight="1" x14ac:dyDescent="0.25">
      <c r="A177" s="83" t="s">
        <v>2063</v>
      </c>
      <c r="B177" s="88" t="s">
        <v>1907</v>
      </c>
      <c r="C177" s="89">
        <f>'AEO 2022 49 Raw'!F162</f>
        <v>12.624862</v>
      </c>
      <c r="D177" s="89">
        <f>'AEO 2022 49 Raw'!G162</f>
        <v>12.716929</v>
      </c>
      <c r="E177" s="89">
        <f>'AEO 2022 49 Raw'!H162</f>
        <v>12.818937999999999</v>
      </c>
      <c r="F177" s="89">
        <f>'AEO 2022 49 Raw'!I162</f>
        <v>12.895662</v>
      </c>
      <c r="G177" s="89">
        <f>'AEO 2022 49 Raw'!J162</f>
        <v>13.011442000000001</v>
      </c>
      <c r="H177" s="89">
        <f>'AEO 2022 49 Raw'!K162</f>
        <v>13.176475999999999</v>
      </c>
      <c r="I177" s="89">
        <f>'AEO 2022 49 Raw'!L162</f>
        <v>13.399940000000001</v>
      </c>
      <c r="J177" s="89">
        <f>'AEO 2022 49 Raw'!M162</f>
        <v>13.476929999999999</v>
      </c>
      <c r="K177" s="89">
        <f>'AEO 2022 49 Raw'!N162</f>
        <v>13.633604999999999</v>
      </c>
      <c r="L177" s="89">
        <f>'AEO 2022 49 Raw'!O162</f>
        <v>13.802573000000001</v>
      </c>
      <c r="M177" s="89">
        <f>'AEO 2022 49 Raw'!P162</f>
        <v>13.934526999999999</v>
      </c>
      <c r="N177" s="89">
        <f>'AEO 2022 49 Raw'!Q162</f>
        <v>14.022952</v>
      </c>
      <c r="O177" s="89">
        <f>'AEO 2022 49 Raw'!R162</f>
        <v>14.071345000000001</v>
      </c>
      <c r="P177" s="89">
        <f>'AEO 2022 49 Raw'!S162</f>
        <v>14.088619</v>
      </c>
      <c r="Q177" s="89">
        <f>'AEO 2022 49 Raw'!T162</f>
        <v>14.086573</v>
      </c>
      <c r="R177" s="89">
        <f>'AEO 2022 49 Raw'!U162</f>
        <v>14.083118000000001</v>
      </c>
      <c r="S177" s="89">
        <f>'AEO 2022 49 Raw'!V162</f>
        <v>14.062189</v>
      </c>
      <c r="T177" s="89">
        <f>'AEO 2022 49 Raw'!W162</f>
        <v>14.022192</v>
      </c>
      <c r="U177" s="89">
        <f>'AEO 2022 49 Raw'!X162</f>
        <v>14.02782</v>
      </c>
      <c r="V177" s="89">
        <f>'AEO 2022 49 Raw'!Y162</f>
        <v>14.038964999999999</v>
      </c>
      <c r="W177" s="89">
        <f>'AEO 2022 49 Raw'!Z162</f>
        <v>14.057570999999999</v>
      </c>
      <c r="X177" s="89">
        <f>'AEO 2022 49 Raw'!AA162</f>
        <v>14.08569</v>
      </c>
      <c r="Y177" s="89">
        <f>'AEO 2022 49 Raw'!AB162</f>
        <v>14.124288</v>
      </c>
      <c r="Z177" s="89">
        <f>'AEO 2022 49 Raw'!AC162</f>
        <v>14.172072999999999</v>
      </c>
      <c r="AA177" s="89">
        <f>'AEO 2022 49 Raw'!AD162</f>
        <v>14.224608999999999</v>
      </c>
      <c r="AB177" s="89">
        <f>'AEO 2022 49 Raw'!AE162</f>
        <v>14.275302</v>
      </c>
      <c r="AC177" s="89">
        <f>'AEO 2022 49 Raw'!AF162</f>
        <v>14.317761000000001</v>
      </c>
      <c r="AD177" s="89">
        <f>'AEO 2022 49 Raw'!AG162</f>
        <v>14.352055999999999</v>
      </c>
      <c r="AE177" s="89">
        <f>'AEO 2022 49 Raw'!AH162</f>
        <v>14.377207</v>
      </c>
      <c r="AF177" s="89">
        <f>'AEO 2022 49 Raw'!AI162</f>
        <v>14.392224000000001</v>
      </c>
      <c r="AG177" s="95">
        <f>'AEO 2022 49 Raw'!AJ162</f>
        <v>5.0000000000000001E-3</v>
      </c>
    </row>
    <row r="178" spans="1:33" ht="15" customHeight="1" x14ac:dyDescent="0.25">
      <c r="A178" s="83" t="s">
        <v>2064</v>
      </c>
      <c r="B178" s="88" t="s">
        <v>1909</v>
      </c>
      <c r="C178" s="89">
        <f>'AEO 2022 49 Raw'!F163</f>
        <v>8.9705220000000008</v>
      </c>
      <c r="D178" s="89">
        <f>'AEO 2022 49 Raw'!G163</f>
        <v>12.706279</v>
      </c>
      <c r="E178" s="89">
        <f>'AEO 2022 49 Raw'!H163</f>
        <v>12.908581999999999</v>
      </c>
      <c r="F178" s="89">
        <f>'AEO 2022 49 Raw'!I163</f>
        <v>13.129068</v>
      </c>
      <c r="G178" s="89">
        <f>'AEO 2022 49 Raw'!J163</f>
        <v>13.398187</v>
      </c>
      <c r="H178" s="89">
        <f>'AEO 2022 49 Raw'!K163</f>
        <v>13.710093000000001</v>
      </c>
      <c r="I178" s="89">
        <f>'AEO 2022 49 Raw'!L163</f>
        <v>14.028117</v>
      </c>
      <c r="J178" s="89">
        <f>'AEO 2022 49 Raw'!M163</f>
        <v>14.090135999999999</v>
      </c>
      <c r="K178" s="89">
        <f>'AEO 2022 49 Raw'!N163</f>
        <v>14.205339</v>
      </c>
      <c r="L178" s="89">
        <f>'AEO 2022 49 Raw'!O163</f>
        <v>14.293912000000001</v>
      </c>
      <c r="M178" s="89">
        <f>'AEO 2022 49 Raw'!P163</f>
        <v>14.334704</v>
      </c>
      <c r="N178" s="89">
        <f>'AEO 2022 49 Raw'!Q163</f>
        <v>14.347276000000001</v>
      </c>
      <c r="O178" s="89">
        <f>'AEO 2022 49 Raw'!R163</f>
        <v>14.338698000000001</v>
      </c>
      <c r="P178" s="89">
        <f>'AEO 2022 49 Raw'!S163</f>
        <v>14.325689000000001</v>
      </c>
      <c r="Q178" s="89">
        <f>'AEO 2022 49 Raw'!T163</f>
        <v>14.313701</v>
      </c>
      <c r="R178" s="89">
        <f>'AEO 2022 49 Raw'!U163</f>
        <v>14.295522999999999</v>
      </c>
      <c r="S178" s="89">
        <f>'AEO 2022 49 Raw'!V163</f>
        <v>14.275105</v>
      </c>
      <c r="T178" s="89">
        <f>'AEO 2022 49 Raw'!W163</f>
        <v>14.254237</v>
      </c>
      <c r="U178" s="89">
        <f>'AEO 2022 49 Raw'!X163</f>
        <v>14.232018</v>
      </c>
      <c r="V178" s="89">
        <f>'AEO 2022 49 Raw'!Y163</f>
        <v>14.209929000000001</v>
      </c>
      <c r="W178" s="89">
        <f>'AEO 2022 49 Raw'!Z163</f>
        <v>14.186781999999999</v>
      </c>
      <c r="X178" s="89">
        <f>'AEO 2022 49 Raw'!AA163</f>
        <v>14.163653</v>
      </c>
      <c r="Y178" s="89">
        <f>'AEO 2022 49 Raw'!AB163</f>
        <v>14.139188000000001</v>
      </c>
      <c r="Z178" s="89">
        <f>'AEO 2022 49 Raw'!AC163</f>
        <v>14.115080000000001</v>
      </c>
      <c r="AA178" s="89">
        <f>'AEO 2022 49 Raw'!AD163</f>
        <v>14.090171</v>
      </c>
      <c r="AB178" s="89">
        <f>'AEO 2022 49 Raw'!AE163</f>
        <v>14.064778</v>
      </c>
      <c r="AC178" s="89">
        <f>'AEO 2022 49 Raw'!AF163</f>
        <v>14.041644</v>
      </c>
      <c r="AD178" s="89">
        <f>'AEO 2022 49 Raw'!AG163</f>
        <v>14.018882</v>
      </c>
      <c r="AE178" s="89">
        <f>'AEO 2022 49 Raw'!AH163</f>
        <v>13.996468</v>
      </c>
      <c r="AF178" s="89">
        <f>'AEO 2022 49 Raw'!AI163</f>
        <v>13.973502</v>
      </c>
      <c r="AG178" s="95">
        <f>'AEO 2022 49 Raw'!AJ163</f>
        <v>1.4999999999999999E-2</v>
      </c>
    </row>
    <row r="179" spans="1:33" ht="15" customHeight="1" x14ac:dyDescent="0.25">
      <c r="A179" s="83" t="s">
        <v>2065</v>
      </c>
      <c r="B179" s="88" t="s">
        <v>1911</v>
      </c>
      <c r="C179" s="89">
        <f>'AEO 2022 49 Raw'!F164</f>
        <v>8.8009550000000001</v>
      </c>
      <c r="D179" s="89">
        <f>'AEO 2022 49 Raw'!G164</f>
        <v>8.9138300000000008</v>
      </c>
      <c r="E179" s="89">
        <f>'AEO 2022 49 Raw'!H164</f>
        <v>9.0988229999999994</v>
      </c>
      <c r="F179" s="89">
        <f>'AEO 2022 49 Raw'!I164</f>
        <v>9.3074999999999992</v>
      </c>
      <c r="G179" s="89">
        <f>'AEO 2022 49 Raw'!J164</f>
        <v>9.5551370000000002</v>
      </c>
      <c r="H179" s="89">
        <f>'AEO 2022 49 Raw'!K164</f>
        <v>9.814387</v>
      </c>
      <c r="I179" s="89">
        <f>'AEO 2022 49 Raw'!L164</f>
        <v>10.097529</v>
      </c>
      <c r="J179" s="89">
        <f>'AEO 2022 49 Raw'!M164</f>
        <v>10.197846999999999</v>
      </c>
      <c r="K179" s="89">
        <f>'AEO 2022 49 Raw'!N164</f>
        <v>10.447514</v>
      </c>
      <c r="L179" s="89">
        <f>'AEO 2022 49 Raw'!O164</f>
        <v>10.670559000000001</v>
      </c>
      <c r="M179" s="89">
        <f>'AEO 2022 49 Raw'!P164</f>
        <v>10.881284000000001</v>
      </c>
      <c r="N179" s="89">
        <f>'AEO 2022 49 Raw'!Q164</f>
        <v>11.029370999999999</v>
      </c>
      <c r="O179" s="89">
        <f>'AEO 2022 49 Raw'!R164</f>
        <v>11.096429000000001</v>
      </c>
      <c r="P179" s="89">
        <f>'AEO 2022 49 Raw'!S164</f>
        <v>11.150822</v>
      </c>
      <c r="Q179" s="89">
        <f>'AEO 2022 49 Raw'!T164</f>
        <v>11.150308000000001</v>
      </c>
      <c r="R179" s="89">
        <f>'AEO 2022 49 Raw'!U164</f>
        <v>11.149921000000001</v>
      </c>
      <c r="S179" s="89">
        <f>'AEO 2022 49 Raw'!V164</f>
        <v>11.14963</v>
      </c>
      <c r="T179" s="89">
        <f>'AEO 2022 49 Raw'!W164</f>
        <v>11.149407999999999</v>
      </c>
      <c r="U179" s="89">
        <f>'AEO 2022 49 Raw'!X164</f>
        <v>11.149239</v>
      </c>
      <c r="V179" s="89">
        <f>'AEO 2022 49 Raw'!Y164</f>
        <v>11.149107000000001</v>
      </c>
      <c r="W179" s="89">
        <f>'AEO 2022 49 Raw'!Z164</f>
        <v>11.149005000000001</v>
      </c>
      <c r="X179" s="89">
        <f>'AEO 2022 49 Raw'!AA164</f>
        <v>11.148928</v>
      </c>
      <c r="Y179" s="89">
        <f>'AEO 2022 49 Raw'!AB164</f>
        <v>11.148868</v>
      </c>
      <c r="Z179" s="89">
        <f>'AEO 2022 49 Raw'!AC164</f>
        <v>11.148820000000001</v>
      </c>
      <c r="AA179" s="89">
        <f>'AEO 2022 49 Raw'!AD164</f>
        <v>11.148783</v>
      </c>
      <c r="AB179" s="89">
        <f>'AEO 2022 49 Raw'!AE164</f>
        <v>11.148752</v>
      </c>
      <c r="AC179" s="89">
        <f>'AEO 2022 49 Raw'!AF164</f>
        <v>11.148728</v>
      </c>
      <c r="AD179" s="89">
        <f>'AEO 2022 49 Raw'!AG164</f>
        <v>11.148709</v>
      </c>
      <c r="AE179" s="89">
        <f>'AEO 2022 49 Raw'!AH164</f>
        <v>11.148692</v>
      </c>
      <c r="AF179" s="89">
        <f>'AEO 2022 49 Raw'!AI164</f>
        <v>11.148676999999999</v>
      </c>
      <c r="AG179" s="95">
        <f>'AEO 2022 49 Raw'!AJ164</f>
        <v>8.0000000000000002E-3</v>
      </c>
    </row>
    <row r="180" spans="1:33" ht="15" customHeight="1" x14ac:dyDescent="0.25">
      <c r="A180" s="83" t="s">
        <v>2066</v>
      </c>
      <c r="B180" s="88" t="s">
        <v>1913</v>
      </c>
      <c r="C180" s="89">
        <f>'AEO 2022 49 Raw'!F165</f>
        <v>27.306767000000001</v>
      </c>
      <c r="D180" s="89">
        <f>'AEO 2022 49 Raw'!G165</f>
        <v>27.373515999999999</v>
      </c>
      <c r="E180" s="89">
        <f>'AEO 2022 49 Raw'!H165</f>
        <v>27.52253</v>
      </c>
      <c r="F180" s="89">
        <f>'AEO 2022 49 Raw'!I165</f>
        <v>27.600463999999999</v>
      </c>
      <c r="G180" s="89">
        <f>'AEO 2022 49 Raw'!J165</f>
        <v>27.714663999999999</v>
      </c>
      <c r="H180" s="89">
        <f>'AEO 2022 49 Raw'!K165</f>
        <v>27.876591000000001</v>
      </c>
      <c r="I180" s="89">
        <f>'AEO 2022 49 Raw'!L165</f>
        <v>28.092507999999999</v>
      </c>
      <c r="J180" s="89">
        <f>'AEO 2022 49 Raw'!M165</f>
        <v>28.24119</v>
      </c>
      <c r="K180" s="89">
        <f>'AEO 2022 49 Raw'!N165</f>
        <v>28.470386999999999</v>
      </c>
      <c r="L180" s="89">
        <f>'AEO 2022 49 Raw'!O165</f>
        <v>28.690885999999999</v>
      </c>
      <c r="M180" s="89">
        <f>'AEO 2022 49 Raw'!P165</f>
        <v>28.883526</v>
      </c>
      <c r="N180" s="89">
        <f>'AEO 2022 49 Raw'!Q165</f>
        <v>28.969481999999999</v>
      </c>
      <c r="O180" s="89">
        <f>'AEO 2022 49 Raw'!R165</f>
        <v>28.995896999999999</v>
      </c>
      <c r="P180" s="89">
        <f>'AEO 2022 49 Raw'!S165</f>
        <v>29.004847999999999</v>
      </c>
      <c r="Q180" s="89">
        <f>'AEO 2022 49 Raw'!T165</f>
        <v>29.002939000000001</v>
      </c>
      <c r="R180" s="89">
        <f>'AEO 2022 49 Raw'!U165</f>
        <v>29.000931000000001</v>
      </c>
      <c r="S180" s="89">
        <f>'AEO 2022 49 Raw'!V165</f>
        <v>28.999154999999998</v>
      </c>
      <c r="T180" s="89">
        <f>'AEO 2022 49 Raw'!W165</f>
        <v>28.997644000000001</v>
      </c>
      <c r="U180" s="89">
        <f>'AEO 2022 49 Raw'!X165</f>
        <v>28.996347</v>
      </c>
      <c r="V180" s="89">
        <f>'AEO 2022 49 Raw'!Y165</f>
        <v>28.995348</v>
      </c>
      <c r="W180" s="89">
        <f>'AEO 2022 49 Raw'!Z165</f>
        <v>28.994610000000002</v>
      </c>
      <c r="X180" s="89">
        <f>'AEO 2022 49 Raw'!AA165</f>
        <v>28.993981999999999</v>
      </c>
      <c r="Y180" s="89">
        <f>'AEO 2022 49 Raw'!AB165</f>
        <v>28.993455999999998</v>
      </c>
      <c r="Z180" s="89">
        <f>'AEO 2022 49 Raw'!AC165</f>
        <v>28.993002000000001</v>
      </c>
      <c r="AA180" s="89">
        <f>'AEO 2022 49 Raw'!AD165</f>
        <v>28.992846</v>
      </c>
      <c r="AB180" s="89">
        <f>'AEO 2022 49 Raw'!AE165</f>
        <v>28.993216</v>
      </c>
      <c r="AC180" s="89">
        <f>'AEO 2022 49 Raw'!AF165</f>
        <v>28.993694000000001</v>
      </c>
      <c r="AD180" s="89">
        <f>'AEO 2022 49 Raw'!AG165</f>
        <v>28.994420999999999</v>
      </c>
      <c r="AE180" s="89">
        <f>'AEO 2022 49 Raw'!AH165</f>
        <v>28.995191999999999</v>
      </c>
      <c r="AF180" s="89">
        <f>'AEO 2022 49 Raw'!AI165</f>
        <v>28.996054000000001</v>
      </c>
      <c r="AG180" s="95">
        <f>'AEO 2022 49 Raw'!AJ165</f>
        <v>2E-3</v>
      </c>
    </row>
    <row r="181" spans="1:33" ht="12" customHeight="1" x14ac:dyDescent="0.25">
      <c r="A181" s="83" t="s">
        <v>2067</v>
      </c>
      <c r="B181" s="88" t="s">
        <v>1915</v>
      </c>
      <c r="C181" s="89">
        <f>'AEO 2022 49 Raw'!F166</f>
        <v>23.005607999999999</v>
      </c>
      <c r="D181" s="89">
        <f>'AEO 2022 49 Raw'!G166</f>
        <v>23.400257</v>
      </c>
      <c r="E181" s="89">
        <f>'AEO 2022 49 Raw'!H166</f>
        <v>23.761137000000002</v>
      </c>
      <c r="F181" s="89">
        <f>'AEO 2022 49 Raw'!I166</f>
        <v>24.148109000000002</v>
      </c>
      <c r="G181" s="89">
        <f>'AEO 2022 49 Raw'!J166</f>
        <v>24.669985</v>
      </c>
      <c r="H181" s="89">
        <f>'AEO 2022 49 Raw'!K166</f>
        <v>25.347902000000001</v>
      </c>
      <c r="I181" s="89">
        <f>'AEO 2022 49 Raw'!L166</f>
        <v>26.161881999999999</v>
      </c>
      <c r="J181" s="89">
        <f>'AEO 2022 49 Raw'!M166</f>
        <v>26.596346</v>
      </c>
      <c r="K181" s="89">
        <f>'AEO 2022 49 Raw'!N166</f>
        <v>27.339264</v>
      </c>
      <c r="L181" s="89">
        <f>'AEO 2022 49 Raw'!O166</f>
        <v>28.019241000000001</v>
      </c>
      <c r="M181" s="89">
        <f>'AEO 2022 49 Raw'!P166</f>
        <v>28.474782999999999</v>
      </c>
      <c r="N181" s="89">
        <f>'AEO 2022 49 Raw'!Q166</f>
        <v>28.739944000000001</v>
      </c>
      <c r="O181" s="89">
        <f>'AEO 2022 49 Raw'!R166</f>
        <v>28.829851000000001</v>
      </c>
      <c r="P181" s="89">
        <f>'AEO 2022 49 Raw'!S166</f>
        <v>28.846471999999999</v>
      </c>
      <c r="Q181" s="89">
        <f>'AEO 2022 49 Raw'!T166</f>
        <v>28.859528000000001</v>
      </c>
      <c r="R181" s="89">
        <f>'AEO 2022 49 Raw'!U166</f>
        <v>28.864763</v>
      </c>
      <c r="S181" s="89">
        <f>'AEO 2022 49 Raw'!V166</f>
        <v>28.864151</v>
      </c>
      <c r="T181" s="89">
        <f>'AEO 2022 49 Raw'!W166</f>
        <v>28.852896000000001</v>
      </c>
      <c r="U181" s="89">
        <f>'AEO 2022 49 Raw'!X166</f>
        <v>28.848915000000002</v>
      </c>
      <c r="V181" s="89">
        <f>'AEO 2022 49 Raw'!Y166</f>
        <v>28.845901000000001</v>
      </c>
      <c r="W181" s="89">
        <f>'AEO 2022 49 Raw'!Z166</f>
        <v>28.843788</v>
      </c>
      <c r="X181" s="89">
        <f>'AEO 2022 49 Raw'!AA166</f>
        <v>28.842485</v>
      </c>
      <c r="Y181" s="89">
        <f>'AEO 2022 49 Raw'!AB166</f>
        <v>28.841894</v>
      </c>
      <c r="Z181" s="89">
        <f>'AEO 2022 49 Raw'!AC166</f>
        <v>28.841895999999998</v>
      </c>
      <c r="AA181" s="89">
        <f>'AEO 2022 49 Raw'!AD166</f>
        <v>28.842302</v>
      </c>
      <c r="AB181" s="89">
        <f>'AEO 2022 49 Raw'!AE166</f>
        <v>28.842970000000001</v>
      </c>
      <c r="AC181" s="89">
        <f>'AEO 2022 49 Raw'!AF166</f>
        <v>28.843703999999999</v>
      </c>
      <c r="AD181" s="89">
        <f>'AEO 2022 49 Raw'!AG166</f>
        <v>28.844418999999998</v>
      </c>
      <c r="AE181" s="89">
        <f>'AEO 2022 49 Raw'!AH166</f>
        <v>28.84498</v>
      </c>
      <c r="AF181" s="89">
        <f>'AEO 2022 49 Raw'!AI166</f>
        <v>28.845355999999999</v>
      </c>
      <c r="AG181" s="95">
        <f>'AEO 2022 49 Raw'!AJ166</f>
        <v>8.0000000000000002E-3</v>
      </c>
    </row>
    <row r="182" spans="1:33" ht="12" customHeight="1" x14ac:dyDescent="0.25">
      <c r="A182" s="83" t="s">
        <v>2068</v>
      </c>
      <c r="B182" s="88" t="s">
        <v>1917</v>
      </c>
      <c r="C182" s="89">
        <f>'AEO 2022 49 Raw'!F167</f>
        <v>19.177948000000001</v>
      </c>
      <c r="D182" s="89">
        <f>'AEO 2022 49 Raw'!G167</f>
        <v>19.294150999999999</v>
      </c>
      <c r="E182" s="89">
        <f>'AEO 2022 49 Raw'!H167</f>
        <v>19.407917000000001</v>
      </c>
      <c r="F182" s="89">
        <f>'AEO 2022 49 Raw'!I167</f>
        <v>19.507998000000001</v>
      </c>
      <c r="G182" s="89">
        <f>'AEO 2022 49 Raw'!J167</f>
        <v>19.651786999999999</v>
      </c>
      <c r="H182" s="89">
        <f>'AEO 2022 49 Raw'!K167</f>
        <v>19.846018000000001</v>
      </c>
      <c r="I182" s="89">
        <f>'AEO 2022 49 Raw'!L167</f>
        <v>20.097363000000001</v>
      </c>
      <c r="J182" s="89">
        <f>'AEO 2022 49 Raw'!M167</f>
        <v>20.207384000000001</v>
      </c>
      <c r="K182" s="89">
        <f>'AEO 2022 49 Raw'!N167</f>
        <v>20.385572</v>
      </c>
      <c r="L182" s="89">
        <f>'AEO 2022 49 Raw'!O167</f>
        <v>20.566177</v>
      </c>
      <c r="M182" s="89">
        <f>'AEO 2022 49 Raw'!P167</f>
        <v>20.590848999999999</v>
      </c>
      <c r="N182" s="89">
        <f>'AEO 2022 49 Raw'!Q167</f>
        <v>20.660233000000002</v>
      </c>
      <c r="O182" s="89">
        <f>'AEO 2022 49 Raw'!R167</f>
        <v>20.718039999999998</v>
      </c>
      <c r="P182" s="89">
        <f>'AEO 2022 49 Raw'!S167</f>
        <v>20.770690999999999</v>
      </c>
      <c r="Q182" s="89">
        <f>'AEO 2022 49 Raw'!T167</f>
        <v>20.812258</v>
      </c>
      <c r="R182" s="89">
        <f>'AEO 2022 49 Raw'!U167</f>
        <v>20.848703</v>
      </c>
      <c r="S182" s="89">
        <f>'AEO 2022 49 Raw'!V167</f>
        <v>20.885076999999999</v>
      </c>
      <c r="T182" s="89">
        <f>'AEO 2022 49 Raw'!W167</f>
        <v>20.919504</v>
      </c>
      <c r="U182" s="89">
        <f>'AEO 2022 49 Raw'!X167</f>
        <v>20.949358</v>
      </c>
      <c r="V182" s="89">
        <f>'AEO 2022 49 Raw'!Y167</f>
        <v>20.974844000000001</v>
      </c>
      <c r="W182" s="89">
        <f>'AEO 2022 49 Raw'!Z167</f>
        <v>20.995874000000001</v>
      </c>
      <c r="X182" s="89">
        <f>'AEO 2022 49 Raw'!AA167</f>
        <v>21.013352999999999</v>
      </c>
      <c r="Y182" s="89">
        <f>'AEO 2022 49 Raw'!AB167</f>
        <v>21.016558</v>
      </c>
      <c r="Z182" s="89">
        <f>'AEO 2022 49 Raw'!AC167</f>
        <v>21.015056999999999</v>
      </c>
      <c r="AA182" s="89">
        <f>'AEO 2022 49 Raw'!AD167</f>
        <v>21.013807</v>
      </c>
      <c r="AB182" s="89">
        <f>'AEO 2022 49 Raw'!AE167</f>
        <v>21.012765999999999</v>
      </c>
      <c r="AC182" s="89">
        <f>'AEO 2022 49 Raw'!AF167</f>
        <v>21.011845000000001</v>
      </c>
      <c r="AD182" s="89">
        <f>'AEO 2022 49 Raw'!AG167</f>
        <v>21.013262000000001</v>
      </c>
      <c r="AE182" s="89">
        <f>'AEO 2022 49 Raw'!AH167</f>
        <v>21.015419000000001</v>
      </c>
      <c r="AF182" s="89">
        <f>'AEO 2022 49 Raw'!AI167</f>
        <v>21.018298999999999</v>
      </c>
      <c r="AG182" s="95">
        <f>'AEO 2022 49 Raw'!AJ167</f>
        <v>3.0000000000000001E-3</v>
      </c>
    </row>
    <row r="183" spans="1:33" ht="15" customHeight="1" x14ac:dyDescent="0.25">
      <c r="A183" s="83" t="s">
        <v>2069</v>
      </c>
      <c r="B183" s="88" t="s">
        <v>1919</v>
      </c>
      <c r="C183" s="89">
        <f>'AEO 2022 49 Raw'!F168</f>
        <v>18.70326</v>
      </c>
      <c r="D183" s="89">
        <f>'AEO 2022 49 Raw'!G168</f>
        <v>16.244858000000001</v>
      </c>
      <c r="E183" s="89">
        <f>'AEO 2022 49 Raw'!H168</f>
        <v>16.244858000000001</v>
      </c>
      <c r="F183" s="89">
        <f>'AEO 2022 49 Raw'!I168</f>
        <v>16.244858000000001</v>
      </c>
      <c r="G183" s="89">
        <f>'AEO 2022 49 Raw'!J168</f>
        <v>16.244858000000001</v>
      </c>
      <c r="H183" s="89">
        <f>'AEO 2022 49 Raw'!K168</f>
        <v>16.244858000000001</v>
      </c>
      <c r="I183" s="89">
        <f>'AEO 2022 49 Raw'!L168</f>
        <v>16.244858000000001</v>
      </c>
      <c r="J183" s="89">
        <f>'AEO 2022 49 Raw'!M168</f>
        <v>16.244858000000001</v>
      </c>
      <c r="K183" s="89">
        <f>'AEO 2022 49 Raw'!N168</f>
        <v>16.244858000000001</v>
      </c>
      <c r="L183" s="89">
        <f>'AEO 2022 49 Raw'!O168</f>
        <v>16.244858000000001</v>
      </c>
      <c r="M183" s="89">
        <f>'AEO 2022 49 Raw'!P168</f>
        <v>16.244858000000001</v>
      </c>
      <c r="N183" s="89">
        <f>'AEO 2022 49 Raw'!Q168</f>
        <v>16.244858000000001</v>
      </c>
      <c r="O183" s="89">
        <f>'AEO 2022 49 Raw'!R168</f>
        <v>16.244858000000001</v>
      </c>
      <c r="P183" s="89">
        <f>'AEO 2022 49 Raw'!S168</f>
        <v>16.244858000000001</v>
      </c>
      <c r="Q183" s="89">
        <f>'AEO 2022 49 Raw'!T168</f>
        <v>16.244858000000001</v>
      </c>
      <c r="R183" s="89">
        <f>'AEO 2022 49 Raw'!U168</f>
        <v>16.244858000000001</v>
      </c>
      <c r="S183" s="89">
        <f>'AEO 2022 49 Raw'!V168</f>
        <v>16.244858000000001</v>
      </c>
      <c r="T183" s="89">
        <f>'AEO 2022 49 Raw'!W168</f>
        <v>16.244858000000001</v>
      </c>
      <c r="U183" s="89">
        <f>'AEO 2022 49 Raw'!X168</f>
        <v>16.244858000000001</v>
      </c>
      <c r="V183" s="89">
        <f>'AEO 2022 49 Raw'!Y168</f>
        <v>16.244858000000001</v>
      </c>
      <c r="W183" s="89">
        <f>'AEO 2022 49 Raw'!Z168</f>
        <v>16.244858000000001</v>
      </c>
      <c r="X183" s="89">
        <f>'AEO 2022 49 Raw'!AA168</f>
        <v>16.244858000000001</v>
      </c>
      <c r="Y183" s="89">
        <f>'AEO 2022 49 Raw'!AB168</f>
        <v>16.244858000000001</v>
      </c>
      <c r="Z183" s="89">
        <f>'AEO 2022 49 Raw'!AC168</f>
        <v>16.244858000000001</v>
      </c>
      <c r="AA183" s="89">
        <f>'AEO 2022 49 Raw'!AD168</f>
        <v>16.244858000000001</v>
      </c>
      <c r="AB183" s="89">
        <f>'AEO 2022 49 Raw'!AE168</f>
        <v>16.244858000000001</v>
      </c>
      <c r="AC183" s="89">
        <f>'AEO 2022 49 Raw'!AF168</f>
        <v>16.244858000000001</v>
      </c>
      <c r="AD183" s="89">
        <f>'AEO 2022 49 Raw'!AG168</f>
        <v>16.244858000000001</v>
      </c>
      <c r="AE183" s="89">
        <f>'AEO 2022 49 Raw'!AH168</f>
        <v>16.244858000000001</v>
      </c>
      <c r="AF183" s="89">
        <f>'AEO 2022 49 Raw'!AI168</f>
        <v>16.244858000000001</v>
      </c>
      <c r="AG183" s="95">
        <f>'AEO 2022 49 Raw'!AJ168</f>
        <v>-5.0000000000000001E-3</v>
      </c>
    </row>
    <row r="184" spans="1:33" ht="15" customHeight="1" x14ac:dyDescent="0.25">
      <c r="A184" s="83" t="s">
        <v>2070</v>
      </c>
      <c r="B184" s="88" t="s">
        <v>2002</v>
      </c>
      <c r="C184" s="89">
        <f>'AEO 2022 49 Raw'!F169</f>
        <v>15.741026</v>
      </c>
      <c r="D184" s="89">
        <f>'AEO 2022 49 Raw'!G169</f>
        <v>15.839065</v>
      </c>
      <c r="E184" s="89">
        <f>'AEO 2022 49 Raw'!H169</f>
        <v>16.037213999999999</v>
      </c>
      <c r="F184" s="89">
        <f>'AEO 2022 49 Raw'!I169</f>
        <v>16.352388000000001</v>
      </c>
      <c r="G184" s="89">
        <f>'AEO 2022 49 Raw'!J169</f>
        <v>16.709215</v>
      </c>
      <c r="H184" s="89">
        <f>'AEO 2022 49 Raw'!K169</f>
        <v>17.062712000000001</v>
      </c>
      <c r="I184" s="89">
        <f>'AEO 2022 49 Raw'!L169</f>
        <v>17.315474999999999</v>
      </c>
      <c r="J184" s="89">
        <f>'AEO 2022 49 Raw'!M169</f>
        <v>17.292686</v>
      </c>
      <c r="K184" s="89">
        <f>'AEO 2022 49 Raw'!N169</f>
        <v>17.307227999999999</v>
      </c>
      <c r="L184" s="89">
        <f>'AEO 2022 49 Raw'!O169</f>
        <v>17.288197</v>
      </c>
      <c r="M184" s="89">
        <f>'AEO 2022 49 Raw'!P169</f>
        <v>17.249744</v>
      </c>
      <c r="N184" s="89">
        <f>'AEO 2022 49 Raw'!Q169</f>
        <v>17.184453999999999</v>
      </c>
      <c r="O184" s="89">
        <f>'AEO 2022 49 Raw'!R169</f>
        <v>17.118943999999999</v>
      </c>
      <c r="P184" s="89">
        <f>'AEO 2022 49 Raw'!S169</f>
        <v>17.053642</v>
      </c>
      <c r="Q184" s="89">
        <f>'AEO 2022 49 Raw'!T169</f>
        <v>17.002479999999998</v>
      </c>
      <c r="R184" s="89">
        <f>'AEO 2022 49 Raw'!U169</f>
        <v>16.958114999999999</v>
      </c>
      <c r="S184" s="89">
        <f>'AEO 2022 49 Raw'!V169</f>
        <v>16.913889000000001</v>
      </c>
      <c r="T184" s="89">
        <f>'AEO 2022 49 Raw'!W169</f>
        <v>16.874769000000001</v>
      </c>
      <c r="U184" s="89">
        <f>'AEO 2022 49 Raw'!X169</f>
        <v>16.835760000000001</v>
      </c>
      <c r="V184" s="89">
        <f>'AEO 2022 49 Raw'!Y169</f>
        <v>16.799928999999999</v>
      </c>
      <c r="W184" s="89">
        <f>'AEO 2022 49 Raw'!Z169</f>
        <v>16.761431000000002</v>
      </c>
      <c r="X184" s="89">
        <f>'AEO 2022 49 Raw'!AA169</f>
        <v>16.734532999999999</v>
      </c>
      <c r="Y184" s="89">
        <f>'AEO 2022 49 Raw'!AB169</f>
        <v>16.707636000000001</v>
      </c>
      <c r="Z184" s="89">
        <f>'AEO 2022 49 Raw'!AC169</f>
        <v>16.613140000000001</v>
      </c>
      <c r="AA184" s="89">
        <f>'AEO 2022 49 Raw'!AD169</f>
        <v>16.593827999999998</v>
      </c>
      <c r="AB184" s="89">
        <f>'AEO 2022 49 Raw'!AE169</f>
        <v>16.580781999999999</v>
      </c>
      <c r="AC184" s="89">
        <f>'AEO 2022 49 Raw'!AF169</f>
        <v>16.573333999999999</v>
      </c>
      <c r="AD184" s="89">
        <f>'AEO 2022 49 Raw'!AG169</f>
        <v>16.574117999999999</v>
      </c>
      <c r="AE184" s="89">
        <f>'AEO 2022 49 Raw'!AH169</f>
        <v>16.584990000000001</v>
      </c>
      <c r="AF184" s="89">
        <f>'AEO 2022 49 Raw'!AI169</f>
        <v>16.605038</v>
      </c>
      <c r="AG184" s="95">
        <f>'AEO 2022 49 Raw'!AJ169</f>
        <v>2E-3</v>
      </c>
    </row>
    <row r="185" spans="1:33" ht="15" customHeight="1" x14ac:dyDescent="0.25">
      <c r="B185" s="35" t="s">
        <v>1922</v>
      </c>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5"/>
    </row>
    <row r="186" spans="1:33" ht="15" customHeight="1" x14ac:dyDescent="0.25">
      <c r="A186" s="83" t="s">
        <v>2071</v>
      </c>
      <c r="B186" s="88" t="s">
        <v>1903</v>
      </c>
      <c r="C186" s="89">
        <f>'AEO 2022 49 Raw'!F171</f>
        <v>9.9379860000000004</v>
      </c>
      <c r="D186" s="89">
        <f>'AEO 2022 49 Raw'!G171</f>
        <v>10.092641</v>
      </c>
      <c r="E186" s="89">
        <f>'AEO 2022 49 Raw'!H171</f>
        <v>10.321104</v>
      </c>
      <c r="F186" s="89">
        <f>'AEO 2022 49 Raw'!I171</f>
        <v>10.596708</v>
      </c>
      <c r="G186" s="89">
        <f>'AEO 2022 49 Raw'!J171</f>
        <v>10.913694</v>
      </c>
      <c r="H186" s="89">
        <f>'AEO 2022 49 Raw'!K171</f>
        <v>11.23357</v>
      </c>
      <c r="I186" s="89">
        <f>'AEO 2022 49 Raw'!L171</f>
        <v>11.574120000000001</v>
      </c>
      <c r="J186" s="89">
        <f>'AEO 2022 49 Raw'!M171</f>
        <v>11.740417000000001</v>
      </c>
      <c r="K186" s="89">
        <f>'AEO 2022 49 Raw'!N171</f>
        <v>12.044585</v>
      </c>
      <c r="L186" s="89">
        <f>'AEO 2022 49 Raw'!O171</f>
        <v>12.312566</v>
      </c>
      <c r="M186" s="89">
        <f>'AEO 2022 49 Raw'!P171</f>
        <v>12.557655</v>
      </c>
      <c r="N186" s="89">
        <f>'AEO 2022 49 Raw'!Q171</f>
        <v>12.699104999999999</v>
      </c>
      <c r="O186" s="89">
        <f>'AEO 2022 49 Raw'!R171</f>
        <v>12.693258</v>
      </c>
      <c r="P186" s="89">
        <f>'AEO 2022 49 Raw'!S171</f>
        <v>12.685533</v>
      </c>
      <c r="Q186" s="89">
        <f>'AEO 2022 49 Raw'!T171</f>
        <v>12.68075</v>
      </c>
      <c r="R186" s="89">
        <f>'AEO 2022 49 Raw'!U171</f>
        <v>12.664394</v>
      </c>
      <c r="S186" s="89">
        <f>'AEO 2022 49 Raw'!V171</f>
        <v>12.666505000000001</v>
      </c>
      <c r="T186" s="89">
        <f>'AEO 2022 49 Raw'!W171</f>
        <v>12.668839999999999</v>
      </c>
      <c r="U186" s="89">
        <f>'AEO 2022 49 Raw'!X171</f>
        <v>12.670946000000001</v>
      </c>
      <c r="V186" s="89">
        <f>'AEO 2022 49 Raw'!Y171</f>
        <v>12.672962999999999</v>
      </c>
      <c r="W186" s="89">
        <f>'AEO 2022 49 Raw'!Z171</f>
        <v>12.674944999999999</v>
      </c>
      <c r="X186" s="89">
        <f>'AEO 2022 49 Raw'!AA171</f>
        <v>12.654092</v>
      </c>
      <c r="Y186" s="89">
        <f>'AEO 2022 49 Raw'!AB171</f>
        <v>12.657565</v>
      </c>
      <c r="Z186" s="89">
        <f>'AEO 2022 49 Raw'!AC171</f>
        <v>12.662362999999999</v>
      </c>
      <c r="AA186" s="89">
        <f>'AEO 2022 49 Raw'!AD171</f>
        <v>12.668737999999999</v>
      </c>
      <c r="AB186" s="89">
        <f>'AEO 2022 49 Raw'!AE171</f>
        <v>12.676894000000001</v>
      </c>
      <c r="AC186" s="89">
        <f>'AEO 2022 49 Raw'!AF171</f>
        <v>12.686374000000001</v>
      </c>
      <c r="AD186" s="89">
        <f>'AEO 2022 49 Raw'!AG171</f>
        <v>12.695819999999999</v>
      </c>
      <c r="AE186" s="89">
        <f>'AEO 2022 49 Raw'!AH171</f>
        <v>12.704594</v>
      </c>
      <c r="AF186" s="89">
        <f>'AEO 2022 49 Raw'!AI171</f>
        <v>12.71203</v>
      </c>
      <c r="AG186" s="95">
        <f>'AEO 2022 49 Raw'!AJ171</f>
        <v>8.9999999999999993E-3</v>
      </c>
    </row>
    <row r="187" spans="1:33" ht="15" customHeight="1" x14ac:dyDescent="0.25">
      <c r="A187" s="83" t="s">
        <v>2072</v>
      </c>
      <c r="B187" s="88" t="s">
        <v>1905</v>
      </c>
      <c r="C187" s="89">
        <f>'AEO 2022 49 Raw'!F172</f>
        <v>7.2944620000000002</v>
      </c>
      <c r="D187" s="89">
        <f>'AEO 2022 49 Raw'!G172</f>
        <v>7.3683310000000004</v>
      </c>
      <c r="E187" s="89">
        <f>'AEO 2022 49 Raw'!H172</f>
        <v>7.5157239999999996</v>
      </c>
      <c r="F187" s="89">
        <f>'AEO 2022 49 Raw'!I172</f>
        <v>7.6819170000000003</v>
      </c>
      <c r="G187" s="89">
        <f>'AEO 2022 49 Raw'!J172</f>
        <v>7.8774850000000001</v>
      </c>
      <c r="H187" s="89">
        <f>'AEO 2022 49 Raw'!K172</f>
        <v>8.0850860000000004</v>
      </c>
      <c r="I187" s="89">
        <f>'AEO 2022 49 Raw'!L172</f>
        <v>8.3079260000000001</v>
      </c>
      <c r="J187" s="89">
        <f>'AEO 2022 49 Raw'!M172</f>
        <v>8.3855170000000001</v>
      </c>
      <c r="K187" s="89">
        <f>'AEO 2022 49 Raw'!N172</f>
        <v>8.5865570000000009</v>
      </c>
      <c r="L187" s="89">
        <f>'AEO 2022 49 Raw'!O172</f>
        <v>8.7648270000000004</v>
      </c>
      <c r="M187" s="89">
        <f>'AEO 2022 49 Raw'!P172</f>
        <v>8.9295840000000002</v>
      </c>
      <c r="N187" s="89">
        <f>'AEO 2022 49 Raw'!Q172</f>
        <v>9.0422940000000001</v>
      </c>
      <c r="O187" s="89">
        <f>'AEO 2022 49 Raw'!R172</f>
        <v>9.0884420000000006</v>
      </c>
      <c r="P187" s="89">
        <f>'AEO 2022 49 Raw'!S172</f>
        <v>9.1346609999999995</v>
      </c>
      <c r="Q187" s="89">
        <f>'AEO 2022 49 Raw'!T172</f>
        <v>9.1486140000000002</v>
      </c>
      <c r="R187" s="89">
        <f>'AEO 2022 49 Raw'!U172</f>
        <v>9.1449040000000004</v>
      </c>
      <c r="S187" s="89">
        <f>'AEO 2022 49 Raw'!V172</f>
        <v>9.1411719999999992</v>
      </c>
      <c r="T187" s="89">
        <f>'AEO 2022 49 Raw'!W172</f>
        <v>9.1374289999999991</v>
      </c>
      <c r="U187" s="89">
        <f>'AEO 2022 49 Raw'!X172</f>
        <v>9.1339109999999994</v>
      </c>
      <c r="V187" s="89">
        <f>'AEO 2022 49 Raw'!Y172</f>
        <v>9.1305010000000006</v>
      </c>
      <c r="W187" s="89">
        <f>'AEO 2022 49 Raw'!Z172</f>
        <v>9.1271920000000009</v>
      </c>
      <c r="X187" s="89">
        <f>'AEO 2022 49 Raw'!AA172</f>
        <v>9.1239659999999994</v>
      </c>
      <c r="Y187" s="89">
        <f>'AEO 2022 49 Raw'!AB172</f>
        <v>9.1207010000000004</v>
      </c>
      <c r="Z187" s="89">
        <f>'AEO 2022 49 Raw'!AC172</f>
        <v>9.1178329999999992</v>
      </c>
      <c r="AA187" s="89">
        <f>'AEO 2022 49 Raw'!AD172</f>
        <v>9.1144289999999994</v>
      </c>
      <c r="AB187" s="89">
        <f>'AEO 2022 49 Raw'!AE172</f>
        <v>9.1115300000000001</v>
      </c>
      <c r="AC187" s="89">
        <f>'AEO 2022 49 Raw'!AF172</f>
        <v>9.1080430000000003</v>
      </c>
      <c r="AD187" s="89">
        <f>'AEO 2022 49 Raw'!AG172</f>
        <v>9.1061870000000003</v>
      </c>
      <c r="AE187" s="89">
        <f>'AEO 2022 49 Raw'!AH172</f>
        <v>9.1042869999999994</v>
      </c>
      <c r="AF187" s="89">
        <f>'AEO 2022 49 Raw'!AI172</f>
        <v>9.1026150000000001</v>
      </c>
      <c r="AG187" s="95">
        <f>'AEO 2022 49 Raw'!AJ172</f>
        <v>8.0000000000000002E-3</v>
      </c>
    </row>
    <row r="188" spans="1:33" ht="12" customHeight="1" x14ac:dyDescent="0.25">
      <c r="A188" s="83" t="s">
        <v>2073</v>
      </c>
      <c r="B188" s="88" t="s">
        <v>1907</v>
      </c>
      <c r="C188" s="89">
        <f>'AEO 2022 49 Raw'!F173</f>
        <v>6.964334</v>
      </c>
      <c r="D188" s="89">
        <f>'AEO 2022 49 Raw'!G173</f>
        <v>7.0459389999999997</v>
      </c>
      <c r="E188" s="89">
        <f>'AEO 2022 49 Raw'!H173</f>
        <v>7.187621</v>
      </c>
      <c r="F188" s="89">
        <f>'AEO 2022 49 Raw'!I173</f>
        <v>7.3382379999999996</v>
      </c>
      <c r="G188" s="89">
        <f>'AEO 2022 49 Raw'!J173</f>
        <v>7.5399370000000001</v>
      </c>
      <c r="H188" s="89">
        <f>'AEO 2022 49 Raw'!K173</f>
        <v>7.74777</v>
      </c>
      <c r="I188" s="89">
        <f>'AEO 2022 49 Raw'!L173</f>
        <v>7.983886</v>
      </c>
      <c r="J188" s="89">
        <f>'AEO 2022 49 Raw'!M173</f>
        <v>8.0960439999999991</v>
      </c>
      <c r="K188" s="89">
        <f>'AEO 2022 49 Raw'!N173</f>
        <v>8.3407529999999994</v>
      </c>
      <c r="L188" s="89">
        <f>'AEO 2022 49 Raw'!O173</f>
        <v>8.5809809999999995</v>
      </c>
      <c r="M188" s="89">
        <f>'AEO 2022 49 Raw'!P173</f>
        <v>8.7964789999999997</v>
      </c>
      <c r="N188" s="89">
        <f>'AEO 2022 49 Raw'!Q173</f>
        <v>8.9776030000000002</v>
      </c>
      <c r="O188" s="89">
        <f>'AEO 2022 49 Raw'!R173</f>
        <v>9.0806439999999995</v>
      </c>
      <c r="P188" s="89">
        <f>'AEO 2022 49 Raw'!S173</f>
        <v>9.130827</v>
      </c>
      <c r="Q188" s="89">
        <f>'AEO 2022 49 Raw'!T173</f>
        <v>9.1594230000000003</v>
      </c>
      <c r="R188" s="89">
        <f>'AEO 2022 49 Raw'!U173</f>
        <v>9.1781260000000007</v>
      </c>
      <c r="S188" s="89">
        <f>'AEO 2022 49 Raw'!V173</f>
        <v>9.1943579999999994</v>
      </c>
      <c r="T188" s="89">
        <f>'AEO 2022 49 Raw'!W173</f>
        <v>9.2080649999999995</v>
      </c>
      <c r="U188" s="89">
        <f>'AEO 2022 49 Raw'!X173</f>
        <v>9.2080629999999992</v>
      </c>
      <c r="V188" s="89">
        <f>'AEO 2022 49 Raw'!Y173</f>
        <v>9.2066250000000007</v>
      </c>
      <c r="W188" s="89">
        <f>'AEO 2022 49 Raw'!Z173</f>
        <v>9.2068200000000004</v>
      </c>
      <c r="X188" s="89">
        <f>'AEO 2022 49 Raw'!AA173</f>
        <v>9.2071000000000005</v>
      </c>
      <c r="Y188" s="89">
        <f>'AEO 2022 49 Raw'!AB173</f>
        <v>9.2074829999999999</v>
      </c>
      <c r="Z188" s="89">
        <f>'AEO 2022 49 Raw'!AC173</f>
        <v>9.2079930000000001</v>
      </c>
      <c r="AA188" s="89">
        <f>'AEO 2022 49 Raw'!AD173</f>
        <v>9.2086260000000006</v>
      </c>
      <c r="AB188" s="89">
        <f>'AEO 2022 49 Raw'!AE173</f>
        <v>9.2093679999999996</v>
      </c>
      <c r="AC188" s="89">
        <f>'AEO 2022 49 Raw'!AF173</f>
        <v>9.2101769999999998</v>
      </c>
      <c r="AD188" s="89">
        <f>'AEO 2022 49 Raw'!AG173</f>
        <v>9.2109970000000008</v>
      </c>
      <c r="AE188" s="89">
        <f>'AEO 2022 49 Raw'!AH173</f>
        <v>9.2117570000000004</v>
      </c>
      <c r="AF188" s="89">
        <f>'AEO 2022 49 Raw'!AI173</f>
        <v>9.2124220000000001</v>
      </c>
      <c r="AG188" s="95">
        <f>'AEO 2022 49 Raw'!AJ173</f>
        <v>0.01</v>
      </c>
    </row>
    <row r="189" spans="1:33" ht="15" customHeight="1" x14ac:dyDescent="0.25">
      <c r="A189" s="83" t="s">
        <v>2074</v>
      </c>
      <c r="B189" s="88" t="s">
        <v>1909</v>
      </c>
      <c r="C189" s="89">
        <f>'AEO 2022 49 Raw'!F174</f>
        <v>7.3828880000000003</v>
      </c>
      <c r="D189" s="89">
        <f>'AEO 2022 49 Raw'!G174</f>
        <v>7.3663990000000004</v>
      </c>
      <c r="E189" s="89">
        <f>'AEO 2022 49 Raw'!H174</f>
        <v>7.5504470000000001</v>
      </c>
      <c r="F189" s="89">
        <f>'AEO 2022 49 Raw'!I174</f>
        <v>7.7729609999999996</v>
      </c>
      <c r="G189" s="89">
        <f>'AEO 2022 49 Raw'!J174</f>
        <v>8.036308</v>
      </c>
      <c r="H189" s="89">
        <f>'AEO 2022 49 Raw'!K174</f>
        <v>8.3053779999999993</v>
      </c>
      <c r="I189" s="89">
        <f>'AEO 2022 49 Raw'!L174</f>
        <v>8.5636340000000004</v>
      </c>
      <c r="J189" s="89">
        <f>'AEO 2022 49 Raw'!M174</f>
        <v>8.652374</v>
      </c>
      <c r="K189" s="89">
        <f>'AEO 2022 49 Raw'!N174</f>
        <v>8.8692259999999994</v>
      </c>
      <c r="L189" s="89">
        <f>'AEO 2022 49 Raw'!O174</f>
        <v>9.0568740000000005</v>
      </c>
      <c r="M189" s="89">
        <f>'AEO 2022 49 Raw'!P174</f>
        <v>9.2266250000000003</v>
      </c>
      <c r="N189" s="89">
        <f>'AEO 2022 49 Raw'!Q174</f>
        <v>9.3442159999999994</v>
      </c>
      <c r="O189" s="89">
        <f>'AEO 2022 49 Raw'!R174</f>
        <v>9.3770249999999997</v>
      </c>
      <c r="P189" s="89">
        <f>'AEO 2022 49 Raw'!S174</f>
        <v>9.4028550000000006</v>
      </c>
      <c r="Q189" s="89">
        <f>'AEO 2022 49 Raw'!T174</f>
        <v>9.4249910000000003</v>
      </c>
      <c r="R189" s="89">
        <f>'AEO 2022 49 Raw'!U174</f>
        <v>9.4330400000000001</v>
      </c>
      <c r="S189" s="89">
        <f>'AEO 2022 49 Raw'!V174</f>
        <v>9.4347110000000001</v>
      </c>
      <c r="T189" s="89">
        <f>'AEO 2022 49 Raw'!W174</f>
        <v>9.4351129999999994</v>
      </c>
      <c r="U189" s="89">
        <f>'AEO 2022 49 Raw'!X174</f>
        <v>9.4367389999999993</v>
      </c>
      <c r="V189" s="89">
        <f>'AEO 2022 49 Raw'!Y174</f>
        <v>9.4394570000000009</v>
      </c>
      <c r="W189" s="89">
        <f>'AEO 2022 49 Raw'!Z174</f>
        <v>9.4421300000000006</v>
      </c>
      <c r="X189" s="89">
        <f>'AEO 2022 49 Raw'!AA174</f>
        <v>9.4449129999999997</v>
      </c>
      <c r="Y189" s="89">
        <f>'AEO 2022 49 Raw'!AB174</f>
        <v>9.4472640000000006</v>
      </c>
      <c r="Z189" s="89">
        <f>'AEO 2022 49 Raw'!AC174</f>
        <v>9.4500100000000007</v>
      </c>
      <c r="AA189" s="89">
        <f>'AEO 2022 49 Raw'!AD174</f>
        <v>9.4523770000000003</v>
      </c>
      <c r="AB189" s="89">
        <f>'AEO 2022 49 Raw'!AE174</f>
        <v>9.4519660000000005</v>
      </c>
      <c r="AC189" s="89">
        <f>'AEO 2022 49 Raw'!AF174</f>
        <v>9.4515089999999997</v>
      </c>
      <c r="AD189" s="89">
        <f>'AEO 2022 49 Raw'!AG174</f>
        <v>9.454504</v>
      </c>
      <c r="AE189" s="89">
        <f>'AEO 2022 49 Raw'!AH174</f>
        <v>9.4555030000000002</v>
      </c>
      <c r="AF189" s="89">
        <f>'AEO 2022 49 Raw'!AI174</f>
        <v>9.4569939999999999</v>
      </c>
      <c r="AG189" s="95">
        <f>'AEO 2022 49 Raw'!AJ174</f>
        <v>8.9999999999999993E-3</v>
      </c>
    </row>
    <row r="190" spans="1:33" ht="15" customHeight="1" x14ac:dyDescent="0.25">
      <c r="A190" s="83" t="s">
        <v>2075</v>
      </c>
      <c r="B190" s="88" t="s">
        <v>1911</v>
      </c>
      <c r="C190" s="89">
        <f>'AEO 2022 49 Raw'!F175</f>
        <v>7.5514229999999998</v>
      </c>
      <c r="D190" s="89">
        <f>'AEO 2022 49 Raw'!G175</f>
        <v>7.3213359999999996</v>
      </c>
      <c r="E190" s="89">
        <f>'AEO 2022 49 Raw'!H175</f>
        <v>7.4633609999999999</v>
      </c>
      <c r="F190" s="89">
        <f>'AEO 2022 49 Raw'!I175</f>
        <v>7.6239509999999999</v>
      </c>
      <c r="G190" s="89">
        <f>'AEO 2022 49 Raw'!J175</f>
        <v>7.8134680000000003</v>
      </c>
      <c r="H190" s="89">
        <f>'AEO 2022 49 Raw'!K175</f>
        <v>8.0139320000000005</v>
      </c>
      <c r="I190" s="89">
        <f>'AEO 2022 49 Raw'!L175</f>
        <v>8.2309450000000002</v>
      </c>
      <c r="J190" s="89">
        <f>'AEO 2022 49 Raw'!M175</f>
        <v>8.3033479999999997</v>
      </c>
      <c r="K190" s="89">
        <f>'AEO 2022 49 Raw'!N175</f>
        <v>8.4968669999999999</v>
      </c>
      <c r="L190" s="89">
        <f>'AEO 2022 49 Raw'!O175</f>
        <v>8.6671949999999995</v>
      </c>
      <c r="M190" s="89">
        <f>'AEO 2022 49 Raw'!P175</f>
        <v>8.8253050000000002</v>
      </c>
      <c r="N190" s="89">
        <f>'AEO 2022 49 Raw'!Q175</f>
        <v>8.9345510000000008</v>
      </c>
      <c r="O190" s="89">
        <f>'AEO 2022 49 Raw'!R175</f>
        <v>8.9784210000000009</v>
      </c>
      <c r="P190" s="89">
        <f>'AEO 2022 49 Raw'!S175</f>
        <v>9.0213149999999995</v>
      </c>
      <c r="Q190" s="89">
        <f>'AEO 2022 49 Raw'!T175</f>
        <v>9.0324770000000001</v>
      </c>
      <c r="R190" s="89">
        <f>'AEO 2022 49 Raw'!U175</f>
        <v>9.0311170000000001</v>
      </c>
      <c r="S190" s="89">
        <f>'AEO 2022 49 Raw'!V175</f>
        <v>9.0298580000000008</v>
      </c>
      <c r="T190" s="89">
        <f>'AEO 2022 49 Raw'!W175</f>
        <v>9.0286849999999994</v>
      </c>
      <c r="U190" s="89">
        <f>'AEO 2022 49 Raw'!X175</f>
        <v>9.0275879999999997</v>
      </c>
      <c r="V190" s="89">
        <f>'AEO 2022 49 Raw'!Y175</f>
        <v>9.0265640000000005</v>
      </c>
      <c r="W190" s="89">
        <f>'AEO 2022 49 Raw'!Z175</f>
        <v>9.0256030000000003</v>
      </c>
      <c r="X190" s="89">
        <f>'AEO 2022 49 Raw'!AA175</f>
        <v>9.0246999999999993</v>
      </c>
      <c r="Y190" s="89">
        <f>'AEO 2022 49 Raw'!AB175</f>
        <v>9.0238510000000005</v>
      </c>
      <c r="Z190" s="89">
        <f>'AEO 2022 49 Raw'!AC175</f>
        <v>9.0209569999999992</v>
      </c>
      <c r="AA190" s="89">
        <f>'AEO 2022 49 Raw'!AD175</f>
        <v>9.0202019999999994</v>
      </c>
      <c r="AB190" s="89">
        <f>'AEO 2022 49 Raw'!AE175</f>
        <v>9.0171939999999999</v>
      </c>
      <c r="AC190" s="89">
        <f>'AEO 2022 49 Raw'!AF175</f>
        <v>9.0171869999999998</v>
      </c>
      <c r="AD190" s="89">
        <f>'AEO 2022 49 Raw'!AG175</f>
        <v>9.0136099999999999</v>
      </c>
      <c r="AE190" s="89">
        <f>'AEO 2022 49 Raw'!AH175</f>
        <v>9.0114990000000006</v>
      </c>
      <c r="AF190" s="89">
        <f>'AEO 2022 49 Raw'!AI175</f>
        <v>9.0092990000000004</v>
      </c>
      <c r="AG190" s="95">
        <f>'AEO 2022 49 Raw'!AJ175</f>
        <v>6.0000000000000001E-3</v>
      </c>
    </row>
    <row r="191" spans="1:33" ht="15" customHeight="1" x14ac:dyDescent="0.25">
      <c r="A191" s="83" t="s">
        <v>2076</v>
      </c>
      <c r="B191" s="88" t="s">
        <v>1913</v>
      </c>
      <c r="C191" s="89">
        <f>'AEO 2022 49 Raw'!F176</f>
        <v>16.601973999999998</v>
      </c>
      <c r="D191" s="89">
        <f>'AEO 2022 49 Raw'!G176</f>
        <v>16.822268000000001</v>
      </c>
      <c r="E191" s="89">
        <f>'AEO 2022 49 Raw'!H176</f>
        <v>17.082932</v>
      </c>
      <c r="F191" s="89">
        <f>'AEO 2022 49 Raw'!I176</f>
        <v>17.39958</v>
      </c>
      <c r="G191" s="89">
        <f>'AEO 2022 49 Raw'!J176</f>
        <v>17.791340000000002</v>
      </c>
      <c r="H191" s="89">
        <f>'AEO 2022 49 Raw'!K176</f>
        <v>18.270512</v>
      </c>
      <c r="I191" s="89">
        <f>'AEO 2022 49 Raw'!L176</f>
        <v>18.829848999999999</v>
      </c>
      <c r="J191" s="89">
        <f>'AEO 2022 49 Raw'!M176</f>
        <v>19.116661000000001</v>
      </c>
      <c r="K191" s="89">
        <f>'AEO 2022 49 Raw'!N176</f>
        <v>19.607399000000001</v>
      </c>
      <c r="L191" s="89">
        <f>'AEO 2022 49 Raw'!O176</f>
        <v>20.069331999999999</v>
      </c>
      <c r="M191" s="89">
        <f>'AEO 2022 49 Raw'!P176</f>
        <v>20.409877999999999</v>
      </c>
      <c r="N191" s="89">
        <f>'AEO 2022 49 Raw'!Q176</f>
        <v>20.602356</v>
      </c>
      <c r="O191" s="89">
        <f>'AEO 2022 49 Raw'!R176</f>
        <v>20.621621999999999</v>
      </c>
      <c r="P191" s="89">
        <f>'AEO 2022 49 Raw'!S176</f>
        <v>20.615364</v>
      </c>
      <c r="Q191" s="89">
        <f>'AEO 2022 49 Raw'!T176</f>
        <v>20.609362000000001</v>
      </c>
      <c r="R191" s="89">
        <f>'AEO 2022 49 Raw'!U176</f>
        <v>20.600211999999999</v>
      </c>
      <c r="S191" s="89">
        <f>'AEO 2022 49 Raw'!V176</f>
        <v>20.590675000000001</v>
      </c>
      <c r="T191" s="89">
        <f>'AEO 2022 49 Raw'!W176</f>
        <v>20.581721999999999</v>
      </c>
      <c r="U191" s="89">
        <f>'AEO 2022 49 Raw'!X176</f>
        <v>20.573298999999999</v>
      </c>
      <c r="V191" s="89">
        <f>'AEO 2022 49 Raw'!Y176</f>
        <v>20.512810000000002</v>
      </c>
      <c r="W191" s="89">
        <f>'AEO 2022 49 Raw'!Z176</f>
        <v>20.509754000000001</v>
      </c>
      <c r="X191" s="89">
        <f>'AEO 2022 49 Raw'!AA176</f>
        <v>20.509972000000001</v>
      </c>
      <c r="Y191" s="89">
        <f>'AEO 2022 49 Raw'!AB176</f>
        <v>20.513072999999999</v>
      </c>
      <c r="Z191" s="89">
        <f>'AEO 2022 49 Raw'!AC176</f>
        <v>20.517901999999999</v>
      </c>
      <c r="AA191" s="89">
        <f>'AEO 2022 49 Raw'!AD176</f>
        <v>20.522487999999999</v>
      </c>
      <c r="AB191" s="89">
        <f>'AEO 2022 49 Raw'!AE176</f>
        <v>20.52627</v>
      </c>
      <c r="AC191" s="89">
        <f>'AEO 2022 49 Raw'!AF176</f>
        <v>20.528953999999999</v>
      </c>
      <c r="AD191" s="89">
        <f>'AEO 2022 49 Raw'!AG176</f>
        <v>20.528776000000001</v>
      </c>
      <c r="AE191" s="89">
        <f>'AEO 2022 49 Raw'!AH176</f>
        <v>20.52553</v>
      </c>
      <c r="AF191" s="89">
        <f>'AEO 2022 49 Raw'!AI176</f>
        <v>20.520244999999999</v>
      </c>
      <c r="AG191" s="95">
        <f>'AEO 2022 49 Raw'!AJ176</f>
        <v>7.0000000000000001E-3</v>
      </c>
    </row>
    <row r="192" spans="1:33" ht="15" customHeight="1" x14ac:dyDescent="0.25">
      <c r="A192" s="83" t="s">
        <v>2077</v>
      </c>
      <c r="B192" s="88" t="s">
        <v>1915</v>
      </c>
      <c r="C192" s="89">
        <f>'AEO 2022 49 Raw'!F177</f>
        <v>14.041238999999999</v>
      </c>
      <c r="D192" s="89">
        <f>'AEO 2022 49 Raw'!G177</f>
        <v>14.454098</v>
      </c>
      <c r="E192" s="89">
        <f>'AEO 2022 49 Raw'!H177</f>
        <v>14.720300999999999</v>
      </c>
      <c r="F192" s="89">
        <f>'AEO 2022 49 Raw'!I177</f>
        <v>14.997833</v>
      </c>
      <c r="G192" s="89">
        <f>'AEO 2022 49 Raw'!J177</f>
        <v>15.382709</v>
      </c>
      <c r="H192" s="89">
        <f>'AEO 2022 49 Raw'!K177</f>
        <v>15.837603</v>
      </c>
      <c r="I192" s="89">
        <f>'AEO 2022 49 Raw'!L177</f>
        <v>16.233864000000001</v>
      </c>
      <c r="J192" s="89">
        <f>'AEO 2022 49 Raw'!M177</f>
        <v>16.404602000000001</v>
      </c>
      <c r="K192" s="89">
        <f>'AEO 2022 49 Raw'!N177</f>
        <v>16.761126999999998</v>
      </c>
      <c r="L192" s="89">
        <f>'AEO 2022 49 Raw'!O177</f>
        <v>17.106562</v>
      </c>
      <c r="M192" s="89">
        <f>'AEO 2022 49 Raw'!P177</f>
        <v>17.415254999999998</v>
      </c>
      <c r="N192" s="89">
        <f>'AEO 2022 49 Raw'!Q177</f>
        <v>17.677994000000002</v>
      </c>
      <c r="O192" s="89">
        <f>'AEO 2022 49 Raw'!R177</f>
        <v>17.839715999999999</v>
      </c>
      <c r="P192" s="89">
        <f>'AEO 2022 49 Raw'!S177</f>
        <v>17.903372000000001</v>
      </c>
      <c r="Q192" s="89">
        <f>'AEO 2022 49 Raw'!T177</f>
        <v>17.951792000000001</v>
      </c>
      <c r="R192" s="89">
        <f>'AEO 2022 49 Raw'!U177</f>
        <v>17.954134</v>
      </c>
      <c r="S192" s="89">
        <f>'AEO 2022 49 Raw'!V177</f>
        <v>17.912911999999999</v>
      </c>
      <c r="T192" s="89">
        <f>'AEO 2022 49 Raw'!W177</f>
        <v>17.915133000000001</v>
      </c>
      <c r="U192" s="89">
        <f>'AEO 2022 49 Raw'!X177</f>
        <v>17.919180000000001</v>
      </c>
      <c r="V192" s="89">
        <f>'AEO 2022 49 Raw'!Y177</f>
        <v>17.925352</v>
      </c>
      <c r="W192" s="89">
        <f>'AEO 2022 49 Raw'!Z177</f>
        <v>17.933681</v>
      </c>
      <c r="X192" s="89">
        <f>'AEO 2022 49 Raw'!AA177</f>
        <v>17.943895000000001</v>
      </c>
      <c r="Y192" s="89">
        <f>'AEO 2022 49 Raw'!AB177</f>
        <v>17.927344999999999</v>
      </c>
      <c r="Z192" s="89">
        <f>'AEO 2022 49 Raw'!AC177</f>
        <v>17.945979999999999</v>
      </c>
      <c r="AA192" s="89">
        <f>'AEO 2022 49 Raw'!AD177</f>
        <v>17.965751999999998</v>
      </c>
      <c r="AB192" s="89">
        <f>'AEO 2022 49 Raw'!AE177</f>
        <v>17.986546000000001</v>
      </c>
      <c r="AC192" s="89">
        <f>'AEO 2022 49 Raw'!AF177</f>
        <v>18.008032</v>
      </c>
      <c r="AD192" s="89">
        <f>'AEO 2022 49 Raw'!AG177</f>
        <v>18.030148000000001</v>
      </c>
      <c r="AE192" s="89">
        <f>'AEO 2022 49 Raw'!AH177</f>
        <v>18.052164000000001</v>
      </c>
      <c r="AF192" s="89">
        <f>'AEO 2022 49 Raw'!AI177</f>
        <v>18.072089999999999</v>
      </c>
      <c r="AG192" s="95">
        <f>'AEO 2022 49 Raw'!AJ177</f>
        <v>8.9999999999999993E-3</v>
      </c>
    </row>
    <row r="193" spans="1:33" ht="15" customHeight="1" x14ac:dyDescent="0.25">
      <c r="A193" s="83" t="s">
        <v>2078</v>
      </c>
      <c r="B193" s="88" t="s">
        <v>1917</v>
      </c>
      <c r="C193" s="89">
        <f>'AEO 2022 49 Raw'!F178</f>
        <v>10.208254</v>
      </c>
      <c r="D193" s="89">
        <f>'AEO 2022 49 Raw'!G178</f>
        <v>10.504457</v>
      </c>
      <c r="E193" s="89">
        <f>'AEO 2022 49 Raw'!H178</f>
        <v>10.698999000000001</v>
      </c>
      <c r="F193" s="89">
        <f>'AEO 2022 49 Raw'!I178</f>
        <v>10.898968999999999</v>
      </c>
      <c r="G193" s="89">
        <f>'AEO 2022 49 Raw'!J178</f>
        <v>11.147268</v>
      </c>
      <c r="H193" s="89">
        <f>'AEO 2022 49 Raw'!K178</f>
        <v>11.425827999999999</v>
      </c>
      <c r="I193" s="89">
        <f>'AEO 2022 49 Raw'!L178</f>
        <v>11.755324</v>
      </c>
      <c r="J193" s="89">
        <f>'AEO 2022 49 Raw'!M178</f>
        <v>11.887252</v>
      </c>
      <c r="K193" s="89">
        <f>'AEO 2022 49 Raw'!N178</f>
        <v>12.139436999999999</v>
      </c>
      <c r="L193" s="89">
        <f>'AEO 2022 49 Raw'!O178</f>
        <v>12.399929</v>
      </c>
      <c r="M193" s="89">
        <f>'AEO 2022 49 Raw'!P178</f>
        <v>12.627017</v>
      </c>
      <c r="N193" s="89">
        <f>'AEO 2022 49 Raw'!Q178</f>
        <v>12.821033999999999</v>
      </c>
      <c r="O193" s="89">
        <f>'AEO 2022 49 Raw'!R178</f>
        <v>12.937538999999999</v>
      </c>
      <c r="P193" s="89">
        <f>'AEO 2022 49 Raw'!S178</f>
        <v>12.899778</v>
      </c>
      <c r="Q193" s="89">
        <f>'AEO 2022 49 Raw'!T178</f>
        <v>12.897118000000001</v>
      </c>
      <c r="R193" s="89">
        <f>'AEO 2022 49 Raw'!U178</f>
        <v>12.895655</v>
      </c>
      <c r="S193" s="89">
        <f>'AEO 2022 49 Raw'!V178</f>
        <v>12.897468</v>
      </c>
      <c r="T193" s="89">
        <f>'AEO 2022 49 Raw'!W178</f>
        <v>12.901315</v>
      </c>
      <c r="U193" s="89">
        <f>'AEO 2022 49 Raw'!X178</f>
        <v>12.90821</v>
      </c>
      <c r="V193" s="89">
        <f>'AEO 2022 49 Raw'!Y178</f>
        <v>12.920206</v>
      </c>
      <c r="W193" s="89">
        <f>'AEO 2022 49 Raw'!Z178</f>
        <v>12.935719000000001</v>
      </c>
      <c r="X193" s="89">
        <f>'AEO 2022 49 Raw'!AA178</f>
        <v>12.95262</v>
      </c>
      <c r="Y193" s="89">
        <f>'AEO 2022 49 Raw'!AB178</f>
        <v>12.968375</v>
      </c>
      <c r="Z193" s="89">
        <f>'AEO 2022 49 Raw'!AC178</f>
        <v>12.981417</v>
      </c>
      <c r="AA193" s="89">
        <f>'AEO 2022 49 Raw'!AD178</f>
        <v>12.990969</v>
      </c>
      <c r="AB193" s="89">
        <f>'AEO 2022 49 Raw'!AE178</f>
        <v>12.99615</v>
      </c>
      <c r="AC193" s="89">
        <f>'AEO 2022 49 Raw'!AF178</f>
        <v>12.99492</v>
      </c>
      <c r="AD193" s="89">
        <f>'AEO 2022 49 Raw'!AG178</f>
        <v>12.994097999999999</v>
      </c>
      <c r="AE193" s="89">
        <f>'AEO 2022 49 Raw'!AH178</f>
        <v>12.992614</v>
      </c>
      <c r="AF193" s="89">
        <f>'AEO 2022 49 Raw'!AI178</f>
        <v>13.003983</v>
      </c>
      <c r="AG193" s="95">
        <f>'AEO 2022 49 Raw'!AJ178</f>
        <v>8.0000000000000002E-3</v>
      </c>
    </row>
    <row r="194" spans="1:33" ht="12" customHeight="1" x14ac:dyDescent="0.25">
      <c r="A194" s="83" t="s">
        <v>2079</v>
      </c>
      <c r="B194" s="88" t="s">
        <v>1919</v>
      </c>
      <c r="C194" s="89">
        <f>'AEO 2022 49 Raw'!F179</f>
        <v>11.399428</v>
      </c>
      <c r="D194" s="89">
        <f>'AEO 2022 49 Raw'!G179</f>
        <v>11.399426999999999</v>
      </c>
      <c r="E194" s="89">
        <f>'AEO 2022 49 Raw'!H179</f>
        <v>11.399428</v>
      </c>
      <c r="F194" s="89">
        <f>'AEO 2022 49 Raw'!I179</f>
        <v>11.399426999999999</v>
      </c>
      <c r="G194" s="89">
        <f>'AEO 2022 49 Raw'!J179</f>
        <v>11.399429</v>
      </c>
      <c r="H194" s="89">
        <f>'AEO 2022 49 Raw'!K179</f>
        <v>11.399428</v>
      </c>
      <c r="I194" s="89">
        <f>'AEO 2022 49 Raw'!L179</f>
        <v>11.399429</v>
      </c>
      <c r="J194" s="89">
        <f>'AEO 2022 49 Raw'!M179</f>
        <v>11.399428</v>
      </c>
      <c r="K194" s="89">
        <f>'AEO 2022 49 Raw'!N179</f>
        <v>11.399426999999999</v>
      </c>
      <c r="L194" s="89">
        <f>'AEO 2022 49 Raw'!O179</f>
        <v>11.399428</v>
      </c>
      <c r="M194" s="89">
        <f>'AEO 2022 49 Raw'!P179</f>
        <v>11.399428</v>
      </c>
      <c r="N194" s="89">
        <f>'AEO 2022 49 Raw'!Q179</f>
        <v>11.399426999999999</v>
      </c>
      <c r="O194" s="89">
        <f>'AEO 2022 49 Raw'!R179</f>
        <v>11.399426999999999</v>
      </c>
      <c r="P194" s="89">
        <f>'AEO 2022 49 Raw'!S179</f>
        <v>11.399426999999999</v>
      </c>
      <c r="Q194" s="89">
        <f>'AEO 2022 49 Raw'!T179</f>
        <v>11.399428</v>
      </c>
      <c r="R194" s="89">
        <f>'AEO 2022 49 Raw'!U179</f>
        <v>11.399426999999999</v>
      </c>
      <c r="S194" s="89">
        <f>'AEO 2022 49 Raw'!V179</f>
        <v>11.399429</v>
      </c>
      <c r="T194" s="89">
        <f>'AEO 2022 49 Raw'!W179</f>
        <v>11.399426999999999</v>
      </c>
      <c r="U194" s="89">
        <f>'AEO 2022 49 Raw'!X179</f>
        <v>11.399426999999999</v>
      </c>
      <c r="V194" s="89">
        <f>'AEO 2022 49 Raw'!Y179</f>
        <v>11.399426999999999</v>
      </c>
      <c r="W194" s="89">
        <f>'AEO 2022 49 Raw'!Z179</f>
        <v>11.399428</v>
      </c>
      <c r="X194" s="89">
        <f>'AEO 2022 49 Raw'!AA179</f>
        <v>11.399428</v>
      </c>
      <c r="Y194" s="89">
        <f>'AEO 2022 49 Raw'!AB179</f>
        <v>11.399426999999999</v>
      </c>
      <c r="Z194" s="89">
        <f>'AEO 2022 49 Raw'!AC179</f>
        <v>11.399426999999999</v>
      </c>
      <c r="AA194" s="89">
        <f>'AEO 2022 49 Raw'!AD179</f>
        <v>11.399426999999999</v>
      </c>
      <c r="AB194" s="89">
        <f>'AEO 2022 49 Raw'!AE179</f>
        <v>11.399426999999999</v>
      </c>
      <c r="AC194" s="89">
        <f>'AEO 2022 49 Raw'!AF179</f>
        <v>11.399426999999999</v>
      </c>
      <c r="AD194" s="89">
        <f>'AEO 2022 49 Raw'!AG179</f>
        <v>11.399426999999999</v>
      </c>
      <c r="AE194" s="89">
        <f>'AEO 2022 49 Raw'!AH179</f>
        <v>11.399426999999999</v>
      </c>
      <c r="AF194" s="89">
        <f>'AEO 2022 49 Raw'!AI179</f>
        <v>11.399426999999999</v>
      </c>
      <c r="AG194" s="95">
        <f>'AEO 2022 49 Raw'!AJ179</f>
        <v>0</v>
      </c>
    </row>
    <row r="195" spans="1:33" ht="15" customHeight="1" x14ac:dyDescent="0.25">
      <c r="A195" s="83" t="s">
        <v>2080</v>
      </c>
      <c r="B195" s="88" t="s">
        <v>2013</v>
      </c>
      <c r="C195" s="89">
        <f>'AEO 2022 49 Raw'!F180</f>
        <v>9.2910450000000004</v>
      </c>
      <c r="D195" s="89">
        <f>'AEO 2022 49 Raw'!G180</f>
        <v>9.4213109999999993</v>
      </c>
      <c r="E195" s="89">
        <f>'AEO 2022 49 Raw'!H180</f>
        <v>9.6270900000000008</v>
      </c>
      <c r="F195" s="89">
        <f>'AEO 2022 49 Raw'!I180</f>
        <v>9.8708519999999993</v>
      </c>
      <c r="G195" s="89">
        <f>'AEO 2022 49 Raw'!J180</f>
        <v>10.153606999999999</v>
      </c>
      <c r="H195" s="89">
        <f>'AEO 2022 49 Raw'!K180</f>
        <v>10.441376999999999</v>
      </c>
      <c r="I195" s="89">
        <f>'AEO 2022 49 Raw'!L180</f>
        <v>10.746027</v>
      </c>
      <c r="J195" s="89">
        <f>'AEO 2022 49 Raw'!M180</f>
        <v>10.882536</v>
      </c>
      <c r="K195" s="89">
        <f>'AEO 2022 49 Raw'!N180</f>
        <v>11.153923000000001</v>
      </c>
      <c r="L195" s="89">
        <f>'AEO 2022 49 Raw'!O180</f>
        <v>11.392836000000001</v>
      </c>
      <c r="M195" s="89">
        <f>'AEO 2022 49 Raw'!P180</f>
        <v>11.611983</v>
      </c>
      <c r="N195" s="89">
        <f>'AEO 2022 49 Raw'!Q180</f>
        <v>11.743138</v>
      </c>
      <c r="O195" s="89">
        <f>'AEO 2022 49 Raw'!R180</f>
        <v>11.749161000000001</v>
      </c>
      <c r="P195" s="89">
        <f>'AEO 2022 49 Raw'!S180</f>
        <v>11.753304999999999</v>
      </c>
      <c r="Q195" s="89">
        <f>'AEO 2022 49 Raw'!T180</f>
        <v>11.749157</v>
      </c>
      <c r="R195" s="89">
        <f>'AEO 2022 49 Raw'!U180</f>
        <v>11.730919999999999</v>
      </c>
      <c r="S195" s="89">
        <f>'AEO 2022 49 Raw'!V180</f>
        <v>11.724959999999999</v>
      </c>
      <c r="T195" s="89">
        <f>'AEO 2022 49 Raw'!W180</f>
        <v>11.719768999999999</v>
      </c>
      <c r="U195" s="89">
        <f>'AEO 2022 49 Raw'!X180</f>
        <v>11.714760999999999</v>
      </c>
      <c r="V195" s="89">
        <f>'AEO 2022 49 Raw'!Y180</f>
        <v>11.710013</v>
      </c>
      <c r="W195" s="89">
        <f>'AEO 2022 49 Raw'!Z180</f>
        <v>11.705549</v>
      </c>
      <c r="X195" s="89">
        <f>'AEO 2022 49 Raw'!AA180</f>
        <v>11.685679</v>
      </c>
      <c r="Y195" s="89">
        <f>'AEO 2022 49 Raw'!AB180</f>
        <v>11.681376</v>
      </c>
      <c r="Z195" s="89">
        <f>'AEO 2022 49 Raw'!AC180</f>
        <v>11.678324</v>
      </c>
      <c r="AA195" s="89">
        <f>'AEO 2022 49 Raw'!AD180</f>
        <v>11.675287000000001</v>
      </c>
      <c r="AB195" s="89">
        <f>'AEO 2022 49 Raw'!AE180</f>
        <v>11.674794</v>
      </c>
      <c r="AC195" s="89">
        <f>'AEO 2022 49 Raw'!AF180</f>
        <v>11.677118999999999</v>
      </c>
      <c r="AD195" s="89">
        <f>'AEO 2022 49 Raw'!AG180</f>
        <v>11.681621</v>
      </c>
      <c r="AE195" s="89">
        <f>'AEO 2022 49 Raw'!AH180</f>
        <v>11.686565</v>
      </c>
      <c r="AF195" s="89">
        <f>'AEO 2022 49 Raw'!AI180</f>
        <v>11.692449</v>
      </c>
      <c r="AG195" s="95">
        <f>'AEO 2022 49 Raw'!AJ180</f>
        <v>8.0000000000000002E-3</v>
      </c>
    </row>
    <row r="196" spans="1:33" ht="15" customHeight="1" x14ac:dyDescent="0.25">
      <c r="B196" s="35" t="s">
        <v>1934</v>
      </c>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5"/>
    </row>
    <row r="197" spans="1:33" ht="15" customHeight="1" x14ac:dyDescent="0.25">
      <c r="A197" s="83" t="s">
        <v>2081</v>
      </c>
      <c r="B197" s="88" t="s">
        <v>1903</v>
      </c>
      <c r="C197" s="89">
        <f>'AEO 2022 49 Raw'!F182</f>
        <v>6.3732610000000003</v>
      </c>
      <c r="D197" s="89">
        <f>'AEO 2022 49 Raw'!G182</f>
        <v>6.4669449999999999</v>
      </c>
      <c r="E197" s="89">
        <f>'AEO 2022 49 Raw'!H182</f>
        <v>6.5832300000000004</v>
      </c>
      <c r="F197" s="89">
        <f>'AEO 2022 49 Raw'!I182</f>
        <v>6.7293799999999999</v>
      </c>
      <c r="G197" s="89">
        <f>'AEO 2022 49 Raw'!J182</f>
        <v>6.900093</v>
      </c>
      <c r="H197" s="89">
        <f>'AEO 2022 49 Raw'!K182</f>
        <v>7.0847639999999998</v>
      </c>
      <c r="I197" s="89">
        <f>'AEO 2022 49 Raw'!L182</f>
        <v>7.2755159999999997</v>
      </c>
      <c r="J197" s="89">
        <f>'AEO 2022 49 Raw'!M182</f>
        <v>7.3723010000000002</v>
      </c>
      <c r="K197" s="89">
        <f>'AEO 2022 49 Raw'!N182</f>
        <v>7.5118099999999997</v>
      </c>
      <c r="L197" s="89">
        <f>'AEO 2022 49 Raw'!O182</f>
        <v>7.6277489999999997</v>
      </c>
      <c r="M197" s="89">
        <f>'AEO 2022 49 Raw'!P182</f>
        <v>7.7302369999999998</v>
      </c>
      <c r="N197" s="89">
        <f>'AEO 2022 49 Raw'!Q182</f>
        <v>7.7902979999999999</v>
      </c>
      <c r="O197" s="89">
        <f>'AEO 2022 49 Raw'!R182</f>
        <v>7.7984720000000003</v>
      </c>
      <c r="P197" s="89">
        <f>'AEO 2022 49 Raw'!S182</f>
        <v>7.8036120000000002</v>
      </c>
      <c r="Q197" s="89">
        <f>'AEO 2022 49 Raw'!T182</f>
        <v>7.8027610000000003</v>
      </c>
      <c r="R197" s="89">
        <f>'AEO 2022 49 Raw'!U182</f>
        <v>7.8060549999999997</v>
      </c>
      <c r="S197" s="89">
        <f>'AEO 2022 49 Raw'!V182</f>
        <v>7.8080309999999997</v>
      </c>
      <c r="T197" s="89">
        <f>'AEO 2022 49 Raw'!W182</f>
        <v>7.8079029999999996</v>
      </c>
      <c r="U197" s="89">
        <f>'AEO 2022 49 Raw'!X182</f>
        <v>7.808262</v>
      </c>
      <c r="V197" s="89">
        <f>'AEO 2022 49 Raw'!Y182</f>
        <v>7.8081430000000003</v>
      </c>
      <c r="W197" s="89">
        <f>'AEO 2022 49 Raw'!Z182</f>
        <v>7.8094210000000004</v>
      </c>
      <c r="X197" s="89">
        <f>'AEO 2022 49 Raw'!AA182</f>
        <v>7.8085399999999998</v>
      </c>
      <c r="Y197" s="89">
        <f>'AEO 2022 49 Raw'!AB182</f>
        <v>7.8095129999999999</v>
      </c>
      <c r="Z197" s="89">
        <f>'AEO 2022 49 Raw'!AC182</f>
        <v>7.8106640000000001</v>
      </c>
      <c r="AA197" s="89">
        <f>'AEO 2022 49 Raw'!AD182</f>
        <v>7.8105399999999996</v>
      </c>
      <c r="AB197" s="89">
        <f>'AEO 2022 49 Raw'!AE182</f>
        <v>7.812297</v>
      </c>
      <c r="AC197" s="89">
        <f>'AEO 2022 49 Raw'!AF182</f>
        <v>7.8146139999999997</v>
      </c>
      <c r="AD197" s="89">
        <f>'AEO 2022 49 Raw'!AG182</f>
        <v>7.8172870000000003</v>
      </c>
      <c r="AE197" s="89">
        <f>'AEO 2022 49 Raw'!AH182</f>
        <v>7.8203019999999999</v>
      </c>
      <c r="AF197" s="89">
        <f>'AEO 2022 49 Raw'!AI182</f>
        <v>7.8210449999999998</v>
      </c>
      <c r="AG197" s="95">
        <f>'AEO 2022 49 Raw'!AJ182</f>
        <v>7.0000000000000001E-3</v>
      </c>
    </row>
    <row r="198" spans="1:33" ht="15" customHeight="1" x14ac:dyDescent="0.25">
      <c r="A198" s="83" t="s">
        <v>2082</v>
      </c>
      <c r="B198" s="88" t="s">
        <v>1905</v>
      </c>
      <c r="C198" s="89">
        <f>'AEO 2022 49 Raw'!F183</f>
        <v>5.825132</v>
      </c>
      <c r="D198" s="89">
        <f>'AEO 2022 49 Raw'!G183</f>
        <v>6.1132759999999999</v>
      </c>
      <c r="E198" s="89">
        <f>'AEO 2022 49 Raw'!H183</f>
        <v>6.1985239999999999</v>
      </c>
      <c r="F198" s="89">
        <f>'AEO 2022 49 Raw'!I183</f>
        <v>6.2946540000000004</v>
      </c>
      <c r="G198" s="89">
        <f>'AEO 2022 49 Raw'!J183</f>
        <v>6.4115279999999997</v>
      </c>
      <c r="H198" s="89">
        <f>'AEO 2022 49 Raw'!K183</f>
        <v>6.5475729999999999</v>
      </c>
      <c r="I198" s="89">
        <f>'AEO 2022 49 Raw'!L183</f>
        <v>6.7089020000000001</v>
      </c>
      <c r="J198" s="89">
        <f>'AEO 2022 49 Raw'!M183</f>
        <v>6.7913699999999997</v>
      </c>
      <c r="K198" s="89">
        <f>'AEO 2022 49 Raw'!N183</f>
        <v>6.9374469999999997</v>
      </c>
      <c r="L198" s="89">
        <f>'AEO 2022 49 Raw'!O183</f>
        <v>7.0799269999999996</v>
      </c>
      <c r="M198" s="89">
        <f>'AEO 2022 49 Raw'!P183</f>
        <v>7.205209</v>
      </c>
      <c r="N198" s="89">
        <f>'AEO 2022 49 Raw'!Q183</f>
        <v>7.3062659999999999</v>
      </c>
      <c r="O198" s="89">
        <f>'AEO 2022 49 Raw'!R183</f>
        <v>7.3537920000000003</v>
      </c>
      <c r="P198" s="89">
        <f>'AEO 2022 49 Raw'!S183</f>
        <v>7.3607690000000003</v>
      </c>
      <c r="Q198" s="89">
        <f>'AEO 2022 49 Raw'!T183</f>
        <v>7.3633160000000002</v>
      </c>
      <c r="R198" s="89">
        <f>'AEO 2022 49 Raw'!U183</f>
        <v>7.3653909999999998</v>
      </c>
      <c r="S198" s="89">
        <f>'AEO 2022 49 Raw'!V183</f>
        <v>7.3670499999999999</v>
      </c>
      <c r="T198" s="89">
        <f>'AEO 2022 49 Raw'!W183</f>
        <v>7.3674670000000004</v>
      </c>
      <c r="U198" s="89">
        <f>'AEO 2022 49 Raw'!X183</f>
        <v>7.3666080000000003</v>
      </c>
      <c r="V198" s="89">
        <f>'AEO 2022 49 Raw'!Y183</f>
        <v>7.3659210000000002</v>
      </c>
      <c r="W198" s="89">
        <f>'AEO 2022 49 Raw'!Z183</f>
        <v>7.3653849999999998</v>
      </c>
      <c r="X198" s="89">
        <f>'AEO 2022 49 Raw'!AA183</f>
        <v>7.3650219999999997</v>
      </c>
      <c r="Y198" s="89">
        <f>'AEO 2022 49 Raw'!AB183</f>
        <v>7.3648249999999997</v>
      </c>
      <c r="Z198" s="89">
        <f>'AEO 2022 49 Raw'!AC183</f>
        <v>7.3554839999999997</v>
      </c>
      <c r="AA198" s="89">
        <f>'AEO 2022 49 Raw'!AD183</f>
        <v>7.3590169999999997</v>
      </c>
      <c r="AB198" s="89">
        <f>'AEO 2022 49 Raw'!AE183</f>
        <v>7.3635999999999999</v>
      </c>
      <c r="AC198" s="89">
        <f>'AEO 2022 49 Raw'!AF183</f>
        <v>7.3694240000000004</v>
      </c>
      <c r="AD198" s="89">
        <f>'AEO 2022 49 Raw'!AG183</f>
        <v>7.376525</v>
      </c>
      <c r="AE198" s="89">
        <f>'AEO 2022 49 Raw'!AH183</f>
        <v>7.3848140000000004</v>
      </c>
      <c r="AF198" s="89">
        <f>'AEO 2022 49 Raw'!AI183</f>
        <v>7.3940359999999998</v>
      </c>
      <c r="AG198" s="95">
        <f>'AEO 2022 49 Raw'!AJ183</f>
        <v>8.0000000000000002E-3</v>
      </c>
    </row>
    <row r="199" spans="1:33" ht="15" customHeight="1" x14ac:dyDescent="0.25">
      <c r="A199" s="83" t="s">
        <v>2083</v>
      </c>
      <c r="B199" s="88" t="s">
        <v>1907</v>
      </c>
      <c r="C199" s="89">
        <f>'AEO 2022 49 Raw'!F184</f>
        <v>6.6631830000000001</v>
      </c>
      <c r="D199" s="89">
        <f>'AEO 2022 49 Raw'!G184</f>
        <v>6.2847809999999997</v>
      </c>
      <c r="E199" s="89">
        <f>'AEO 2022 49 Raw'!H184</f>
        <v>6.3685239999999999</v>
      </c>
      <c r="F199" s="89">
        <f>'AEO 2022 49 Raw'!I184</f>
        <v>6.4671649999999996</v>
      </c>
      <c r="G199" s="89">
        <f>'AEO 2022 49 Raw'!J184</f>
        <v>6.5785030000000004</v>
      </c>
      <c r="H199" s="89">
        <f>'AEO 2022 49 Raw'!K184</f>
        <v>6.6893269999999996</v>
      </c>
      <c r="I199" s="89">
        <f>'AEO 2022 49 Raw'!L184</f>
        <v>6.8130660000000001</v>
      </c>
      <c r="J199" s="89">
        <f>'AEO 2022 49 Raw'!M184</f>
        <v>6.8610369999999996</v>
      </c>
      <c r="K199" s="89">
        <f>'AEO 2022 49 Raw'!N184</f>
        <v>6.9692749999999997</v>
      </c>
      <c r="L199" s="89">
        <f>'AEO 2022 49 Raw'!O184</f>
        <v>7.0742209999999996</v>
      </c>
      <c r="M199" s="89">
        <f>'AEO 2022 49 Raw'!P184</f>
        <v>7.1763779999999997</v>
      </c>
      <c r="N199" s="89">
        <f>'AEO 2022 49 Raw'!Q184</f>
        <v>7.2467680000000003</v>
      </c>
      <c r="O199" s="89">
        <f>'AEO 2022 49 Raw'!R184</f>
        <v>7.2721179999999999</v>
      </c>
      <c r="P199" s="89">
        <f>'AEO 2022 49 Raw'!S184</f>
        <v>7.2761959999999997</v>
      </c>
      <c r="Q199" s="89">
        <f>'AEO 2022 49 Raw'!T184</f>
        <v>7.2702540000000004</v>
      </c>
      <c r="R199" s="89">
        <f>'AEO 2022 49 Raw'!U184</f>
        <v>7.2650550000000003</v>
      </c>
      <c r="S199" s="89">
        <f>'AEO 2022 49 Raw'!V184</f>
        <v>7.259442</v>
      </c>
      <c r="T199" s="89">
        <f>'AEO 2022 49 Raw'!W184</f>
        <v>7.2531809999999997</v>
      </c>
      <c r="U199" s="89">
        <f>'AEO 2022 49 Raw'!X184</f>
        <v>7.2460570000000004</v>
      </c>
      <c r="V199" s="89">
        <f>'AEO 2022 49 Raw'!Y184</f>
        <v>7.2396729999999998</v>
      </c>
      <c r="W199" s="89">
        <f>'AEO 2022 49 Raw'!Z184</f>
        <v>7.2333670000000003</v>
      </c>
      <c r="X199" s="89">
        <f>'AEO 2022 49 Raw'!AA184</f>
        <v>7.2279770000000001</v>
      </c>
      <c r="Y199" s="89">
        <f>'AEO 2022 49 Raw'!AB184</f>
        <v>7.2239990000000001</v>
      </c>
      <c r="Z199" s="89">
        <f>'AEO 2022 49 Raw'!AC184</f>
        <v>7.2173819999999997</v>
      </c>
      <c r="AA199" s="89">
        <f>'AEO 2022 49 Raw'!AD184</f>
        <v>7.214601</v>
      </c>
      <c r="AB199" s="89">
        <f>'AEO 2022 49 Raw'!AE184</f>
        <v>7.2129019999999997</v>
      </c>
      <c r="AC199" s="89">
        <f>'AEO 2022 49 Raw'!AF184</f>
        <v>7.2127730000000003</v>
      </c>
      <c r="AD199" s="89">
        <f>'AEO 2022 49 Raw'!AG184</f>
        <v>7.2133479999999999</v>
      </c>
      <c r="AE199" s="89">
        <f>'AEO 2022 49 Raw'!AH184</f>
        <v>7.2147550000000003</v>
      </c>
      <c r="AF199" s="89">
        <f>'AEO 2022 49 Raw'!AI184</f>
        <v>7.2161419999999996</v>
      </c>
      <c r="AG199" s="95">
        <f>'AEO 2022 49 Raw'!AJ184</f>
        <v>3.0000000000000001E-3</v>
      </c>
    </row>
    <row r="200" spans="1:33" ht="12" customHeight="1" x14ac:dyDescent="0.25">
      <c r="A200" s="83" t="s">
        <v>2084</v>
      </c>
      <c r="B200" s="88" t="s">
        <v>1909</v>
      </c>
      <c r="C200" s="89">
        <f>'AEO 2022 49 Raw'!F185</f>
        <v>5.7166410000000001</v>
      </c>
      <c r="D200" s="89">
        <f>'AEO 2022 49 Raw'!G185</f>
        <v>5.980334</v>
      </c>
      <c r="E200" s="89">
        <f>'AEO 2022 49 Raw'!H185</f>
        <v>6.1371640000000003</v>
      </c>
      <c r="F200" s="89">
        <f>'AEO 2022 49 Raw'!I185</f>
        <v>6.3205099999999996</v>
      </c>
      <c r="G200" s="89">
        <f>'AEO 2022 49 Raw'!J185</f>
        <v>6.5223409999999999</v>
      </c>
      <c r="H200" s="89">
        <f>'AEO 2022 49 Raw'!K185</f>
        <v>6.7188739999999996</v>
      </c>
      <c r="I200" s="89">
        <f>'AEO 2022 49 Raw'!L185</f>
        <v>6.9250420000000004</v>
      </c>
      <c r="J200" s="89">
        <f>'AEO 2022 49 Raw'!M185</f>
        <v>7.0181389999999997</v>
      </c>
      <c r="K200" s="89">
        <f>'AEO 2022 49 Raw'!N185</f>
        <v>7.1651559999999996</v>
      </c>
      <c r="L200" s="89">
        <f>'AEO 2022 49 Raw'!O185</f>
        <v>7.2883570000000004</v>
      </c>
      <c r="M200" s="89">
        <f>'AEO 2022 49 Raw'!P185</f>
        <v>7.3949540000000002</v>
      </c>
      <c r="N200" s="89">
        <f>'AEO 2022 49 Raw'!Q185</f>
        <v>7.4686320000000004</v>
      </c>
      <c r="O200" s="89">
        <f>'AEO 2022 49 Raw'!R185</f>
        <v>7.4922089999999999</v>
      </c>
      <c r="P200" s="89">
        <f>'AEO 2022 49 Raw'!S185</f>
        <v>7.5037719999999997</v>
      </c>
      <c r="Q200" s="89">
        <f>'AEO 2022 49 Raw'!T185</f>
        <v>7.5032040000000002</v>
      </c>
      <c r="R200" s="89">
        <f>'AEO 2022 49 Raw'!U185</f>
        <v>7.5009670000000002</v>
      </c>
      <c r="S200" s="89">
        <f>'AEO 2022 49 Raw'!V185</f>
        <v>7.496632</v>
      </c>
      <c r="T200" s="89">
        <f>'AEO 2022 49 Raw'!W185</f>
        <v>7.4851660000000004</v>
      </c>
      <c r="U200" s="89">
        <f>'AEO 2022 49 Raw'!X185</f>
        <v>7.4810980000000002</v>
      </c>
      <c r="V200" s="89">
        <f>'AEO 2022 49 Raw'!Y185</f>
        <v>7.4798629999999999</v>
      </c>
      <c r="W200" s="89">
        <f>'AEO 2022 49 Raw'!Z185</f>
        <v>7.4746920000000001</v>
      </c>
      <c r="X200" s="89">
        <f>'AEO 2022 49 Raw'!AA185</f>
        <v>7.4698869999999999</v>
      </c>
      <c r="Y200" s="89">
        <f>'AEO 2022 49 Raw'!AB185</f>
        <v>7.4662309999999996</v>
      </c>
      <c r="Z200" s="89">
        <f>'AEO 2022 49 Raw'!AC185</f>
        <v>7.4619119999999999</v>
      </c>
      <c r="AA200" s="89">
        <f>'AEO 2022 49 Raw'!AD185</f>
        <v>7.4586240000000004</v>
      </c>
      <c r="AB200" s="89">
        <f>'AEO 2022 49 Raw'!AE185</f>
        <v>7.453989</v>
      </c>
      <c r="AC200" s="89">
        <f>'AEO 2022 49 Raw'!AF185</f>
        <v>7.4506009999999998</v>
      </c>
      <c r="AD200" s="89">
        <f>'AEO 2022 49 Raw'!AG185</f>
        <v>7.451498</v>
      </c>
      <c r="AE200" s="89">
        <f>'AEO 2022 49 Raw'!AH185</f>
        <v>7.4520530000000003</v>
      </c>
      <c r="AF200" s="89">
        <f>'AEO 2022 49 Raw'!AI185</f>
        <v>7.4525509999999997</v>
      </c>
      <c r="AG200" s="95">
        <f>'AEO 2022 49 Raw'!AJ185</f>
        <v>8.9999999999999993E-3</v>
      </c>
    </row>
    <row r="201" spans="1:33" ht="15" customHeight="1" x14ac:dyDescent="0.25">
      <c r="A201" s="83" t="s">
        <v>2085</v>
      </c>
      <c r="B201" s="88" t="s">
        <v>1911</v>
      </c>
      <c r="C201" s="89">
        <f>'AEO 2022 49 Raw'!F186</f>
        <v>0</v>
      </c>
      <c r="D201" s="89">
        <f>'AEO 2022 49 Raw'!G186</f>
        <v>0</v>
      </c>
      <c r="E201" s="89">
        <f>'AEO 2022 49 Raw'!H186</f>
        <v>0</v>
      </c>
      <c r="F201" s="89">
        <f>'AEO 2022 49 Raw'!I186</f>
        <v>0</v>
      </c>
      <c r="G201" s="89">
        <f>'AEO 2022 49 Raw'!J186</f>
        <v>0</v>
      </c>
      <c r="H201" s="89">
        <f>'AEO 2022 49 Raw'!K186</f>
        <v>0</v>
      </c>
      <c r="I201" s="89">
        <f>'AEO 2022 49 Raw'!L186</f>
        <v>0</v>
      </c>
      <c r="J201" s="89">
        <f>'AEO 2022 49 Raw'!M186</f>
        <v>0</v>
      </c>
      <c r="K201" s="89">
        <f>'AEO 2022 49 Raw'!N186</f>
        <v>0</v>
      </c>
      <c r="L201" s="89">
        <f>'AEO 2022 49 Raw'!O186</f>
        <v>0</v>
      </c>
      <c r="M201" s="89">
        <f>'AEO 2022 49 Raw'!P186</f>
        <v>0</v>
      </c>
      <c r="N201" s="89">
        <f>'AEO 2022 49 Raw'!Q186</f>
        <v>0</v>
      </c>
      <c r="O201" s="89">
        <f>'AEO 2022 49 Raw'!R186</f>
        <v>0</v>
      </c>
      <c r="P201" s="89">
        <f>'AEO 2022 49 Raw'!S186</f>
        <v>0</v>
      </c>
      <c r="Q201" s="89">
        <f>'AEO 2022 49 Raw'!T186</f>
        <v>0</v>
      </c>
      <c r="R201" s="89">
        <f>'AEO 2022 49 Raw'!U186</f>
        <v>0</v>
      </c>
      <c r="S201" s="89">
        <f>'AEO 2022 49 Raw'!V186</f>
        <v>0</v>
      </c>
      <c r="T201" s="89">
        <f>'AEO 2022 49 Raw'!W186</f>
        <v>0</v>
      </c>
      <c r="U201" s="89">
        <f>'AEO 2022 49 Raw'!X186</f>
        <v>0</v>
      </c>
      <c r="V201" s="89">
        <f>'AEO 2022 49 Raw'!Y186</f>
        <v>0</v>
      </c>
      <c r="W201" s="89">
        <f>'AEO 2022 49 Raw'!Z186</f>
        <v>0</v>
      </c>
      <c r="X201" s="89">
        <f>'AEO 2022 49 Raw'!AA186</f>
        <v>0</v>
      </c>
      <c r="Y201" s="89">
        <f>'AEO 2022 49 Raw'!AB186</f>
        <v>0</v>
      </c>
      <c r="Z201" s="89">
        <f>'AEO 2022 49 Raw'!AC186</f>
        <v>0</v>
      </c>
      <c r="AA201" s="89">
        <f>'AEO 2022 49 Raw'!AD186</f>
        <v>0</v>
      </c>
      <c r="AB201" s="89">
        <f>'AEO 2022 49 Raw'!AE186</f>
        <v>0</v>
      </c>
      <c r="AC201" s="89">
        <f>'AEO 2022 49 Raw'!AF186</f>
        <v>0</v>
      </c>
      <c r="AD201" s="89">
        <f>'AEO 2022 49 Raw'!AG186</f>
        <v>0</v>
      </c>
      <c r="AE201" s="89">
        <f>'AEO 2022 49 Raw'!AH186</f>
        <v>0</v>
      </c>
      <c r="AF201" s="89">
        <f>'AEO 2022 49 Raw'!AI186</f>
        <v>0</v>
      </c>
      <c r="AG201" s="95" t="str">
        <f>'AEO 2022 49 Raw'!AJ186</f>
        <v>- -</v>
      </c>
    </row>
    <row r="202" spans="1:33" ht="15" customHeight="1" x14ac:dyDescent="0.25">
      <c r="A202" s="83" t="s">
        <v>2086</v>
      </c>
      <c r="B202" s="88" t="s">
        <v>1913</v>
      </c>
      <c r="C202" s="89">
        <f>'AEO 2022 49 Raw'!F187</f>
        <v>6.408353</v>
      </c>
      <c r="D202" s="89">
        <f>'AEO 2022 49 Raw'!G187</f>
        <v>10.365966999999999</v>
      </c>
      <c r="E202" s="89">
        <f>'AEO 2022 49 Raw'!H187</f>
        <v>10.472455999999999</v>
      </c>
      <c r="F202" s="89">
        <f>'AEO 2022 49 Raw'!I187</f>
        <v>10.60628</v>
      </c>
      <c r="G202" s="89">
        <f>'AEO 2022 49 Raw'!J187</f>
        <v>10.774768</v>
      </c>
      <c r="H202" s="89">
        <f>'AEO 2022 49 Raw'!K187</f>
        <v>10.983321</v>
      </c>
      <c r="I202" s="89">
        <f>'AEO 2022 49 Raw'!L187</f>
        <v>11.231249</v>
      </c>
      <c r="J202" s="89">
        <f>'AEO 2022 49 Raw'!M187</f>
        <v>11.350580000000001</v>
      </c>
      <c r="K202" s="89">
        <f>'AEO 2022 49 Raw'!N187</f>
        <v>11.554807</v>
      </c>
      <c r="L202" s="89">
        <f>'AEO 2022 49 Raw'!O187</f>
        <v>11.757701000000001</v>
      </c>
      <c r="M202" s="89">
        <f>'AEO 2022 49 Raw'!P187</f>
        <v>11.95121</v>
      </c>
      <c r="N202" s="89">
        <f>'AEO 2022 49 Raw'!Q187</f>
        <v>12.114141</v>
      </c>
      <c r="O202" s="89">
        <f>'AEO 2022 49 Raw'!R187</f>
        <v>12.204003999999999</v>
      </c>
      <c r="P202" s="89">
        <f>'AEO 2022 49 Raw'!S187</f>
        <v>12.226295</v>
      </c>
      <c r="Q202" s="89">
        <f>'AEO 2022 49 Raw'!T187</f>
        <v>12.242141</v>
      </c>
      <c r="R202" s="89">
        <f>'AEO 2022 49 Raw'!U187</f>
        <v>12.249008</v>
      </c>
      <c r="S202" s="89">
        <f>'AEO 2022 49 Raw'!V187</f>
        <v>12.253629</v>
      </c>
      <c r="T202" s="89">
        <f>'AEO 2022 49 Raw'!W187</f>
        <v>12.256563999999999</v>
      </c>
      <c r="U202" s="89">
        <f>'AEO 2022 49 Raw'!X187</f>
        <v>12.2582</v>
      </c>
      <c r="V202" s="89">
        <f>'AEO 2022 49 Raw'!Y187</f>
        <v>12.258759</v>
      </c>
      <c r="W202" s="89">
        <f>'AEO 2022 49 Raw'!Z187</f>
        <v>12.257927</v>
      </c>
      <c r="X202" s="89">
        <f>'AEO 2022 49 Raw'!AA187</f>
        <v>12.25644</v>
      </c>
      <c r="Y202" s="89">
        <f>'AEO 2022 49 Raw'!AB187</f>
        <v>12.254943000000001</v>
      </c>
      <c r="Z202" s="89">
        <f>'AEO 2022 49 Raw'!AC187</f>
        <v>12.253484</v>
      </c>
      <c r="AA202" s="89">
        <f>'AEO 2022 49 Raw'!AD187</f>
        <v>12.251927</v>
      </c>
      <c r="AB202" s="89">
        <f>'AEO 2022 49 Raw'!AE187</f>
        <v>12.250474000000001</v>
      </c>
      <c r="AC202" s="89">
        <f>'AEO 2022 49 Raw'!AF187</f>
        <v>12.24924</v>
      </c>
      <c r="AD202" s="89">
        <f>'AEO 2022 49 Raw'!AG187</f>
        <v>12.247996000000001</v>
      </c>
      <c r="AE202" s="89">
        <f>'AEO 2022 49 Raw'!AH187</f>
        <v>12.246566</v>
      </c>
      <c r="AF202" s="89">
        <f>'AEO 2022 49 Raw'!AI187</f>
        <v>12.245113</v>
      </c>
      <c r="AG202" s="95">
        <f>'AEO 2022 49 Raw'!AJ187</f>
        <v>2.3E-2</v>
      </c>
    </row>
    <row r="203" spans="1:33" ht="15" customHeight="1" x14ac:dyDescent="0.25">
      <c r="A203" s="83" t="s">
        <v>2087</v>
      </c>
      <c r="B203" s="88" t="s">
        <v>1915</v>
      </c>
      <c r="C203" s="89">
        <f>'AEO 2022 49 Raw'!F188</f>
        <v>1.4500040000000001</v>
      </c>
      <c r="D203" s="89">
        <f>'AEO 2022 49 Raw'!G188</f>
        <v>8.5590700000000002</v>
      </c>
      <c r="E203" s="89">
        <f>'AEO 2022 49 Raw'!H188</f>
        <v>8.7028689999999997</v>
      </c>
      <c r="F203" s="89">
        <f>'AEO 2022 49 Raw'!I188</f>
        <v>8.8732299999999995</v>
      </c>
      <c r="G203" s="89">
        <f>'AEO 2022 49 Raw'!J188</f>
        <v>9.0785879999999999</v>
      </c>
      <c r="H203" s="89">
        <f>'AEO 2022 49 Raw'!K188</f>
        <v>9.3012429999999995</v>
      </c>
      <c r="I203" s="89">
        <f>'AEO 2022 49 Raw'!L188</f>
        <v>9.5346499999999992</v>
      </c>
      <c r="J203" s="89">
        <f>'AEO 2022 49 Raw'!M188</f>
        <v>9.6507269999999998</v>
      </c>
      <c r="K203" s="89">
        <f>'AEO 2022 49 Raw'!N188</f>
        <v>9.8437269999999994</v>
      </c>
      <c r="L203" s="89">
        <f>'AEO 2022 49 Raw'!O188</f>
        <v>10.035418</v>
      </c>
      <c r="M203" s="89">
        <f>'AEO 2022 49 Raw'!P188</f>
        <v>10.191637999999999</v>
      </c>
      <c r="N203" s="89">
        <f>'AEO 2022 49 Raw'!Q188</f>
        <v>10.311704000000001</v>
      </c>
      <c r="O203" s="89">
        <f>'AEO 2022 49 Raw'!R188</f>
        <v>10.377567000000001</v>
      </c>
      <c r="P203" s="89">
        <f>'AEO 2022 49 Raw'!S188</f>
        <v>10.374056</v>
      </c>
      <c r="Q203" s="89">
        <f>'AEO 2022 49 Raw'!T188</f>
        <v>10.368755999999999</v>
      </c>
      <c r="R203" s="89">
        <f>'AEO 2022 49 Raw'!U188</f>
        <v>10.361933000000001</v>
      </c>
      <c r="S203" s="89">
        <f>'AEO 2022 49 Raw'!V188</f>
        <v>10.355530999999999</v>
      </c>
      <c r="T203" s="89">
        <f>'AEO 2022 49 Raw'!W188</f>
        <v>10.35019</v>
      </c>
      <c r="U203" s="89">
        <f>'AEO 2022 49 Raw'!X188</f>
        <v>10.345704</v>
      </c>
      <c r="V203" s="89">
        <f>'AEO 2022 49 Raw'!Y188</f>
        <v>10.341951999999999</v>
      </c>
      <c r="W203" s="89">
        <f>'AEO 2022 49 Raw'!Z188</f>
        <v>10.338825999999999</v>
      </c>
      <c r="X203" s="89">
        <f>'AEO 2022 49 Raw'!AA188</f>
        <v>10.336257</v>
      </c>
      <c r="Y203" s="89">
        <f>'AEO 2022 49 Raw'!AB188</f>
        <v>10.334204</v>
      </c>
      <c r="Z203" s="89">
        <f>'AEO 2022 49 Raw'!AC188</f>
        <v>10.332639</v>
      </c>
      <c r="AA203" s="89">
        <f>'AEO 2022 49 Raw'!AD188</f>
        <v>10.318522</v>
      </c>
      <c r="AB203" s="89">
        <f>'AEO 2022 49 Raw'!AE188</f>
        <v>10.323491000000001</v>
      </c>
      <c r="AC203" s="89">
        <f>'AEO 2022 49 Raw'!AF188</f>
        <v>10.330163000000001</v>
      </c>
      <c r="AD203" s="89">
        <f>'AEO 2022 49 Raw'!AG188</f>
        <v>10.338584000000001</v>
      </c>
      <c r="AE203" s="89">
        <f>'AEO 2022 49 Raw'!AH188</f>
        <v>10.34859</v>
      </c>
      <c r="AF203" s="89">
        <f>'AEO 2022 49 Raw'!AI188</f>
        <v>10.359931</v>
      </c>
      <c r="AG203" s="95">
        <f>'AEO 2022 49 Raw'!AJ188</f>
        <v>7.0000000000000007E-2</v>
      </c>
    </row>
    <row r="204" spans="1:33" ht="12" customHeight="1" x14ac:dyDescent="0.25">
      <c r="A204" s="83" t="s">
        <v>2088</v>
      </c>
      <c r="B204" s="88" t="s">
        <v>1917</v>
      </c>
      <c r="C204" s="89">
        <f>'AEO 2022 49 Raw'!F189</f>
        <v>1.4210199999999999</v>
      </c>
      <c r="D204" s="89">
        <f>'AEO 2022 49 Raw'!G189</f>
        <v>8.9543549999999996</v>
      </c>
      <c r="E204" s="89">
        <f>'AEO 2022 49 Raw'!H189</f>
        <v>9.0467739999999992</v>
      </c>
      <c r="F204" s="89">
        <f>'AEO 2022 49 Raw'!I189</f>
        <v>9.1683559999999993</v>
      </c>
      <c r="G204" s="89">
        <f>'AEO 2022 49 Raw'!J189</f>
        <v>9.3182910000000003</v>
      </c>
      <c r="H204" s="89">
        <f>'AEO 2022 49 Raw'!K189</f>
        <v>9.4983330000000006</v>
      </c>
      <c r="I204" s="89">
        <f>'AEO 2022 49 Raw'!L189</f>
        <v>9.7152899999999995</v>
      </c>
      <c r="J204" s="89">
        <f>'AEO 2022 49 Raw'!M189</f>
        <v>9.8059440000000002</v>
      </c>
      <c r="K204" s="89">
        <f>'AEO 2022 49 Raw'!N189</f>
        <v>9.9932809999999996</v>
      </c>
      <c r="L204" s="89">
        <f>'AEO 2022 49 Raw'!O189</f>
        <v>10.179683000000001</v>
      </c>
      <c r="M204" s="89">
        <f>'AEO 2022 49 Raw'!P189</f>
        <v>10.342089</v>
      </c>
      <c r="N204" s="89">
        <f>'AEO 2022 49 Raw'!Q189</f>
        <v>10.480777</v>
      </c>
      <c r="O204" s="89">
        <f>'AEO 2022 49 Raw'!R189</f>
        <v>10.579248</v>
      </c>
      <c r="P204" s="89">
        <f>'AEO 2022 49 Raw'!S189</f>
        <v>10.635776999999999</v>
      </c>
      <c r="Q204" s="89">
        <f>'AEO 2022 49 Raw'!T189</f>
        <v>10.635089000000001</v>
      </c>
      <c r="R204" s="89">
        <f>'AEO 2022 49 Raw'!U189</f>
        <v>10.63152</v>
      </c>
      <c r="S204" s="89">
        <f>'AEO 2022 49 Raw'!V189</f>
        <v>10.628482999999999</v>
      </c>
      <c r="T204" s="89">
        <f>'AEO 2022 49 Raw'!W189</f>
        <v>10.625907</v>
      </c>
      <c r="U204" s="89">
        <f>'AEO 2022 49 Raw'!X189</f>
        <v>10.623689000000001</v>
      </c>
      <c r="V204" s="89">
        <f>'AEO 2022 49 Raw'!Y189</f>
        <v>10.621824</v>
      </c>
      <c r="W204" s="89">
        <f>'AEO 2022 49 Raw'!Z189</f>
        <v>10.620248999999999</v>
      </c>
      <c r="X204" s="89">
        <f>'AEO 2022 49 Raw'!AA189</f>
        <v>10.618983</v>
      </c>
      <c r="Y204" s="89">
        <f>'AEO 2022 49 Raw'!AB189</f>
        <v>10.617990000000001</v>
      </c>
      <c r="Z204" s="89">
        <f>'AEO 2022 49 Raw'!AC189</f>
        <v>10.617245</v>
      </c>
      <c r="AA204" s="89">
        <f>'AEO 2022 49 Raw'!AD189</f>
        <v>10.611383</v>
      </c>
      <c r="AB204" s="89">
        <f>'AEO 2022 49 Raw'!AE189</f>
        <v>10.614031000000001</v>
      </c>
      <c r="AC204" s="89">
        <f>'AEO 2022 49 Raw'!AF189</f>
        <v>10.617705000000001</v>
      </c>
      <c r="AD204" s="89">
        <f>'AEO 2022 49 Raw'!AG189</f>
        <v>10.622498999999999</v>
      </c>
      <c r="AE204" s="89">
        <f>'AEO 2022 49 Raw'!AH189</f>
        <v>10.628446</v>
      </c>
      <c r="AF204" s="89">
        <f>'AEO 2022 49 Raw'!AI189</f>
        <v>10.635474</v>
      </c>
      <c r="AG204" s="95">
        <f>'AEO 2022 49 Raw'!AJ189</f>
        <v>7.1999999999999995E-2</v>
      </c>
    </row>
    <row r="205" spans="1:33" ht="15" customHeight="1" x14ac:dyDescent="0.25">
      <c r="A205" s="83" t="s">
        <v>2089</v>
      </c>
      <c r="B205" s="88" t="s">
        <v>1919</v>
      </c>
      <c r="C205" s="89">
        <f>'AEO 2022 49 Raw'!F190</f>
        <v>7.1099579999999998</v>
      </c>
      <c r="D205" s="89">
        <f>'AEO 2022 49 Raw'!G190</f>
        <v>6.7426649999999997</v>
      </c>
      <c r="E205" s="89">
        <f>'AEO 2022 49 Raw'!H190</f>
        <v>6.7426649999999997</v>
      </c>
      <c r="F205" s="89">
        <f>'AEO 2022 49 Raw'!I190</f>
        <v>6.7426649999999997</v>
      </c>
      <c r="G205" s="89">
        <f>'AEO 2022 49 Raw'!J190</f>
        <v>6.7426649999999997</v>
      </c>
      <c r="H205" s="89">
        <f>'AEO 2022 49 Raw'!K190</f>
        <v>6.7426649999999997</v>
      </c>
      <c r="I205" s="89">
        <f>'AEO 2022 49 Raw'!L190</f>
        <v>6.7426649999999997</v>
      </c>
      <c r="J205" s="89">
        <f>'AEO 2022 49 Raw'!M190</f>
        <v>6.7426649999999997</v>
      </c>
      <c r="K205" s="89">
        <f>'AEO 2022 49 Raw'!N190</f>
        <v>6.7426649999999997</v>
      </c>
      <c r="L205" s="89">
        <f>'AEO 2022 49 Raw'!O190</f>
        <v>6.7426649999999997</v>
      </c>
      <c r="M205" s="89">
        <f>'AEO 2022 49 Raw'!P190</f>
        <v>6.7426649999999997</v>
      </c>
      <c r="N205" s="89">
        <f>'AEO 2022 49 Raw'!Q190</f>
        <v>6.7426649999999997</v>
      </c>
      <c r="O205" s="89">
        <f>'AEO 2022 49 Raw'!R190</f>
        <v>6.7426649999999997</v>
      </c>
      <c r="P205" s="89">
        <f>'AEO 2022 49 Raw'!S190</f>
        <v>6.7426649999999997</v>
      </c>
      <c r="Q205" s="89">
        <f>'AEO 2022 49 Raw'!T190</f>
        <v>6.7426649999999997</v>
      </c>
      <c r="R205" s="89">
        <f>'AEO 2022 49 Raw'!U190</f>
        <v>6.7426649999999997</v>
      </c>
      <c r="S205" s="89">
        <f>'AEO 2022 49 Raw'!V190</f>
        <v>6.7426649999999997</v>
      </c>
      <c r="T205" s="89">
        <f>'AEO 2022 49 Raw'!W190</f>
        <v>6.7426649999999997</v>
      </c>
      <c r="U205" s="89">
        <f>'AEO 2022 49 Raw'!X190</f>
        <v>6.7426649999999997</v>
      </c>
      <c r="V205" s="89">
        <f>'AEO 2022 49 Raw'!Y190</f>
        <v>6.7426640000000004</v>
      </c>
      <c r="W205" s="89">
        <f>'AEO 2022 49 Raw'!Z190</f>
        <v>6.7426640000000004</v>
      </c>
      <c r="X205" s="89">
        <f>'AEO 2022 49 Raw'!AA190</f>
        <v>6.7426649999999997</v>
      </c>
      <c r="Y205" s="89">
        <f>'AEO 2022 49 Raw'!AB190</f>
        <v>6.7426649999999997</v>
      </c>
      <c r="Z205" s="89">
        <f>'AEO 2022 49 Raw'!AC190</f>
        <v>6.7426649999999997</v>
      </c>
      <c r="AA205" s="89">
        <f>'AEO 2022 49 Raw'!AD190</f>
        <v>6.7426649999999997</v>
      </c>
      <c r="AB205" s="89">
        <f>'AEO 2022 49 Raw'!AE190</f>
        <v>6.7426649999999997</v>
      </c>
      <c r="AC205" s="89">
        <f>'AEO 2022 49 Raw'!AF190</f>
        <v>6.7426640000000004</v>
      </c>
      <c r="AD205" s="89">
        <f>'AEO 2022 49 Raw'!AG190</f>
        <v>6.7426640000000004</v>
      </c>
      <c r="AE205" s="89">
        <f>'AEO 2022 49 Raw'!AH190</f>
        <v>6.7426649999999997</v>
      </c>
      <c r="AF205" s="89">
        <f>'AEO 2022 49 Raw'!AI190</f>
        <v>6.7426649999999997</v>
      </c>
      <c r="AG205" s="95">
        <f>'AEO 2022 49 Raw'!AJ190</f>
        <v>-2E-3</v>
      </c>
    </row>
    <row r="206" spans="1:33" ht="15" customHeight="1" x14ac:dyDescent="0.25">
      <c r="A206" s="83" t="s">
        <v>2090</v>
      </c>
      <c r="B206" s="88" t="s">
        <v>2024</v>
      </c>
      <c r="C206" s="89">
        <f>'AEO 2022 49 Raw'!F191</f>
        <v>6.364573</v>
      </c>
      <c r="D206" s="89">
        <f>'AEO 2022 49 Raw'!G191</f>
        <v>6.460947</v>
      </c>
      <c r="E206" s="89">
        <f>'AEO 2022 49 Raw'!H191</f>
        <v>6.5780000000000003</v>
      </c>
      <c r="F206" s="89">
        <f>'AEO 2022 49 Raw'!I191</f>
        <v>6.7247709999999996</v>
      </c>
      <c r="G206" s="89">
        <f>'AEO 2022 49 Raw'!J191</f>
        <v>6.8959299999999999</v>
      </c>
      <c r="H206" s="89">
        <f>'AEO 2022 49 Raw'!K191</f>
        <v>7.0807469999999997</v>
      </c>
      <c r="I206" s="89">
        <f>'AEO 2022 49 Raw'!L191</f>
        <v>7.271649</v>
      </c>
      <c r="J206" s="89">
        <f>'AEO 2022 49 Raw'!M191</f>
        <v>7.3683459999999998</v>
      </c>
      <c r="K206" s="89">
        <f>'AEO 2022 49 Raw'!N191</f>
        <v>7.5078889999999996</v>
      </c>
      <c r="L206" s="89">
        <f>'AEO 2022 49 Raw'!O191</f>
        <v>7.623907</v>
      </c>
      <c r="M206" s="89">
        <f>'AEO 2022 49 Raw'!P191</f>
        <v>7.7264280000000003</v>
      </c>
      <c r="N206" s="89">
        <f>'AEO 2022 49 Raw'!Q191</f>
        <v>7.7865830000000003</v>
      </c>
      <c r="O206" s="89">
        <f>'AEO 2022 49 Raw'!R191</f>
        <v>7.7948339999999998</v>
      </c>
      <c r="P206" s="89">
        <f>'AEO 2022 49 Raw'!S191</f>
        <v>7.7999320000000001</v>
      </c>
      <c r="Q206" s="89">
        <f>'AEO 2022 49 Raw'!T191</f>
        <v>7.7989319999999998</v>
      </c>
      <c r="R206" s="89">
        <f>'AEO 2022 49 Raw'!U191</f>
        <v>7.8019670000000003</v>
      </c>
      <c r="S206" s="89">
        <f>'AEO 2022 49 Raw'!V191</f>
        <v>7.8036240000000001</v>
      </c>
      <c r="T206" s="89">
        <f>'AEO 2022 49 Raw'!W191</f>
        <v>7.8030650000000001</v>
      </c>
      <c r="U206" s="89">
        <f>'AEO 2022 49 Raw'!X191</f>
        <v>7.8030850000000003</v>
      </c>
      <c r="V206" s="89">
        <f>'AEO 2022 49 Raw'!Y191</f>
        <v>7.8026049999999998</v>
      </c>
      <c r="W206" s="89">
        <f>'AEO 2022 49 Raw'!Z191</f>
        <v>7.8033770000000002</v>
      </c>
      <c r="X206" s="89">
        <f>'AEO 2022 49 Raw'!AA191</f>
        <v>7.8020009999999997</v>
      </c>
      <c r="Y206" s="89">
        <f>'AEO 2022 49 Raw'!AB191</f>
        <v>7.8023569999999998</v>
      </c>
      <c r="Z206" s="89">
        <f>'AEO 2022 49 Raw'!AC191</f>
        <v>7.802791</v>
      </c>
      <c r="AA206" s="89">
        <f>'AEO 2022 49 Raw'!AD191</f>
        <v>7.8018890000000001</v>
      </c>
      <c r="AB206" s="89">
        <f>'AEO 2022 49 Raw'!AE191</f>
        <v>7.8027090000000001</v>
      </c>
      <c r="AC206" s="89">
        <f>'AEO 2022 49 Raw'!AF191</f>
        <v>7.8040050000000001</v>
      </c>
      <c r="AD206" s="89">
        <f>'AEO 2022 49 Raw'!AG191</f>
        <v>7.805714</v>
      </c>
      <c r="AE206" s="89">
        <f>'AEO 2022 49 Raw'!AH191</f>
        <v>7.8076210000000001</v>
      </c>
      <c r="AF206" s="89">
        <f>'AEO 2022 49 Raw'!AI191</f>
        <v>7.8072840000000001</v>
      </c>
      <c r="AG206" s="95">
        <f>'AEO 2022 49 Raw'!AJ191</f>
        <v>7.0000000000000001E-3</v>
      </c>
    </row>
    <row r="207" spans="1:33" ht="15" customHeight="1" x14ac:dyDescent="0.25">
      <c r="A207" s="83" t="s">
        <v>2091</v>
      </c>
      <c r="B207" s="35" t="s">
        <v>2026</v>
      </c>
      <c r="C207" s="89">
        <f>'AEO 2022 49 Raw'!F192</f>
        <v>7.7465859999999997</v>
      </c>
      <c r="D207" s="89">
        <f>'AEO 2022 49 Raw'!G192</f>
        <v>7.8798199999999996</v>
      </c>
      <c r="E207" s="89">
        <f>'AEO 2022 49 Raw'!H192</f>
        <v>8.0431240000000006</v>
      </c>
      <c r="F207" s="89">
        <f>'AEO 2022 49 Raw'!I192</f>
        <v>8.1952339999999992</v>
      </c>
      <c r="G207" s="89">
        <f>'AEO 2022 49 Raw'!J192</f>
        <v>8.3931500000000003</v>
      </c>
      <c r="H207" s="89">
        <f>'AEO 2022 49 Raw'!K192</f>
        <v>8.6356450000000002</v>
      </c>
      <c r="I207" s="89">
        <f>'AEO 2022 49 Raw'!L192</f>
        <v>8.8790619999999993</v>
      </c>
      <c r="J207" s="89">
        <f>'AEO 2022 49 Raw'!M192</f>
        <v>8.9986920000000001</v>
      </c>
      <c r="K207" s="89">
        <f>'AEO 2022 49 Raw'!N192</f>
        <v>9.1783020000000004</v>
      </c>
      <c r="L207" s="89">
        <f>'AEO 2022 49 Raw'!O192</f>
        <v>9.3338300000000007</v>
      </c>
      <c r="M207" s="89">
        <f>'AEO 2022 49 Raw'!P192</f>
        <v>9.4804119999999994</v>
      </c>
      <c r="N207" s="89">
        <f>'AEO 2022 49 Raw'!Q192</f>
        <v>9.5731479999999998</v>
      </c>
      <c r="O207" s="89">
        <f>'AEO 2022 49 Raw'!R192</f>
        <v>9.6038119999999996</v>
      </c>
      <c r="P207" s="89">
        <f>'AEO 2022 49 Raw'!S192</f>
        <v>9.6305980000000009</v>
      </c>
      <c r="Q207" s="89">
        <f>'AEO 2022 49 Raw'!T192</f>
        <v>9.6534410000000008</v>
      </c>
      <c r="R207" s="89">
        <f>'AEO 2022 49 Raw'!U192</f>
        <v>9.6735310000000005</v>
      </c>
      <c r="S207" s="89">
        <f>'AEO 2022 49 Raw'!V192</f>
        <v>9.6849410000000002</v>
      </c>
      <c r="T207" s="89">
        <f>'AEO 2022 49 Raw'!W192</f>
        <v>9.6994579999999999</v>
      </c>
      <c r="U207" s="89">
        <f>'AEO 2022 49 Raw'!X192</f>
        <v>9.7098200000000006</v>
      </c>
      <c r="V207" s="89">
        <f>'AEO 2022 49 Raw'!Y192</f>
        <v>9.7212879999999995</v>
      </c>
      <c r="W207" s="89">
        <f>'AEO 2022 49 Raw'!Z192</f>
        <v>9.7391419999999993</v>
      </c>
      <c r="X207" s="89">
        <f>'AEO 2022 49 Raw'!AA192</f>
        <v>9.7542279999999995</v>
      </c>
      <c r="Y207" s="89">
        <f>'AEO 2022 49 Raw'!AB192</f>
        <v>9.7743900000000004</v>
      </c>
      <c r="Z207" s="89">
        <f>'AEO 2022 49 Raw'!AC192</f>
        <v>9.7884229999999999</v>
      </c>
      <c r="AA207" s="89">
        <f>'AEO 2022 49 Raw'!AD192</f>
        <v>9.8056809999999999</v>
      </c>
      <c r="AB207" s="89">
        <f>'AEO 2022 49 Raw'!AE192</f>
        <v>9.8293610000000005</v>
      </c>
      <c r="AC207" s="89">
        <f>'AEO 2022 49 Raw'!AF192</f>
        <v>9.8503450000000008</v>
      </c>
      <c r="AD207" s="89">
        <f>'AEO 2022 49 Raw'!AG192</f>
        <v>9.8839279999999992</v>
      </c>
      <c r="AE207" s="89">
        <f>'AEO 2022 49 Raw'!AH192</f>
        <v>9.9265679999999996</v>
      </c>
      <c r="AF207" s="89">
        <f>'AEO 2022 49 Raw'!AI192</f>
        <v>9.9356360000000006</v>
      </c>
      <c r="AG207" s="95">
        <f>'AEO 2022 49 Raw'!AJ192</f>
        <v>8.9999999999999993E-3</v>
      </c>
    </row>
    <row r="208" spans="1:33" ht="15" customHeight="1" x14ac:dyDescent="0.25">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5"/>
    </row>
    <row r="209" spans="1:33" ht="12" customHeight="1" x14ac:dyDescent="0.25">
      <c r="B209" s="35" t="s">
        <v>2092</v>
      </c>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5"/>
    </row>
    <row r="210" spans="1:33" ht="15" customHeight="1" x14ac:dyDescent="0.25">
      <c r="B210" s="35" t="s">
        <v>1901</v>
      </c>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A211" s="83" t="s">
        <v>2093</v>
      </c>
      <c r="B211" s="88" t="s">
        <v>1903</v>
      </c>
      <c r="C211" s="89">
        <f>'AEO 2022 49 Raw'!F195</f>
        <v>185.67060900000001</v>
      </c>
      <c r="D211" s="89">
        <f>'AEO 2022 49 Raw'!G195</f>
        <v>166.714371</v>
      </c>
      <c r="E211" s="89">
        <f>'AEO 2022 49 Raw'!H195</f>
        <v>169.26367200000001</v>
      </c>
      <c r="F211" s="89">
        <f>'AEO 2022 49 Raw'!I195</f>
        <v>171.59318500000001</v>
      </c>
      <c r="G211" s="89">
        <f>'AEO 2022 49 Raw'!J195</f>
        <v>170.063705</v>
      </c>
      <c r="H211" s="89">
        <f>'AEO 2022 49 Raw'!K195</f>
        <v>169.149506</v>
      </c>
      <c r="I211" s="89">
        <f>'AEO 2022 49 Raw'!L195</f>
        <v>166.24754300000001</v>
      </c>
      <c r="J211" s="89">
        <f>'AEO 2022 49 Raw'!M195</f>
        <v>164.835938</v>
      </c>
      <c r="K211" s="89">
        <f>'AEO 2022 49 Raw'!N195</f>
        <v>163.983734</v>
      </c>
      <c r="L211" s="89">
        <f>'AEO 2022 49 Raw'!O195</f>
        <v>161.544678</v>
      </c>
      <c r="M211" s="89">
        <f>'AEO 2022 49 Raw'!P195</f>
        <v>159.51388499999999</v>
      </c>
      <c r="N211" s="89">
        <f>'AEO 2022 49 Raw'!Q195</f>
        <v>159.08964499999999</v>
      </c>
      <c r="O211" s="89">
        <f>'AEO 2022 49 Raw'!R195</f>
        <v>158.85093699999999</v>
      </c>
      <c r="P211" s="89">
        <f>'AEO 2022 49 Raw'!S195</f>
        <v>154.389084</v>
      </c>
      <c r="Q211" s="89">
        <f>'AEO 2022 49 Raw'!T195</f>
        <v>149.77919</v>
      </c>
      <c r="R211" s="89">
        <f>'AEO 2022 49 Raw'!U195</f>
        <v>147.345123</v>
      </c>
      <c r="S211" s="89">
        <f>'AEO 2022 49 Raw'!V195</f>
        <v>146.24800099999999</v>
      </c>
      <c r="T211" s="89">
        <f>'AEO 2022 49 Raw'!W195</f>
        <v>146.73983799999999</v>
      </c>
      <c r="U211" s="89">
        <f>'AEO 2022 49 Raw'!X195</f>
        <v>147.91339099999999</v>
      </c>
      <c r="V211" s="89">
        <f>'AEO 2022 49 Raw'!Y195</f>
        <v>148.287003</v>
      </c>
      <c r="W211" s="89">
        <f>'AEO 2022 49 Raw'!Z195</f>
        <v>147.127396</v>
      </c>
      <c r="X211" s="89">
        <f>'AEO 2022 49 Raw'!AA195</f>
        <v>145.94485499999999</v>
      </c>
      <c r="Y211" s="89">
        <f>'AEO 2022 49 Raw'!AB195</f>
        <v>144.549103</v>
      </c>
      <c r="Z211" s="89">
        <f>'AEO 2022 49 Raw'!AC195</f>
        <v>142.84433000000001</v>
      </c>
      <c r="AA211" s="89">
        <f>'AEO 2022 49 Raw'!AD195</f>
        <v>140.96894800000001</v>
      </c>
      <c r="AB211" s="89">
        <f>'AEO 2022 49 Raw'!AE195</f>
        <v>141.02595500000001</v>
      </c>
      <c r="AC211" s="89">
        <f>'AEO 2022 49 Raw'!AF195</f>
        <v>140.484116</v>
      </c>
      <c r="AD211" s="89">
        <f>'AEO 2022 49 Raw'!AG195</f>
        <v>139.26696799999999</v>
      </c>
      <c r="AE211" s="89">
        <f>'AEO 2022 49 Raw'!AH195</f>
        <v>139.47538800000001</v>
      </c>
      <c r="AF211" s="89">
        <f>'AEO 2022 49 Raw'!AI195</f>
        <v>138.585678</v>
      </c>
      <c r="AG211" s="95">
        <f>'AEO 2022 49 Raw'!AJ195</f>
        <v>-0.01</v>
      </c>
    </row>
    <row r="212" spans="1:33" ht="15" customHeight="1" x14ac:dyDescent="0.25">
      <c r="A212" s="83" t="s">
        <v>2094</v>
      </c>
      <c r="B212" s="88" t="s">
        <v>1905</v>
      </c>
      <c r="C212" s="89">
        <f>'AEO 2022 49 Raw'!F196</f>
        <v>81.597633000000002</v>
      </c>
      <c r="D212" s="89">
        <f>'AEO 2022 49 Raw'!G196</f>
        <v>75.829834000000005</v>
      </c>
      <c r="E212" s="89">
        <f>'AEO 2022 49 Raw'!H196</f>
        <v>79.866562000000002</v>
      </c>
      <c r="F212" s="89">
        <f>'AEO 2022 49 Raw'!I196</f>
        <v>84.025169000000005</v>
      </c>
      <c r="G212" s="89">
        <f>'AEO 2022 49 Raw'!J196</f>
        <v>86.267441000000005</v>
      </c>
      <c r="H212" s="89">
        <f>'AEO 2022 49 Raw'!K196</f>
        <v>88.893692000000001</v>
      </c>
      <c r="I212" s="89">
        <f>'AEO 2022 49 Raw'!L196</f>
        <v>90.623322000000002</v>
      </c>
      <c r="J212" s="89">
        <f>'AEO 2022 49 Raw'!M196</f>
        <v>93.248733999999999</v>
      </c>
      <c r="K212" s="89">
        <f>'AEO 2022 49 Raw'!N196</f>
        <v>96.304192</v>
      </c>
      <c r="L212" s="89">
        <f>'AEO 2022 49 Raw'!O196</f>
        <v>98.513390000000001</v>
      </c>
      <c r="M212" s="89">
        <f>'AEO 2022 49 Raw'!P196</f>
        <v>101.012337</v>
      </c>
      <c r="N212" s="89">
        <f>'AEO 2022 49 Raw'!Q196</f>
        <v>104.637337</v>
      </c>
      <c r="O212" s="89">
        <f>'AEO 2022 49 Raw'!R196</f>
        <v>108.711777</v>
      </c>
      <c r="P212" s="89">
        <f>'AEO 2022 49 Raw'!S196</f>
        <v>109.63874800000001</v>
      </c>
      <c r="Q212" s="89">
        <f>'AEO 2022 49 Raw'!T196</f>
        <v>110.568161</v>
      </c>
      <c r="R212" s="89">
        <f>'AEO 2022 49 Raw'!U196</f>
        <v>112.579117</v>
      </c>
      <c r="S212" s="89">
        <f>'AEO 2022 49 Raw'!V196</f>
        <v>115.95753499999999</v>
      </c>
      <c r="T212" s="89">
        <f>'AEO 2022 49 Raw'!W196</f>
        <v>120.34869399999999</v>
      </c>
      <c r="U212" s="89">
        <f>'AEO 2022 49 Raw'!X196</f>
        <v>125.49711600000001</v>
      </c>
      <c r="V212" s="89">
        <f>'AEO 2022 49 Raw'!Y196</f>
        <v>130.22554</v>
      </c>
      <c r="W212" s="89">
        <f>'AEO 2022 49 Raw'!Z196</f>
        <v>134.36489900000001</v>
      </c>
      <c r="X212" s="89">
        <f>'AEO 2022 49 Raw'!AA196</f>
        <v>137.02387999999999</v>
      </c>
      <c r="Y212" s="89">
        <f>'AEO 2022 49 Raw'!AB196</f>
        <v>139.677155</v>
      </c>
      <c r="Z212" s="89">
        <f>'AEO 2022 49 Raw'!AC196</f>
        <v>142.47958399999999</v>
      </c>
      <c r="AA212" s="89">
        <f>'AEO 2022 49 Raw'!AD196</f>
        <v>144.37713600000001</v>
      </c>
      <c r="AB212" s="89">
        <f>'AEO 2022 49 Raw'!AE196</f>
        <v>147.97740200000001</v>
      </c>
      <c r="AC212" s="89">
        <f>'AEO 2022 49 Raw'!AF196</f>
        <v>151.082809</v>
      </c>
      <c r="AD212" s="89">
        <f>'AEO 2022 49 Raw'!AG196</f>
        <v>153.550522</v>
      </c>
      <c r="AE212" s="89">
        <f>'AEO 2022 49 Raw'!AH196</f>
        <v>157.67443800000001</v>
      </c>
      <c r="AF212" s="89">
        <f>'AEO 2022 49 Raw'!AI196</f>
        <v>160.71824599999999</v>
      </c>
      <c r="AG212" s="95">
        <f>'AEO 2022 49 Raw'!AJ196</f>
        <v>2.4E-2</v>
      </c>
    </row>
    <row r="213" spans="1:33" ht="15" customHeight="1" x14ac:dyDescent="0.25">
      <c r="A213" s="83" t="s">
        <v>2095</v>
      </c>
      <c r="B213" s="88" t="s">
        <v>1907</v>
      </c>
      <c r="C213" s="89">
        <f>'AEO 2022 49 Raw'!F197</f>
        <v>0.37648999999999999</v>
      </c>
      <c r="D213" s="89">
        <f>'AEO 2022 49 Raw'!G197</f>
        <v>0.351775</v>
      </c>
      <c r="E213" s="89">
        <f>'AEO 2022 49 Raw'!H197</f>
        <v>0.37203000000000003</v>
      </c>
      <c r="F213" s="89">
        <f>'AEO 2022 49 Raw'!I197</f>
        <v>0.39303399999999999</v>
      </c>
      <c r="G213" s="89">
        <f>'AEO 2022 49 Raw'!J197</f>
        <v>0.40582099999999999</v>
      </c>
      <c r="H213" s="89">
        <f>'AEO 2022 49 Raw'!K197</f>
        <v>0.42066799999999999</v>
      </c>
      <c r="I213" s="89">
        <f>'AEO 2022 49 Raw'!L197</f>
        <v>0.43120799999999998</v>
      </c>
      <c r="J213" s="89">
        <f>'AEO 2022 49 Raw'!M197</f>
        <v>0.44614700000000002</v>
      </c>
      <c r="K213" s="89">
        <f>'AEO 2022 49 Raw'!N197</f>
        <v>0.46339999999999998</v>
      </c>
      <c r="L213" s="89">
        <f>'AEO 2022 49 Raw'!O197</f>
        <v>0.47684799999999999</v>
      </c>
      <c r="M213" s="89">
        <f>'AEO 2022 49 Raw'!P197</f>
        <v>0.49202899999999999</v>
      </c>
      <c r="N213" s="89">
        <f>'AEO 2022 49 Raw'!Q197</f>
        <v>0.51305199999999995</v>
      </c>
      <c r="O213" s="89">
        <f>'AEO 2022 49 Raw'!R197</f>
        <v>0.53617700000000001</v>
      </c>
      <c r="P213" s="89">
        <f>'AEO 2022 49 Raw'!S197</f>
        <v>0.54502399999999995</v>
      </c>
      <c r="Q213" s="89">
        <f>'AEO 2022 49 Raw'!T197</f>
        <v>0.55361899999999997</v>
      </c>
      <c r="R213" s="89">
        <f>'AEO 2022 49 Raw'!U197</f>
        <v>0.56938200000000005</v>
      </c>
      <c r="S213" s="89">
        <f>'AEO 2022 49 Raw'!V197</f>
        <v>0.59170900000000004</v>
      </c>
      <c r="T213" s="89">
        <f>'AEO 2022 49 Raw'!W197</f>
        <v>0.62098799999999998</v>
      </c>
      <c r="U213" s="89">
        <f>'AEO 2022 49 Raw'!X197</f>
        <v>0.65500000000000003</v>
      </c>
      <c r="V213" s="89">
        <f>'AEO 2022 49 Raw'!Y197</f>
        <v>0.68750800000000001</v>
      </c>
      <c r="W213" s="89">
        <f>'AEO 2022 49 Raw'!Z197</f>
        <v>0.71600299999999995</v>
      </c>
      <c r="X213" s="89">
        <f>'AEO 2022 49 Raw'!AA197</f>
        <v>0.74159699999999995</v>
      </c>
      <c r="Y213" s="89">
        <f>'AEO 2022 49 Raw'!AB197</f>
        <v>0.76776</v>
      </c>
      <c r="Z213" s="89">
        <f>'AEO 2022 49 Raw'!AC197</f>
        <v>0.79410099999999995</v>
      </c>
      <c r="AA213" s="89">
        <f>'AEO 2022 49 Raw'!AD197</f>
        <v>0.81852100000000005</v>
      </c>
      <c r="AB213" s="89">
        <f>'AEO 2022 49 Raw'!AE197</f>
        <v>0.85411800000000004</v>
      </c>
      <c r="AC213" s="89">
        <f>'AEO 2022 49 Raw'!AF197</f>
        <v>0.88782399999999995</v>
      </c>
      <c r="AD213" s="89">
        <f>'AEO 2022 49 Raw'!AG197</f>
        <v>0.91863399999999995</v>
      </c>
      <c r="AE213" s="89">
        <f>'AEO 2022 49 Raw'!AH197</f>
        <v>0.96042799999999995</v>
      </c>
      <c r="AF213" s="89">
        <f>'AEO 2022 49 Raw'!AI197</f>
        <v>0.99714999999999998</v>
      </c>
      <c r="AG213" s="95">
        <f>'AEO 2022 49 Raw'!AJ197</f>
        <v>3.4000000000000002E-2</v>
      </c>
    </row>
    <row r="214" spans="1:33" ht="15" customHeight="1" x14ac:dyDescent="0.25">
      <c r="A214" s="83" t="s">
        <v>2096</v>
      </c>
      <c r="B214" s="88" t="s">
        <v>1909</v>
      </c>
      <c r="C214" s="89">
        <f>'AEO 2022 49 Raw'!F198</f>
        <v>0.146287</v>
      </c>
      <c r="D214" s="89">
        <f>'AEO 2022 49 Raw'!G198</f>
        <v>0.13153699999999999</v>
      </c>
      <c r="E214" s="89">
        <f>'AEO 2022 49 Raw'!H198</f>
        <v>0.13419600000000001</v>
      </c>
      <c r="F214" s="89">
        <f>'AEO 2022 49 Raw'!I198</f>
        <v>0.13686799999999999</v>
      </c>
      <c r="G214" s="89">
        <f>'AEO 2022 49 Raw'!J198</f>
        <v>0.13653000000000001</v>
      </c>
      <c r="H214" s="89">
        <f>'AEO 2022 49 Raw'!K198</f>
        <v>0.136818</v>
      </c>
      <c r="I214" s="89">
        <f>'AEO 2022 49 Raw'!L198</f>
        <v>0.13566700000000001</v>
      </c>
      <c r="J214" s="89">
        <f>'AEO 2022 49 Raw'!M198</f>
        <v>0.13586400000000001</v>
      </c>
      <c r="K214" s="89">
        <f>'AEO 2022 49 Raw'!N198</f>
        <v>0.136686</v>
      </c>
      <c r="L214" s="89">
        <f>'AEO 2022 49 Raw'!O198</f>
        <v>0.13638900000000001</v>
      </c>
      <c r="M214" s="89">
        <f>'AEO 2022 49 Raw'!P198</f>
        <v>0.13655700000000001</v>
      </c>
      <c r="N214" s="89">
        <f>'AEO 2022 49 Raw'!Q198</f>
        <v>0.13822300000000001</v>
      </c>
      <c r="O214" s="89">
        <f>'AEO 2022 49 Raw'!R198</f>
        <v>0.14028099999999999</v>
      </c>
      <c r="P214" s="89">
        <f>'AEO 2022 49 Raw'!S198</f>
        <v>0.13853199999999999</v>
      </c>
      <c r="Q214" s="89">
        <f>'AEO 2022 49 Raw'!T198</f>
        <v>0.13688</v>
      </c>
      <c r="R214" s="89">
        <f>'AEO 2022 49 Raw'!U198</f>
        <v>0.137014</v>
      </c>
      <c r="S214" s="89">
        <f>'AEO 2022 49 Raw'!V198</f>
        <v>0.13922799999999999</v>
      </c>
      <c r="T214" s="89">
        <f>'AEO 2022 49 Raw'!W198</f>
        <v>0.14304600000000001</v>
      </c>
      <c r="U214" s="89">
        <f>'AEO 2022 49 Raw'!X198</f>
        <v>0.14782699999999999</v>
      </c>
      <c r="V214" s="89">
        <f>'AEO 2022 49 Raw'!Y198</f>
        <v>0.15223300000000001</v>
      </c>
      <c r="W214" s="89">
        <f>'AEO 2022 49 Raw'!Z198</f>
        <v>0.15570800000000001</v>
      </c>
      <c r="X214" s="89">
        <f>'AEO 2022 49 Raw'!AA198</f>
        <v>0.15860399999999999</v>
      </c>
      <c r="Y214" s="89">
        <f>'AEO 2022 49 Raw'!AB198</f>
        <v>0.16243099999999999</v>
      </c>
      <c r="Z214" s="89">
        <f>'AEO 2022 49 Raw'!AC198</f>
        <v>0.166439</v>
      </c>
      <c r="AA214" s="89">
        <f>'AEO 2022 49 Raw'!AD198</f>
        <v>0.17022399999999999</v>
      </c>
      <c r="AB214" s="89">
        <f>'AEO 2022 49 Raw'!AE198</f>
        <v>0.178258</v>
      </c>
      <c r="AC214" s="89">
        <f>'AEO 2022 49 Raw'!AF198</f>
        <v>0.186339</v>
      </c>
      <c r="AD214" s="89">
        <f>'AEO 2022 49 Raw'!AG198</f>
        <v>0.19431000000000001</v>
      </c>
      <c r="AE214" s="89">
        <f>'AEO 2022 49 Raw'!AH198</f>
        <v>0.20520099999999999</v>
      </c>
      <c r="AF214" s="89">
        <f>'AEO 2022 49 Raw'!AI198</f>
        <v>0.21567700000000001</v>
      </c>
      <c r="AG214" s="95">
        <f>'AEO 2022 49 Raw'!AJ198</f>
        <v>1.2999999999999999E-2</v>
      </c>
    </row>
    <row r="215" spans="1:33" ht="15" customHeight="1" x14ac:dyDescent="0.25">
      <c r="A215" s="83" t="s">
        <v>2097</v>
      </c>
      <c r="B215" s="88" t="s">
        <v>1911</v>
      </c>
      <c r="C215" s="89">
        <f>'AEO 2022 49 Raw'!F199</f>
        <v>4.6749590000000003</v>
      </c>
      <c r="D215" s="89">
        <f>'AEO 2022 49 Raw'!G199</f>
        <v>4.1136210000000002</v>
      </c>
      <c r="E215" s="89">
        <f>'AEO 2022 49 Raw'!H199</f>
        <v>4.0970579999999996</v>
      </c>
      <c r="F215" s="89">
        <f>'AEO 2022 49 Raw'!I199</f>
        <v>4.0762309999999999</v>
      </c>
      <c r="G215" s="89">
        <f>'AEO 2022 49 Raw'!J199</f>
        <v>3.9636719999999999</v>
      </c>
      <c r="H215" s="89">
        <f>'AEO 2022 49 Raw'!K199</f>
        <v>3.8751370000000001</v>
      </c>
      <c r="I215" s="89">
        <f>'AEO 2022 49 Raw'!L199</f>
        <v>3.7487970000000002</v>
      </c>
      <c r="J215" s="89">
        <f>'AEO 2022 49 Raw'!M199</f>
        <v>3.667557</v>
      </c>
      <c r="K215" s="89">
        <f>'AEO 2022 49 Raw'!N199</f>
        <v>3.623373</v>
      </c>
      <c r="L215" s="89">
        <f>'AEO 2022 49 Raw'!O199</f>
        <v>3.5556399999999999</v>
      </c>
      <c r="M215" s="89">
        <f>'AEO 2022 49 Raw'!P199</f>
        <v>3.5101819999999999</v>
      </c>
      <c r="N215" s="89">
        <f>'AEO 2022 49 Raw'!Q199</f>
        <v>3.5222980000000002</v>
      </c>
      <c r="O215" s="89">
        <f>'AEO 2022 49 Raw'!R199</f>
        <v>3.545372</v>
      </c>
      <c r="P215" s="89">
        <f>'AEO 2022 49 Raw'!S199</f>
        <v>3.4739800000000001</v>
      </c>
      <c r="Q215" s="89">
        <f>'AEO 2022 49 Raw'!T199</f>
        <v>3.4045070000000002</v>
      </c>
      <c r="R215" s="89">
        <f>'AEO 2022 49 Raw'!U199</f>
        <v>3.3810989999999999</v>
      </c>
      <c r="S215" s="89">
        <f>'AEO 2022 49 Raw'!V199</f>
        <v>3.3964660000000002</v>
      </c>
      <c r="T215" s="89">
        <f>'AEO 2022 49 Raw'!W199</f>
        <v>3.4759150000000001</v>
      </c>
      <c r="U215" s="89">
        <f>'AEO 2022 49 Raw'!X199</f>
        <v>3.5959919999999999</v>
      </c>
      <c r="V215" s="89">
        <f>'AEO 2022 49 Raw'!Y199</f>
        <v>3.7049690000000002</v>
      </c>
      <c r="W215" s="89">
        <f>'AEO 2022 49 Raw'!Z199</f>
        <v>3.7903709999999999</v>
      </c>
      <c r="X215" s="89">
        <f>'AEO 2022 49 Raw'!AA199</f>
        <v>3.8312810000000002</v>
      </c>
      <c r="Y215" s="89">
        <f>'AEO 2022 49 Raw'!AB199</f>
        <v>3.9664489999999999</v>
      </c>
      <c r="Z215" s="89">
        <f>'AEO 2022 49 Raw'!AC199</f>
        <v>3.994008</v>
      </c>
      <c r="AA215" s="89">
        <f>'AEO 2022 49 Raw'!AD199</f>
        <v>4.0998010000000003</v>
      </c>
      <c r="AB215" s="89">
        <f>'AEO 2022 49 Raw'!AE199</f>
        <v>4.1446120000000004</v>
      </c>
      <c r="AC215" s="89">
        <f>'AEO 2022 49 Raw'!AF199</f>
        <v>4.1815119999999997</v>
      </c>
      <c r="AD215" s="89">
        <f>'AEO 2022 49 Raw'!AG199</f>
        <v>4.1852989999999997</v>
      </c>
      <c r="AE215" s="89">
        <f>'AEO 2022 49 Raw'!AH199</f>
        <v>4.2199200000000001</v>
      </c>
      <c r="AF215" s="89">
        <f>'AEO 2022 49 Raw'!AI199</f>
        <v>4.3698420000000002</v>
      </c>
      <c r="AG215" s="95">
        <f>'AEO 2022 49 Raw'!AJ199</f>
        <v>-2E-3</v>
      </c>
    </row>
    <row r="216" spans="1:33" ht="15" customHeight="1" x14ac:dyDescent="0.25">
      <c r="A216" s="83" t="s">
        <v>2098</v>
      </c>
      <c r="B216" s="88" t="s">
        <v>1913</v>
      </c>
      <c r="C216" s="89">
        <f>'AEO 2022 49 Raw'!F200</f>
        <v>2.7330000000000002E-3</v>
      </c>
      <c r="D216" s="89">
        <f>'AEO 2022 49 Raw'!G200</f>
        <v>2.48E-3</v>
      </c>
      <c r="E216" s="89">
        <f>'AEO 2022 49 Raw'!H200</f>
        <v>2.5460000000000001E-3</v>
      </c>
      <c r="F216" s="89">
        <f>'AEO 2022 49 Raw'!I200</f>
        <v>2.611E-3</v>
      </c>
      <c r="G216" s="89">
        <f>'AEO 2022 49 Raw'!J200</f>
        <v>2.6180000000000001E-3</v>
      </c>
      <c r="H216" s="89">
        <f>'AEO 2022 49 Raw'!K200</f>
        <v>2.6350000000000002E-3</v>
      </c>
      <c r="I216" s="89">
        <f>'AEO 2022 49 Raw'!L200</f>
        <v>2.6220000000000002E-3</v>
      </c>
      <c r="J216" s="89">
        <f>'AEO 2022 49 Raw'!M200</f>
        <v>2.6340000000000001E-3</v>
      </c>
      <c r="K216" s="89">
        <f>'AEO 2022 49 Raw'!N200</f>
        <v>2.6559999999999999E-3</v>
      </c>
      <c r="L216" s="89">
        <f>'AEO 2022 49 Raw'!O200</f>
        <v>2.653E-3</v>
      </c>
      <c r="M216" s="89">
        <f>'AEO 2022 49 Raw'!P200</f>
        <v>2.6580000000000002E-3</v>
      </c>
      <c r="N216" s="89">
        <f>'AEO 2022 49 Raw'!Q200</f>
        <v>2.6909999999999998E-3</v>
      </c>
      <c r="O216" s="89">
        <f>'AEO 2022 49 Raw'!R200</f>
        <v>2.7299999999999998E-3</v>
      </c>
      <c r="P216" s="89">
        <f>'AEO 2022 49 Raw'!S200</f>
        <v>2.6949999999999999E-3</v>
      </c>
      <c r="Q216" s="89">
        <f>'AEO 2022 49 Raw'!T200</f>
        <v>2.6570000000000001E-3</v>
      </c>
      <c r="R216" s="89">
        <f>'AEO 2022 49 Raw'!U200</f>
        <v>2.653E-3</v>
      </c>
      <c r="S216" s="89">
        <f>'AEO 2022 49 Raw'!V200</f>
        <v>2.6770000000000001E-3</v>
      </c>
      <c r="T216" s="89">
        <f>'AEO 2022 49 Raw'!W200</f>
        <v>2.728E-3</v>
      </c>
      <c r="U216" s="89">
        <f>'AEO 2022 49 Raw'!X200</f>
        <v>2.794E-3</v>
      </c>
      <c r="V216" s="89">
        <f>'AEO 2022 49 Raw'!Y200</f>
        <v>2.8479999999999998E-3</v>
      </c>
      <c r="W216" s="89">
        <f>'AEO 2022 49 Raw'!Z200</f>
        <v>2.8800000000000002E-3</v>
      </c>
      <c r="X216" s="89">
        <f>'AEO 2022 49 Raw'!AA200</f>
        <v>2.8969999999999998E-3</v>
      </c>
      <c r="Y216" s="89">
        <f>'AEO 2022 49 Raw'!AB200</f>
        <v>2.9129999999999998E-3</v>
      </c>
      <c r="Z216" s="89">
        <f>'AEO 2022 49 Raw'!AC200</f>
        <v>2.928E-3</v>
      </c>
      <c r="AA216" s="89">
        <f>'AEO 2022 49 Raw'!AD200</f>
        <v>2.9359999999999998E-3</v>
      </c>
      <c r="AB216" s="89">
        <f>'AEO 2022 49 Raw'!AE200</f>
        <v>2.9810000000000001E-3</v>
      </c>
      <c r="AC216" s="89">
        <f>'AEO 2022 49 Raw'!AF200</f>
        <v>3.0170000000000002E-3</v>
      </c>
      <c r="AD216" s="89">
        <f>'AEO 2022 49 Raw'!AG200</f>
        <v>3.0400000000000002E-3</v>
      </c>
      <c r="AE216" s="89">
        <f>'AEO 2022 49 Raw'!AH200</f>
        <v>3.0969999999999999E-3</v>
      </c>
      <c r="AF216" s="89">
        <f>'AEO 2022 49 Raw'!AI200</f>
        <v>3.1340000000000001E-3</v>
      </c>
      <c r="AG216" s="95">
        <f>'AEO 2022 49 Raw'!AJ200</f>
        <v>5.0000000000000001E-3</v>
      </c>
    </row>
    <row r="217" spans="1:33" ht="15" customHeight="1" x14ac:dyDescent="0.25">
      <c r="A217" s="83" t="s">
        <v>2099</v>
      </c>
      <c r="B217" s="88" t="s">
        <v>1915</v>
      </c>
      <c r="C217" s="89">
        <f>'AEO 2022 49 Raw'!F201</f>
        <v>0.42980000000000002</v>
      </c>
      <c r="D217" s="89">
        <f>'AEO 2022 49 Raw'!G201</f>
        <v>0.40158500000000003</v>
      </c>
      <c r="E217" s="89">
        <f>'AEO 2022 49 Raw'!H201</f>
        <v>0.424709</v>
      </c>
      <c r="F217" s="89">
        <f>'AEO 2022 49 Raw'!I201</f>
        <v>0.448687</v>
      </c>
      <c r="G217" s="89">
        <f>'AEO 2022 49 Raw'!J201</f>
        <v>0.46328399999999997</v>
      </c>
      <c r="H217" s="89">
        <f>'AEO 2022 49 Raw'!K201</f>
        <v>0.48023300000000002</v>
      </c>
      <c r="I217" s="89">
        <f>'AEO 2022 49 Raw'!L201</f>
        <v>0.49226500000000001</v>
      </c>
      <c r="J217" s="89">
        <f>'AEO 2022 49 Raw'!M201</f>
        <v>0.50931999999999999</v>
      </c>
      <c r="K217" s="89">
        <f>'AEO 2022 49 Raw'!N201</f>
        <v>0.52901699999999996</v>
      </c>
      <c r="L217" s="89">
        <f>'AEO 2022 49 Raw'!O201</f>
        <v>0.54436799999999996</v>
      </c>
      <c r="M217" s="89">
        <f>'AEO 2022 49 Raw'!P201</f>
        <v>0.56169899999999995</v>
      </c>
      <c r="N217" s="89">
        <f>'AEO 2022 49 Raw'!Q201</f>
        <v>0.58569899999999997</v>
      </c>
      <c r="O217" s="89">
        <f>'AEO 2022 49 Raw'!R201</f>
        <v>0.61209800000000003</v>
      </c>
      <c r="P217" s="89">
        <f>'AEO 2022 49 Raw'!S201</f>
        <v>0.62219800000000003</v>
      </c>
      <c r="Q217" s="89">
        <f>'AEO 2022 49 Raw'!T201</f>
        <v>0.63200900000000004</v>
      </c>
      <c r="R217" s="89">
        <f>'AEO 2022 49 Raw'!U201</f>
        <v>0.65000500000000005</v>
      </c>
      <c r="S217" s="89">
        <f>'AEO 2022 49 Raw'!V201</f>
        <v>0.67549300000000001</v>
      </c>
      <c r="T217" s="89">
        <f>'AEO 2022 49 Raw'!W201</f>
        <v>0.70891800000000005</v>
      </c>
      <c r="U217" s="89">
        <f>'AEO 2022 49 Raw'!X201</f>
        <v>0.74774600000000002</v>
      </c>
      <c r="V217" s="89">
        <f>'AEO 2022 49 Raw'!Y201</f>
        <v>0.78485700000000003</v>
      </c>
      <c r="W217" s="89">
        <f>'AEO 2022 49 Raw'!Z201</f>
        <v>0.81738699999999997</v>
      </c>
      <c r="X217" s="89">
        <f>'AEO 2022 49 Raw'!AA201</f>
        <v>0.84660500000000005</v>
      </c>
      <c r="Y217" s="89">
        <f>'AEO 2022 49 Raw'!AB201</f>
        <v>0.87647299999999995</v>
      </c>
      <c r="Z217" s="89">
        <f>'AEO 2022 49 Raw'!AC201</f>
        <v>0.90654400000000002</v>
      </c>
      <c r="AA217" s="89">
        <f>'AEO 2022 49 Raw'!AD201</f>
        <v>0.93442099999999995</v>
      </c>
      <c r="AB217" s="89">
        <f>'AEO 2022 49 Raw'!AE201</f>
        <v>0.97505900000000001</v>
      </c>
      <c r="AC217" s="89">
        <f>'AEO 2022 49 Raw'!AF201</f>
        <v>1.0135369999999999</v>
      </c>
      <c r="AD217" s="89">
        <f>'AEO 2022 49 Raw'!AG201</f>
        <v>1.04871</v>
      </c>
      <c r="AE217" s="89">
        <f>'AEO 2022 49 Raw'!AH201</f>
        <v>1.096422</v>
      </c>
      <c r="AF217" s="89">
        <f>'AEO 2022 49 Raw'!AI201</f>
        <v>1.138344</v>
      </c>
      <c r="AG217" s="95">
        <f>'AEO 2022 49 Raw'!AJ201</f>
        <v>3.4000000000000002E-2</v>
      </c>
    </row>
    <row r="218" spans="1:33" ht="15" customHeight="1" x14ac:dyDescent="0.25">
      <c r="A218" s="83" t="s">
        <v>2100</v>
      </c>
      <c r="B218" s="88" t="s">
        <v>1917</v>
      </c>
      <c r="C218" s="89">
        <f>'AEO 2022 49 Raw'!F202</f>
        <v>0.44802900000000001</v>
      </c>
      <c r="D218" s="89">
        <f>'AEO 2022 49 Raw'!G202</f>
        <v>0.41861799999999999</v>
      </c>
      <c r="E218" s="89">
        <f>'AEO 2022 49 Raw'!H202</f>
        <v>0.442722</v>
      </c>
      <c r="F218" s="89">
        <f>'AEO 2022 49 Raw'!I202</f>
        <v>0.46771699999999999</v>
      </c>
      <c r="G218" s="89">
        <f>'AEO 2022 49 Raw'!J202</f>
        <v>0.48293399999999997</v>
      </c>
      <c r="H218" s="89">
        <f>'AEO 2022 49 Raw'!K202</f>
        <v>0.50060099999999996</v>
      </c>
      <c r="I218" s="89">
        <f>'AEO 2022 49 Raw'!L202</f>
        <v>0.51314400000000004</v>
      </c>
      <c r="J218" s="89">
        <f>'AEO 2022 49 Raw'!M202</f>
        <v>0.53092200000000001</v>
      </c>
      <c r="K218" s="89">
        <f>'AEO 2022 49 Raw'!N202</f>
        <v>0.551454</v>
      </c>
      <c r="L218" s="89">
        <f>'AEO 2022 49 Raw'!O202</f>
        <v>0.56745599999999996</v>
      </c>
      <c r="M218" s="89">
        <f>'AEO 2022 49 Raw'!P202</f>
        <v>0.58552300000000002</v>
      </c>
      <c r="N218" s="89">
        <f>'AEO 2022 49 Raw'!Q202</f>
        <v>0.610541</v>
      </c>
      <c r="O218" s="89">
        <f>'AEO 2022 49 Raw'!R202</f>
        <v>0.63805900000000004</v>
      </c>
      <c r="P218" s="89">
        <f>'AEO 2022 49 Raw'!S202</f>
        <v>0.64858700000000002</v>
      </c>
      <c r="Q218" s="89">
        <f>'AEO 2022 49 Raw'!T202</f>
        <v>0.65881500000000004</v>
      </c>
      <c r="R218" s="89">
        <f>'AEO 2022 49 Raw'!U202</f>
        <v>0.67757400000000001</v>
      </c>
      <c r="S218" s="89">
        <f>'AEO 2022 49 Raw'!V202</f>
        <v>0.70414299999999996</v>
      </c>
      <c r="T218" s="89">
        <f>'AEO 2022 49 Raw'!W202</f>
        <v>0.73898600000000003</v>
      </c>
      <c r="U218" s="89">
        <f>'AEO 2022 49 Raw'!X202</f>
        <v>0.77946099999999996</v>
      </c>
      <c r="V218" s="89">
        <f>'AEO 2022 49 Raw'!Y202</f>
        <v>0.81814500000000001</v>
      </c>
      <c r="W218" s="89">
        <f>'AEO 2022 49 Raw'!Z202</f>
        <v>0.85205500000000001</v>
      </c>
      <c r="X218" s="89">
        <f>'AEO 2022 49 Raw'!AA202</f>
        <v>0.88251199999999996</v>
      </c>
      <c r="Y218" s="89">
        <f>'AEO 2022 49 Raw'!AB202</f>
        <v>0.91364699999999999</v>
      </c>
      <c r="Z218" s="89">
        <f>'AEO 2022 49 Raw'!AC202</f>
        <v>0.94499299999999997</v>
      </c>
      <c r="AA218" s="89">
        <f>'AEO 2022 49 Raw'!AD202</f>
        <v>0.97405299999999995</v>
      </c>
      <c r="AB218" s="89">
        <f>'AEO 2022 49 Raw'!AE202</f>
        <v>1.0164139999999999</v>
      </c>
      <c r="AC218" s="89">
        <f>'AEO 2022 49 Raw'!AF202</f>
        <v>1.056524</v>
      </c>
      <c r="AD218" s="89">
        <f>'AEO 2022 49 Raw'!AG202</f>
        <v>1.093189</v>
      </c>
      <c r="AE218" s="89">
        <f>'AEO 2022 49 Raw'!AH202</f>
        <v>1.142925</v>
      </c>
      <c r="AF218" s="89">
        <f>'AEO 2022 49 Raw'!AI202</f>
        <v>1.186625</v>
      </c>
      <c r="AG218" s="95">
        <f>'AEO 2022 49 Raw'!AJ202</f>
        <v>3.4000000000000002E-2</v>
      </c>
    </row>
    <row r="219" spans="1:33" ht="15" customHeight="1" x14ac:dyDescent="0.25">
      <c r="A219" s="83" t="s">
        <v>2101</v>
      </c>
      <c r="B219" s="88" t="s">
        <v>1919</v>
      </c>
      <c r="C219" s="89">
        <f>'AEO 2022 49 Raw'!F203</f>
        <v>5.0000000000000002E-5</v>
      </c>
      <c r="D219" s="89">
        <f>'AEO 2022 49 Raw'!G203</f>
        <v>4.6E-5</v>
      </c>
      <c r="E219" s="89">
        <f>'AEO 2022 49 Raw'!H203</f>
        <v>4.6999999999999997E-5</v>
      </c>
      <c r="F219" s="89">
        <f>'AEO 2022 49 Raw'!I203</f>
        <v>4.8000000000000001E-5</v>
      </c>
      <c r="G219" s="89">
        <f>'AEO 2022 49 Raw'!J203</f>
        <v>4.6999999999999997E-5</v>
      </c>
      <c r="H219" s="89">
        <f>'AEO 2022 49 Raw'!K203</f>
        <v>4.6999999999999997E-5</v>
      </c>
      <c r="I219" s="89">
        <f>'AEO 2022 49 Raw'!L203</f>
        <v>4.6999999999999997E-5</v>
      </c>
      <c r="J219" s="89">
        <f>'AEO 2022 49 Raw'!M203</f>
        <v>4.6999999999999997E-5</v>
      </c>
      <c r="K219" s="89">
        <f>'AEO 2022 49 Raw'!N203</f>
        <v>4.6E-5</v>
      </c>
      <c r="L219" s="89">
        <f>'AEO 2022 49 Raw'!O203</f>
        <v>4.6E-5</v>
      </c>
      <c r="M219" s="89">
        <f>'AEO 2022 49 Raw'!P203</f>
        <v>4.5000000000000003E-5</v>
      </c>
      <c r="N219" s="89">
        <f>'AEO 2022 49 Raw'!Q203</f>
        <v>4.3999999999999999E-5</v>
      </c>
      <c r="O219" s="89">
        <f>'AEO 2022 49 Raw'!R203</f>
        <v>4.3999999999999999E-5</v>
      </c>
      <c r="P219" s="89">
        <f>'AEO 2022 49 Raw'!S203</f>
        <v>4.1999999999999998E-5</v>
      </c>
      <c r="Q219" s="89">
        <f>'AEO 2022 49 Raw'!T203</f>
        <v>4.0000000000000003E-5</v>
      </c>
      <c r="R219" s="89">
        <f>'AEO 2022 49 Raw'!U203</f>
        <v>3.8999999999999999E-5</v>
      </c>
      <c r="S219" s="89">
        <f>'AEO 2022 49 Raw'!V203</f>
        <v>3.8000000000000002E-5</v>
      </c>
      <c r="T219" s="89">
        <f>'AEO 2022 49 Raw'!W203</f>
        <v>3.8000000000000002E-5</v>
      </c>
      <c r="U219" s="89">
        <f>'AEO 2022 49 Raw'!X203</f>
        <v>3.6999999999999998E-5</v>
      </c>
      <c r="V219" s="89">
        <f>'AEO 2022 49 Raw'!Y203</f>
        <v>3.6999999999999998E-5</v>
      </c>
      <c r="W219" s="89">
        <f>'AEO 2022 49 Raw'!Z203</f>
        <v>3.6000000000000001E-5</v>
      </c>
      <c r="X219" s="89">
        <f>'AEO 2022 49 Raw'!AA203</f>
        <v>3.4999999999999997E-5</v>
      </c>
      <c r="Y219" s="89">
        <f>'AEO 2022 49 Raw'!AB203</f>
        <v>3.4E-5</v>
      </c>
      <c r="Z219" s="89">
        <f>'AEO 2022 49 Raw'!AC203</f>
        <v>3.4E-5</v>
      </c>
      <c r="AA219" s="89">
        <f>'AEO 2022 49 Raw'!AD203</f>
        <v>3.3000000000000003E-5</v>
      </c>
      <c r="AB219" s="89">
        <f>'AEO 2022 49 Raw'!AE203</f>
        <v>3.1999999999999999E-5</v>
      </c>
      <c r="AC219" s="89">
        <f>'AEO 2022 49 Raw'!AF203</f>
        <v>3.1000000000000001E-5</v>
      </c>
      <c r="AD219" s="89">
        <f>'AEO 2022 49 Raw'!AG203</f>
        <v>3.1000000000000001E-5</v>
      </c>
      <c r="AE219" s="89">
        <f>'AEO 2022 49 Raw'!AH203</f>
        <v>3.0000000000000001E-5</v>
      </c>
      <c r="AF219" s="89">
        <f>'AEO 2022 49 Raw'!AI203</f>
        <v>2.9E-5</v>
      </c>
      <c r="AG219" s="95">
        <f>'AEO 2022 49 Raw'!AJ203</f>
        <v>-1.7999999999999999E-2</v>
      </c>
    </row>
    <row r="220" spans="1:33" ht="15" customHeight="1" x14ac:dyDescent="0.25">
      <c r="A220" s="83" t="s">
        <v>2102</v>
      </c>
      <c r="B220" s="88" t="s">
        <v>1921</v>
      </c>
      <c r="C220" s="89">
        <f>'AEO 2022 49 Raw'!F204</f>
        <v>273.34655800000002</v>
      </c>
      <c r="D220" s="89">
        <f>'AEO 2022 49 Raw'!G204</f>
        <v>247.963852</v>
      </c>
      <c r="E220" s="89">
        <f>'AEO 2022 49 Raw'!H204</f>
        <v>254.60356100000001</v>
      </c>
      <c r="F220" s="89">
        <f>'AEO 2022 49 Raw'!I204</f>
        <v>261.14352400000001</v>
      </c>
      <c r="G220" s="89">
        <f>'AEO 2022 49 Raw'!J204</f>
        <v>261.78610200000003</v>
      </c>
      <c r="H220" s="89">
        <f>'AEO 2022 49 Raw'!K204</f>
        <v>263.45931999999999</v>
      </c>
      <c r="I220" s="89">
        <f>'AEO 2022 49 Raw'!L204</f>
        <v>262.19467200000003</v>
      </c>
      <c r="J220" s="89">
        <f>'AEO 2022 49 Raw'!M204</f>
        <v>263.37710600000003</v>
      </c>
      <c r="K220" s="89">
        <f>'AEO 2022 49 Raw'!N204</f>
        <v>265.59463499999998</v>
      </c>
      <c r="L220" s="89">
        <f>'AEO 2022 49 Raw'!O204</f>
        <v>265.341431</v>
      </c>
      <c r="M220" s="89">
        <f>'AEO 2022 49 Raw'!P204</f>
        <v>265.81500199999999</v>
      </c>
      <c r="N220" s="89">
        <f>'AEO 2022 49 Raw'!Q204</f>
        <v>269.09945699999997</v>
      </c>
      <c r="O220" s="89">
        <f>'AEO 2022 49 Raw'!R204</f>
        <v>273.03750600000001</v>
      </c>
      <c r="P220" s="89">
        <f>'AEO 2022 49 Raw'!S204</f>
        <v>269.45892300000003</v>
      </c>
      <c r="Q220" s="89">
        <f>'AEO 2022 49 Raw'!T204</f>
        <v>265.73586999999998</v>
      </c>
      <c r="R220" s="89">
        <f>'AEO 2022 49 Raw'!U204</f>
        <v>265.34204099999999</v>
      </c>
      <c r="S220" s="89">
        <f>'AEO 2022 49 Raw'!V204</f>
        <v>267.71523999999999</v>
      </c>
      <c r="T220" s="89">
        <f>'AEO 2022 49 Raw'!W204</f>
        <v>272.77914399999997</v>
      </c>
      <c r="U220" s="89">
        <f>'AEO 2022 49 Raw'!X204</f>
        <v>279.33935500000001</v>
      </c>
      <c r="V220" s="89">
        <f>'AEO 2022 49 Raw'!Y204</f>
        <v>284.663116</v>
      </c>
      <c r="W220" s="89">
        <f>'AEO 2022 49 Raw'!Z204</f>
        <v>287.82678199999998</v>
      </c>
      <c r="X220" s="89">
        <f>'AEO 2022 49 Raw'!AA204</f>
        <v>289.43225100000001</v>
      </c>
      <c r="Y220" s="89">
        <f>'AEO 2022 49 Raw'!AB204</f>
        <v>290.91592400000002</v>
      </c>
      <c r="Z220" s="89">
        <f>'AEO 2022 49 Raw'!AC204</f>
        <v>292.132904</v>
      </c>
      <c r="AA220" s="89">
        <f>'AEO 2022 49 Raw'!AD204</f>
        <v>292.34609999999998</v>
      </c>
      <c r="AB220" s="89">
        <f>'AEO 2022 49 Raw'!AE204</f>
        <v>296.17486600000001</v>
      </c>
      <c r="AC220" s="89">
        <f>'AEO 2022 49 Raw'!AF204</f>
        <v>298.895691</v>
      </c>
      <c r="AD220" s="89">
        <f>'AEO 2022 49 Raw'!AG204</f>
        <v>300.260651</v>
      </c>
      <c r="AE220" s="89">
        <f>'AEO 2022 49 Raw'!AH204</f>
        <v>304.77789300000001</v>
      </c>
      <c r="AF220" s="89">
        <f>'AEO 2022 49 Raw'!AI204</f>
        <v>307.21469100000002</v>
      </c>
      <c r="AG220" s="95">
        <f>'AEO 2022 49 Raw'!AJ204</f>
        <v>4.0000000000000001E-3</v>
      </c>
    </row>
    <row r="221" spans="1:33" ht="15" customHeight="1" x14ac:dyDescent="0.25">
      <c r="B221" s="35" t="s">
        <v>1922</v>
      </c>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5"/>
    </row>
    <row r="222" spans="1:33" ht="15" customHeight="1" x14ac:dyDescent="0.25">
      <c r="A222" s="83" t="s">
        <v>2103</v>
      </c>
      <c r="B222" s="88" t="s">
        <v>1903</v>
      </c>
      <c r="C222" s="89">
        <f>'AEO 2022 49 Raw'!F206</f>
        <v>130.406082</v>
      </c>
      <c r="D222" s="89">
        <f>'AEO 2022 49 Raw'!G206</f>
        <v>117.794769</v>
      </c>
      <c r="E222" s="89">
        <f>'AEO 2022 49 Raw'!H206</f>
        <v>120.93113700000001</v>
      </c>
      <c r="F222" s="89">
        <f>'AEO 2022 49 Raw'!I206</f>
        <v>131.27229299999999</v>
      </c>
      <c r="G222" s="89">
        <f>'AEO 2022 49 Raw'!J206</f>
        <v>136.692734</v>
      </c>
      <c r="H222" s="89">
        <f>'AEO 2022 49 Raw'!K206</f>
        <v>137.715363</v>
      </c>
      <c r="I222" s="89">
        <f>'AEO 2022 49 Raw'!L206</f>
        <v>137.368988</v>
      </c>
      <c r="J222" s="89">
        <f>'AEO 2022 49 Raw'!M206</f>
        <v>138.69497699999999</v>
      </c>
      <c r="K222" s="89">
        <f>'AEO 2022 49 Raw'!N206</f>
        <v>140.175995</v>
      </c>
      <c r="L222" s="89">
        <f>'AEO 2022 49 Raw'!O206</f>
        <v>139.85708600000001</v>
      </c>
      <c r="M222" s="89">
        <f>'AEO 2022 49 Raw'!P206</f>
        <v>138.88368199999999</v>
      </c>
      <c r="N222" s="89">
        <f>'AEO 2022 49 Raw'!Q206</f>
        <v>139.85740699999999</v>
      </c>
      <c r="O222" s="89">
        <f>'AEO 2022 49 Raw'!R206</f>
        <v>140.94761700000001</v>
      </c>
      <c r="P222" s="89">
        <f>'AEO 2022 49 Raw'!S206</f>
        <v>138.28651400000001</v>
      </c>
      <c r="Q222" s="89">
        <f>'AEO 2022 49 Raw'!T206</f>
        <v>135.298248</v>
      </c>
      <c r="R222" s="89">
        <f>'AEO 2022 49 Raw'!U206</f>
        <v>134.748459</v>
      </c>
      <c r="S222" s="89">
        <f>'AEO 2022 49 Raw'!V206</f>
        <v>136.852127</v>
      </c>
      <c r="T222" s="89">
        <f>'AEO 2022 49 Raw'!W206</f>
        <v>139.773911</v>
      </c>
      <c r="U222" s="89">
        <f>'AEO 2022 49 Raw'!X206</f>
        <v>144.19809000000001</v>
      </c>
      <c r="V222" s="89">
        <f>'AEO 2022 49 Raw'!Y206</f>
        <v>147.84144599999999</v>
      </c>
      <c r="W222" s="89">
        <f>'AEO 2022 49 Raw'!Z206</f>
        <v>149.439178</v>
      </c>
      <c r="X222" s="89">
        <f>'AEO 2022 49 Raw'!AA206</f>
        <v>150.342331</v>
      </c>
      <c r="Y222" s="89">
        <f>'AEO 2022 49 Raw'!AB206</f>
        <v>150.940887</v>
      </c>
      <c r="Z222" s="89">
        <f>'AEO 2022 49 Raw'!AC206</f>
        <v>151.48081999999999</v>
      </c>
      <c r="AA222" s="89">
        <f>'AEO 2022 49 Raw'!AD206</f>
        <v>151.848557</v>
      </c>
      <c r="AB222" s="89">
        <f>'AEO 2022 49 Raw'!AE206</f>
        <v>153.54594399999999</v>
      </c>
      <c r="AC222" s="89">
        <f>'AEO 2022 49 Raw'!AF206</f>
        <v>155.55879200000001</v>
      </c>
      <c r="AD222" s="89">
        <f>'AEO 2022 49 Raw'!AG206</f>
        <v>155.16767899999999</v>
      </c>
      <c r="AE222" s="89">
        <f>'AEO 2022 49 Raw'!AH206</f>
        <v>155.24366800000001</v>
      </c>
      <c r="AF222" s="89">
        <f>'AEO 2022 49 Raw'!AI206</f>
        <v>159.60813899999999</v>
      </c>
      <c r="AG222" s="95">
        <f>'AEO 2022 49 Raw'!AJ206</f>
        <v>7.0000000000000001E-3</v>
      </c>
    </row>
    <row r="223" spans="1:33" ht="15" customHeight="1" x14ac:dyDescent="0.25">
      <c r="A223" s="83" t="s">
        <v>2104</v>
      </c>
      <c r="B223" s="88" t="s">
        <v>1905</v>
      </c>
      <c r="C223" s="89">
        <f>'AEO 2022 49 Raw'!F207</f>
        <v>49.838943</v>
      </c>
      <c r="D223" s="89">
        <f>'AEO 2022 49 Raw'!G207</f>
        <v>45.169249999999998</v>
      </c>
      <c r="E223" s="89">
        <f>'AEO 2022 49 Raw'!H207</f>
        <v>46.525032000000003</v>
      </c>
      <c r="F223" s="89">
        <f>'AEO 2022 49 Raw'!I207</f>
        <v>50.757252000000001</v>
      </c>
      <c r="G223" s="89">
        <f>'AEO 2022 49 Raw'!J207</f>
        <v>53.033645999999997</v>
      </c>
      <c r="H223" s="89">
        <f>'AEO 2022 49 Raw'!K207</f>
        <v>53.667014999999999</v>
      </c>
      <c r="I223" s="89">
        <f>'AEO 2022 49 Raw'!L207</f>
        <v>53.955975000000002</v>
      </c>
      <c r="J223" s="89">
        <f>'AEO 2022 49 Raw'!M207</f>
        <v>54.842261999999998</v>
      </c>
      <c r="K223" s="89">
        <f>'AEO 2022 49 Raw'!N207</f>
        <v>55.877192999999998</v>
      </c>
      <c r="L223" s="89">
        <f>'AEO 2022 49 Raw'!O207</f>
        <v>56.172339999999998</v>
      </c>
      <c r="M223" s="89">
        <f>'AEO 2022 49 Raw'!P207</f>
        <v>56.13776</v>
      </c>
      <c r="N223" s="89">
        <f>'AEO 2022 49 Raw'!Q207</f>
        <v>56.842734999999998</v>
      </c>
      <c r="O223" s="89">
        <f>'AEO 2022 49 Raw'!R207</f>
        <v>57.752589999999998</v>
      </c>
      <c r="P223" s="89">
        <f>'AEO 2022 49 Raw'!S207</f>
        <v>57.164687999999998</v>
      </c>
      <c r="Q223" s="89">
        <f>'AEO 2022 49 Raw'!T207</f>
        <v>56.387905000000003</v>
      </c>
      <c r="R223" s="89">
        <f>'AEO 2022 49 Raw'!U207</f>
        <v>56.641711999999998</v>
      </c>
      <c r="S223" s="89">
        <f>'AEO 2022 49 Raw'!V207</f>
        <v>58.039501000000001</v>
      </c>
      <c r="T223" s="89">
        <f>'AEO 2022 49 Raw'!W207</f>
        <v>59.744304999999997</v>
      </c>
      <c r="U223" s="89">
        <f>'AEO 2022 49 Raw'!X207</f>
        <v>62.087550999999998</v>
      </c>
      <c r="V223" s="89">
        <f>'AEO 2022 49 Raw'!Y207</f>
        <v>64.093010000000007</v>
      </c>
      <c r="W223" s="89">
        <f>'AEO 2022 49 Raw'!Z207</f>
        <v>65.201301999999998</v>
      </c>
      <c r="X223" s="89">
        <f>'AEO 2022 49 Raw'!AA207</f>
        <v>66.024910000000006</v>
      </c>
      <c r="Y223" s="89">
        <f>'AEO 2022 49 Raw'!AB207</f>
        <v>66.789046999999997</v>
      </c>
      <c r="Z223" s="89">
        <f>'AEO 2022 49 Raw'!AC207</f>
        <v>67.505745000000005</v>
      </c>
      <c r="AA223" s="89">
        <f>'AEO 2022 49 Raw'!AD207</f>
        <v>68.231728000000004</v>
      </c>
      <c r="AB223" s="89">
        <f>'AEO 2022 49 Raw'!AE207</f>
        <v>69.442307</v>
      </c>
      <c r="AC223" s="89">
        <f>'AEO 2022 49 Raw'!AF207</f>
        <v>70.586899000000003</v>
      </c>
      <c r="AD223" s="89">
        <f>'AEO 2022 49 Raw'!AG207</f>
        <v>70.483520999999996</v>
      </c>
      <c r="AE223" s="89">
        <f>'AEO 2022 49 Raw'!AH207</f>
        <v>70.499413000000004</v>
      </c>
      <c r="AF223" s="89">
        <f>'AEO 2022 49 Raw'!AI207</f>
        <v>72.283278999999993</v>
      </c>
      <c r="AG223" s="95">
        <f>'AEO 2022 49 Raw'!AJ207</f>
        <v>1.2999999999999999E-2</v>
      </c>
    </row>
    <row r="224" spans="1:33" ht="15" customHeight="1" x14ac:dyDescent="0.25">
      <c r="A224" s="83" t="s">
        <v>2105</v>
      </c>
      <c r="B224" s="88" t="s">
        <v>1907</v>
      </c>
      <c r="C224" s="89">
        <f>'AEO 2022 49 Raw'!F208</f>
        <v>0.23280999999999999</v>
      </c>
      <c r="D224" s="89">
        <f>'AEO 2022 49 Raw'!G208</f>
        <v>0.21682699999999999</v>
      </c>
      <c r="E224" s="89">
        <f>'AEO 2022 49 Raw'!H208</f>
        <v>0.22952400000000001</v>
      </c>
      <c r="F224" s="89">
        <f>'AEO 2022 49 Raw'!I208</f>
        <v>0.25704100000000002</v>
      </c>
      <c r="G224" s="89">
        <f>'AEO 2022 49 Raw'!J208</f>
        <v>0.27602300000000002</v>
      </c>
      <c r="H224" s="89">
        <f>'AEO 2022 49 Raw'!K208</f>
        <v>0.28688799999999998</v>
      </c>
      <c r="I224" s="89">
        <f>'AEO 2022 49 Raw'!L208</f>
        <v>0.29552699999999998</v>
      </c>
      <c r="J224" s="89">
        <f>'AEO 2022 49 Raw'!M208</f>
        <v>0.30809599999999998</v>
      </c>
      <c r="K224" s="89">
        <f>'AEO 2022 49 Raw'!N208</f>
        <v>0.32167099999999998</v>
      </c>
      <c r="L224" s="89">
        <f>'AEO 2022 49 Raw'!O208</f>
        <v>0.331536</v>
      </c>
      <c r="M224" s="89">
        <f>'AEO 2022 49 Raw'!P208</f>
        <v>0.34006199999999998</v>
      </c>
      <c r="N224" s="89">
        <f>'AEO 2022 49 Raw'!Q208</f>
        <v>0.35364499999999999</v>
      </c>
      <c r="O224" s="89">
        <f>'AEO 2022 49 Raw'!R208</f>
        <v>0.36835699999999999</v>
      </c>
      <c r="P224" s="89">
        <f>'AEO 2022 49 Raw'!S208</f>
        <v>0.37362699999999999</v>
      </c>
      <c r="Q224" s="89">
        <f>'AEO 2022 49 Raw'!T208</f>
        <v>0.37798599999999999</v>
      </c>
      <c r="R224" s="89">
        <f>'AEO 2022 49 Raw'!U208</f>
        <v>0.389324</v>
      </c>
      <c r="S224" s="89">
        <f>'AEO 2022 49 Raw'!V208</f>
        <v>0.408993</v>
      </c>
      <c r="T224" s="89">
        <f>'AEO 2022 49 Raw'!W208</f>
        <v>0.43198399999999998</v>
      </c>
      <c r="U224" s="89">
        <f>'AEO 2022 49 Raw'!X208</f>
        <v>0.46083200000000002</v>
      </c>
      <c r="V224" s="89">
        <f>'AEO 2022 49 Raw'!Y208</f>
        <v>0.48852699999999999</v>
      </c>
      <c r="W224" s="89">
        <f>'AEO 2022 49 Raw'!Z208</f>
        <v>0.51054999999999995</v>
      </c>
      <c r="X224" s="89">
        <f>'AEO 2022 49 Raw'!AA208</f>
        <v>0.53111399999999998</v>
      </c>
      <c r="Y224" s="89">
        <f>'AEO 2022 49 Raw'!AB208</f>
        <v>0.55146200000000001</v>
      </c>
      <c r="Z224" s="89">
        <f>'AEO 2022 49 Raw'!AC208</f>
        <v>0.57245699999999999</v>
      </c>
      <c r="AA224" s="89">
        <f>'AEO 2022 49 Raw'!AD208</f>
        <v>0.59367199999999998</v>
      </c>
      <c r="AB224" s="89">
        <f>'AEO 2022 49 Raw'!AE208</f>
        <v>0.62095500000000003</v>
      </c>
      <c r="AC224" s="89">
        <f>'AEO 2022 49 Raw'!AF208</f>
        <v>0.64988299999999999</v>
      </c>
      <c r="AD224" s="89">
        <f>'AEO 2022 49 Raw'!AG208</f>
        <v>0.66934499999999997</v>
      </c>
      <c r="AE224" s="89">
        <f>'AEO 2022 49 Raw'!AH208</f>
        <v>0.69122099999999997</v>
      </c>
      <c r="AF224" s="89">
        <f>'AEO 2022 49 Raw'!AI208</f>
        <v>0.73306199999999999</v>
      </c>
      <c r="AG224" s="95">
        <f>'AEO 2022 49 Raw'!AJ208</f>
        <v>0.04</v>
      </c>
    </row>
    <row r="225" spans="1:33" ht="15" customHeight="1" x14ac:dyDescent="0.25">
      <c r="A225" s="83" t="s">
        <v>2106</v>
      </c>
      <c r="B225" s="88" t="s">
        <v>1909</v>
      </c>
      <c r="C225" s="89">
        <f>'AEO 2022 49 Raw'!F209</f>
        <v>0.66196999999999995</v>
      </c>
      <c r="D225" s="89">
        <f>'AEO 2022 49 Raw'!G209</f>
        <v>0.57783200000000001</v>
      </c>
      <c r="E225" s="89">
        <f>'AEO 2022 49 Raw'!H209</f>
        <v>0.57467599999999996</v>
      </c>
      <c r="F225" s="89">
        <f>'AEO 2022 49 Raw'!I209</f>
        <v>0.60723700000000003</v>
      </c>
      <c r="G225" s="89">
        <f>'AEO 2022 49 Raw'!J209</f>
        <v>0.617919</v>
      </c>
      <c r="H225" s="89">
        <f>'AEO 2022 49 Raw'!K209</f>
        <v>0.61104999999999998</v>
      </c>
      <c r="I225" s="89">
        <f>'AEO 2022 49 Raw'!L209</f>
        <v>0.600101</v>
      </c>
      <c r="J225" s="89">
        <f>'AEO 2022 49 Raw'!M209</f>
        <v>0.59961399999999998</v>
      </c>
      <c r="K225" s="89">
        <f>'AEO 2022 49 Raw'!N209</f>
        <v>0.60088399999999997</v>
      </c>
      <c r="L225" s="89">
        <f>'AEO 2022 49 Raw'!O209</f>
        <v>0.59523099999999995</v>
      </c>
      <c r="M225" s="89">
        <f>'AEO 2022 49 Raw'!P209</f>
        <v>0.58754499999999998</v>
      </c>
      <c r="N225" s="89">
        <f>'AEO 2022 49 Raw'!Q209</f>
        <v>0.58870999999999996</v>
      </c>
      <c r="O225" s="89">
        <f>'AEO 2022 49 Raw'!R209</f>
        <v>0.59085699999999997</v>
      </c>
      <c r="P225" s="89">
        <f>'AEO 2022 49 Raw'!S209</f>
        <v>0.57756700000000005</v>
      </c>
      <c r="Q225" s="89">
        <f>'AEO 2022 49 Raw'!T209</f>
        <v>0.56463399999999997</v>
      </c>
      <c r="R225" s="89">
        <f>'AEO 2022 49 Raw'!U209</f>
        <v>0.56184999999999996</v>
      </c>
      <c r="S225" s="89">
        <f>'AEO 2022 49 Raw'!V209</f>
        <v>0.57109500000000002</v>
      </c>
      <c r="T225" s="89">
        <f>'AEO 2022 49 Raw'!W209</f>
        <v>0.58694100000000005</v>
      </c>
      <c r="U225" s="89">
        <f>'AEO 2022 49 Raw'!X209</f>
        <v>0.61023899999999998</v>
      </c>
      <c r="V225" s="89">
        <f>'AEO 2022 49 Raw'!Y209</f>
        <v>0.63046899999999995</v>
      </c>
      <c r="W225" s="89">
        <f>'AEO 2022 49 Raw'!Z209</f>
        <v>0.64229499999999995</v>
      </c>
      <c r="X225" s="89">
        <f>'AEO 2022 49 Raw'!AA209</f>
        <v>0.65292700000000004</v>
      </c>
      <c r="Y225" s="89">
        <f>'AEO 2022 49 Raw'!AB209</f>
        <v>0.66321399999999997</v>
      </c>
      <c r="Z225" s="89">
        <f>'AEO 2022 49 Raw'!AC209</f>
        <v>0.67513999999999996</v>
      </c>
      <c r="AA225" s="89">
        <f>'AEO 2022 49 Raw'!AD209</f>
        <v>0.68405300000000002</v>
      </c>
      <c r="AB225" s="89">
        <f>'AEO 2022 49 Raw'!AE209</f>
        <v>0.69938</v>
      </c>
      <c r="AC225" s="89">
        <f>'AEO 2022 49 Raw'!AF209</f>
        <v>0.71973500000000001</v>
      </c>
      <c r="AD225" s="89">
        <f>'AEO 2022 49 Raw'!AG209</f>
        <v>0.72718300000000002</v>
      </c>
      <c r="AE225" s="89">
        <f>'AEO 2022 49 Raw'!AH209</f>
        <v>0.73777899999999996</v>
      </c>
      <c r="AF225" s="89">
        <f>'AEO 2022 49 Raw'!AI209</f>
        <v>0.77164200000000005</v>
      </c>
      <c r="AG225" s="95">
        <f>'AEO 2022 49 Raw'!AJ209</f>
        <v>5.0000000000000001E-3</v>
      </c>
    </row>
    <row r="226" spans="1:33" ht="15" customHeight="1" x14ac:dyDescent="0.25">
      <c r="A226" s="83" t="s">
        <v>2107</v>
      </c>
      <c r="B226" s="88" t="s">
        <v>1911</v>
      </c>
      <c r="C226" s="89">
        <f>'AEO 2022 49 Raw'!F210</f>
        <v>6.7723570000000004</v>
      </c>
      <c r="D226" s="89">
        <f>'AEO 2022 49 Raw'!G210</f>
        <v>6.1279500000000002</v>
      </c>
      <c r="E226" s="89">
        <f>'AEO 2022 49 Raw'!H210</f>
        <v>6.3079000000000001</v>
      </c>
      <c r="F226" s="89">
        <f>'AEO 2022 49 Raw'!I210</f>
        <v>6.8754289999999996</v>
      </c>
      <c r="G226" s="89">
        <f>'AEO 2022 49 Raw'!J210</f>
        <v>7.1923579999999996</v>
      </c>
      <c r="H226" s="89">
        <f>'AEO 2022 49 Raw'!K210</f>
        <v>7.2936889999999996</v>
      </c>
      <c r="I226" s="89">
        <f>'AEO 2022 49 Raw'!L210</f>
        <v>7.3369660000000003</v>
      </c>
      <c r="J226" s="89">
        <f>'AEO 2022 49 Raw'!M210</f>
        <v>7.5002199999999997</v>
      </c>
      <c r="K226" s="89">
        <f>'AEO 2022 49 Raw'!N210</f>
        <v>7.6843950000000003</v>
      </c>
      <c r="L226" s="89">
        <f>'AEO 2022 49 Raw'!O210</f>
        <v>7.7932670000000002</v>
      </c>
      <c r="M226" s="89">
        <f>'AEO 2022 49 Raw'!P210</f>
        <v>7.9044189999999999</v>
      </c>
      <c r="N226" s="89">
        <f>'AEO 2022 49 Raw'!Q210</f>
        <v>8.132733</v>
      </c>
      <c r="O226" s="89">
        <f>'AEO 2022 49 Raw'!R210</f>
        <v>8.3853179999999998</v>
      </c>
      <c r="P226" s="89">
        <f>'AEO 2022 49 Raw'!S210</f>
        <v>8.423368</v>
      </c>
      <c r="Q226" s="89">
        <f>'AEO 2022 49 Raw'!T210</f>
        <v>8.5013729999999992</v>
      </c>
      <c r="R226" s="89">
        <f>'AEO 2022 49 Raw'!U210</f>
        <v>8.7367260000000009</v>
      </c>
      <c r="S226" s="89">
        <f>'AEO 2022 49 Raw'!V210</f>
        <v>9.1586719999999993</v>
      </c>
      <c r="T226" s="89">
        <f>'AEO 2022 49 Raw'!W210</f>
        <v>9.6541680000000003</v>
      </c>
      <c r="U226" s="89">
        <f>'AEO 2022 49 Raw'!X210</f>
        <v>10.279443000000001</v>
      </c>
      <c r="V226" s="89">
        <f>'AEO 2022 49 Raw'!Y210</f>
        <v>10.877818</v>
      </c>
      <c r="W226" s="89">
        <f>'AEO 2022 49 Raw'!Z210</f>
        <v>11.349106000000001</v>
      </c>
      <c r="X226" s="89">
        <f>'AEO 2022 49 Raw'!AA210</f>
        <v>11.787519</v>
      </c>
      <c r="Y226" s="89">
        <f>'AEO 2022 49 Raw'!AB210</f>
        <v>12.172266</v>
      </c>
      <c r="Z226" s="89">
        <f>'AEO 2022 49 Raw'!AC210</f>
        <v>12.617786000000001</v>
      </c>
      <c r="AA226" s="89">
        <f>'AEO 2022 49 Raw'!AD210</f>
        <v>13.011469</v>
      </c>
      <c r="AB226" s="89">
        <f>'AEO 2022 49 Raw'!AE210</f>
        <v>13.609425999999999</v>
      </c>
      <c r="AC226" s="89">
        <f>'AEO 2022 49 Raw'!AF210</f>
        <v>14.148114</v>
      </c>
      <c r="AD226" s="89">
        <f>'AEO 2022 49 Raw'!AG210</f>
        <v>14.514461000000001</v>
      </c>
      <c r="AE226" s="89">
        <f>'AEO 2022 49 Raw'!AH210</f>
        <v>14.927631</v>
      </c>
      <c r="AF226" s="89">
        <f>'AEO 2022 49 Raw'!AI210</f>
        <v>15.78293</v>
      </c>
      <c r="AG226" s="95">
        <f>'AEO 2022 49 Raw'!AJ210</f>
        <v>0.03</v>
      </c>
    </row>
    <row r="227" spans="1:33" ht="15" customHeight="1" x14ac:dyDescent="0.25">
      <c r="A227" s="83" t="s">
        <v>2108</v>
      </c>
      <c r="B227" s="88" t="s">
        <v>1913</v>
      </c>
      <c r="C227" s="89">
        <f>'AEO 2022 49 Raw'!F211</f>
        <v>1.6008999999999999E-2</v>
      </c>
      <c r="D227" s="89">
        <f>'AEO 2022 49 Raw'!G211</f>
        <v>1.3162E-2</v>
      </c>
      <c r="E227" s="89">
        <f>'AEO 2022 49 Raw'!H211</f>
        <v>1.2312E-2</v>
      </c>
      <c r="F227" s="89">
        <f>'AEO 2022 49 Raw'!I211</f>
        <v>1.2197E-2</v>
      </c>
      <c r="G227" s="89">
        <f>'AEO 2022 49 Raw'!J211</f>
        <v>1.1601E-2</v>
      </c>
      <c r="H227" s="89">
        <f>'AEO 2022 49 Raw'!K211</f>
        <v>1.0692999999999999E-2</v>
      </c>
      <c r="I227" s="89">
        <f>'AEO 2022 49 Raw'!L211</f>
        <v>9.783E-3</v>
      </c>
      <c r="J227" s="89">
        <f>'AEO 2022 49 Raw'!M211</f>
        <v>9.0709999999999992E-3</v>
      </c>
      <c r="K227" s="89">
        <f>'AEO 2022 49 Raw'!N211</f>
        <v>8.4370000000000001E-3</v>
      </c>
      <c r="L227" s="89">
        <f>'AEO 2022 49 Raw'!O211</f>
        <v>7.7600000000000004E-3</v>
      </c>
      <c r="M227" s="89">
        <f>'AEO 2022 49 Raw'!P211</f>
        <v>7.1159999999999999E-3</v>
      </c>
      <c r="N227" s="89">
        <f>'AEO 2022 49 Raw'!Q211</f>
        <v>6.6290000000000003E-3</v>
      </c>
      <c r="O227" s="89">
        <f>'AEO 2022 49 Raw'!R211</f>
        <v>6.1980000000000004E-3</v>
      </c>
      <c r="P227" s="89">
        <f>'AEO 2022 49 Raw'!S211</f>
        <v>5.6550000000000003E-3</v>
      </c>
      <c r="Q227" s="89">
        <f>'AEO 2022 49 Raw'!T211</f>
        <v>5.1580000000000003E-3</v>
      </c>
      <c r="R227" s="89">
        <f>'AEO 2022 49 Raw'!U211</f>
        <v>4.8009999999999997E-3</v>
      </c>
      <c r="S227" s="89">
        <f>'AEO 2022 49 Raw'!V211</f>
        <v>4.5690000000000001E-3</v>
      </c>
      <c r="T227" s="89">
        <f>'AEO 2022 49 Raw'!W211</f>
        <v>4.3829999999999997E-3</v>
      </c>
      <c r="U227" s="89">
        <f>'AEO 2022 49 Raw'!X211</f>
        <v>4.2579999999999996E-3</v>
      </c>
      <c r="V227" s="89">
        <f>'AEO 2022 49 Raw'!Y211</f>
        <v>4.1219999999999998E-3</v>
      </c>
      <c r="W227" s="89">
        <f>'AEO 2022 49 Raw'!Z211</f>
        <v>3.9439999999999996E-3</v>
      </c>
      <c r="X227" s="89">
        <f>'AEO 2022 49 Raw'!AA211</f>
        <v>3.7669999999999999E-3</v>
      </c>
      <c r="Y227" s="89">
        <f>'AEO 2022 49 Raw'!AB211</f>
        <v>3.601E-3</v>
      </c>
      <c r="Z227" s="89">
        <f>'AEO 2022 49 Raw'!AC211</f>
        <v>3.4510000000000001E-3</v>
      </c>
      <c r="AA227" s="89">
        <f>'AEO 2022 49 Raw'!AD211</f>
        <v>3.313E-3</v>
      </c>
      <c r="AB227" s="89">
        <f>'AEO 2022 49 Raw'!AE211</f>
        <v>3.2209999999999999E-3</v>
      </c>
      <c r="AC227" s="89">
        <f>'AEO 2022 49 Raw'!AF211</f>
        <v>3.1570000000000001E-3</v>
      </c>
      <c r="AD227" s="89">
        <f>'AEO 2022 49 Raw'!AG211</f>
        <v>3.0530000000000002E-3</v>
      </c>
      <c r="AE227" s="89">
        <f>'AEO 2022 49 Raw'!AH211</f>
        <v>2.967E-3</v>
      </c>
      <c r="AF227" s="89">
        <f>'AEO 2022 49 Raw'!AI211</f>
        <v>2.967E-3</v>
      </c>
      <c r="AG227" s="95">
        <f>'AEO 2022 49 Raw'!AJ211</f>
        <v>-5.6000000000000001E-2</v>
      </c>
    </row>
    <row r="228" spans="1:33" ht="15" customHeight="1" x14ac:dyDescent="0.25">
      <c r="A228" s="83" t="s">
        <v>2109</v>
      </c>
      <c r="B228" s="88" t="s">
        <v>1915</v>
      </c>
      <c r="C228" s="89">
        <f>'AEO 2022 49 Raw'!F212</f>
        <v>0.30497299999999999</v>
      </c>
      <c r="D228" s="89">
        <f>'AEO 2022 49 Raw'!G212</f>
        <v>0.28403600000000001</v>
      </c>
      <c r="E228" s="89">
        <f>'AEO 2022 49 Raw'!H212</f>
        <v>0.30066900000000002</v>
      </c>
      <c r="F228" s="89">
        <f>'AEO 2022 49 Raw'!I212</f>
        <v>0.33671499999999999</v>
      </c>
      <c r="G228" s="89">
        <f>'AEO 2022 49 Raw'!J212</f>
        <v>0.36158099999999999</v>
      </c>
      <c r="H228" s="89">
        <f>'AEO 2022 49 Raw'!K212</f>
        <v>0.37581399999999998</v>
      </c>
      <c r="I228" s="89">
        <f>'AEO 2022 49 Raw'!L212</f>
        <v>0.387131</v>
      </c>
      <c r="J228" s="89">
        <f>'AEO 2022 49 Raw'!M212</f>
        <v>0.40359600000000001</v>
      </c>
      <c r="K228" s="89">
        <f>'AEO 2022 49 Raw'!N212</f>
        <v>0.421379</v>
      </c>
      <c r="L228" s="89">
        <f>'AEO 2022 49 Raw'!O212</f>
        <v>0.43430099999999999</v>
      </c>
      <c r="M228" s="89">
        <f>'AEO 2022 49 Raw'!P212</f>
        <v>0.44546999999999998</v>
      </c>
      <c r="N228" s="89">
        <f>'AEO 2022 49 Raw'!Q212</f>
        <v>0.46326400000000001</v>
      </c>
      <c r="O228" s="89">
        <f>'AEO 2022 49 Raw'!R212</f>
        <v>0.48253600000000002</v>
      </c>
      <c r="P228" s="89">
        <f>'AEO 2022 49 Raw'!S212</f>
        <v>0.48943999999999999</v>
      </c>
      <c r="Q228" s="89">
        <f>'AEO 2022 49 Raw'!T212</f>
        <v>0.49514900000000001</v>
      </c>
      <c r="R228" s="89">
        <f>'AEO 2022 49 Raw'!U212</f>
        <v>0.51000199999999996</v>
      </c>
      <c r="S228" s="89">
        <f>'AEO 2022 49 Raw'!V212</f>
        <v>0.53576800000000002</v>
      </c>
      <c r="T228" s="89">
        <f>'AEO 2022 49 Raw'!W212</f>
        <v>0.56588499999999997</v>
      </c>
      <c r="U228" s="89">
        <f>'AEO 2022 49 Raw'!X212</f>
        <v>0.60367499999999996</v>
      </c>
      <c r="V228" s="89">
        <f>'AEO 2022 49 Raw'!Y212</f>
        <v>0.63995400000000002</v>
      </c>
      <c r="W228" s="89">
        <f>'AEO 2022 49 Raw'!Z212</f>
        <v>0.66880399999999995</v>
      </c>
      <c r="X228" s="89">
        <f>'AEO 2022 49 Raw'!AA212</f>
        <v>0.69574199999999997</v>
      </c>
      <c r="Y228" s="89">
        <f>'AEO 2022 49 Raw'!AB212</f>
        <v>0.72239799999999998</v>
      </c>
      <c r="Z228" s="89">
        <f>'AEO 2022 49 Raw'!AC212</f>
        <v>0.74990000000000001</v>
      </c>
      <c r="AA228" s="89">
        <f>'AEO 2022 49 Raw'!AD212</f>
        <v>0.77769100000000002</v>
      </c>
      <c r="AB228" s="89">
        <f>'AEO 2022 49 Raw'!AE212</f>
        <v>0.81343100000000002</v>
      </c>
      <c r="AC228" s="89">
        <f>'AEO 2022 49 Raw'!AF212</f>
        <v>0.85132600000000003</v>
      </c>
      <c r="AD228" s="89">
        <f>'AEO 2022 49 Raw'!AG212</f>
        <v>0.87682000000000004</v>
      </c>
      <c r="AE228" s="89">
        <f>'AEO 2022 49 Raw'!AH212</f>
        <v>0.90547699999999998</v>
      </c>
      <c r="AF228" s="89">
        <f>'AEO 2022 49 Raw'!AI212</f>
        <v>0.960287</v>
      </c>
      <c r="AG228" s="95">
        <f>'AEO 2022 49 Raw'!AJ212</f>
        <v>0.04</v>
      </c>
    </row>
    <row r="229" spans="1:33" ht="15" customHeight="1" x14ac:dyDescent="0.25">
      <c r="A229" s="83" t="s">
        <v>2110</v>
      </c>
      <c r="B229" s="88" t="s">
        <v>1917</v>
      </c>
      <c r="C229" s="89">
        <f>'AEO 2022 49 Raw'!F213</f>
        <v>0.28867999999999999</v>
      </c>
      <c r="D229" s="89">
        <f>'AEO 2022 49 Raw'!G213</f>
        <v>0.26886100000000002</v>
      </c>
      <c r="E229" s="89">
        <f>'AEO 2022 49 Raw'!H213</f>
        <v>0.28460600000000003</v>
      </c>
      <c r="F229" s="89">
        <f>'AEO 2022 49 Raw'!I213</f>
        <v>0.31872600000000001</v>
      </c>
      <c r="G229" s="89">
        <f>'AEO 2022 49 Raw'!J213</f>
        <v>0.34226299999999998</v>
      </c>
      <c r="H229" s="89">
        <f>'AEO 2022 49 Raw'!K213</f>
        <v>0.355736</v>
      </c>
      <c r="I229" s="89">
        <f>'AEO 2022 49 Raw'!L213</f>
        <v>0.366448</v>
      </c>
      <c r="J229" s="89">
        <f>'AEO 2022 49 Raw'!M213</f>
        <v>0.38203300000000001</v>
      </c>
      <c r="K229" s="89">
        <f>'AEO 2022 49 Raw'!N213</f>
        <v>0.398866</v>
      </c>
      <c r="L229" s="89">
        <f>'AEO 2022 49 Raw'!O213</f>
        <v>0.41109800000000002</v>
      </c>
      <c r="M229" s="89">
        <f>'AEO 2022 49 Raw'!P213</f>
        <v>0.42166999999999999</v>
      </c>
      <c r="N229" s="89">
        <f>'AEO 2022 49 Raw'!Q213</f>
        <v>0.43851299999999999</v>
      </c>
      <c r="O229" s="89">
        <f>'AEO 2022 49 Raw'!R213</f>
        <v>0.456756</v>
      </c>
      <c r="P229" s="89">
        <f>'AEO 2022 49 Raw'!S213</f>
        <v>0.46329100000000001</v>
      </c>
      <c r="Q229" s="89">
        <f>'AEO 2022 49 Raw'!T213</f>
        <v>0.468696</v>
      </c>
      <c r="R229" s="89">
        <f>'AEO 2022 49 Raw'!U213</f>
        <v>0.48275499999999999</v>
      </c>
      <c r="S229" s="89">
        <f>'AEO 2022 49 Raw'!V213</f>
        <v>0.50714400000000004</v>
      </c>
      <c r="T229" s="89">
        <f>'AEO 2022 49 Raw'!W213</f>
        <v>0.53565200000000002</v>
      </c>
      <c r="U229" s="89">
        <f>'AEO 2022 49 Raw'!X213</f>
        <v>0.57142300000000001</v>
      </c>
      <c r="V229" s="89">
        <f>'AEO 2022 49 Raw'!Y213</f>
        <v>0.60576399999999997</v>
      </c>
      <c r="W229" s="89">
        <f>'AEO 2022 49 Raw'!Z213</f>
        <v>0.63307199999999997</v>
      </c>
      <c r="X229" s="89">
        <f>'AEO 2022 49 Raw'!AA213</f>
        <v>0.65857100000000002</v>
      </c>
      <c r="Y229" s="89">
        <f>'AEO 2022 49 Raw'!AB213</f>
        <v>0.68380300000000005</v>
      </c>
      <c r="Z229" s="89">
        <f>'AEO 2022 49 Raw'!AC213</f>
        <v>0.70983600000000002</v>
      </c>
      <c r="AA229" s="89">
        <f>'AEO 2022 49 Raw'!AD213</f>
        <v>0.73614199999999996</v>
      </c>
      <c r="AB229" s="89">
        <f>'AEO 2022 49 Raw'!AE213</f>
        <v>0.76997300000000002</v>
      </c>
      <c r="AC229" s="89">
        <f>'AEO 2022 49 Raw'!AF213</f>
        <v>0.80584299999999998</v>
      </c>
      <c r="AD229" s="89">
        <f>'AEO 2022 49 Raw'!AG213</f>
        <v>0.82997600000000005</v>
      </c>
      <c r="AE229" s="89">
        <f>'AEO 2022 49 Raw'!AH213</f>
        <v>0.857101</v>
      </c>
      <c r="AF229" s="89">
        <f>'AEO 2022 49 Raw'!AI213</f>
        <v>0.90898299999999999</v>
      </c>
      <c r="AG229" s="95">
        <f>'AEO 2022 49 Raw'!AJ213</f>
        <v>0.04</v>
      </c>
    </row>
    <row r="230" spans="1:33" ht="15" customHeight="1" x14ac:dyDescent="0.25">
      <c r="A230" s="83" t="s">
        <v>2111</v>
      </c>
      <c r="B230" s="88" t="s">
        <v>1919</v>
      </c>
      <c r="C230" s="89">
        <f>'AEO 2022 49 Raw'!F214</f>
        <v>0.46626400000000001</v>
      </c>
      <c r="D230" s="89">
        <f>'AEO 2022 49 Raw'!G214</f>
        <v>0.43425399999999997</v>
      </c>
      <c r="E230" s="89">
        <f>'AEO 2022 49 Raw'!H214</f>
        <v>0.45968399999999998</v>
      </c>
      <c r="F230" s="89">
        <f>'AEO 2022 49 Raw'!I214</f>
        <v>0.51479299999999995</v>
      </c>
      <c r="G230" s="89">
        <f>'AEO 2022 49 Raw'!J214</f>
        <v>0.55281000000000002</v>
      </c>
      <c r="H230" s="89">
        <f>'AEO 2022 49 Raw'!K214</f>
        <v>0.57457100000000005</v>
      </c>
      <c r="I230" s="89">
        <f>'AEO 2022 49 Raw'!L214</f>
        <v>0.59187299999999998</v>
      </c>
      <c r="J230" s="89">
        <f>'AEO 2022 49 Raw'!M214</f>
        <v>0.61704499999999995</v>
      </c>
      <c r="K230" s="89">
        <f>'AEO 2022 49 Raw'!N214</f>
        <v>0.64423299999999994</v>
      </c>
      <c r="L230" s="89">
        <f>'AEO 2022 49 Raw'!O214</f>
        <v>0.66398999999999997</v>
      </c>
      <c r="M230" s="89">
        <f>'AEO 2022 49 Raw'!P214</f>
        <v>0.68106500000000003</v>
      </c>
      <c r="N230" s="89">
        <f>'AEO 2022 49 Raw'!Q214</f>
        <v>0.70826999999999996</v>
      </c>
      <c r="O230" s="89">
        <f>'AEO 2022 49 Raw'!R214</f>
        <v>0.73773500000000003</v>
      </c>
      <c r="P230" s="89">
        <f>'AEO 2022 49 Raw'!S214</f>
        <v>0.74828899999999998</v>
      </c>
      <c r="Q230" s="89">
        <f>'AEO 2022 49 Raw'!T214</f>
        <v>0.757019</v>
      </c>
      <c r="R230" s="89">
        <f>'AEO 2022 49 Raw'!U214</f>
        <v>0.77972600000000003</v>
      </c>
      <c r="S230" s="89">
        <f>'AEO 2022 49 Raw'!V214</f>
        <v>0.81911900000000004</v>
      </c>
      <c r="T230" s="89">
        <f>'AEO 2022 49 Raw'!W214</f>
        <v>0.86516400000000004</v>
      </c>
      <c r="U230" s="89">
        <f>'AEO 2022 49 Raw'!X214</f>
        <v>0.92293999999999998</v>
      </c>
      <c r="V230" s="89">
        <f>'AEO 2022 49 Raw'!Y214</f>
        <v>0.97840700000000003</v>
      </c>
      <c r="W230" s="89">
        <f>'AEO 2022 49 Raw'!Z214</f>
        <v>1.0225139999999999</v>
      </c>
      <c r="X230" s="89">
        <f>'AEO 2022 49 Raw'!AA214</f>
        <v>1.063698</v>
      </c>
      <c r="Y230" s="89">
        <f>'AEO 2022 49 Raw'!AB214</f>
        <v>1.104452</v>
      </c>
      <c r="Z230" s="89">
        <f>'AEO 2022 49 Raw'!AC214</f>
        <v>1.1464989999999999</v>
      </c>
      <c r="AA230" s="89">
        <f>'AEO 2022 49 Raw'!AD214</f>
        <v>1.1889879999999999</v>
      </c>
      <c r="AB230" s="89">
        <f>'AEO 2022 49 Raw'!AE214</f>
        <v>1.2436290000000001</v>
      </c>
      <c r="AC230" s="89">
        <f>'AEO 2022 49 Raw'!AF214</f>
        <v>1.301566</v>
      </c>
      <c r="AD230" s="89">
        <f>'AEO 2022 49 Raw'!AG214</f>
        <v>1.340544</v>
      </c>
      <c r="AE230" s="89">
        <f>'AEO 2022 49 Raw'!AH214</f>
        <v>1.3843559999999999</v>
      </c>
      <c r="AF230" s="89">
        <f>'AEO 2022 49 Raw'!AI214</f>
        <v>1.468153</v>
      </c>
      <c r="AG230" s="95">
        <f>'AEO 2022 49 Raw'!AJ214</f>
        <v>0.04</v>
      </c>
    </row>
    <row r="231" spans="1:33" ht="15" customHeight="1" x14ac:dyDescent="0.25">
      <c r="A231" s="83" t="s">
        <v>2112</v>
      </c>
      <c r="B231" s="88" t="s">
        <v>1933</v>
      </c>
      <c r="C231" s="89">
        <f>'AEO 2022 49 Raw'!F215</f>
        <v>188.988068</v>
      </c>
      <c r="D231" s="89">
        <f>'AEO 2022 49 Raw'!G215</f>
        <v>170.88694799999999</v>
      </c>
      <c r="E231" s="89">
        <f>'AEO 2022 49 Raw'!H215</f>
        <v>175.62553399999999</v>
      </c>
      <c r="F231" s="89">
        <f>'AEO 2022 49 Raw'!I215</f>
        <v>190.95167499999999</v>
      </c>
      <c r="G231" s="89">
        <f>'AEO 2022 49 Raw'!J215</f>
        <v>199.08094800000001</v>
      </c>
      <c r="H231" s="89">
        <f>'AEO 2022 49 Raw'!K215</f>
        <v>200.890793</v>
      </c>
      <c r="I231" s="89">
        <f>'AEO 2022 49 Raw'!L215</f>
        <v>200.91279599999999</v>
      </c>
      <c r="J231" s="89">
        <f>'AEO 2022 49 Raw'!M215</f>
        <v>203.35691800000001</v>
      </c>
      <c r="K231" s="89">
        <f>'AEO 2022 49 Raw'!N215</f>
        <v>206.13305700000001</v>
      </c>
      <c r="L231" s="89">
        <f>'AEO 2022 49 Raw'!O215</f>
        <v>206.26660200000001</v>
      </c>
      <c r="M231" s="89">
        <f>'AEO 2022 49 Raw'!P215</f>
        <v>205.408737</v>
      </c>
      <c r="N231" s="89">
        <f>'AEO 2022 49 Raw'!Q215</f>
        <v>207.39193700000001</v>
      </c>
      <c r="O231" s="89">
        <f>'AEO 2022 49 Raw'!R215</f>
        <v>209.72796600000001</v>
      </c>
      <c r="P231" s="89">
        <f>'AEO 2022 49 Raw'!S215</f>
        <v>206.532455</v>
      </c>
      <c r="Q231" s="89">
        <f>'AEO 2022 49 Raw'!T215</f>
        <v>202.856201</v>
      </c>
      <c r="R231" s="89">
        <f>'AEO 2022 49 Raw'!U215</f>
        <v>202.85534699999999</v>
      </c>
      <c r="S231" s="89">
        <f>'AEO 2022 49 Raw'!V215</f>
        <v>206.89700300000001</v>
      </c>
      <c r="T231" s="89">
        <f>'AEO 2022 49 Raw'!W215</f>
        <v>212.16239899999999</v>
      </c>
      <c r="U231" s="89">
        <f>'AEO 2022 49 Raw'!X215</f>
        <v>219.73843400000001</v>
      </c>
      <c r="V231" s="89">
        <f>'AEO 2022 49 Raw'!Y215</f>
        <v>226.15947</v>
      </c>
      <c r="W231" s="89">
        <f>'AEO 2022 49 Raw'!Z215</f>
        <v>229.47082499999999</v>
      </c>
      <c r="X231" s="89">
        <f>'AEO 2022 49 Raw'!AA215</f>
        <v>231.76059000000001</v>
      </c>
      <c r="Y231" s="89">
        <f>'AEO 2022 49 Raw'!AB215</f>
        <v>233.63111900000001</v>
      </c>
      <c r="Z231" s="89">
        <f>'AEO 2022 49 Raw'!AC215</f>
        <v>235.46163899999999</v>
      </c>
      <c r="AA231" s="89">
        <f>'AEO 2022 49 Raw'!AD215</f>
        <v>237.07560699999999</v>
      </c>
      <c r="AB231" s="89">
        <f>'AEO 2022 49 Raw'!AE215</f>
        <v>240.74829099999999</v>
      </c>
      <c r="AC231" s="89">
        <f>'AEO 2022 49 Raw'!AF215</f>
        <v>244.62531999999999</v>
      </c>
      <c r="AD231" s="89">
        <f>'AEO 2022 49 Raw'!AG215</f>
        <v>244.61257900000001</v>
      </c>
      <c r="AE231" s="89">
        <f>'AEO 2022 49 Raw'!AH215</f>
        <v>245.24964900000001</v>
      </c>
      <c r="AF231" s="89">
        <f>'AEO 2022 49 Raw'!AI215</f>
        <v>252.51945499999999</v>
      </c>
      <c r="AG231" s="95">
        <f>'AEO 2022 49 Raw'!AJ215</f>
        <v>0.01</v>
      </c>
    </row>
    <row r="232" spans="1:33" ht="15" customHeight="1" x14ac:dyDescent="0.25">
      <c r="B232" s="35" t="s">
        <v>1934</v>
      </c>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c r="AA232" s="89"/>
      <c r="AB232" s="89"/>
      <c r="AC232" s="89"/>
      <c r="AD232" s="89"/>
      <c r="AE232" s="89"/>
      <c r="AF232" s="89"/>
      <c r="AG232" s="95"/>
    </row>
    <row r="233" spans="1:33" ht="15" customHeight="1" x14ac:dyDescent="0.25">
      <c r="A233" s="83" t="s">
        <v>2113</v>
      </c>
      <c r="B233" s="88" t="s">
        <v>1903</v>
      </c>
      <c r="C233" s="89">
        <f>'AEO 2022 49 Raw'!F217</f>
        <v>272.48880000000003</v>
      </c>
      <c r="D233" s="89">
        <f>'AEO 2022 49 Raw'!G217</f>
        <v>240.97135900000001</v>
      </c>
      <c r="E233" s="89">
        <f>'AEO 2022 49 Raw'!H217</f>
        <v>242.19850199999999</v>
      </c>
      <c r="F233" s="89">
        <f>'AEO 2022 49 Raw'!I217</f>
        <v>257.524475</v>
      </c>
      <c r="G233" s="89">
        <f>'AEO 2022 49 Raw'!J217</f>
        <v>262.532715</v>
      </c>
      <c r="H233" s="89">
        <f>'AEO 2022 49 Raw'!K217</f>
        <v>259.01001000000002</v>
      </c>
      <c r="I233" s="89">
        <f>'AEO 2022 49 Raw'!L217</f>
        <v>253.23873900000001</v>
      </c>
      <c r="J233" s="89">
        <f>'AEO 2022 49 Raw'!M217</f>
        <v>250.56426999999999</v>
      </c>
      <c r="K233" s="89">
        <f>'AEO 2022 49 Raw'!N217</f>
        <v>248.28179900000001</v>
      </c>
      <c r="L233" s="89">
        <f>'AEO 2022 49 Raw'!O217</f>
        <v>242.898743</v>
      </c>
      <c r="M233" s="89">
        <f>'AEO 2022 49 Raw'!P217</f>
        <v>236.499359</v>
      </c>
      <c r="N233" s="89">
        <f>'AEO 2022 49 Raw'!Q217</f>
        <v>233.42164600000001</v>
      </c>
      <c r="O233" s="89">
        <f>'AEO 2022 49 Raw'!R217</f>
        <v>230.71002200000001</v>
      </c>
      <c r="P233" s="89">
        <f>'AEO 2022 49 Raw'!S217</f>
        <v>222.05387899999999</v>
      </c>
      <c r="Q233" s="89">
        <f>'AEO 2022 49 Raw'!T217</f>
        <v>213.14167800000001</v>
      </c>
      <c r="R233" s="89">
        <f>'AEO 2022 49 Raw'!U217</f>
        <v>208.27166700000001</v>
      </c>
      <c r="S233" s="89">
        <f>'AEO 2022 49 Raw'!V217</f>
        <v>207.54072600000001</v>
      </c>
      <c r="T233" s="89">
        <f>'AEO 2022 49 Raw'!W217</f>
        <v>207.92041</v>
      </c>
      <c r="U233" s="89">
        <f>'AEO 2022 49 Raw'!X217</f>
        <v>210.39106799999999</v>
      </c>
      <c r="V233" s="89">
        <f>'AEO 2022 49 Raw'!Y217</f>
        <v>211.501633</v>
      </c>
      <c r="W233" s="89">
        <f>'AEO 2022 49 Raw'!Z217</f>
        <v>209.57371499999999</v>
      </c>
      <c r="X233" s="89">
        <f>'AEO 2022 49 Raw'!AA217</f>
        <v>206.68897999999999</v>
      </c>
      <c r="Y233" s="89">
        <f>'AEO 2022 49 Raw'!AB217</f>
        <v>203.38961800000001</v>
      </c>
      <c r="Z233" s="89">
        <f>'AEO 2022 49 Raw'!AC217</f>
        <v>200.05256700000001</v>
      </c>
      <c r="AA233" s="89">
        <f>'AEO 2022 49 Raw'!AD217</f>
        <v>196.51063500000001</v>
      </c>
      <c r="AB233" s="89">
        <f>'AEO 2022 49 Raw'!AE217</f>
        <v>194.64752200000001</v>
      </c>
      <c r="AC233" s="89">
        <f>'AEO 2022 49 Raw'!AF217</f>
        <v>192.87822</v>
      </c>
      <c r="AD233" s="89">
        <f>'AEO 2022 49 Raw'!AG217</f>
        <v>188.04913300000001</v>
      </c>
      <c r="AE233" s="89">
        <f>'AEO 2022 49 Raw'!AH217</f>
        <v>183.76109299999999</v>
      </c>
      <c r="AF233" s="89">
        <f>'AEO 2022 49 Raw'!AI217</f>
        <v>184.371353</v>
      </c>
      <c r="AG233" s="95">
        <f>'AEO 2022 49 Raw'!AJ217</f>
        <v>-1.2999999999999999E-2</v>
      </c>
    </row>
    <row r="234" spans="1:33" ht="15" customHeight="1" x14ac:dyDescent="0.25">
      <c r="A234" s="83" t="s">
        <v>2114</v>
      </c>
      <c r="B234" s="88" t="s">
        <v>1905</v>
      </c>
      <c r="C234" s="89">
        <f>'AEO 2022 49 Raw'!F218</f>
        <v>0.46269100000000002</v>
      </c>
      <c r="D234" s="89">
        <f>'AEO 2022 49 Raw'!G218</f>
        <v>0.40880699999999998</v>
      </c>
      <c r="E234" s="89">
        <f>'AEO 2022 49 Raw'!H218</f>
        <v>0.41057500000000002</v>
      </c>
      <c r="F234" s="89">
        <f>'AEO 2022 49 Raw'!I218</f>
        <v>0.43627700000000003</v>
      </c>
      <c r="G234" s="89">
        <f>'AEO 2022 49 Raw'!J218</f>
        <v>0.44456699999999999</v>
      </c>
      <c r="H234" s="89">
        <f>'AEO 2022 49 Raw'!K218</f>
        <v>0.43850099999999997</v>
      </c>
      <c r="I234" s="89">
        <f>'AEO 2022 49 Raw'!L218</f>
        <v>0.42869699999999999</v>
      </c>
      <c r="J234" s="89">
        <f>'AEO 2022 49 Raw'!M218</f>
        <v>0.42419200000000001</v>
      </c>
      <c r="K234" s="89">
        <f>'AEO 2022 49 Raw'!N218</f>
        <v>0.420375</v>
      </c>
      <c r="L234" s="89">
        <f>'AEO 2022 49 Raw'!O218</f>
        <v>0.41126800000000002</v>
      </c>
      <c r="M234" s="89">
        <f>'AEO 2022 49 Raw'!P218</f>
        <v>0.400445</v>
      </c>
      <c r="N234" s="89">
        <f>'AEO 2022 49 Raw'!Q218</f>
        <v>0.39533099999999999</v>
      </c>
      <c r="O234" s="89">
        <f>'AEO 2022 49 Raw'!R218</f>
        <v>0.39091700000000001</v>
      </c>
      <c r="P234" s="89">
        <f>'AEO 2022 49 Raw'!S218</f>
        <v>0.37643399999999999</v>
      </c>
      <c r="Q234" s="89">
        <f>'AEO 2022 49 Raw'!T218</f>
        <v>0.36155199999999998</v>
      </c>
      <c r="R234" s="89">
        <f>'AEO 2022 49 Raw'!U218</f>
        <v>0.35355599999999998</v>
      </c>
      <c r="S234" s="89">
        <f>'AEO 2022 49 Raw'!V218</f>
        <v>0.35263100000000003</v>
      </c>
      <c r="T234" s="89">
        <f>'AEO 2022 49 Raw'!W218</f>
        <v>0.35361599999999999</v>
      </c>
      <c r="U234" s="89">
        <f>'AEO 2022 49 Raw'!X218</f>
        <v>0.358151</v>
      </c>
      <c r="V234" s="89">
        <f>'AEO 2022 49 Raw'!Y218</f>
        <v>0.36047099999999999</v>
      </c>
      <c r="W234" s="89">
        <f>'AEO 2022 49 Raw'!Z218</f>
        <v>0.35766199999999998</v>
      </c>
      <c r="X234" s="89">
        <f>'AEO 2022 49 Raw'!AA218</f>
        <v>0.353238</v>
      </c>
      <c r="Y234" s="89">
        <f>'AEO 2022 49 Raw'!AB218</f>
        <v>0.34820299999999998</v>
      </c>
      <c r="Z234" s="89">
        <f>'AEO 2022 49 Raw'!AC218</f>
        <v>0.34314899999999998</v>
      </c>
      <c r="AA234" s="89">
        <f>'AEO 2022 49 Raw'!AD218</f>
        <v>0.33782899999999999</v>
      </c>
      <c r="AB234" s="89">
        <f>'AEO 2022 49 Raw'!AE218</f>
        <v>0.33543099999999998</v>
      </c>
      <c r="AC234" s="89">
        <f>'AEO 2022 49 Raw'!AF218</f>
        <v>0.33323599999999998</v>
      </c>
      <c r="AD234" s="89">
        <f>'AEO 2022 49 Raw'!AG218</f>
        <v>0.32577400000000001</v>
      </c>
      <c r="AE234" s="89">
        <f>'AEO 2022 49 Raw'!AH218</f>
        <v>0.31930799999999998</v>
      </c>
      <c r="AF234" s="89">
        <f>'AEO 2022 49 Raw'!AI218</f>
        <v>0.32139000000000001</v>
      </c>
      <c r="AG234" s="95">
        <f>'AEO 2022 49 Raw'!AJ218</f>
        <v>-1.2E-2</v>
      </c>
    </row>
    <row r="235" spans="1:33" ht="15" customHeight="1" x14ac:dyDescent="0.25">
      <c r="A235" s="83" t="s">
        <v>2115</v>
      </c>
      <c r="B235" s="88" t="s">
        <v>1907</v>
      </c>
      <c r="C235" s="89">
        <f>'AEO 2022 49 Raw'!F219</f>
        <v>0.18610599999999999</v>
      </c>
      <c r="D235" s="89">
        <f>'AEO 2022 49 Raw'!G219</f>
        <v>0.16403999999999999</v>
      </c>
      <c r="E235" s="89">
        <f>'AEO 2022 49 Raw'!H219</f>
        <v>0.16450300000000001</v>
      </c>
      <c r="F235" s="89">
        <f>'AEO 2022 49 Raw'!I219</f>
        <v>0.17469699999999999</v>
      </c>
      <c r="G235" s="89">
        <f>'AEO 2022 49 Raw'!J219</f>
        <v>0.178151</v>
      </c>
      <c r="H235" s="89">
        <f>'AEO 2022 49 Raw'!K219</f>
        <v>0.17601</v>
      </c>
      <c r="I235" s="89">
        <f>'AEO 2022 49 Raw'!L219</f>
        <v>0.17254800000000001</v>
      </c>
      <c r="J235" s="89">
        <f>'AEO 2022 49 Raw'!M219</f>
        <v>0.17135700000000001</v>
      </c>
      <c r="K235" s="89">
        <f>'AEO 2022 49 Raw'!N219</f>
        <v>0.17069899999999999</v>
      </c>
      <c r="L235" s="89">
        <f>'AEO 2022 49 Raw'!O219</f>
        <v>0.16805600000000001</v>
      </c>
      <c r="M235" s="89">
        <f>'AEO 2022 49 Raw'!P219</f>
        <v>0.16498299999999999</v>
      </c>
      <c r="N235" s="89">
        <f>'AEO 2022 49 Raw'!Q219</f>
        <v>0.164354</v>
      </c>
      <c r="O235" s="89">
        <f>'AEO 2022 49 Raw'!R219</f>
        <v>0.16412599999999999</v>
      </c>
      <c r="P235" s="89">
        <f>'AEO 2022 49 Raw'!S219</f>
        <v>0.15973300000000001</v>
      </c>
      <c r="Q235" s="89">
        <f>'AEO 2022 49 Raw'!T219</f>
        <v>0.15534100000000001</v>
      </c>
      <c r="R235" s="89">
        <f>'AEO 2022 49 Raw'!U219</f>
        <v>0.15420800000000001</v>
      </c>
      <c r="S235" s="89">
        <f>'AEO 2022 49 Raw'!V219</f>
        <v>0.15631300000000001</v>
      </c>
      <c r="T235" s="89">
        <f>'AEO 2022 49 Raw'!W219</f>
        <v>0.15940399999999999</v>
      </c>
      <c r="U235" s="89">
        <f>'AEO 2022 49 Raw'!X219</f>
        <v>0.16453300000000001</v>
      </c>
      <c r="V235" s="89">
        <f>'AEO 2022 49 Raw'!Y219</f>
        <v>0.16885</v>
      </c>
      <c r="W235" s="89">
        <f>'AEO 2022 49 Raw'!Z219</f>
        <v>0.17099400000000001</v>
      </c>
      <c r="X235" s="89">
        <f>'AEO 2022 49 Raw'!AA219</f>
        <v>0.17260800000000001</v>
      </c>
      <c r="Y235" s="89">
        <f>'AEO 2022 49 Raw'!AB219</f>
        <v>0.17397299999999999</v>
      </c>
      <c r="Z235" s="89">
        <f>'AEO 2022 49 Raw'!AC219</f>
        <v>0.17547099999999999</v>
      </c>
      <c r="AA235" s="89">
        <f>'AEO 2022 49 Raw'!AD219</f>
        <v>0.17686299999999999</v>
      </c>
      <c r="AB235" s="89">
        <f>'AEO 2022 49 Raw'!AE219</f>
        <v>0.17984600000000001</v>
      </c>
      <c r="AC235" s="89">
        <f>'AEO 2022 49 Raw'!AF219</f>
        <v>0.183036</v>
      </c>
      <c r="AD235" s="89">
        <f>'AEO 2022 49 Raw'!AG219</f>
        <v>0.183365</v>
      </c>
      <c r="AE235" s="89">
        <f>'AEO 2022 49 Raw'!AH219</f>
        <v>0.184142</v>
      </c>
      <c r="AF235" s="89">
        <f>'AEO 2022 49 Raw'!AI219</f>
        <v>0.18992899999999999</v>
      </c>
      <c r="AG235" s="95">
        <f>'AEO 2022 49 Raw'!AJ219</f>
        <v>1E-3</v>
      </c>
    </row>
    <row r="236" spans="1:33" ht="15" customHeight="1" x14ac:dyDescent="0.25">
      <c r="A236" s="83" t="s">
        <v>2116</v>
      </c>
      <c r="B236" s="88" t="s">
        <v>1909</v>
      </c>
      <c r="C236" s="89">
        <f>'AEO 2022 49 Raw'!F220</f>
        <v>4.0447610000000003</v>
      </c>
      <c r="D236" s="89">
        <f>'AEO 2022 49 Raw'!G220</f>
        <v>3.3371179999999998</v>
      </c>
      <c r="E236" s="89">
        <f>'AEO 2022 49 Raw'!H220</f>
        <v>3.1445059999999998</v>
      </c>
      <c r="F236" s="89">
        <f>'AEO 2022 49 Raw'!I220</f>
        <v>3.1527409999999998</v>
      </c>
      <c r="G236" s="89">
        <f>'AEO 2022 49 Raw'!J220</f>
        <v>3.0727660000000001</v>
      </c>
      <c r="H236" s="89">
        <f>'AEO 2022 49 Raw'!K220</f>
        <v>2.9451399999999999</v>
      </c>
      <c r="I236" s="89">
        <f>'AEO 2022 49 Raw'!L220</f>
        <v>2.8332639999999998</v>
      </c>
      <c r="J236" s="89">
        <f>'AEO 2022 49 Raw'!M220</f>
        <v>2.7894969999999999</v>
      </c>
      <c r="K236" s="89">
        <f>'AEO 2022 49 Raw'!N220</f>
        <v>2.7643200000000001</v>
      </c>
      <c r="L236" s="89">
        <f>'AEO 2022 49 Raw'!O220</f>
        <v>2.6810260000000001</v>
      </c>
      <c r="M236" s="89">
        <f>'AEO 2022 49 Raw'!P220</f>
        <v>2.5889389999999999</v>
      </c>
      <c r="N236" s="89">
        <f>'AEO 2022 49 Raw'!Q220</f>
        <v>2.58385</v>
      </c>
      <c r="O236" s="89">
        <f>'AEO 2022 49 Raw'!R220</f>
        <v>2.6310250000000002</v>
      </c>
      <c r="P236" s="89">
        <f>'AEO 2022 49 Raw'!S220</f>
        <v>2.6122649999999998</v>
      </c>
      <c r="Q236" s="89">
        <f>'AEO 2022 49 Raw'!T220</f>
        <v>2.61287</v>
      </c>
      <c r="R236" s="89">
        <f>'AEO 2022 49 Raw'!U220</f>
        <v>2.6811780000000001</v>
      </c>
      <c r="S236" s="89">
        <f>'AEO 2022 49 Raw'!V220</f>
        <v>2.828897</v>
      </c>
      <c r="T236" s="89">
        <f>'AEO 2022 49 Raw'!W220</f>
        <v>3.0044819999999999</v>
      </c>
      <c r="U236" s="89">
        <f>'AEO 2022 49 Raw'!X220</f>
        <v>3.2051460000000001</v>
      </c>
      <c r="V236" s="89">
        <f>'AEO 2022 49 Raw'!Y220</f>
        <v>3.4426860000000001</v>
      </c>
      <c r="W236" s="89">
        <f>'AEO 2022 49 Raw'!Z220</f>
        <v>3.6595460000000002</v>
      </c>
      <c r="X236" s="89">
        <f>'AEO 2022 49 Raw'!AA220</f>
        <v>3.8699919999999999</v>
      </c>
      <c r="Y236" s="89">
        <f>'AEO 2022 49 Raw'!AB220</f>
        <v>4.1302950000000003</v>
      </c>
      <c r="Z236" s="89">
        <f>'AEO 2022 49 Raw'!AC220</f>
        <v>4.4172659999999997</v>
      </c>
      <c r="AA236" s="89">
        <f>'AEO 2022 49 Raw'!AD220</f>
        <v>4.7500340000000003</v>
      </c>
      <c r="AB236" s="89">
        <f>'AEO 2022 49 Raw'!AE220</f>
        <v>5.1445780000000001</v>
      </c>
      <c r="AC236" s="89">
        <f>'AEO 2022 49 Raw'!AF220</f>
        <v>5.5656819999999998</v>
      </c>
      <c r="AD236" s="89">
        <f>'AEO 2022 49 Raw'!AG220</f>
        <v>5.9106120000000004</v>
      </c>
      <c r="AE236" s="89">
        <f>'AEO 2022 49 Raw'!AH220</f>
        <v>6.307334</v>
      </c>
      <c r="AF236" s="89">
        <f>'AEO 2022 49 Raw'!AI220</f>
        <v>6.8936710000000003</v>
      </c>
      <c r="AG236" s="95">
        <f>'AEO 2022 49 Raw'!AJ220</f>
        <v>1.9E-2</v>
      </c>
    </row>
    <row r="237" spans="1:33" ht="15" customHeight="1" x14ac:dyDescent="0.25">
      <c r="A237" s="83" t="s">
        <v>2117</v>
      </c>
      <c r="B237" s="88" t="s">
        <v>1911</v>
      </c>
      <c r="C237" s="89">
        <f>'AEO 2022 49 Raw'!F221</f>
        <v>0</v>
      </c>
      <c r="D237" s="89">
        <f>'AEO 2022 49 Raw'!G221</f>
        <v>0</v>
      </c>
      <c r="E237" s="89">
        <f>'AEO 2022 49 Raw'!H221</f>
        <v>0</v>
      </c>
      <c r="F237" s="89">
        <f>'AEO 2022 49 Raw'!I221</f>
        <v>0</v>
      </c>
      <c r="G237" s="89">
        <f>'AEO 2022 49 Raw'!J221</f>
        <v>0</v>
      </c>
      <c r="H237" s="89">
        <f>'AEO 2022 49 Raw'!K221</f>
        <v>0</v>
      </c>
      <c r="I237" s="89">
        <f>'AEO 2022 49 Raw'!L221</f>
        <v>0</v>
      </c>
      <c r="J237" s="89">
        <f>'AEO 2022 49 Raw'!M221</f>
        <v>0</v>
      </c>
      <c r="K237" s="89">
        <f>'AEO 2022 49 Raw'!N221</f>
        <v>0</v>
      </c>
      <c r="L237" s="89">
        <f>'AEO 2022 49 Raw'!O221</f>
        <v>0</v>
      </c>
      <c r="M237" s="89">
        <f>'AEO 2022 49 Raw'!P221</f>
        <v>0</v>
      </c>
      <c r="N237" s="89">
        <f>'AEO 2022 49 Raw'!Q221</f>
        <v>0</v>
      </c>
      <c r="O237" s="89">
        <f>'AEO 2022 49 Raw'!R221</f>
        <v>0</v>
      </c>
      <c r="P237" s="89">
        <f>'AEO 2022 49 Raw'!S221</f>
        <v>0</v>
      </c>
      <c r="Q237" s="89">
        <f>'AEO 2022 49 Raw'!T221</f>
        <v>0</v>
      </c>
      <c r="R237" s="89">
        <f>'AEO 2022 49 Raw'!U221</f>
        <v>0</v>
      </c>
      <c r="S237" s="89">
        <f>'AEO 2022 49 Raw'!V221</f>
        <v>0</v>
      </c>
      <c r="T237" s="89">
        <f>'AEO 2022 49 Raw'!W221</f>
        <v>0</v>
      </c>
      <c r="U237" s="89">
        <f>'AEO 2022 49 Raw'!X221</f>
        <v>0</v>
      </c>
      <c r="V237" s="89">
        <f>'AEO 2022 49 Raw'!Y221</f>
        <v>0</v>
      </c>
      <c r="W237" s="89">
        <f>'AEO 2022 49 Raw'!Z221</f>
        <v>0</v>
      </c>
      <c r="X237" s="89">
        <f>'AEO 2022 49 Raw'!AA221</f>
        <v>0</v>
      </c>
      <c r="Y237" s="89">
        <f>'AEO 2022 49 Raw'!AB221</f>
        <v>0</v>
      </c>
      <c r="Z237" s="89">
        <f>'AEO 2022 49 Raw'!AC221</f>
        <v>0</v>
      </c>
      <c r="AA237" s="89">
        <f>'AEO 2022 49 Raw'!AD221</f>
        <v>0</v>
      </c>
      <c r="AB237" s="89">
        <f>'AEO 2022 49 Raw'!AE221</f>
        <v>0</v>
      </c>
      <c r="AC237" s="89">
        <f>'AEO 2022 49 Raw'!AF221</f>
        <v>0</v>
      </c>
      <c r="AD237" s="89">
        <f>'AEO 2022 49 Raw'!AG221</f>
        <v>0</v>
      </c>
      <c r="AE237" s="89">
        <f>'AEO 2022 49 Raw'!AH221</f>
        <v>0</v>
      </c>
      <c r="AF237" s="89">
        <f>'AEO 2022 49 Raw'!AI221</f>
        <v>0</v>
      </c>
      <c r="AG237" s="95" t="str">
        <f>'AEO 2022 49 Raw'!AJ221</f>
        <v>- -</v>
      </c>
    </row>
    <row r="238" spans="1:33" ht="15" customHeight="1" x14ac:dyDescent="0.25">
      <c r="A238" s="83" t="s">
        <v>2118</v>
      </c>
      <c r="B238" s="88" t="s">
        <v>1913</v>
      </c>
      <c r="C238" s="89">
        <f>'AEO 2022 49 Raw'!F222</f>
        <v>9.2500000000000004E-4</v>
      </c>
      <c r="D238" s="89">
        <f>'AEO 2022 49 Raw'!G222</f>
        <v>8.1800000000000004E-4</v>
      </c>
      <c r="E238" s="89">
        <f>'AEO 2022 49 Raw'!H222</f>
        <v>8.2100000000000001E-4</v>
      </c>
      <c r="F238" s="89">
        <f>'AEO 2022 49 Raw'!I222</f>
        <v>8.7299999999999997E-4</v>
      </c>
      <c r="G238" s="89">
        <f>'AEO 2022 49 Raw'!J222</f>
        <v>8.8900000000000003E-4</v>
      </c>
      <c r="H238" s="89">
        <f>'AEO 2022 49 Raw'!K222</f>
        <v>8.7699999999999996E-4</v>
      </c>
      <c r="I238" s="89">
        <f>'AEO 2022 49 Raw'!L222</f>
        <v>8.5700000000000001E-4</v>
      </c>
      <c r="J238" s="89">
        <f>'AEO 2022 49 Raw'!M222</f>
        <v>8.4800000000000001E-4</v>
      </c>
      <c r="K238" s="89">
        <f>'AEO 2022 49 Raw'!N222</f>
        <v>8.4099999999999995E-4</v>
      </c>
      <c r="L238" s="89">
        <f>'AEO 2022 49 Raw'!O222</f>
        <v>8.2299999999999995E-4</v>
      </c>
      <c r="M238" s="89">
        <f>'AEO 2022 49 Raw'!P222</f>
        <v>8.0099999999999995E-4</v>
      </c>
      <c r="N238" s="89">
        <f>'AEO 2022 49 Raw'!Q222</f>
        <v>7.9100000000000004E-4</v>
      </c>
      <c r="O238" s="89">
        <f>'AEO 2022 49 Raw'!R222</f>
        <v>7.8200000000000003E-4</v>
      </c>
      <c r="P238" s="89">
        <f>'AEO 2022 49 Raw'!S222</f>
        <v>7.5299999999999998E-4</v>
      </c>
      <c r="Q238" s="89">
        <f>'AEO 2022 49 Raw'!T222</f>
        <v>7.2300000000000001E-4</v>
      </c>
      <c r="R238" s="89">
        <f>'AEO 2022 49 Raw'!U222</f>
        <v>7.0699999999999995E-4</v>
      </c>
      <c r="S238" s="89">
        <f>'AEO 2022 49 Raw'!V222</f>
        <v>7.0500000000000001E-4</v>
      </c>
      <c r="T238" s="89">
        <f>'AEO 2022 49 Raw'!W222</f>
        <v>7.0699999999999995E-4</v>
      </c>
      <c r="U238" s="89">
        <f>'AEO 2022 49 Raw'!X222</f>
        <v>7.1599999999999995E-4</v>
      </c>
      <c r="V238" s="89">
        <f>'AEO 2022 49 Raw'!Y222</f>
        <v>7.2099999999999996E-4</v>
      </c>
      <c r="W238" s="89">
        <f>'AEO 2022 49 Raw'!Z222</f>
        <v>7.1500000000000003E-4</v>
      </c>
      <c r="X238" s="89">
        <f>'AEO 2022 49 Raw'!AA222</f>
        <v>7.0600000000000003E-4</v>
      </c>
      <c r="Y238" s="89">
        <f>'AEO 2022 49 Raw'!AB222</f>
        <v>6.96E-4</v>
      </c>
      <c r="Z238" s="89">
        <f>'AEO 2022 49 Raw'!AC222</f>
        <v>6.8599999999999998E-4</v>
      </c>
      <c r="AA238" s="89">
        <f>'AEO 2022 49 Raw'!AD222</f>
        <v>6.7599999999999995E-4</v>
      </c>
      <c r="AB238" s="89">
        <f>'AEO 2022 49 Raw'!AE222</f>
        <v>6.7100000000000005E-4</v>
      </c>
      <c r="AC238" s="89">
        <f>'AEO 2022 49 Raw'!AF222</f>
        <v>6.6600000000000003E-4</v>
      </c>
      <c r="AD238" s="89">
        <f>'AEO 2022 49 Raw'!AG222</f>
        <v>6.5200000000000002E-4</v>
      </c>
      <c r="AE238" s="89">
        <f>'AEO 2022 49 Raw'!AH222</f>
        <v>6.3900000000000003E-4</v>
      </c>
      <c r="AF238" s="89">
        <f>'AEO 2022 49 Raw'!AI222</f>
        <v>6.4300000000000002E-4</v>
      </c>
      <c r="AG238" s="95">
        <f>'AEO 2022 49 Raw'!AJ222</f>
        <v>-1.2E-2</v>
      </c>
    </row>
    <row r="239" spans="1:33" ht="15" customHeight="1" x14ac:dyDescent="0.25">
      <c r="A239" s="83" t="s">
        <v>2119</v>
      </c>
      <c r="B239" s="88" t="s">
        <v>1915</v>
      </c>
      <c r="C239" s="89">
        <f>'AEO 2022 49 Raw'!F223</f>
        <v>0.23710600000000001</v>
      </c>
      <c r="D239" s="89">
        <f>'AEO 2022 49 Raw'!G223</f>
        <v>0.215778</v>
      </c>
      <c r="E239" s="89">
        <f>'AEO 2022 49 Raw'!H223</f>
        <v>0.22321199999999999</v>
      </c>
      <c r="F239" s="89">
        <f>'AEO 2022 49 Raw'!I223</f>
        <v>0.24430099999999999</v>
      </c>
      <c r="G239" s="89">
        <f>'AEO 2022 49 Raw'!J223</f>
        <v>0.25641199999999997</v>
      </c>
      <c r="H239" s="89">
        <f>'AEO 2022 49 Raw'!K223</f>
        <v>0.26050000000000001</v>
      </c>
      <c r="I239" s="89">
        <f>'AEO 2022 49 Raw'!L223</f>
        <v>0.26231599999999999</v>
      </c>
      <c r="J239" s="89">
        <f>'AEO 2022 49 Raw'!M223</f>
        <v>0.26734599999999997</v>
      </c>
      <c r="K239" s="89">
        <f>'AEO 2022 49 Raw'!N223</f>
        <v>0.27288899999999999</v>
      </c>
      <c r="L239" s="89">
        <f>'AEO 2022 49 Raw'!O223</f>
        <v>0.27498699999999998</v>
      </c>
      <c r="M239" s="89">
        <f>'AEO 2022 49 Raw'!P223</f>
        <v>0.27578200000000003</v>
      </c>
      <c r="N239" s="89">
        <f>'AEO 2022 49 Raw'!Q223</f>
        <v>0.28042800000000001</v>
      </c>
      <c r="O239" s="89">
        <f>'AEO 2022 49 Raw'!R223</f>
        <v>0.28561599999999998</v>
      </c>
      <c r="P239" s="89">
        <f>'AEO 2022 49 Raw'!S223</f>
        <v>0.28328500000000001</v>
      </c>
      <c r="Q239" s="89">
        <f>'AEO 2022 49 Raw'!T223</f>
        <v>0.28024900000000003</v>
      </c>
      <c r="R239" s="89">
        <f>'AEO 2022 49 Raw'!U223</f>
        <v>0.28227200000000002</v>
      </c>
      <c r="S239" s="89">
        <f>'AEO 2022 49 Raw'!V223</f>
        <v>0.28998000000000002</v>
      </c>
      <c r="T239" s="89">
        <f>'AEO 2022 49 Raw'!W223</f>
        <v>0.29951299999999997</v>
      </c>
      <c r="U239" s="89">
        <f>'AEO 2022 49 Raw'!X223</f>
        <v>0.31245499999999998</v>
      </c>
      <c r="V239" s="89">
        <f>'AEO 2022 49 Raw'!Y223</f>
        <v>0.32391300000000001</v>
      </c>
      <c r="W239" s="89">
        <f>'AEO 2022 49 Raw'!Z223</f>
        <v>0.33103100000000002</v>
      </c>
      <c r="X239" s="89">
        <f>'AEO 2022 49 Raw'!AA223</f>
        <v>0.33674500000000002</v>
      </c>
      <c r="Y239" s="89">
        <f>'AEO 2022 49 Raw'!AB223</f>
        <v>0.34190300000000001</v>
      </c>
      <c r="Z239" s="89">
        <f>'AEO 2022 49 Raw'!AC223</f>
        <v>0.347049</v>
      </c>
      <c r="AA239" s="89">
        <f>'AEO 2022 49 Raw'!AD223</f>
        <v>0.35191800000000001</v>
      </c>
      <c r="AB239" s="89">
        <f>'AEO 2022 49 Raw'!AE223</f>
        <v>0.359902</v>
      </c>
      <c r="AC239" s="89">
        <f>'AEO 2022 49 Raw'!AF223</f>
        <v>0.36827300000000002</v>
      </c>
      <c r="AD239" s="89">
        <f>'AEO 2022 49 Raw'!AG223</f>
        <v>0.37082900000000002</v>
      </c>
      <c r="AE239" s="89">
        <f>'AEO 2022 49 Raw'!AH223</f>
        <v>0.37437199999999998</v>
      </c>
      <c r="AF239" s="89">
        <f>'AEO 2022 49 Raw'!AI223</f>
        <v>0.38811800000000002</v>
      </c>
      <c r="AG239" s="95">
        <f>'AEO 2022 49 Raw'!AJ223</f>
        <v>1.7000000000000001E-2</v>
      </c>
    </row>
    <row r="240" spans="1:33" ht="15" customHeight="1" x14ac:dyDescent="0.25">
      <c r="A240" s="83" t="s">
        <v>2120</v>
      </c>
      <c r="B240" s="88" t="s">
        <v>1917</v>
      </c>
      <c r="C240" s="89">
        <f>'AEO 2022 49 Raw'!F224</f>
        <v>0.27038200000000001</v>
      </c>
      <c r="D240" s="89">
        <f>'AEO 2022 49 Raw'!G224</f>
        <v>0.246061</v>
      </c>
      <c r="E240" s="89">
        <f>'AEO 2022 49 Raw'!H224</f>
        <v>0.25453900000000002</v>
      </c>
      <c r="F240" s="89">
        <f>'AEO 2022 49 Raw'!I224</f>
        <v>0.27858699999999997</v>
      </c>
      <c r="G240" s="89">
        <f>'AEO 2022 49 Raw'!J224</f>
        <v>0.29239700000000002</v>
      </c>
      <c r="H240" s="89">
        <f>'AEO 2022 49 Raw'!K224</f>
        <v>0.29705900000000002</v>
      </c>
      <c r="I240" s="89">
        <f>'AEO 2022 49 Raw'!L224</f>
        <v>0.29913000000000001</v>
      </c>
      <c r="J240" s="89">
        <f>'AEO 2022 49 Raw'!M224</f>
        <v>0.30486600000000003</v>
      </c>
      <c r="K240" s="89">
        <f>'AEO 2022 49 Raw'!N224</f>
        <v>0.31118699999999999</v>
      </c>
      <c r="L240" s="89">
        <f>'AEO 2022 49 Raw'!O224</f>
        <v>0.313579</v>
      </c>
      <c r="M240" s="89">
        <f>'AEO 2022 49 Raw'!P224</f>
        <v>0.31448599999999999</v>
      </c>
      <c r="N240" s="89">
        <f>'AEO 2022 49 Raw'!Q224</f>
        <v>0.31978400000000001</v>
      </c>
      <c r="O240" s="89">
        <f>'AEO 2022 49 Raw'!R224</f>
        <v>0.32569999999999999</v>
      </c>
      <c r="P240" s="89">
        <f>'AEO 2022 49 Raw'!S224</f>
        <v>0.323042</v>
      </c>
      <c r="Q240" s="89">
        <f>'AEO 2022 49 Raw'!T224</f>
        <v>0.319579</v>
      </c>
      <c r="R240" s="89">
        <f>'AEO 2022 49 Raw'!U224</f>
        <v>0.32188699999999998</v>
      </c>
      <c r="S240" s="89">
        <f>'AEO 2022 49 Raw'!V224</f>
        <v>0.33067600000000003</v>
      </c>
      <c r="T240" s="89">
        <f>'AEO 2022 49 Raw'!W224</f>
        <v>0.34154699999999999</v>
      </c>
      <c r="U240" s="89">
        <f>'AEO 2022 49 Raw'!X224</f>
        <v>0.35630600000000001</v>
      </c>
      <c r="V240" s="89">
        <f>'AEO 2022 49 Raw'!Y224</f>
        <v>0.36937199999999998</v>
      </c>
      <c r="W240" s="89">
        <f>'AEO 2022 49 Raw'!Z224</f>
        <v>0.37748799999999999</v>
      </c>
      <c r="X240" s="89">
        <f>'AEO 2022 49 Raw'!AA224</f>
        <v>0.38400400000000001</v>
      </c>
      <c r="Y240" s="89">
        <f>'AEO 2022 49 Raw'!AB224</f>
        <v>0.38988600000000001</v>
      </c>
      <c r="Z240" s="89">
        <f>'AEO 2022 49 Raw'!AC224</f>
        <v>0.39575399999999999</v>
      </c>
      <c r="AA240" s="89">
        <f>'AEO 2022 49 Raw'!AD224</f>
        <v>0.40130700000000002</v>
      </c>
      <c r="AB240" s="89">
        <f>'AEO 2022 49 Raw'!AE224</f>
        <v>0.410412</v>
      </c>
      <c r="AC240" s="89">
        <f>'AEO 2022 49 Raw'!AF224</f>
        <v>0.419958</v>
      </c>
      <c r="AD240" s="89">
        <f>'AEO 2022 49 Raw'!AG224</f>
        <v>0.422871</v>
      </c>
      <c r="AE240" s="89">
        <f>'AEO 2022 49 Raw'!AH224</f>
        <v>0.42691200000000001</v>
      </c>
      <c r="AF240" s="89">
        <f>'AEO 2022 49 Raw'!AI224</f>
        <v>0.44258700000000001</v>
      </c>
      <c r="AG240" s="95">
        <f>'AEO 2022 49 Raw'!AJ224</f>
        <v>1.7000000000000001E-2</v>
      </c>
    </row>
    <row r="241" spans="1:33" ht="15" customHeight="1" x14ac:dyDescent="0.25">
      <c r="A241" s="83" t="s">
        <v>2121</v>
      </c>
      <c r="B241" s="88" t="s">
        <v>1919</v>
      </c>
      <c r="C241" s="89">
        <f>'AEO 2022 49 Raw'!F225</f>
        <v>0.29670800000000003</v>
      </c>
      <c r="D241" s="89">
        <f>'AEO 2022 49 Raw'!G225</f>
        <v>0.27001900000000001</v>
      </c>
      <c r="E241" s="89">
        <f>'AEO 2022 49 Raw'!H225</f>
        <v>0.27932200000000001</v>
      </c>
      <c r="F241" s="89">
        <f>'AEO 2022 49 Raw'!I225</f>
        <v>0.30571199999999998</v>
      </c>
      <c r="G241" s="89">
        <f>'AEO 2022 49 Raw'!J225</f>
        <v>0.32086700000000001</v>
      </c>
      <c r="H241" s="89">
        <f>'AEO 2022 49 Raw'!K225</f>
        <v>0.32598300000000002</v>
      </c>
      <c r="I241" s="89">
        <f>'AEO 2022 49 Raw'!L225</f>
        <v>0.32825599999999999</v>
      </c>
      <c r="J241" s="89">
        <f>'AEO 2022 49 Raw'!M225</f>
        <v>0.33455000000000001</v>
      </c>
      <c r="K241" s="89">
        <f>'AEO 2022 49 Raw'!N225</f>
        <v>0.34148600000000001</v>
      </c>
      <c r="L241" s="89">
        <f>'AEO 2022 49 Raw'!O225</f>
        <v>0.344111</v>
      </c>
      <c r="M241" s="89">
        <f>'AEO 2022 49 Raw'!P225</f>
        <v>0.345107</v>
      </c>
      <c r="N241" s="89">
        <f>'AEO 2022 49 Raw'!Q225</f>
        <v>0.35092000000000001</v>
      </c>
      <c r="O241" s="89">
        <f>'AEO 2022 49 Raw'!R225</f>
        <v>0.35741299999999998</v>
      </c>
      <c r="P241" s="89">
        <f>'AEO 2022 49 Raw'!S225</f>
        <v>0.35449599999999998</v>
      </c>
      <c r="Q241" s="89">
        <f>'AEO 2022 49 Raw'!T225</f>
        <v>0.35069600000000001</v>
      </c>
      <c r="R241" s="89">
        <f>'AEO 2022 49 Raw'!U225</f>
        <v>0.35322799999999999</v>
      </c>
      <c r="S241" s="89">
        <f>'AEO 2022 49 Raw'!V225</f>
        <v>0.362873</v>
      </c>
      <c r="T241" s="89">
        <f>'AEO 2022 49 Raw'!W225</f>
        <v>0.374803</v>
      </c>
      <c r="U241" s="89">
        <f>'AEO 2022 49 Raw'!X225</f>
        <v>0.39099800000000001</v>
      </c>
      <c r="V241" s="89">
        <f>'AEO 2022 49 Raw'!Y225</f>
        <v>0.40533599999999997</v>
      </c>
      <c r="W241" s="89">
        <f>'AEO 2022 49 Raw'!Z225</f>
        <v>0.41424299999999997</v>
      </c>
      <c r="X241" s="89">
        <f>'AEO 2022 49 Raw'!AA225</f>
        <v>0.42139300000000002</v>
      </c>
      <c r="Y241" s="89">
        <f>'AEO 2022 49 Raw'!AB225</f>
        <v>0.42784800000000001</v>
      </c>
      <c r="Z241" s="89">
        <f>'AEO 2022 49 Raw'!AC225</f>
        <v>0.43428800000000001</v>
      </c>
      <c r="AA241" s="89">
        <f>'AEO 2022 49 Raw'!AD225</f>
        <v>0.44038100000000002</v>
      </c>
      <c r="AB241" s="89">
        <f>'AEO 2022 49 Raw'!AE225</f>
        <v>0.45037199999999999</v>
      </c>
      <c r="AC241" s="89">
        <f>'AEO 2022 49 Raw'!AF225</f>
        <v>0.46084799999999998</v>
      </c>
      <c r="AD241" s="89">
        <f>'AEO 2022 49 Raw'!AG225</f>
        <v>0.46404499999999999</v>
      </c>
      <c r="AE241" s="89">
        <f>'AEO 2022 49 Raw'!AH225</f>
        <v>0.46847899999999998</v>
      </c>
      <c r="AF241" s="89">
        <f>'AEO 2022 49 Raw'!AI225</f>
        <v>0.48568099999999997</v>
      </c>
      <c r="AG241" s="95">
        <f>'AEO 2022 49 Raw'!AJ225</f>
        <v>1.7000000000000001E-2</v>
      </c>
    </row>
    <row r="242" spans="1:33" ht="15" customHeight="1" x14ac:dyDescent="0.25">
      <c r="A242" s="83" t="s">
        <v>2122</v>
      </c>
      <c r="B242" s="88" t="s">
        <v>1945</v>
      </c>
      <c r="C242" s="89">
        <f>'AEO 2022 49 Raw'!F226</f>
        <v>277.98751800000002</v>
      </c>
      <c r="D242" s="89">
        <f>'AEO 2022 49 Raw'!G226</f>
        <v>245.61402899999999</v>
      </c>
      <c r="E242" s="89">
        <f>'AEO 2022 49 Raw'!H226</f>
        <v>246.675949</v>
      </c>
      <c r="F242" s="89">
        <f>'AEO 2022 49 Raw'!I226</f>
        <v>262.11767600000002</v>
      </c>
      <c r="G242" s="89">
        <f>'AEO 2022 49 Raw'!J226</f>
        <v>267.09878500000002</v>
      </c>
      <c r="H242" s="89">
        <f>'AEO 2022 49 Raw'!K226</f>
        <v>263.454071</v>
      </c>
      <c r="I242" s="89">
        <f>'AEO 2022 49 Raw'!L226</f>
        <v>257.563782</v>
      </c>
      <c r="J242" s="89">
        <f>'AEO 2022 49 Raw'!M226</f>
        <v>254.856888</v>
      </c>
      <c r="K242" s="89">
        <f>'AEO 2022 49 Raw'!N226</f>
        <v>252.563568</v>
      </c>
      <c r="L242" s="89">
        <f>'AEO 2022 49 Raw'!O226</f>
        <v>247.09259</v>
      </c>
      <c r="M242" s="89">
        <f>'AEO 2022 49 Raw'!P226</f>
        <v>240.58987400000001</v>
      </c>
      <c r="N242" s="89">
        <f>'AEO 2022 49 Raw'!Q226</f>
        <v>237.51712000000001</v>
      </c>
      <c r="O242" s="89">
        <f>'AEO 2022 49 Raw'!R226</f>
        <v>234.86558500000001</v>
      </c>
      <c r="P242" s="89">
        <f>'AEO 2022 49 Raw'!S226</f>
        <v>226.163895</v>
      </c>
      <c r="Q242" s="89">
        <f>'AEO 2022 49 Raw'!T226</f>
        <v>217.222702</v>
      </c>
      <c r="R242" s="89">
        <f>'AEO 2022 49 Raw'!U226</f>
        <v>212.418701</v>
      </c>
      <c r="S242" s="89">
        <f>'AEO 2022 49 Raw'!V226</f>
        <v>211.86282299999999</v>
      </c>
      <c r="T242" s="89">
        <f>'AEO 2022 49 Raw'!W226</f>
        <v>212.45451399999999</v>
      </c>
      <c r="U242" s="89">
        <f>'AEO 2022 49 Raw'!X226</f>
        <v>215.179382</v>
      </c>
      <c r="V242" s="89">
        <f>'AEO 2022 49 Raw'!Y226</f>
        <v>216.57298299999999</v>
      </c>
      <c r="W242" s="89">
        <f>'AEO 2022 49 Raw'!Z226</f>
        <v>214.88537600000001</v>
      </c>
      <c r="X242" s="89">
        <f>'AEO 2022 49 Raw'!AA226</f>
        <v>212.227676</v>
      </c>
      <c r="Y242" s="89">
        <f>'AEO 2022 49 Raw'!AB226</f>
        <v>209.202393</v>
      </c>
      <c r="Z242" s="89">
        <f>'AEO 2022 49 Raw'!AC226</f>
        <v>206.16622899999999</v>
      </c>
      <c r="AA242" s="89">
        <f>'AEO 2022 49 Raw'!AD226</f>
        <v>202.96961999999999</v>
      </c>
      <c r="AB242" s="89">
        <f>'AEO 2022 49 Raw'!AE226</f>
        <v>201.528763</v>
      </c>
      <c r="AC242" s="89">
        <f>'AEO 2022 49 Raw'!AF226</f>
        <v>200.209946</v>
      </c>
      <c r="AD242" s="89">
        <f>'AEO 2022 49 Raw'!AG226</f>
        <v>195.72730999999999</v>
      </c>
      <c r="AE242" s="89">
        <f>'AEO 2022 49 Raw'!AH226</f>
        <v>191.84227000000001</v>
      </c>
      <c r="AF242" s="89">
        <f>'AEO 2022 49 Raw'!AI226</f>
        <v>193.093369</v>
      </c>
      <c r="AG242" s="95">
        <f>'AEO 2022 49 Raw'!AJ226</f>
        <v>-1.2E-2</v>
      </c>
    </row>
    <row r="243" spans="1:33" ht="15" customHeight="1" x14ac:dyDescent="0.25">
      <c r="A243" s="83" t="s">
        <v>2123</v>
      </c>
      <c r="B243" s="35" t="s">
        <v>2124</v>
      </c>
      <c r="C243" s="89">
        <f>'AEO 2022 49 Raw'!F227</f>
        <v>740.32202099999995</v>
      </c>
      <c r="D243" s="89">
        <f>'AEO 2022 49 Raw'!G227</f>
        <v>664.46466099999998</v>
      </c>
      <c r="E243" s="89">
        <f>'AEO 2022 49 Raw'!H227</f>
        <v>676.90515100000005</v>
      </c>
      <c r="F243" s="89">
        <f>'AEO 2022 49 Raw'!I227</f>
        <v>714.21283000000005</v>
      </c>
      <c r="G243" s="89">
        <f>'AEO 2022 49 Raw'!J227</f>
        <v>727.96588099999997</v>
      </c>
      <c r="H243" s="89">
        <f>'AEO 2022 49 Raw'!K227</f>
        <v>727.80432099999996</v>
      </c>
      <c r="I243" s="89">
        <f>'AEO 2022 49 Raw'!L227</f>
        <v>720.67126499999995</v>
      </c>
      <c r="J243" s="89">
        <f>'AEO 2022 49 Raw'!M227</f>
        <v>721.59094200000004</v>
      </c>
      <c r="K243" s="89">
        <f>'AEO 2022 49 Raw'!N227</f>
        <v>724.29125999999997</v>
      </c>
      <c r="L243" s="89">
        <f>'AEO 2022 49 Raw'!O227</f>
        <v>718.70068400000002</v>
      </c>
      <c r="M243" s="89">
        <f>'AEO 2022 49 Raw'!P227</f>
        <v>711.81359899999995</v>
      </c>
      <c r="N243" s="89">
        <f>'AEO 2022 49 Raw'!Q227</f>
        <v>714.00854500000003</v>
      </c>
      <c r="O243" s="89">
        <f>'AEO 2022 49 Raw'!R227</f>
        <v>717.63122599999997</v>
      </c>
      <c r="P243" s="89">
        <f>'AEO 2022 49 Raw'!S227</f>
        <v>702.15515100000005</v>
      </c>
      <c r="Q243" s="89">
        <f>'AEO 2022 49 Raw'!T227</f>
        <v>685.81469700000002</v>
      </c>
      <c r="R243" s="89">
        <f>'AEO 2022 49 Raw'!U227</f>
        <v>680.61614999999995</v>
      </c>
      <c r="S243" s="89">
        <f>'AEO 2022 49 Raw'!V227</f>
        <v>686.47503700000004</v>
      </c>
      <c r="T243" s="89">
        <f>'AEO 2022 49 Raw'!W227</f>
        <v>697.39593500000001</v>
      </c>
      <c r="U243" s="89">
        <f>'AEO 2022 49 Raw'!X227</f>
        <v>714.25714100000005</v>
      </c>
      <c r="V243" s="89">
        <f>'AEO 2022 49 Raw'!Y227</f>
        <v>727.39550799999995</v>
      </c>
      <c r="W243" s="89">
        <f>'AEO 2022 49 Raw'!Z227</f>
        <v>732.18292199999996</v>
      </c>
      <c r="X243" s="89">
        <f>'AEO 2022 49 Raw'!AA227</f>
        <v>733.42034899999999</v>
      </c>
      <c r="Y243" s="89">
        <f>'AEO 2022 49 Raw'!AB227</f>
        <v>733.74945100000002</v>
      </c>
      <c r="Z243" s="89">
        <f>'AEO 2022 49 Raw'!AC227</f>
        <v>733.76086399999997</v>
      </c>
      <c r="AA243" s="89">
        <f>'AEO 2022 49 Raw'!AD227</f>
        <v>732.39166299999999</v>
      </c>
      <c r="AB243" s="89">
        <f>'AEO 2022 49 Raw'!AE227</f>
        <v>738.45190400000001</v>
      </c>
      <c r="AC243" s="89">
        <f>'AEO 2022 49 Raw'!AF227</f>
        <v>743.73095699999999</v>
      </c>
      <c r="AD243" s="89">
        <f>'AEO 2022 49 Raw'!AG227</f>
        <v>740.60058600000002</v>
      </c>
      <c r="AE243" s="89">
        <f>'AEO 2022 49 Raw'!AH227</f>
        <v>741.86987299999998</v>
      </c>
      <c r="AF243" s="89">
        <f>'AEO 2022 49 Raw'!AI227</f>
        <v>752.82745399999999</v>
      </c>
      <c r="AG243" s="95">
        <f>'AEO 2022 49 Raw'!AJ227</f>
        <v>1E-3</v>
      </c>
    </row>
    <row r="244" spans="1:33" ht="15" customHeight="1" x14ac:dyDescent="0.25">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c r="AA244" s="89"/>
      <c r="AB244" s="89"/>
      <c r="AC244" s="89"/>
      <c r="AD244" s="89"/>
      <c r="AE244" s="89"/>
      <c r="AF244" s="89"/>
      <c r="AG244" s="95"/>
    </row>
    <row r="245" spans="1:33" ht="15" customHeight="1" x14ac:dyDescent="0.25">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c r="AA245" s="89"/>
      <c r="AB245" s="89"/>
      <c r="AC245" s="89"/>
      <c r="AD245" s="89"/>
      <c r="AE245" s="89"/>
      <c r="AF245" s="89"/>
      <c r="AG245" s="95"/>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2125</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2126</v>
      </c>
      <c r="B248" s="88" t="s">
        <v>2127</v>
      </c>
      <c r="C248" s="89">
        <f>'AEO 2022 49 Raw'!F229</f>
        <v>1642.4384769999999</v>
      </c>
      <c r="D248" s="89">
        <f>'AEO 2022 49 Raw'!G229</f>
        <v>1648.841187</v>
      </c>
      <c r="E248" s="89">
        <f>'AEO 2022 49 Raw'!H229</f>
        <v>1642.1176760000001</v>
      </c>
      <c r="F248" s="89">
        <f>'AEO 2022 49 Raw'!I229</f>
        <v>1538.342163</v>
      </c>
      <c r="G248" s="89">
        <f>'AEO 2022 49 Raw'!J229</f>
        <v>1550.619385</v>
      </c>
      <c r="H248" s="89">
        <f>'AEO 2022 49 Raw'!K229</f>
        <v>1586.2102050000001</v>
      </c>
      <c r="I248" s="89">
        <f>'AEO 2022 49 Raw'!L229</f>
        <v>1584.949341</v>
      </c>
      <c r="J248" s="89">
        <f>'AEO 2022 49 Raw'!M229</f>
        <v>1595.376587</v>
      </c>
      <c r="K248" s="89">
        <f>'AEO 2022 49 Raw'!N229</f>
        <v>1596.9819339999999</v>
      </c>
      <c r="L248" s="89">
        <f>'AEO 2022 49 Raw'!O229</f>
        <v>1601.017578</v>
      </c>
      <c r="M248" s="89">
        <f>'AEO 2022 49 Raw'!P229</f>
        <v>1607.385254</v>
      </c>
      <c r="N248" s="89">
        <f>'AEO 2022 49 Raw'!Q229</f>
        <v>1609.5629879999999</v>
      </c>
      <c r="O248" s="89">
        <f>'AEO 2022 49 Raw'!R229</f>
        <v>1610.8304439999999</v>
      </c>
      <c r="P248" s="89">
        <f>'AEO 2022 49 Raw'!S229</f>
        <v>1600.236206</v>
      </c>
      <c r="Q248" s="89">
        <f>'AEO 2022 49 Raw'!T229</f>
        <v>1594.3553469999999</v>
      </c>
      <c r="R248" s="89">
        <f>'AEO 2022 49 Raw'!U229</f>
        <v>1589.1704099999999</v>
      </c>
      <c r="S248" s="89">
        <f>'AEO 2022 49 Raw'!V229</f>
        <v>1589.8118899999999</v>
      </c>
      <c r="T248" s="89">
        <f>'AEO 2022 49 Raw'!W229</f>
        <v>1595.442871</v>
      </c>
      <c r="U248" s="89">
        <f>'AEO 2022 49 Raw'!X229</f>
        <v>1599.424072</v>
      </c>
      <c r="V248" s="89">
        <f>'AEO 2022 49 Raw'!Y229</f>
        <v>1598.0878909999999</v>
      </c>
      <c r="W248" s="89">
        <f>'AEO 2022 49 Raw'!Z229</f>
        <v>1603.0029300000001</v>
      </c>
      <c r="X248" s="89">
        <f>'AEO 2022 49 Raw'!AA229</f>
        <v>1610.482178</v>
      </c>
      <c r="Y248" s="89">
        <f>'AEO 2022 49 Raw'!AB229</f>
        <v>1608.26001</v>
      </c>
      <c r="Z248" s="89">
        <f>'AEO 2022 49 Raw'!AC229</f>
        <v>1612.27124</v>
      </c>
      <c r="AA248" s="89">
        <f>'AEO 2022 49 Raw'!AD229</f>
        <v>1606.3276370000001</v>
      </c>
      <c r="AB248" s="89">
        <f>'AEO 2022 49 Raw'!AE229</f>
        <v>1612.4525149999999</v>
      </c>
      <c r="AC248" s="89">
        <f>'AEO 2022 49 Raw'!AF229</f>
        <v>1612.159302</v>
      </c>
      <c r="AD248" s="89">
        <f>'AEO 2022 49 Raw'!AG229</f>
        <v>1614.0505370000001</v>
      </c>
      <c r="AE248" s="89">
        <f>'AEO 2022 49 Raw'!AH229</f>
        <v>1618.08374</v>
      </c>
      <c r="AF248" s="89">
        <f>'AEO 2022 49 Raw'!AI229</f>
        <v>1632.708496</v>
      </c>
      <c r="AG248" s="95">
        <f>'AEO 2022 49 Raw'!AJ229</f>
        <v>0</v>
      </c>
    </row>
    <row r="249" spans="1:33" ht="15" customHeight="1" x14ac:dyDescent="0.25">
      <c r="A249" s="83" t="s">
        <v>2128</v>
      </c>
      <c r="B249" s="88" t="s">
        <v>2129</v>
      </c>
      <c r="C249" s="89">
        <f>'AEO 2022 49 Raw'!F230</f>
        <v>3.512003</v>
      </c>
      <c r="D249" s="89">
        <f>'AEO 2022 49 Raw'!G230</f>
        <v>3.5347819999999999</v>
      </c>
      <c r="E249" s="89">
        <f>'AEO 2022 49 Raw'!H230</f>
        <v>3.5577100000000002</v>
      </c>
      <c r="F249" s="89">
        <f>'AEO 2022 49 Raw'!I230</f>
        <v>3.5807850000000001</v>
      </c>
      <c r="G249" s="89">
        <f>'AEO 2022 49 Raw'!J230</f>
        <v>3.6040100000000002</v>
      </c>
      <c r="H249" s="89">
        <f>'AEO 2022 49 Raw'!K230</f>
        <v>3.627386</v>
      </c>
      <c r="I249" s="89">
        <f>'AEO 2022 49 Raw'!L230</f>
        <v>3.6509140000000002</v>
      </c>
      <c r="J249" s="89">
        <f>'AEO 2022 49 Raw'!M230</f>
        <v>3.6745939999999999</v>
      </c>
      <c r="K249" s="89">
        <f>'AEO 2022 49 Raw'!N230</f>
        <v>3.6984279999999998</v>
      </c>
      <c r="L249" s="89">
        <f>'AEO 2022 49 Raw'!O230</f>
        <v>3.7224159999999999</v>
      </c>
      <c r="M249" s="89">
        <f>'AEO 2022 49 Raw'!P230</f>
        <v>3.7465600000000001</v>
      </c>
      <c r="N249" s="89">
        <f>'AEO 2022 49 Raw'!Q230</f>
        <v>3.7708599999999999</v>
      </c>
      <c r="O249" s="89">
        <f>'AEO 2022 49 Raw'!R230</f>
        <v>3.795318</v>
      </c>
      <c r="P249" s="89">
        <f>'AEO 2022 49 Raw'!S230</f>
        <v>3.8199350000000001</v>
      </c>
      <c r="Q249" s="89">
        <f>'AEO 2022 49 Raw'!T230</f>
        <v>3.8447119999999999</v>
      </c>
      <c r="R249" s="89">
        <f>'AEO 2022 49 Raw'!U230</f>
        <v>3.8696489999999999</v>
      </c>
      <c r="S249" s="89">
        <f>'AEO 2022 49 Raw'!V230</f>
        <v>3.8947479999999999</v>
      </c>
      <c r="T249" s="89">
        <f>'AEO 2022 49 Raw'!W230</f>
        <v>3.9200089999999999</v>
      </c>
      <c r="U249" s="89">
        <f>'AEO 2022 49 Raw'!X230</f>
        <v>3.9454349999999998</v>
      </c>
      <c r="V249" s="89">
        <f>'AEO 2022 49 Raw'!Y230</f>
        <v>3.971025</v>
      </c>
      <c r="W249" s="89">
        <f>'AEO 2022 49 Raw'!Z230</f>
        <v>3.9967820000000001</v>
      </c>
      <c r="X249" s="89">
        <f>'AEO 2022 49 Raw'!AA230</f>
        <v>4.0227050000000002</v>
      </c>
      <c r="Y249" s="89">
        <f>'AEO 2022 49 Raw'!AB230</f>
        <v>4.0487970000000004</v>
      </c>
      <c r="Z249" s="89">
        <f>'AEO 2022 49 Raw'!AC230</f>
        <v>4.0750580000000003</v>
      </c>
      <c r="AA249" s="89">
        <f>'AEO 2022 49 Raw'!AD230</f>
        <v>4.1014889999999999</v>
      </c>
      <c r="AB249" s="89">
        <f>'AEO 2022 49 Raw'!AE230</f>
        <v>4.1280910000000004</v>
      </c>
      <c r="AC249" s="89">
        <f>'AEO 2022 49 Raw'!AF230</f>
        <v>4.1548660000000002</v>
      </c>
      <c r="AD249" s="89">
        <f>'AEO 2022 49 Raw'!AG230</f>
        <v>4.1818150000000003</v>
      </c>
      <c r="AE249" s="89">
        <f>'AEO 2022 49 Raw'!AH230</f>
        <v>4.208939</v>
      </c>
      <c r="AF249" s="89">
        <f>'AEO 2022 49 Raw'!AI230</f>
        <v>4.2362380000000002</v>
      </c>
      <c r="AG249" s="95">
        <f>'AEO 2022 49 Raw'!AJ230</f>
        <v>6.0000000000000001E-3</v>
      </c>
    </row>
    <row r="250" spans="1:33" ht="15" customHeight="1" x14ac:dyDescent="0.25">
      <c r="B250" s="35" t="s">
        <v>2130</v>
      </c>
      <c r="C250" s="89">
        <f>'AEO 2022 49 Raw'!F231</f>
        <v>0</v>
      </c>
      <c r="D250" s="89">
        <f>'AEO 2022 49 Raw'!G231</f>
        <v>0</v>
      </c>
      <c r="E250" s="89">
        <f>'AEO 2022 49 Raw'!H231</f>
        <v>0</v>
      </c>
      <c r="F250" s="89">
        <f>'AEO 2022 49 Raw'!I231</f>
        <v>0</v>
      </c>
      <c r="G250" s="89">
        <f>'AEO 2022 49 Raw'!J231</f>
        <v>0</v>
      </c>
      <c r="H250" s="89">
        <f>'AEO 2022 49 Raw'!K231</f>
        <v>0</v>
      </c>
      <c r="I250" s="89">
        <f>'AEO 2022 49 Raw'!L231</f>
        <v>0</v>
      </c>
      <c r="J250" s="89">
        <f>'AEO 2022 49 Raw'!M231</f>
        <v>0</v>
      </c>
      <c r="K250" s="89">
        <f>'AEO 2022 49 Raw'!N231</f>
        <v>0</v>
      </c>
      <c r="L250" s="89">
        <f>'AEO 2022 49 Raw'!O231</f>
        <v>0</v>
      </c>
      <c r="M250" s="89">
        <f>'AEO 2022 49 Raw'!P231</f>
        <v>0</v>
      </c>
      <c r="N250" s="89">
        <f>'AEO 2022 49 Raw'!Q231</f>
        <v>0</v>
      </c>
      <c r="O250" s="89">
        <f>'AEO 2022 49 Raw'!R231</f>
        <v>0</v>
      </c>
      <c r="P250" s="89">
        <f>'AEO 2022 49 Raw'!S231</f>
        <v>0</v>
      </c>
      <c r="Q250" s="89">
        <f>'AEO 2022 49 Raw'!T231</f>
        <v>0</v>
      </c>
      <c r="R250" s="89">
        <f>'AEO 2022 49 Raw'!U231</f>
        <v>0</v>
      </c>
      <c r="S250" s="89">
        <f>'AEO 2022 49 Raw'!V231</f>
        <v>0</v>
      </c>
      <c r="T250" s="89">
        <f>'AEO 2022 49 Raw'!W231</f>
        <v>0</v>
      </c>
      <c r="U250" s="89">
        <f>'AEO 2022 49 Raw'!X231</f>
        <v>0</v>
      </c>
      <c r="V250" s="89">
        <f>'AEO 2022 49 Raw'!Y231</f>
        <v>0</v>
      </c>
      <c r="W250" s="89">
        <f>'AEO 2022 49 Raw'!Z231</f>
        <v>0</v>
      </c>
      <c r="X250" s="89">
        <f>'AEO 2022 49 Raw'!AA231</f>
        <v>0</v>
      </c>
      <c r="Y250" s="89">
        <f>'AEO 2022 49 Raw'!AB231</f>
        <v>0</v>
      </c>
      <c r="Z250" s="89">
        <f>'AEO 2022 49 Raw'!AC231</f>
        <v>0</v>
      </c>
      <c r="AA250" s="89">
        <f>'AEO 2022 49 Raw'!AD231</f>
        <v>0</v>
      </c>
      <c r="AB250" s="89">
        <f>'AEO 2022 49 Raw'!AE231</f>
        <v>0</v>
      </c>
      <c r="AC250" s="89">
        <f>'AEO 2022 49 Raw'!AF231</f>
        <v>0</v>
      </c>
      <c r="AD250" s="89">
        <f>'AEO 2022 49 Raw'!AG231</f>
        <v>0</v>
      </c>
      <c r="AE250" s="89">
        <f>'AEO 2022 49 Raw'!AH231</f>
        <v>0</v>
      </c>
      <c r="AF250" s="89">
        <f>'AEO 2022 49 Raw'!AI231</f>
        <v>0</v>
      </c>
      <c r="AG250" s="95">
        <f>'AEO 2022 49 Raw'!AJ231</f>
        <v>0</v>
      </c>
    </row>
    <row r="251" spans="1:33" ht="15" customHeight="1" x14ac:dyDescent="0.25">
      <c r="A251" s="83" t="s">
        <v>2131</v>
      </c>
      <c r="B251" s="88" t="s">
        <v>2132</v>
      </c>
      <c r="C251" s="89">
        <f>'AEO 2022 49 Raw'!F232</f>
        <v>466.16387900000001</v>
      </c>
      <c r="D251" s="89">
        <f>'AEO 2022 49 Raw'!G232</f>
        <v>463.472534</v>
      </c>
      <c r="E251" s="89">
        <f>'AEO 2022 49 Raw'!H232</f>
        <v>456.64486699999998</v>
      </c>
      <c r="F251" s="89">
        <f>'AEO 2022 49 Raw'!I232</f>
        <v>422.75561499999998</v>
      </c>
      <c r="G251" s="89">
        <f>'AEO 2022 49 Raw'!J232</f>
        <v>419.64196800000002</v>
      </c>
      <c r="H251" s="89">
        <f>'AEO 2022 49 Raw'!K232</f>
        <v>421.251465</v>
      </c>
      <c r="I251" s="89">
        <f>'AEO 2022 49 Raw'!L232</f>
        <v>411.59249899999998</v>
      </c>
      <c r="J251" s="89">
        <f>'AEO 2022 49 Raw'!M232</f>
        <v>403.68771400000003</v>
      </c>
      <c r="K251" s="89">
        <f>'AEO 2022 49 Raw'!N232</f>
        <v>392.34314000000001</v>
      </c>
      <c r="L251" s="89">
        <f>'AEO 2022 49 Raw'!O232</f>
        <v>381.88363600000002</v>
      </c>
      <c r="M251" s="89">
        <f>'AEO 2022 49 Raw'!P232</f>
        <v>372.22824100000003</v>
      </c>
      <c r="N251" s="89">
        <f>'AEO 2022 49 Raw'!Q232</f>
        <v>361.856964</v>
      </c>
      <c r="O251" s="89">
        <f>'AEO 2022 49 Raw'!R232</f>
        <v>351.56353799999999</v>
      </c>
      <c r="P251" s="89">
        <f>'AEO 2022 49 Raw'!S232</f>
        <v>339.03805499999999</v>
      </c>
      <c r="Q251" s="89">
        <f>'AEO 2022 49 Raw'!T232</f>
        <v>327.91381799999999</v>
      </c>
      <c r="R251" s="89">
        <f>'AEO 2022 49 Raw'!U232</f>
        <v>317.28930700000001</v>
      </c>
      <c r="S251" s="89">
        <f>'AEO 2022 49 Raw'!V232</f>
        <v>308.13497899999999</v>
      </c>
      <c r="T251" s="89">
        <f>'AEO 2022 49 Raw'!W232</f>
        <v>300.18353300000001</v>
      </c>
      <c r="U251" s="89">
        <f>'AEO 2022 49 Raw'!X232</f>
        <v>292.13226300000002</v>
      </c>
      <c r="V251" s="89">
        <f>'AEO 2022 49 Raw'!Y232</f>
        <v>283.35238600000002</v>
      </c>
      <c r="W251" s="89">
        <f>'AEO 2022 49 Raw'!Z232</f>
        <v>275.91214000000002</v>
      </c>
      <c r="X251" s="89">
        <f>'AEO 2022 49 Raw'!AA232</f>
        <v>269.09326199999998</v>
      </c>
      <c r="Y251" s="89">
        <f>'AEO 2022 49 Raw'!AB232</f>
        <v>260.863586</v>
      </c>
      <c r="Z251" s="89">
        <f>'AEO 2022 49 Raw'!AC232</f>
        <v>253.86663799999999</v>
      </c>
      <c r="AA251" s="89">
        <f>'AEO 2022 49 Raw'!AD232</f>
        <v>245.53417999999999</v>
      </c>
      <c r="AB251" s="89">
        <f>'AEO 2022 49 Raw'!AE232</f>
        <v>239.26272599999999</v>
      </c>
      <c r="AC251" s="89">
        <f>'AEO 2022 49 Raw'!AF232</f>
        <v>232.22361799999999</v>
      </c>
      <c r="AD251" s="89">
        <f>'AEO 2022 49 Raw'!AG232</f>
        <v>225.69705200000001</v>
      </c>
      <c r="AE251" s="89">
        <f>'AEO 2022 49 Raw'!AH232</f>
        <v>219.644363</v>
      </c>
      <c r="AF251" s="89">
        <f>'AEO 2022 49 Raw'!AI232</f>
        <v>215.148392</v>
      </c>
      <c r="AG251" s="95">
        <f>'AEO 2022 49 Raw'!AJ232</f>
        <v>-2.5999999999999999E-2</v>
      </c>
    </row>
    <row r="252" spans="1:33" ht="12" customHeight="1" x14ac:dyDescent="0.25">
      <c r="A252" s="83" t="s">
        <v>2133</v>
      </c>
      <c r="B252" s="88" t="s">
        <v>2134</v>
      </c>
      <c r="C252" s="89">
        <f>'AEO 2022 49 Raw'!F233</f>
        <v>0</v>
      </c>
      <c r="D252" s="89">
        <f>'AEO 2022 49 Raw'!G233</f>
        <v>0</v>
      </c>
      <c r="E252" s="89">
        <f>'AEO 2022 49 Raw'!H233</f>
        <v>0</v>
      </c>
      <c r="F252" s="89">
        <f>'AEO 2022 49 Raw'!I233</f>
        <v>0</v>
      </c>
      <c r="G252" s="89">
        <f>'AEO 2022 49 Raw'!J233</f>
        <v>0</v>
      </c>
      <c r="H252" s="89">
        <f>'AEO 2022 49 Raw'!K233</f>
        <v>0</v>
      </c>
      <c r="I252" s="89">
        <f>'AEO 2022 49 Raw'!L233</f>
        <v>0</v>
      </c>
      <c r="J252" s="89">
        <f>'AEO 2022 49 Raw'!M233</f>
        <v>0</v>
      </c>
      <c r="K252" s="89">
        <f>'AEO 2022 49 Raw'!N233</f>
        <v>0</v>
      </c>
      <c r="L252" s="89">
        <f>'AEO 2022 49 Raw'!O233</f>
        <v>0</v>
      </c>
      <c r="M252" s="89">
        <f>'AEO 2022 49 Raw'!P233</f>
        <v>0</v>
      </c>
      <c r="N252" s="89">
        <f>'AEO 2022 49 Raw'!Q233</f>
        <v>0</v>
      </c>
      <c r="O252" s="89">
        <f>'AEO 2022 49 Raw'!R233</f>
        <v>0</v>
      </c>
      <c r="P252" s="89">
        <f>'AEO 2022 49 Raw'!S233</f>
        <v>0</v>
      </c>
      <c r="Q252" s="89">
        <f>'AEO 2022 49 Raw'!T233</f>
        <v>0</v>
      </c>
      <c r="R252" s="89">
        <f>'AEO 2022 49 Raw'!U233</f>
        <v>0</v>
      </c>
      <c r="S252" s="89">
        <f>'AEO 2022 49 Raw'!V233</f>
        <v>0</v>
      </c>
      <c r="T252" s="89">
        <f>'AEO 2022 49 Raw'!W233</f>
        <v>0</v>
      </c>
      <c r="U252" s="89">
        <f>'AEO 2022 49 Raw'!X233</f>
        <v>0</v>
      </c>
      <c r="V252" s="89">
        <f>'AEO 2022 49 Raw'!Y233</f>
        <v>0</v>
      </c>
      <c r="W252" s="89">
        <f>'AEO 2022 49 Raw'!Z233</f>
        <v>0</v>
      </c>
      <c r="X252" s="89">
        <f>'AEO 2022 49 Raw'!AA233</f>
        <v>0</v>
      </c>
      <c r="Y252" s="89">
        <f>'AEO 2022 49 Raw'!AB233</f>
        <v>0</v>
      </c>
      <c r="Z252" s="89">
        <f>'AEO 2022 49 Raw'!AC233</f>
        <v>0</v>
      </c>
      <c r="AA252" s="89">
        <f>'AEO 2022 49 Raw'!AD233</f>
        <v>0</v>
      </c>
      <c r="AB252" s="89">
        <f>'AEO 2022 49 Raw'!AE233</f>
        <v>0</v>
      </c>
      <c r="AC252" s="89">
        <f>'AEO 2022 49 Raw'!AF233</f>
        <v>0</v>
      </c>
      <c r="AD252" s="89">
        <f>'AEO 2022 49 Raw'!AG233</f>
        <v>0</v>
      </c>
      <c r="AE252" s="89">
        <f>'AEO 2022 49 Raw'!AH233</f>
        <v>0</v>
      </c>
      <c r="AF252" s="89">
        <f>'AEO 2022 49 Raw'!AI233</f>
        <v>0</v>
      </c>
      <c r="AG252" s="95" t="str">
        <f>'AEO 2022 49 Raw'!AJ233</f>
        <v>- -</v>
      </c>
    </row>
    <row r="253" spans="1:33" ht="15" customHeight="1" x14ac:dyDescent="0.25">
      <c r="A253" s="83" t="s">
        <v>2135</v>
      </c>
      <c r="B253" s="88" t="s">
        <v>2136</v>
      </c>
      <c r="C253" s="89">
        <f>'AEO 2022 49 Raw'!F234</f>
        <v>0</v>
      </c>
      <c r="D253" s="89">
        <f>'AEO 2022 49 Raw'!G234</f>
        <v>0</v>
      </c>
      <c r="E253" s="89">
        <f>'AEO 2022 49 Raw'!H234</f>
        <v>0</v>
      </c>
      <c r="F253" s="89">
        <f>'AEO 2022 49 Raw'!I234</f>
        <v>0</v>
      </c>
      <c r="G253" s="89">
        <f>'AEO 2022 49 Raw'!J234</f>
        <v>0</v>
      </c>
      <c r="H253" s="89">
        <f>'AEO 2022 49 Raw'!K234</f>
        <v>0</v>
      </c>
      <c r="I253" s="89">
        <f>'AEO 2022 49 Raw'!L234</f>
        <v>0</v>
      </c>
      <c r="J253" s="89">
        <f>'AEO 2022 49 Raw'!M234</f>
        <v>0</v>
      </c>
      <c r="K253" s="89">
        <f>'AEO 2022 49 Raw'!N234</f>
        <v>0</v>
      </c>
      <c r="L253" s="89">
        <f>'AEO 2022 49 Raw'!O234</f>
        <v>0</v>
      </c>
      <c r="M253" s="89">
        <f>'AEO 2022 49 Raw'!P234</f>
        <v>0</v>
      </c>
      <c r="N253" s="89">
        <f>'AEO 2022 49 Raw'!Q234</f>
        <v>0</v>
      </c>
      <c r="O253" s="89">
        <f>'AEO 2022 49 Raw'!R234</f>
        <v>0</v>
      </c>
      <c r="P253" s="89">
        <f>'AEO 2022 49 Raw'!S234</f>
        <v>0</v>
      </c>
      <c r="Q253" s="89">
        <f>'AEO 2022 49 Raw'!T234</f>
        <v>0</v>
      </c>
      <c r="R253" s="89">
        <f>'AEO 2022 49 Raw'!U234</f>
        <v>0</v>
      </c>
      <c r="S253" s="89">
        <f>'AEO 2022 49 Raw'!V234</f>
        <v>0</v>
      </c>
      <c r="T253" s="89">
        <f>'AEO 2022 49 Raw'!W234</f>
        <v>0</v>
      </c>
      <c r="U253" s="89">
        <f>'AEO 2022 49 Raw'!X234</f>
        <v>0</v>
      </c>
      <c r="V253" s="89">
        <f>'AEO 2022 49 Raw'!Y234</f>
        <v>0</v>
      </c>
      <c r="W253" s="89">
        <f>'AEO 2022 49 Raw'!Z234</f>
        <v>0</v>
      </c>
      <c r="X253" s="89">
        <f>'AEO 2022 49 Raw'!AA234</f>
        <v>0</v>
      </c>
      <c r="Y253" s="89">
        <f>'AEO 2022 49 Raw'!AB234</f>
        <v>0</v>
      </c>
      <c r="Z253" s="89">
        <f>'AEO 2022 49 Raw'!AC234</f>
        <v>0</v>
      </c>
      <c r="AA253" s="89">
        <f>'AEO 2022 49 Raw'!AD234</f>
        <v>0</v>
      </c>
      <c r="AB253" s="89">
        <f>'AEO 2022 49 Raw'!AE234</f>
        <v>0</v>
      </c>
      <c r="AC253" s="89">
        <f>'AEO 2022 49 Raw'!AF234</f>
        <v>0</v>
      </c>
      <c r="AD253" s="89">
        <f>'AEO 2022 49 Raw'!AG234</f>
        <v>0</v>
      </c>
      <c r="AE253" s="89">
        <f>'AEO 2022 49 Raw'!AH234</f>
        <v>0</v>
      </c>
      <c r="AF253" s="89">
        <f>'AEO 2022 49 Raw'!AI234</f>
        <v>0</v>
      </c>
      <c r="AG253" s="95" t="str">
        <f>'AEO 2022 49 Raw'!AJ234</f>
        <v>- -</v>
      </c>
    </row>
    <row r="254" spans="1:33" ht="15" customHeight="1" x14ac:dyDescent="0.25">
      <c r="A254" s="83" t="s">
        <v>2137</v>
      </c>
      <c r="B254" s="88" t="s">
        <v>2138</v>
      </c>
      <c r="C254" s="89">
        <f>'AEO 2022 49 Raw'!F235</f>
        <v>1.5003789999999999</v>
      </c>
      <c r="D254" s="89">
        <f>'AEO 2022 49 Raw'!G235</f>
        <v>2.989306</v>
      </c>
      <c r="E254" s="89">
        <f>'AEO 2022 49 Raw'!H235</f>
        <v>4.9210979999999998</v>
      </c>
      <c r="F254" s="89">
        <f>'AEO 2022 49 Raw'!I235</f>
        <v>6.854679</v>
      </c>
      <c r="G254" s="89">
        <f>'AEO 2022 49 Raw'!J235</f>
        <v>10.606348000000001</v>
      </c>
      <c r="H254" s="89">
        <f>'AEO 2022 49 Raw'!K235</f>
        <v>16.035872999999999</v>
      </c>
      <c r="I254" s="89">
        <f>'AEO 2022 49 Raw'!L235</f>
        <v>22.531504000000002</v>
      </c>
      <c r="J254" s="89">
        <f>'AEO 2022 49 Raw'!M235</f>
        <v>30.476330000000001</v>
      </c>
      <c r="K254" s="89">
        <f>'AEO 2022 49 Raw'!N235</f>
        <v>39.457165000000003</v>
      </c>
      <c r="L254" s="89">
        <f>'AEO 2022 49 Raw'!O235</f>
        <v>48.218071000000002</v>
      </c>
      <c r="M254" s="89">
        <f>'AEO 2022 49 Raw'!P235</f>
        <v>56.801430000000003</v>
      </c>
      <c r="N254" s="89">
        <f>'AEO 2022 49 Raw'!Q235</f>
        <v>64.985397000000006</v>
      </c>
      <c r="O254" s="89">
        <f>'AEO 2022 49 Raw'!R235</f>
        <v>72.862128999999996</v>
      </c>
      <c r="P254" s="89">
        <f>'AEO 2022 49 Raw'!S235</f>
        <v>79.87912</v>
      </c>
      <c r="Q254" s="89">
        <f>'AEO 2022 49 Raw'!T235</f>
        <v>86.774055000000004</v>
      </c>
      <c r="R254" s="89">
        <f>'AEO 2022 49 Raw'!U235</f>
        <v>93.386345000000006</v>
      </c>
      <c r="S254" s="89">
        <f>'AEO 2022 49 Raw'!V235</f>
        <v>100.058853</v>
      </c>
      <c r="T254" s="89">
        <f>'AEO 2022 49 Raw'!W235</f>
        <v>106.816261</v>
      </c>
      <c r="U254" s="89">
        <f>'AEO 2022 49 Raw'!X235</f>
        <v>113.253738</v>
      </c>
      <c r="V254" s="89">
        <f>'AEO 2022 49 Raw'!Y235</f>
        <v>119.08470199999999</v>
      </c>
      <c r="W254" s="89">
        <f>'AEO 2022 49 Raw'!Z235</f>
        <v>125.161255</v>
      </c>
      <c r="X254" s="89">
        <f>'AEO 2022 49 Raw'!AA235</f>
        <v>131.25482199999999</v>
      </c>
      <c r="Y254" s="89">
        <f>'AEO 2022 49 Raw'!AB235</f>
        <v>136.355682</v>
      </c>
      <c r="Z254" s="89">
        <f>'AEO 2022 49 Raw'!AC235</f>
        <v>141.777176</v>
      </c>
      <c r="AA254" s="89">
        <f>'AEO 2022 49 Raw'!AD235</f>
        <v>146.11084</v>
      </c>
      <c r="AB254" s="89">
        <f>'AEO 2022 49 Raw'!AE235</f>
        <v>151.34213299999999</v>
      </c>
      <c r="AC254" s="89">
        <f>'AEO 2022 49 Raw'!AF235</f>
        <v>155.79347200000001</v>
      </c>
      <c r="AD254" s="89">
        <f>'AEO 2022 49 Raw'!AG235</f>
        <v>160.27179000000001</v>
      </c>
      <c r="AE254" s="89">
        <f>'AEO 2022 49 Raw'!AH235</f>
        <v>164.79544100000001</v>
      </c>
      <c r="AF254" s="89">
        <f>'AEO 2022 49 Raw'!AI235</f>
        <v>170.266312</v>
      </c>
      <c r="AG254" s="95">
        <f>'AEO 2022 49 Raw'!AJ235</f>
        <v>0.17699999999999999</v>
      </c>
    </row>
    <row r="255" spans="1:33" ht="12" customHeight="1" x14ac:dyDescent="0.25">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c r="AA255" s="89"/>
      <c r="AB255" s="89"/>
      <c r="AC255" s="89"/>
      <c r="AD255" s="89"/>
      <c r="AE255" s="89"/>
      <c r="AF255" s="89"/>
      <c r="AG255" s="95"/>
    </row>
    <row r="256" spans="1:33" ht="15" customHeight="1" x14ac:dyDescent="0.25">
      <c r="B256" s="35" t="s">
        <v>2139</v>
      </c>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c r="AA256" s="89"/>
      <c r="AB256" s="89"/>
      <c r="AC256" s="89"/>
      <c r="AD256" s="89"/>
      <c r="AE256" s="89"/>
      <c r="AF256" s="89"/>
      <c r="AG256" s="95"/>
    </row>
    <row r="257" spans="1:33" ht="15" customHeight="1" x14ac:dyDescent="0.25">
      <c r="A257" s="83" t="s">
        <v>2140</v>
      </c>
      <c r="B257" s="88" t="s">
        <v>2141</v>
      </c>
      <c r="C257" s="89">
        <f>'AEO 2022 49 Raw'!F237</f>
        <v>340.48767099999998</v>
      </c>
      <c r="D257" s="89">
        <f>'AEO 2022 49 Raw'!G237</f>
        <v>353.66149899999999</v>
      </c>
      <c r="E257" s="89">
        <f>'AEO 2022 49 Raw'!H237</f>
        <v>348.75344799999999</v>
      </c>
      <c r="F257" s="89">
        <f>'AEO 2022 49 Raw'!I237</f>
        <v>338.82714800000002</v>
      </c>
      <c r="G257" s="89">
        <f>'AEO 2022 49 Raw'!J237</f>
        <v>330.61053500000003</v>
      </c>
      <c r="H257" s="89">
        <f>'AEO 2022 49 Raw'!K237</f>
        <v>321.46386699999999</v>
      </c>
      <c r="I257" s="89">
        <f>'AEO 2022 49 Raw'!L237</f>
        <v>311.57351699999998</v>
      </c>
      <c r="J257" s="89">
        <f>'AEO 2022 49 Raw'!M237</f>
        <v>302.60565200000002</v>
      </c>
      <c r="K257" s="89">
        <f>'AEO 2022 49 Raw'!N237</f>
        <v>292.885651</v>
      </c>
      <c r="L257" s="89">
        <f>'AEO 2022 49 Raw'!O237</f>
        <v>283.439819</v>
      </c>
      <c r="M257" s="89">
        <f>'AEO 2022 49 Raw'!P237</f>
        <v>278.66482500000001</v>
      </c>
      <c r="N257" s="89">
        <f>'AEO 2022 49 Raw'!Q237</f>
        <v>274.77252199999998</v>
      </c>
      <c r="O257" s="89">
        <f>'AEO 2022 49 Raw'!R237</f>
        <v>270.56768799999998</v>
      </c>
      <c r="P257" s="89">
        <f>'AEO 2022 49 Raw'!S237</f>
        <v>265.448578</v>
      </c>
      <c r="Q257" s="89">
        <f>'AEO 2022 49 Raw'!T237</f>
        <v>260.36828600000001</v>
      </c>
      <c r="R257" s="89">
        <f>'AEO 2022 49 Raw'!U237</f>
        <v>255.548889</v>
      </c>
      <c r="S257" s="89">
        <f>'AEO 2022 49 Raw'!V237</f>
        <v>251.06869499999999</v>
      </c>
      <c r="T257" s="89">
        <f>'AEO 2022 49 Raw'!W237</f>
        <v>246.48242200000001</v>
      </c>
      <c r="U257" s="89">
        <f>'AEO 2022 49 Raw'!X237</f>
        <v>242.55010999999999</v>
      </c>
      <c r="V257" s="89">
        <f>'AEO 2022 49 Raw'!Y237</f>
        <v>238.31042500000001</v>
      </c>
      <c r="W257" s="89">
        <f>'AEO 2022 49 Raw'!Z237</f>
        <v>236.52815200000001</v>
      </c>
      <c r="X257" s="89">
        <f>'AEO 2022 49 Raw'!AA237</f>
        <v>234.912521</v>
      </c>
      <c r="Y257" s="89">
        <f>'AEO 2022 49 Raw'!AB237</f>
        <v>233.394836</v>
      </c>
      <c r="Z257" s="89">
        <f>'AEO 2022 49 Raw'!AC237</f>
        <v>231.42420999999999</v>
      </c>
      <c r="AA257" s="89">
        <f>'AEO 2022 49 Raw'!AD237</f>
        <v>229.79132100000001</v>
      </c>
      <c r="AB257" s="89">
        <f>'AEO 2022 49 Raw'!AE237</f>
        <v>228.752701</v>
      </c>
      <c r="AC257" s="89">
        <f>'AEO 2022 49 Raw'!AF237</f>
        <v>227.20117200000001</v>
      </c>
      <c r="AD257" s="89">
        <f>'AEO 2022 49 Raw'!AG237</f>
        <v>224.90399199999999</v>
      </c>
      <c r="AE257" s="89">
        <f>'AEO 2022 49 Raw'!AH237</f>
        <v>223.22271699999999</v>
      </c>
      <c r="AF257" s="89">
        <f>'AEO 2022 49 Raw'!AI237</f>
        <v>222.72167999999999</v>
      </c>
      <c r="AG257" s="95">
        <f>'AEO 2022 49 Raw'!AJ237</f>
        <v>-1.4999999999999999E-2</v>
      </c>
    </row>
    <row r="258" spans="1:33" ht="15" customHeight="1" x14ac:dyDescent="0.25">
      <c r="A258" s="83" t="s">
        <v>2142</v>
      </c>
      <c r="B258" s="88" t="s">
        <v>2129</v>
      </c>
      <c r="C258" s="89">
        <f>'AEO 2022 49 Raw'!F238</f>
        <v>4.8707260000000003</v>
      </c>
      <c r="D258" s="89">
        <f>'AEO 2022 49 Raw'!G238</f>
        <v>4.8996630000000003</v>
      </c>
      <c r="E258" s="89">
        <f>'AEO 2022 49 Raw'!H238</f>
        <v>4.9287720000000004</v>
      </c>
      <c r="F258" s="89">
        <f>'AEO 2022 49 Raw'!I238</f>
        <v>4.9580539999999997</v>
      </c>
      <c r="G258" s="89">
        <f>'AEO 2022 49 Raw'!J238</f>
        <v>4.9875090000000002</v>
      </c>
      <c r="H258" s="89">
        <f>'AEO 2022 49 Raw'!K238</f>
        <v>5.0171400000000004</v>
      </c>
      <c r="I258" s="89">
        <f>'AEO 2022 49 Raw'!L238</f>
        <v>5.0469470000000003</v>
      </c>
      <c r="J258" s="89">
        <f>'AEO 2022 49 Raw'!M238</f>
        <v>5.0769310000000001</v>
      </c>
      <c r="K258" s="89">
        <f>'AEO 2022 49 Raw'!N238</f>
        <v>5.1070919999999997</v>
      </c>
      <c r="L258" s="89">
        <f>'AEO 2022 49 Raw'!O238</f>
        <v>5.1374339999999998</v>
      </c>
      <c r="M258" s="89">
        <f>'AEO 2022 49 Raw'!P238</f>
        <v>5.1679550000000001</v>
      </c>
      <c r="N258" s="89">
        <f>'AEO 2022 49 Raw'!Q238</f>
        <v>5.198658</v>
      </c>
      <c r="O258" s="89">
        <f>'AEO 2022 49 Raw'!R238</f>
        <v>5.2295429999999996</v>
      </c>
      <c r="P258" s="89">
        <f>'AEO 2022 49 Raw'!S238</f>
        <v>5.2606109999999999</v>
      </c>
      <c r="Q258" s="89">
        <f>'AEO 2022 49 Raw'!T238</f>
        <v>5.2918640000000003</v>
      </c>
      <c r="R258" s="89">
        <f>'AEO 2022 49 Raw'!U238</f>
        <v>5.3233030000000001</v>
      </c>
      <c r="S258" s="89">
        <f>'AEO 2022 49 Raw'!V238</f>
        <v>5.3549290000000003</v>
      </c>
      <c r="T258" s="89">
        <f>'AEO 2022 49 Raw'!W238</f>
        <v>5.3867419999999999</v>
      </c>
      <c r="U258" s="89">
        <f>'AEO 2022 49 Raw'!X238</f>
        <v>5.4187450000000004</v>
      </c>
      <c r="V258" s="89">
        <f>'AEO 2022 49 Raw'!Y238</f>
        <v>5.4509379999999998</v>
      </c>
      <c r="W258" s="89">
        <f>'AEO 2022 49 Raw'!Z238</f>
        <v>5.4833220000000003</v>
      </c>
      <c r="X258" s="89">
        <f>'AEO 2022 49 Raw'!AA238</f>
        <v>5.515898</v>
      </c>
      <c r="Y258" s="89">
        <f>'AEO 2022 49 Raw'!AB238</f>
        <v>5.548667</v>
      </c>
      <c r="Z258" s="89">
        <f>'AEO 2022 49 Raw'!AC238</f>
        <v>5.5816319999999999</v>
      </c>
      <c r="AA258" s="89">
        <f>'AEO 2022 49 Raw'!AD238</f>
        <v>5.6147919999999996</v>
      </c>
      <c r="AB258" s="89">
        <f>'AEO 2022 49 Raw'!AE238</f>
        <v>5.6481500000000002</v>
      </c>
      <c r="AC258" s="89">
        <f>'AEO 2022 49 Raw'!AF238</f>
        <v>5.681705</v>
      </c>
      <c r="AD258" s="89">
        <f>'AEO 2022 49 Raw'!AG238</f>
        <v>5.7154600000000002</v>
      </c>
      <c r="AE258" s="89">
        <f>'AEO 2022 49 Raw'!AH238</f>
        <v>5.7494160000000001</v>
      </c>
      <c r="AF258" s="89">
        <f>'AEO 2022 49 Raw'!AI238</f>
        <v>5.7835729999999996</v>
      </c>
      <c r="AG258" s="95">
        <f>'AEO 2022 49 Raw'!AJ238</f>
        <v>6.0000000000000001E-3</v>
      </c>
    </row>
    <row r="259" spans="1:33" ht="15" customHeight="1" x14ac:dyDescent="0.25">
      <c r="B259" s="35" t="s">
        <v>2130</v>
      </c>
      <c r="C259" s="89">
        <f>'AEO 2022 49 Raw'!F239</f>
        <v>0</v>
      </c>
      <c r="D259" s="89">
        <f>'AEO 2022 49 Raw'!G239</f>
        <v>0</v>
      </c>
      <c r="E259" s="89">
        <f>'AEO 2022 49 Raw'!H239</f>
        <v>0</v>
      </c>
      <c r="F259" s="89">
        <f>'AEO 2022 49 Raw'!I239</f>
        <v>0</v>
      </c>
      <c r="G259" s="89">
        <f>'AEO 2022 49 Raw'!J239</f>
        <v>0</v>
      </c>
      <c r="H259" s="89">
        <f>'AEO 2022 49 Raw'!K239</f>
        <v>0</v>
      </c>
      <c r="I259" s="89">
        <f>'AEO 2022 49 Raw'!L239</f>
        <v>0</v>
      </c>
      <c r="J259" s="89">
        <f>'AEO 2022 49 Raw'!M239</f>
        <v>0</v>
      </c>
      <c r="K259" s="89">
        <f>'AEO 2022 49 Raw'!N239</f>
        <v>0</v>
      </c>
      <c r="L259" s="89">
        <f>'AEO 2022 49 Raw'!O239</f>
        <v>0</v>
      </c>
      <c r="M259" s="89">
        <f>'AEO 2022 49 Raw'!P239</f>
        <v>0</v>
      </c>
      <c r="N259" s="89">
        <f>'AEO 2022 49 Raw'!Q239</f>
        <v>0</v>
      </c>
      <c r="O259" s="89">
        <f>'AEO 2022 49 Raw'!R239</f>
        <v>0</v>
      </c>
      <c r="P259" s="89">
        <f>'AEO 2022 49 Raw'!S239</f>
        <v>0</v>
      </c>
      <c r="Q259" s="89">
        <f>'AEO 2022 49 Raw'!T239</f>
        <v>0</v>
      </c>
      <c r="R259" s="89">
        <f>'AEO 2022 49 Raw'!U239</f>
        <v>0</v>
      </c>
      <c r="S259" s="89">
        <f>'AEO 2022 49 Raw'!V239</f>
        <v>0</v>
      </c>
      <c r="T259" s="89">
        <f>'AEO 2022 49 Raw'!W239</f>
        <v>0</v>
      </c>
      <c r="U259" s="89">
        <f>'AEO 2022 49 Raw'!X239</f>
        <v>0</v>
      </c>
      <c r="V259" s="89">
        <f>'AEO 2022 49 Raw'!Y239</f>
        <v>0</v>
      </c>
      <c r="W259" s="89">
        <f>'AEO 2022 49 Raw'!Z239</f>
        <v>0</v>
      </c>
      <c r="X259" s="89">
        <f>'AEO 2022 49 Raw'!AA239</f>
        <v>0</v>
      </c>
      <c r="Y259" s="89">
        <f>'AEO 2022 49 Raw'!AB239</f>
        <v>0</v>
      </c>
      <c r="Z259" s="89">
        <f>'AEO 2022 49 Raw'!AC239</f>
        <v>0</v>
      </c>
      <c r="AA259" s="89">
        <f>'AEO 2022 49 Raw'!AD239</f>
        <v>0</v>
      </c>
      <c r="AB259" s="89">
        <f>'AEO 2022 49 Raw'!AE239</f>
        <v>0</v>
      </c>
      <c r="AC259" s="89">
        <f>'AEO 2022 49 Raw'!AF239</f>
        <v>0</v>
      </c>
      <c r="AD259" s="89">
        <f>'AEO 2022 49 Raw'!AG239</f>
        <v>0</v>
      </c>
      <c r="AE259" s="89">
        <f>'AEO 2022 49 Raw'!AH239</f>
        <v>0</v>
      </c>
      <c r="AF259" s="89">
        <f>'AEO 2022 49 Raw'!AI239</f>
        <v>0</v>
      </c>
      <c r="AG259" s="95">
        <f>'AEO 2022 49 Raw'!AJ239</f>
        <v>0</v>
      </c>
    </row>
    <row r="260" spans="1:33" ht="15" customHeight="1" x14ac:dyDescent="0.25">
      <c r="A260" s="83" t="s">
        <v>2143</v>
      </c>
      <c r="B260" s="88" t="s">
        <v>2132</v>
      </c>
      <c r="C260" s="89">
        <f>'AEO 2022 49 Raw'!F240</f>
        <v>73.017257999999998</v>
      </c>
      <c r="D260" s="89">
        <f>'AEO 2022 49 Raw'!G240</f>
        <v>75.100730999999996</v>
      </c>
      <c r="E260" s="89">
        <f>'AEO 2022 49 Raw'!H240</f>
        <v>73.635756999999998</v>
      </c>
      <c r="F260" s="89">
        <f>'AEO 2022 49 Raw'!I240</f>
        <v>71.136764999999997</v>
      </c>
      <c r="G260" s="89">
        <f>'AEO 2022 49 Raw'!J240</f>
        <v>69.029105999999999</v>
      </c>
      <c r="H260" s="89">
        <f>'AEO 2022 49 Raw'!K240</f>
        <v>66.756371000000001</v>
      </c>
      <c r="I260" s="89">
        <f>'AEO 2022 49 Raw'!L240</f>
        <v>64.350571000000002</v>
      </c>
      <c r="J260" s="89">
        <f>'AEO 2022 49 Raw'!M240</f>
        <v>62.168671000000003</v>
      </c>
      <c r="K260" s="89">
        <f>'AEO 2022 49 Raw'!N240</f>
        <v>59.842682000000003</v>
      </c>
      <c r="L260" s="89">
        <f>'AEO 2022 49 Raw'!O240</f>
        <v>57.601500999999999</v>
      </c>
      <c r="M260" s="89">
        <f>'AEO 2022 49 Raw'!P240</f>
        <v>56.323067000000002</v>
      </c>
      <c r="N260" s="89">
        <f>'AEO 2022 49 Raw'!Q240</f>
        <v>55.232810999999998</v>
      </c>
      <c r="O260" s="89">
        <f>'AEO 2022 49 Raw'!R240</f>
        <v>54.087524000000002</v>
      </c>
      <c r="P260" s="89">
        <f>'AEO 2022 49 Raw'!S240</f>
        <v>52.766506</v>
      </c>
      <c r="Q260" s="89">
        <f>'AEO 2022 49 Raw'!T240</f>
        <v>51.484589</v>
      </c>
      <c r="R260" s="89">
        <f>'AEO 2022 49 Raw'!U240</f>
        <v>50.259177999999999</v>
      </c>
      <c r="S260" s="89">
        <f>'AEO 2022 49 Raw'!V240</f>
        <v>49.106833999999999</v>
      </c>
      <c r="T260" s="89">
        <f>'AEO 2022 49 Raw'!W240</f>
        <v>47.952316000000003</v>
      </c>
      <c r="U260" s="89">
        <f>'AEO 2022 49 Raw'!X240</f>
        <v>46.930340000000001</v>
      </c>
      <c r="V260" s="89">
        <f>'AEO 2022 49 Raw'!Y240</f>
        <v>45.835270000000001</v>
      </c>
      <c r="W260" s="89">
        <f>'AEO 2022 49 Raw'!Z240</f>
        <v>45.176932999999998</v>
      </c>
      <c r="X260" s="89">
        <f>'AEO 2022 49 Raw'!AA240</f>
        <v>44.554848</v>
      </c>
      <c r="Y260" s="89">
        <f>'AEO 2022 49 Raw'!AB240</f>
        <v>43.951163999999999</v>
      </c>
      <c r="Z260" s="89">
        <f>'AEO 2022 49 Raw'!AC240</f>
        <v>43.265101999999999</v>
      </c>
      <c r="AA260" s="89">
        <f>'AEO 2022 49 Raw'!AD240</f>
        <v>42.644077000000003</v>
      </c>
      <c r="AB260" s="89">
        <f>'AEO 2022 49 Raw'!AE240</f>
        <v>42.139519</v>
      </c>
      <c r="AC260" s="89">
        <f>'AEO 2022 49 Raw'!AF240</f>
        <v>41.536087000000002</v>
      </c>
      <c r="AD260" s="89">
        <f>'AEO 2022 49 Raw'!AG240</f>
        <v>40.797203000000003</v>
      </c>
      <c r="AE260" s="89">
        <f>'AEO 2022 49 Raw'!AH240</f>
        <v>40.174942000000001</v>
      </c>
      <c r="AF260" s="89">
        <f>'AEO 2022 49 Raw'!AI240</f>
        <v>39.761702999999997</v>
      </c>
      <c r="AG260" s="95">
        <f>'AEO 2022 49 Raw'!AJ240</f>
        <v>-2.1000000000000001E-2</v>
      </c>
    </row>
    <row r="261" spans="1:33" ht="15" customHeight="1" x14ac:dyDescent="0.25">
      <c r="A261" s="83" t="s">
        <v>2144</v>
      </c>
      <c r="B261" s="88" t="s">
        <v>2134</v>
      </c>
      <c r="C261" s="89">
        <f>'AEO 2022 49 Raw'!F241</f>
        <v>1.711992</v>
      </c>
      <c r="D261" s="89">
        <f>'AEO 2022 49 Raw'!G241</f>
        <v>1.6067039999999999</v>
      </c>
      <c r="E261" s="89">
        <f>'AEO 2022 49 Raw'!H241</f>
        <v>1.424687</v>
      </c>
      <c r="F261" s="89">
        <f>'AEO 2022 49 Raw'!I241</f>
        <v>1.3143290000000001</v>
      </c>
      <c r="G261" s="89">
        <f>'AEO 2022 49 Raw'!J241</f>
        <v>1.2163660000000001</v>
      </c>
      <c r="H261" s="89">
        <f>'AEO 2022 49 Raw'!K241</f>
        <v>1.1254599999999999</v>
      </c>
      <c r="I261" s="89">
        <f>'AEO 2022 49 Raw'!L241</f>
        <v>1.033212</v>
      </c>
      <c r="J261" s="89">
        <f>'AEO 2022 49 Raw'!M241</f>
        <v>0.948766</v>
      </c>
      <c r="K261" s="89">
        <f>'AEO 2022 49 Raw'!N241</f>
        <v>0.86623899999999998</v>
      </c>
      <c r="L261" s="89">
        <f>'AEO 2022 49 Raw'!O241</f>
        <v>0.78573899999999997</v>
      </c>
      <c r="M261" s="89">
        <f>'AEO 2022 49 Raw'!P241</f>
        <v>0.71912600000000004</v>
      </c>
      <c r="N261" s="89">
        <f>'AEO 2022 49 Raw'!Q241</f>
        <v>0.65825400000000001</v>
      </c>
      <c r="O261" s="89">
        <f>'AEO 2022 49 Raw'!R241</f>
        <v>0.59724100000000002</v>
      </c>
      <c r="P261" s="89">
        <f>'AEO 2022 49 Raw'!S241</f>
        <v>0.53790099999999996</v>
      </c>
      <c r="Q261" s="89">
        <f>'AEO 2022 49 Raw'!T241</f>
        <v>0.48230699999999999</v>
      </c>
      <c r="R261" s="89">
        <f>'AEO 2022 49 Raw'!U241</f>
        <v>0.43525399999999997</v>
      </c>
      <c r="S261" s="89">
        <f>'AEO 2022 49 Raw'!V241</f>
        <v>0.38700800000000002</v>
      </c>
      <c r="T261" s="89">
        <f>'AEO 2022 49 Raw'!W241</f>
        <v>0.33490300000000001</v>
      </c>
      <c r="U261" s="89">
        <f>'AEO 2022 49 Raw'!X241</f>
        <v>0.28238799999999997</v>
      </c>
      <c r="V261" s="89">
        <f>'AEO 2022 49 Raw'!Y241</f>
        <v>0.236206</v>
      </c>
      <c r="W261" s="89">
        <f>'AEO 2022 49 Raw'!Z241</f>
        <v>0.233044</v>
      </c>
      <c r="X261" s="89">
        <f>'AEO 2022 49 Raw'!AA241</f>
        <v>0.230071</v>
      </c>
      <c r="Y261" s="89">
        <f>'AEO 2022 49 Raw'!AB241</f>
        <v>0.22722800000000001</v>
      </c>
      <c r="Z261" s="89">
        <f>'AEO 2022 49 Raw'!AC241</f>
        <v>0.223966</v>
      </c>
      <c r="AA261" s="89">
        <f>'AEO 2022 49 Raw'!AD241</f>
        <v>0.22106000000000001</v>
      </c>
      <c r="AB261" s="89">
        <f>'AEO 2022 49 Raw'!AE241</f>
        <v>0.218748</v>
      </c>
      <c r="AC261" s="89">
        <f>'AEO 2022 49 Raw'!AF241</f>
        <v>0.215971</v>
      </c>
      <c r="AD261" s="89">
        <f>'AEO 2022 49 Raw'!AG241</f>
        <v>0.21251700000000001</v>
      </c>
      <c r="AE261" s="89">
        <f>'AEO 2022 49 Raw'!AH241</f>
        <v>0.209678</v>
      </c>
      <c r="AF261" s="89">
        <f>'AEO 2022 49 Raw'!AI241</f>
        <v>0.20796700000000001</v>
      </c>
      <c r="AG261" s="95">
        <f>'AEO 2022 49 Raw'!AJ241</f>
        <v>-7.0000000000000007E-2</v>
      </c>
    </row>
    <row r="262" spans="1:33" ht="15" customHeight="1" x14ac:dyDescent="0.25">
      <c r="A262" s="83" t="s">
        <v>2145</v>
      </c>
      <c r="B262" s="88" t="s">
        <v>2136</v>
      </c>
      <c r="C262" s="89">
        <f>'AEO 2022 49 Raw'!F242</f>
        <v>0</v>
      </c>
      <c r="D262" s="89">
        <f>'AEO 2022 49 Raw'!G242</f>
        <v>0</v>
      </c>
      <c r="E262" s="89">
        <f>'AEO 2022 49 Raw'!H242</f>
        <v>0</v>
      </c>
      <c r="F262" s="89">
        <f>'AEO 2022 49 Raw'!I242</f>
        <v>0</v>
      </c>
      <c r="G262" s="89">
        <f>'AEO 2022 49 Raw'!J242</f>
        <v>0</v>
      </c>
      <c r="H262" s="89">
        <f>'AEO 2022 49 Raw'!K242</f>
        <v>0</v>
      </c>
      <c r="I262" s="89">
        <f>'AEO 2022 49 Raw'!L242</f>
        <v>0</v>
      </c>
      <c r="J262" s="89">
        <f>'AEO 2022 49 Raw'!M242</f>
        <v>0</v>
      </c>
      <c r="K262" s="89">
        <f>'AEO 2022 49 Raw'!N242</f>
        <v>0</v>
      </c>
      <c r="L262" s="89">
        <f>'AEO 2022 49 Raw'!O242</f>
        <v>0</v>
      </c>
      <c r="M262" s="89">
        <f>'AEO 2022 49 Raw'!P242</f>
        <v>0</v>
      </c>
      <c r="N262" s="89">
        <f>'AEO 2022 49 Raw'!Q242</f>
        <v>0</v>
      </c>
      <c r="O262" s="89">
        <f>'AEO 2022 49 Raw'!R242</f>
        <v>0</v>
      </c>
      <c r="P262" s="89">
        <f>'AEO 2022 49 Raw'!S242</f>
        <v>0</v>
      </c>
      <c r="Q262" s="89">
        <f>'AEO 2022 49 Raw'!T242</f>
        <v>0</v>
      </c>
      <c r="R262" s="89">
        <f>'AEO 2022 49 Raw'!U242</f>
        <v>0</v>
      </c>
      <c r="S262" s="89">
        <f>'AEO 2022 49 Raw'!V242</f>
        <v>0</v>
      </c>
      <c r="T262" s="89">
        <f>'AEO 2022 49 Raw'!W242</f>
        <v>0</v>
      </c>
      <c r="U262" s="89">
        <f>'AEO 2022 49 Raw'!X242</f>
        <v>0</v>
      </c>
      <c r="V262" s="89">
        <f>'AEO 2022 49 Raw'!Y242</f>
        <v>0</v>
      </c>
      <c r="W262" s="89">
        <f>'AEO 2022 49 Raw'!Z242</f>
        <v>0</v>
      </c>
      <c r="X262" s="89">
        <f>'AEO 2022 49 Raw'!AA242</f>
        <v>0</v>
      </c>
      <c r="Y262" s="89">
        <f>'AEO 2022 49 Raw'!AB242</f>
        <v>0</v>
      </c>
      <c r="Z262" s="89">
        <f>'AEO 2022 49 Raw'!AC242</f>
        <v>0</v>
      </c>
      <c r="AA262" s="89">
        <f>'AEO 2022 49 Raw'!AD242</f>
        <v>0</v>
      </c>
      <c r="AB262" s="89">
        <f>'AEO 2022 49 Raw'!AE242</f>
        <v>0</v>
      </c>
      <c r="AC262" s="89">
        <f>'AEO 2022 49 Raw'!AF242</f>
        <v>0</v>
      </c>
      <c r="AD262" s="89">
        <f>'AEO 2022 49 Raw'!AG242</f>
        <v>0</v>
      </c>
      <c r="AE262" s="89">
        <f>'AEO 2022 49 Raw'!AH242</f>
        <v>0</v>
      </c>
      <c r="AF262" s="89">
        <f>'AEO 2022 49 Raw'!AI242</f>
        <v>0</v>
      </c>
      <c r="AG262" s="95" t="str">
        <f>'AEO 2022 49 Raw'!AJ242</f>
        <v>- -</v>
      </c>
    </row>
    <row r="263" spans="1:33" ht="15" customHeight="1" x14ac:dyDescent="0.25">
      <c r="A263" s="83" t="s">
        <v>2146</v>
      </c>
      <c r="B263" s="88" t="s">
        <v>2138</v>
      </c>
      <c r="C263" s="89">
        <f>'AEO 2022 49 Raw'!F243</f>
        <v>0.440946</v>
      </c>
      <c r="D263" s="89">
        <f>'AEO 2022 49 Raw'!G243</f>
        <v>0.50064299999999995</v>
      </c>
      <c r="E263" s="89">
        <f>'AEO 2022 49 Raw'!H243</f>
        <v>0.53616600000000003</v>
      </c>
      <c r="F263" s="89">
        <f>'AEO 2022 49 Raw'!I243</f>
        <v>0.55973799999999996</v>
      </c>
      <c r="G263" s="89">
        <f>'AEO 2022 49 Raw'!J243</f>
        <v>0.58302699999999996</v>
      </c>
      <c r="H263" s="89">
        <f>'AEO 2022 49 Raw'!K243</f>
        <v>0.598105</v>
      </c>
      <c r="I263" s="89">
        <f>'AEO 2022 49 Raw'!L243</f>
        <v>0.61139600000000005</v>
      </c>
      <c r="J263" s="89">
        <f>'AEO 2022 49 Raw'!M243</f>
        <v>0.62386699999999995</v>
      </c>
      <c r="K263" s="89">
        <f>'AEO 2022 49 Raw'!N243</f>
        <v>0.63226899999999997</v>
      </c>
      <c r="L263" s="89">
        <f>'AEO 2022 49 Raw'!O243</f>
        <v>0.64102700000000001</v>
      </c>
      <c r="M263" s="89">
        <f>'AEO 2022 49 Raw'!P243</f>
        <v>0.66010999999999997</v>
      </c>
      <c r="N263" s="89">
        <f>'AEO 2022 49 Raw'!Q243</f>
        <v>0.67916600000000005</v>
      </c>
      <c r="O263" s="89">
        <f>'AEO 2022 49 Raw'!R243</f>
        <v>0.69723199999999996</v>
      </c>
      <c r="P263" s="89">
        <f>'AEO 2022 49 Raw'!S243</f>
        <v>0.71062599999999998</v>
      </c>
      <c r="Q263" s="89">
        <f>'AEO 2022 49 Raw'!T243</f>
        <v>0.72212399999999999</v>
      </c>
      <c r="R263" s="89">
        <f>'AEO 2022 49 Raw'!U243</f>
        <v>0.72906700000000002</v>
      </c>
      <c r="S263" s="89">
        <f>'AEO 2022 49 Raw'!V243</f>
        <v>0.73836100000000005</v>
      </c>
      <c r="T263" s="89">
        <f>'AEO 2022 49 Raw'!W243</f>
        <v>0.75021899999999997</v>
      </c>
      <c r="U263" s="89">
        <f>'AEO 2022 49 Raw'!X243</f>
        <v>0.76511899999999999</v>
      </c>
      <c r="V263" s="89">
        <f>'AEO 2022 49 Raw'!Y243</f>
        <v>0.79886599999999997</v>
      </c>
      <c r="W263" s="89">
        <f>'AEO 2022 49 Raw'!Z243</f>
        <v>0.84232499999999999</v>
      </c>
      <c r="X263" s="89">
        <f>'AEO 2022 49 Raw'!AA243</f>
        <v>0.88875599999999999</v>
      </c>
      <c r="Y263" s="89">
        <f>'AEO 2022 49 Raw'!AB243</f>
        <v>0.93803999999999998</v>
      </c>
      <c r="Z263" s="89">
        <f>'AEO 2022 49 Raw'!AC243</f>
        <v>0.98808399999999996</v>
      </c>
      <c r="AA263" s="89">
        <f>'AEO 2022 49 Raw'!AD243</f>
        <v>1.042233</v>
      </c>
      <c r="AB263" s="89">
        <f>'AEO 2022 49 Raw'!AE243</f>
        <v>1.1022829999999999</v>
      </c>
      <c r="AC263" s="89">
        <f>'AEO 2022 49 Raw'!AF243</f>
        <v>1.1629940000000001</v>
      </c>
      <c r="AD263" s="89">
        <f>'AEO 2022 49 Raw'!AG243</f>
        <v>1.2228859999999999</v>
      </c>
      <c r="AE263" s="89">
        <f>'AEO 2022 49 Raw'!AH243</f>
        <v>1.2893570000000001</v>
      </c>
      <c r="AF263" s="89">
        <f>'AEO 2022 49 Raw'!AI243</f>
        <v>1.3664959999999999</v>
      </c>
      <c r="AG263" s="95">
        <f>'AEO 2022 49 Raw'!AJ243</f>
        <v>0.04</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2147</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2148</v>
      </c>
      <c r="B266" s="88" t="s">
        <v>2149</v>
      </c>
      <c r="C266" s="89">
        <f>'AEO 2022 49 Raw'!F245</f>
        <v>4755.3696289999998</v>
      </c>
      <c r="D266" s="89">
        <f>'AEO 2022 49 Raw'!G245</f>
        <v>4894.1933589999999</v>
      </c>
      <c r="E266" s="89">
        <f>'AEO 2022 49 Raw'!H245</f>
        <v>5122.1835940000001</v>
      </c>
      <c r="F266" s="89">
        <f>'AEO 2022 49 Raw'!I245</f>
        <v>5334.7880859999996</v>
      </c>
      <c r="G266" s="89">
        <f>'AEO 2022 49 Raw'!J245</f>
        <v>5508.5522460000002</v>
      </c>
      <c r="H266" s="89">
        <f>'AEO 2022 49 Raw'!K245</f>
        <v>5683.1552730000003</v>
      </c>
      <c r="I266" s="89">
        <f>'AEO 2022 49 Raw'!L245</f>
        <v>5842.8984380000002</v>
      </c>
      <c r="J266" s="89">
        <f>'AEO 2022 49 Raw'!M245</f>
        <v>6011.251953</v>
      </c>
      <c r="K266" s="89">
        <f>'AEO 2022 49 Raw'!N245</f>
        <v>6199.810547</v>
      </c>
      <c r="L266" s="89">
        <f>'AEO 2022 49 Raw'!O245</f>
        <v>6392.7705079999996</v>
      </c>
      <c r="M266" s="89">
        <f>'AEO 2022 49 Raw'!P245</f>
        <v>6582.265625</v>
      </c>
      <c r="N266" s="89">
        <f>'AEO 2022 49 Raw'!Q245</f>
        <v>6772.8134769999997</v>
      </c>
      <c r="O266" s="89">
        <f>'AEO 2022 49 Raw'!R245</f>
        <v>6963.080078</v>
      </c>
      <c r="P266" s="89">
        <f>'AEO 2022 49 Raw'!S245</f>
        <v>7161.419922</v>
      </c>
      <c r="Q266" s="89">
        <f>'AEO 2022 49 Raw'!T245</f>
        <v>7361.4311520000001</v>
      </c>
      <c r="R266" s="89">
        <f>'AEO 2022 49 Raw'!U245</f>
        <v>7576.3271480000003</v>
      </c>
      <c r="S266" s="89">
        <f>'AEO 2022 49 Raw'!V245</f>
        <v>7789.8798829999996</v>
      </c>
      <c r="T266" s="89">
        <f>'AEO 2022 49 Raw'!W245</f>
        <v>8009.5239259999998</v>
      </c>
      <c r="U266" s="89">
        <f>'AEO 2022 49 Raw'!X245</f>
        <v>8254.1757809999999</v>
      </c>
      <c r="V266" s="89">
        <f>'AEO 2022 49 Raw'!Y245</f>
        <v>8501.2363280000009</v>
      </c>
      <c r="W266" s="89">
        <f>'AEO 2022 49 Raw'!Z245</f>
        <v>8764.7109380000002</v>
      </c>
      <c r="X266" s="89">
        <f>'AEO 2022 49 Raw'!AA245</f>
        <v>9050.7568360000005</v>
      </c>
      <c r="Y266" s="89">
        <f>'AEO 2022 49 Raw'!AB245</f>
        <v>9372.9726559999999</v>
      </c>
      <c r="Z266" s="89">
        <f>'AEO 2022 49 Raw'!AC245</f>
        <v>9717.5019530000009</v>
      </c>
      <c r="AA266" s="89">
        <f>'AEO 2022 49 Raw'!AD245</f>
        <v>10044.766602</v>
      </c>
      <c r="AB266" s="89">
        <f>'AEO 2022 49 Raw'!AE245</f>
        <v>10408.753906</v>
      </c>
      <c r="AC266" s="89">
        <f>'AEO 2022 49 Raw'!AF245</f>
        <v>10791.429688</v>
      </c>
      <c r="AD266" s="89">
        <f>'AEO 2022 49 Raw'!AG245</f>
        <v>11158.839844</v>
      </c>
      <c r="AE266" s="89">
        <f>'AEO 2022 49 Raw'!AH245</f>
        <v>11529.185546999999</v>
      </c>
      <c r="AF266" s="89">
        <f>'AEO 2022 49 Raw'!AI245</f>
        <v>11948.395508</v>
      </c>
      <c r="AG266" s="95">
        <f>'AEO 2022 49 Raw'!AJ245</f>
        <v>3.2000000000000001E-2</v>
      </c>
    </row>
    <row r="267" spans="1:33" ht="12" customHeight="1" x14ac:dyDescent="0.25">
      <c r="A267" s="83" t="s">
        <v>2150</v>
      </c>
      <c r="B267" s="88" t="s">
        <v>2151</v>
      </c>
      <c r="C267" s="89">
        <f>'AEO 2022 49 Raw'!F246</f>
        <v>1714.704956</v>
      </c>
      <c r="D267" s="89">
        <f>'AEO 2022 49 Raw'!G246</f>
        <v>1800.3310550000001</v>
      </c>
      <c r="E267" s="89">
        <f>'AEO 2022 49 Raw'!H246</f>
        <v>1931.3680420000001</v>
      </c>
      <c r="F267" s="89">
        <f>'AEO 2022 49 Raw'!I246</f>
        <v>2018.784302</v>
      </c>
      <c r="G267" s="89">
        <f>'AEO 2022 49 Raw'!J246</f>
        <v>2090.0585940000001</v>
      </c>
      <c r="H267" s="89">
        <f>'AEO 2022 49 Raw'!K246</f>
        <v>2155.2922359999998</v>
      </c>
      <c r="I267" s="89">
        <f>'AEO 2022 49 Raw'!L246</f>
        <v>2214.344971</v>
      </c>
      <c r="J267" s="89">
        <f>'AEO 2022 49 Raw'!M246</f>
        <v>2287.1091310000002</v>
      </c>
      <c r="K267" s="89">
        <f>'AEO 2022 49 Raw'!N246</f>
        <v>2371.273682</v>
      </c>
      <c r="L267" s="89">
        <f>'AEO 2022 49 Raw'!O246</f>
        <v>2458.5458979999999</v>
      </c>
      <c r="M267" s="89">
        <f>'AEO 2022 49 Raw'!P246</f>
        <v>2544.3901369999999</v>
      </c>
      <c r="N267" s="89">
        <f>'AEO 2022 49 Raw'!Q246</f>
        <v>2628.9045409999999</v>
      </c>
      <c r="O267" s="89">
        <f>'AEO 2022 49 Raw'!R246</f>
        <v>2714.0009770000001</v>
      </c>
      <c r="P267" s="89">
        <f>'AEO 2022 49 Raw'!S246</f>
        <v>2797.3571780000002</v>
      </c>
      <c r="Q267" s="89">
        <f>'AEO 2022 49 Raw'!T246</f>
        <v>2889.9716800000001</v>
      </c>
      <c r="R267" s="89">
        <f>'AEO 2022 49 Raw'!U246</f>
        <v>2986.0983890000002</v>
      </c>
      <c r="S267" s="89">
        <f>'AEO 2022 49 Raw'!V246</f>
        <v>3074.6674800000001</v>
      </c>
      <c r="T267" s="89">
        <f>'AEO 2022 49 Raw'!W246</f>
        <v>3162.7885740000002</v>
      </c>
      <c r="U267" s="89">
        <f>'AEO 2022 49 Raw'!X246</f>
        <v>3269.5361330000001</v>
      </c>
      <c r="V267" s="89">
        <f>'AEO 2022 49 Raw'!Y246</f>
        <v>3387.0197750000002</v>
      </c>
      <c r="W267" s="89">
        <f>'AEO 2022 49 Raw'!Z246</f>
        <v>3510.905029</v>
      </c>
      <c r="X267" s="89">
        <f>'AEO 2022 49 Raw'!AA246</f>
        <v>3649.4907229999999</v>
      </c>
      <c r="Y267" s="89">
        <f>'AEO 2022 49 Raw'!AB246</f>
        <v>3811.8249510000001</v>
      </c>
      <c r="Z267" s="89">
        <f>'AEO 2022 49 Raw'!AC246</f>
        <v>3982.6767580000001</v>
      </c>
      <c r="AA267" s="89">
        <f>'AEO 2022 49 Raw'!AD246</f>
        <v>4158.0786129999997</v>
      </c>
      <c r="AB267" s="89">
        <f>'AEO 2022 49 Raw'!AE246</f>
        <v>4343.3247069999998</v>
      </c>
      <c r="AC267" s="89">
        <f>'AEO 2022 49 Raw'!AF246</f>
        <v>4524.2387699999999</v>
      </c>
      <c r="AD267" s="89">
        <f>'AEO 2022 49 Raw'!AG246</f>
        <v>4692.8115230000003</v>
      </c>
      <c r="AE267" s="89">
        <f>'AEO 2022 49 Raw'!AH246</f>
        <v>4860.2802730000003</v>
      </c>
      <c r="AF267" s="89">
        <f>'AEO 2022 49 Raw'!AI246</f>
        <v>5053.6806640000004</v>
      </c>
      <c r="AG267" s="95">
        <f>'AEO 2022 49 Raw'!AJ246</f>
        <v>3.7999999999999999E-2</v>
      </c>
    </row>
    <row r="268" spans="1:33" ht="12" customHeight="1" x14ac:dyDescent="0.25">
      <c r="A268" s="83" t="s">
        <v>2152</v>
      </c>
      <c r="B268" s="88" t="s">
        <v>2153</v>
      </c>
      <c r="C268" s="89">
        <f>'AEO 2022 49 Raw'!F247</f>
        <v>3040.6645509999998</v>
      </c>
      <c r="D268" s="89">
        <f>'AEO 2022 49 Raw'!G247</f>
        <v>3093.8625489999999</v>
      </c>
      <c r="E268" s="89">
        <f>'AEO 2022 49 Raw'!H247</f>
        <v>3190.8154300000001</v>
      </c>
      <c r="F268" s="89">
        <f>'AEO 2022 49 Raw'!I247</f>
        <v>3316.0036620000001</v>
      </c>
      <c r="G268" s="89">
        <f>'AEO 2022 49 Raw'!J247</f>
        <v>3418.4936520000001</v>
      </c>
      <c r="H268" s="89">
        <f>'AEO 2022 49 Raw'!K247</f>
        <v>3527.8630370000001</v>
      </c>
      <c r="I268" s="89">
        <f>'AEO 2022 49 Raw'!L247</f>
        <v>3628.5532229999999</v>
      </c>
      <c r="J268" s="89">
        <f>'AEO 2022 49 Raw'!M247</f>
        <v>3724.1428219999998</v>
      </c>
      <c r="K268" s="89">
        <f>'AEO 2022 49 Raw'!N247</f>
        <v>3828.536865</v>
      </c>
      <c r="L268" s="89">
        <f>'AEO 2022 49 Raw'!O247</f>
        <v>3934.224365</v>
      </c>
      <c r="M268" s="89">
        <f>'AEO 2022 49 Raw'!P247</f>
        <v>4037.8754880000001</v>
      </c>
      <c r="N268" s="89">
        <f>'AEO 2022 49 Raw'!Q247</f>
        <v>4143.9091799999997</v>
      </c>
      <c r="O268" s="89">
        <f>'AEO 2022 49 Raw'!R247</f>
        <v>4249.0791019999997</v>
      </c>
      <c r="P268" s="89">
        <f>'AEO 2022 49 Raw'!S247</f>
        <v>4364.0629879999997</v>
      </c>
      <c r="Q268" s="89">
        <f>'AEO 2022 49 Raw'!T247</f>
        <v>4471.4594729999999</v>
      </c>
      <c r="R268" s="89">
        <f>'AEO 2022 49 Raw'!U247</f>
        <v>4590.2290039999998</v>
      </c>
      <c r="S268" s="89">
        <f>'AEO 2022 49 Raw'!V247</f>
        <v>4715.2124020000001</v>
      </c>
      <c r="T268" s="89">
        <f>'AEO 2022 49 Raw'!W247</f>
        <v>4846.7353519999997</v>
      </c>
      <c r="U268" s="89">
        <f>'AEO 2022 49 Raw'!X247</f>
        <v>4984.6401370000003</v>
      </c>
      <c r="V268" s="89">
        <f>'AEO 2022 49 Raw'!Y247</f>
        <v>5114.216797</v>
      </c>
      <c r="W268" s="89">
        <f>'AEO 2022 49 Raw'!Z247</f>
        <v>5253.8061520000001</v>
      </c>
      <c r="X268" s="89">
        <f>'AEO 2022 49 Raw'!AA247</f>
        <v>5401.2661129999997</v>
      </c>
      <c r="Y268" s="89">
        <f>'AEO 2022 49 Raw'!AB247</f>
        <v>5561.1479490000002</v>
      </c>
      <c r="Z268" s="89">
        <f>'AEO 2022 49 Raw'!AC247</f>
        <v>5734.8251950000003</v>
      </c>
      <c r="AA268" s="89">
        <f>'AEO 2022 49 Raw'!AD247</f>
        <v>5886.6879879999997</v>
      </c>
      <c r="AB268" s="89">
        <f>'AEO 2022 49 Raw'!AE247</f>
        <v>6065.4291990000002</v>
      </c>
      <c r="AC268" s="89">
        <f>'AEO 2022 49 Raw'!AF247</f>
        <v>6267.1909180000002</v>
      </c>
      <c r="AD268" s="89">
        <f>'AEO 2022 49 Raw'!AG247</f>
        <v>6466.0283200000003</v>
      </c>
      <c r="AE268" s="89">
        <f>'AEO 2022 49 Raw'!AH247</f>
        <v>6668.9057620000003</v>
      </c>
      <c r="AF268" s="89">
        <f>'AEO 2022 49 Raw'!AI247</f>
        <v>6894.7148440000001</v>
      </c>
      <c r="AG268" s="95">
        <f>'AEO 2022 49 Raw'!AJ247</f>
        <v>2.9000000000000001E-2</v>
      </c>
    </row>
    <row r="269" spans="1:33" ht="12" customHeight="1" x14ac:dyDescent="0.25">
      <c r="B269" s="35" t="s">
        <v>2130</v>
      </c>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c r="AA269" s="89"/>
      <c r="AB269" s="89"/>
      <c r="AC269" s="89"/>
      <c r="AD269" s="89"/>
      <c r="AE269" s="89"/>
      <c r="AF269" s="89"/>
      <c r="AG269" s="95"/>
    </row>
    <row r="270" spans="1:33" ht="12" customHeight="1" x14ac:dyDescent="0.25">
      <c r="A270" s="83" t="s">
        <v>2154</v>
      </c>
      <c r="B270" s="88" t="s">
        <v>2132</v>
      </c>
      <c r="C270" s="89">
        <f>'AEO 2022 49 Raw'!F249</f>
        <v>351.60925300000002</v>
      </c>
      <c r="D270" s="89">
        <f>'AEO 2022 49 Raw'!G249</f>
        <v>237.60372899999999</v>
      </c>
      <c r="E270" s="89">
        <f>'AEO 2022 49 Raw'!H249</f>
        <v>341.733948</v>
      </c>
      <c r="F270" s="89">
        <f>'AEO 2022 49 Raw'!I249</f>
        <v>336.80114700000001</v>
      </c>
      <c r="G270" s="89">
        <f>'AEO 2022 49 Raw'!J249</f>
        <v>331.658997</v>
      </c>
      <c r="H270" s="89">
        <f>'AEO 2022 49 Raw'!K249</f>
        <v>330.57012900000001</v>
      </c>
      <c r="I270" s="89">
        <f>'AEO 2022 49 Raw'!L249</f>
        <v>332.51947000000001</v>
      </c>
      <c r="J270" s="89">
        <f>'AEO 2022 49 Raw'!M249</f>
        <v>335.42440800000003</v>
      </c>
      <c r="K270" s="89">
        <f>'AEO 2022 49 Raw'!N249</f>
        <v>337.16479500000003</v>
      </c>
      <c r="L270" s="89">
        <f>'AEO 2022 49 Raw'!O249</f>
        <v>338.544556</v>
      </c>
      <c r="M270" s="89">
        <f>'AEO 2022 49 Raw'!P249</f>
        <v>338.65744000000001</v>
      </c>
      <c r="N270" s="89">
        <f>'AEO 2022 49 Raw'!Q249</f>
        <v>338.202271</v>
      </c>
      <c r="O270" s="89">
        <f>'AEO 2022 49 Raw'!R249</f>
        <v>339.225708</v>
      </c>
      <c r="P270" s="89">
        <f>'AEO 2022 49 Raw'!S249</f>
        <v>339.57003800000001</v>
      </c>
      <c r="Q270" s="89">
        <f>'AEO 2022 49 Raw'!T249</f>
        <v>338.89477499999998</v>
      </c>
      <c r="R270" s="89">
        <f>'AEO 2022 49 Raw'!U249</f>
        <v>338.23922700000003</v>
      </c>
      <c r="S270" s="89">
        <f>'AEO 2022 49 Raw'!V249</f>
        <v>336.86441000000002</v>
      </c>
      <c r="T270" s="89">
        <f>'AEO 2022 49 Raw'!W249</f>
        <v>335.64447000000001</v>
      </c>
      <c r="U270" s="89">
        <f>'AEO 2022 49 Raw'!X249</f>
        <v>334.828552</v>
      </c>
      <c r="V270" s="89">
        <f>'AEO 2022 49 Raw'!Y249</f>
        <v>339.47616599999998</v>
      </c>
      <c r="W270" s="89">
        <f>'AEO 2022 49 Raw'!Z249</f>
        <v>339.45983899999999</v>
      </c>
      <c r="X270" s="89">
        <f>'AEO 2022 49 Raw'!AA249</f>
        <v>338.52993800000002</v>
      </c>
      <c r="Y270" s="89">
        <f>'AEO 2022 49 Raw'!AB249</f>
        <v>337.85961900000001</v>
      </c>
      <c r="Z270" s="89">
        <f>'AEO 2022 49 Raw'!AC249</f>
        <v>336.86648600000001</v>
      </c>
      <c r="AA270" s="89">
        <f>'AEO 2022 49 Raw'!AD249</f>
        <v>334.64279199999999</v>
      </c>
      <c r="AB270" s="89">
        <f>'AEO 2022 49 Raw'!AE249</f>
        <v>334.28363000000002</v>
      </c>
      <c r="AC270" s="89">
        <f>'AEO 2022 49 Raw'!AF249</f>
        <v>332.72351099999997</v>
      </c>
      <c r="AD270" s="89">
        <f>'AEO 2022 49 Raw'!AG249</f>
        <v>332.72015399999998</v>
      </c>
      <c r="AE270" s="89">
        <f>'AEO 2022 49 Raw'!AH249</f>
        <v>332.85711700000002</v>
      </c>
      <c r="AF270" s="89">
        <f>'AEO 2022 49 Raw'!AI249</f>
        <v>333.61468500000001</v>
      </c>
      <c r="AG270" s="95">
        <f>'AEO 2022 49 Raw'!AJ249</f>
        <v>-2E-3</v>
      </c>
    </row>
    <row r="271" spans="1:33" ht="12" customHeight="1" x14ac:dyDescent="0.25">
      <c r="A271" s="83" t="s">
        <v>2155</v>
      </c>
      <c r="B271" s="88" t="s">
        <v>2134</v>
      </c>
      <c r="C271" s="89">
        <f>'AEO 2022 49 Raw'!F250</f>
        <v>535.94714399999998</v>
      </c>
      <c r="D271" s="89">
        <f>'AEO 2022 49 Raw'!G250</f>
        <v>727.51300000000003</v>
      </c>
      <c r="E271" s="89">
        <f>'AEO 2022 49 Raw'!H250</f>
        <v>502.66433699999999</v>
      </c>
      <c r="F271" s="89">
        <f>'AEO 2022 49 Raw'!I250</f>
        <v>505.06915300000003</v>
      </c>
      <c r="G271" s="89">
        <f>'AEO 2022 49 Raw'!J250</f>
        <v>509.85427900000002</v>
      </c>
      <c r="H271" s="89">
        <f>'AEO 2022 49 Raw'!K250</f>
        <v>504.20873999999998</v>
      </c>
      <c r="I271" s="89">
        <f>'AEO 2022 49 Raw'!L250</f>
        <v>493.15329000000003</v>
      </c>
      <c r="J271" s="89">
        <f>'AEO 2022 49 Raw'!M250</f>
        <v>488.00198399999999</v>
      </c>
      <c r="K271" s="89">
        <f>'AEO 2022 49 Raw'!N250</f>
        <v>486.59484900000001</v>
      </c>
      <c r="L271" s="89">
        <f>'AEO 2022 49 Raw'!O250</f>
        <v>483.76953099999997</v>
      </c>
      <c r="M271" s="89">
        <f>'AEO 2022 49 Raw'!P250</f>
        <v>482.38729899999998</v>
      </c>
      <c r="N271" s="89">
        <f>'AEO 2022 49 Raw'!Q250</f>
        <v>490.44036899999998</v>
      </c>
      <c r="O271" s="89">
        <f>'AEO 2022 49 Raw'!R250</f>
        <v>489.15234400000003</v>
      </c>
      <c r="P271" s="89">
        <f>'AEO 2022 49 Raw'!S250</f>
        <v>487.86697400000003</v>
      </c>
      <c r="Q271" s="89">
        <f>'AEO 2022 49 Raw'!T250</f>
        <v>488.99115</v>
      </c>
      <c r="R271" s="89">
        <f>'AEO 2022 49 Raw'!U250</f>
        <v>489.07916299999999</v>
      </c>
      <c r="S271" s="89">
        <f>'AEO 2022 49 Raw'!V250</f>
        <v>489.67999300000002</v>
      </c>
      <c r="T271" s="89">
        <f>'AEO 2022 49 Raw'!W250</f>
        <v>489.38742100000002</v>
      </c>
      <c r="U271" s="89">
        <f>'AEO 2022 49 Raw'!X250</f>
        <v>490.937073</v>
      </c>
      <c r="V271" s="89">
        <f>'AEO 2022 49 Raw'!Y250</f>
        <v>471.98550399999999</v>
      </c>
      <c r="W271" s="89">
        <f>'AEO 2022 49 Raw'!Z250</f>
        <v>469.40060399999999</v>
      </c>
      <c r="X271" s="89">
        <f>'AEO 2022 49 Raw'!AA250</f>
        <v>469.72567700000002</v>
      </c>
      <c r="Y271" s="89">
        <f>'AEO 2022 49 Raw'!AB250</f>
        <v>462.73812900000001</v>
      </c>
      <c r="Z271" s="89">
        <f>'AEO 2022 49 Raw'!AC250</f>
        <v>455.914154</v>
      </c>
      <c r="AA271" s="89">
        <f>'AEO 2022 49 Raw'!AD250</f>
        <v>454.11920199999997</v>
      </c>
      <c r="AB271" s="89">
        <f>'AEO 2022 49 Raw'!AE250</f>
        <v>447.91442899999998</v>
      </c>
      <c r="AC271" s="89">
        <f>'AEO 2022 49 Raw'!AF250</f>
        <v>447.023438</v>
      </c>
      <c r="AD271" s="89">
        <f>'AEO 2022 49 Raw'!AG250</f>
        <v>446.90698200000003</v>
      </c>
      <c r="AE271" s="89">
        <f>'AEO 2022 49 Raw'!AH250</f>
        <v>445.15704299999999</v>
      </c>
      <c r="AF271" s="89">
        <f>'AEO 2022 49 Raw'!AI250</f>
        <v>445.953979</v>
      </c>
      <c r="AG271" s="95">
        <f>'AEO 2022 49 Raw'!AJ250</f>
        <v>-6.0000000000000001E-3</v>
      </c>
    </row>
    <row r="272" spans="1:33" ht="12" customHeight="1" x14ac:dyDescent="0.25">
      <c r="A272" s="83" t="s">
        <v>2156</v>
      </c>
      <c r="B272" s="88" t="s">
        <v>2136</v>
      </c>
      <c r="C272" s="89">
        <f>'AEO 2022 49 Raw'!F251</f>
        <v>0</v>
      </c>
      <c r="D272" s="89">
        <f>'AEO 2022 49 Raw'!G251</f>
        <v>0</v>
      </c>
      <c r="E272" s="89">
        <f>'AEO 2022 49 Raw'!H251</f>
        <v>0</v>
      </c>
      <c r="F272" s="89">
        <f>'AEO 2022 49 Raw'!I251</f>
        <v>0</v>
      </c>
      <c r="G272" s="89">
        <f>'AEO 2022 49 Raw'!J251</f>
        <v>0</v>
      </c>
      <c r="H272" s="89">
        <f>'AEO 2022 49 Raw'!K251</f>
        <v>0</v>
      </c>
      <c r="I272" s="89">
        <f>'AEO 2022 49 Raw'!L251</f>
        <v>0</v>
      </c>
      <c r="J272" s="89">
        <f>'AEO 2022 49 Raw'!M251</f>
        <v>0</v>
      </c>
      <c r="K272" s="89">
        <f>'AEO 2022 49 Raw'!N251</f>
        <v>0</v>
      </c>
      <c r="L272" s="89">
        <f>'AEO 2022 49 Raw'!O251</f>
        <v>0</v>
      </c>
      <c r="M272" s="89">
        <f>'AEO 2022 49 Raw'!P251</f>
        <v>0</v>
      </c>
      <c r="N272" s="89">
        <f>'AEO 2022 49 Raw'!Q251</f>
        <v>0</v>
      </c>
      <c r="O272" s="89">
        <f>'AEO 2022 49 Raw'!R251</f>
        <v>0</v>
      </c>
      <c r="P272" s="89">
        <f>'AEO 2022 49 Raw'!S251</f>
        <v>0</v>
      </c>
      <c r="Q272" s="89">
        <f>'AEO 2022 49 Raw'!T251</f>
        <v>0</v>
      </c>
      <c r="R272" s="89">
        <f>'AEO 2022 49 Raw'!U251</f>
        <v>0</v>
      </c>
      <c r="S272" s="89">
        <f>'AEO 2022 49 Raw'!V251</f>
        <v>0</v>
      </c>
      <c r="T272" s="89">
        <f>'AEO 2022 49 Raw'!W251</f>
        <v>0</v>
      </c>
      <c r="U272" s="89">
        <f>'AEO 2022 49 Raw'!X251</f>
        <v>0</v>
      </c>
      <c r="V272" s="89">
        <f>'AEO 2022 49 Raw'!Y251</f>
        <v>0</v>
      </c>
      <c r="W272" s="89">
        <f>'AEO 2022 49 Raw'!Z251</f>
        <v>0</v>
      </c>
      <c r="X272" s="89">
        <f>'AEO 2022 49 Raw'!AA251</f>
        <v>0</v>
      </c>
      <c r="Y272" s="89">
        <f>'AEO 2022 49 Raw'!AB251</f>
        <v>0</v>
      </c>
      <c r="Z272" s="89">
        <f>'AEO 2022 49 Raw'!AC251</f>
        <v>0</v>
      </c>
      <c r="AA272" s="89">
        <f>'AEO 2022 49 Raw'!AD251</f>
        <v>0</v>
      </c>
      <c r="AB272" s="89">
        <f>'AEO 2022 49 Raw'!AE251</f>
        <v>0</v>
      </c>
      <c r="AC272" s="89">
        <f>'AEO 2022 49 Raw'!AF251</f>
        <v>0</v>
      </c>
      <c r="AD272" s="89">
        <f>'AEO 2022 49 Raw'!AG251</f>
        <v>0</v>
      </c>
      <c r="AE272" s="89">
        <f>'AEO 2022 49 Raw'!AH251</f>
        <v>0</v>
      </c>
      <c r="AF272" s="89">
        <f>'AEO 2022 49 Raw'!AI251</f>
        <v>0</v>
      </c>
      <c r="AG272" s="95" t="str">
        <f>'AEO 2022 49 Raw'!AJ251</f>
        <v>- -</v>
      </c>
    </row>
    <row r="273" spans="1:34" ht="12" customHeight="1" x14ac:dyDescent="0.25">
      <c r="A273" s="83" t="s">
        <v>2157</v>
      </c>
      <c r="B273" s="88" t="s">
        <v>2138</v>
      </c>
      <c r="C273" s="89">
        <f>'AEO 2022 49 Raw'!F252</f>
        <v>39.816383000000002</v>
      </c>
      <c r="D273" s="89">
        <f>'AEO 2022 49 Raw'!G252</f>
        <v>24.375826</v>
      </c>
      <c r="E273" s="89">
        <f>'AEO 2022 49 Raw'!H252</f>
        <v>38.596024</v>
      </c>
      <c r="F273" s="89">
        <f>'AEO 2022 49 Raw'!I252</f>
        <v>42.780144</v>
      </c>
      <c r="G273" s="89">
        <f>'AEO 2022 49 Raw'!J252</f>
        <v>45.502845999999998</v>
      </c>
      <c r="H273" s="89">
        <f>'AEO 2022 49 Raw'!K252</f>
        <v>50.695723999999998</v>
      </c>
      <c r="I273" s="89">
        <f>'AEO 2022 49 Raw'!L252</f>
        <v>56.179527</v>
      </c>
      <c r="J273" s="89">
        <f>'AEO 2022 49 Raw'!M252</f>
        <v>57.001117999999998</v>
      </c>
      <c r="K273" s="89">
        <f>'AEO 2022 49 Raw'!N252</f>
        <v>56.676665999999997</v>
      </c>
      <c r="L273" s="89">
        <f>'AEO 2022 49 Raw'!O252</f>
        <v>57.586655</v>
      </c>
      <c r="M273" s="89">
        <f>'AEO 2022 49 Raw'!P252</f>
        <v>58.831572999999999</v>
      </c>
      <c r="N273" s="89">
        <f>'AEO 2022 49 Raw'!Q252</f>
        <v>54.703677999999996</v>
      </c>
      <c r="O273" s="89">
        <f>'AEO 2022 49 Raw'!R252</f>
        <v>54.952049000000002</v>
      </c>
      <c r="P273" s="89">
        <f>'AEO 2022 49 Raw'!S252</f>
        <v>55.879784000000001</v>
      </c>
      <c r="Q273" s="89">
        <f>'AEO 2022 49 Raw'!T252</f>
        <v>56.299163999999998</v>
      </c>
      <c r="R273" s="89">
        <f>'AEO 2022 49 Raw'!U252</f>
        <v>57.367049999999999</v>
      </c>
      <c r="S273" s="89">
        <f>'AEO 2022 49 Raw'!V252</f>
        <v>58.822678000000003</v>
      </c>
      <c r="T273" s="89">
        <f>'AEO 2022 49 Raw'!W252</f>
        <v>60.683807000000002</v>
      </c>
      <c r="U273" s="89">
        <f>'AEO 2022 49 Raw'!X252</f>
        <v>61.021957</v>
      </c>
      <c r="V273" s="89">
        <f>'AEO 2022 49 Raw'!Y252</f>
        <v>68.764274999999998</v>
      </c>
      <c r="W273" s="89">
        <f>'AEO 2022 49 Raw'!Z252</f>
        <v>70.904510000000002</v>
      </c>
      <c r="X273" s="89">
        <f>'AEO 2022 49 Raw'!AA252</f>
        <v>72.157722000000007</v>
      </c>
      <c r="Y273" s="89">
        <f>'AEO 2022 49 Raw'!AB252</f>
        <v>77.787109000000001</v>
      </c>
      <c r="Z273" s="89">
        <f>'AEO 2022 49 Raw'!AC252</f>
        <v>83.656120000000001</v>
      </c>
      <c r="AA273" s="89">
        <f>'AEO 2022 49 Raw'!AD252</f>
        <v>87.545517000000004</v>
      </c>
      <c r="AB273" s="89">
        <f>'AEO 2022 49 Raw'!AE252</f>
        <v>92.386702999999997</v>
      </c>
      <c r="AC273" s="89">
        <f>'AEO 2022 49 Raw'!AF252</f>
        <v>95.101630999999998</v>
      </c>
      <c r="AD273" s="89">
        <f>'AEO 2022 49 Raw'!AG252</f>
        <v>95.726348999999999</v>
      </c>
      <c r="AE273" s="89">
        <f>'AEO 2022 49 Raw'!AH252</f>
        <v>97.225464000000002</v>
      </c>
      <c r="AF273" s="89">
        <f>'AEO 2022 49 Raw'!AI252</f>
        <v>96.559501999999995</v>
      </c>
      <c r="AG273" s="95">
        <f>'AEO 2022 49 Raw'!AJ252</f>
        <v>3.1E-2</v>
      </c>
    </row>
    <row r="274" spans="1:34" ht="12" customHeight="1" thickBot="1" x14ac:dyDescent="0.3"/>
    <row r="275" spans="1:34" ht="12" customHeight="1" x14ac:dyDescent="0.25">
      <c r="B275" s="94" t="s">
        <v>2158</v>
      </c>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row>
    <row r="276" spans="1:34" ht="12" customHeight="1" x14ac:dyDescent="0.25">
      <c r="B276" s="91" t="s">
        <v>2159</v>
      </c>
    </row>
    <row r="277" spans="1:34" ht="12" customHeight="1" x14ac:dyDescent="0.25">
      <c r="B277" s="91" t="s">
        <v>2160</v>
      </c>
    </row>
    <row r="278" spans="1:34" ht="12" customHeight="1" x14ac:dyDescent="0.25">
      <c r="B278" s="91" t="s">
        <v>1625</v>
      </c>
    </row>
    <row r="279" spans="1:34" ht="12" customHeight="1" x14ac:dyDescent="0.25">
      <c r="B279" s="91" t="s">
        <v>2161</v>
      </c>
    </row>
    <row r="280" spans="1:34" ht="12" customHeight="1" x14ac:dyDescent="0.25">
      <c r="B280" s="91" t="s">
        <v>2162</v>
      </c>
    </row>
    <row r="281" spans="1:34" ht="12" customHeight="1" x14ac:dyDescent="0.25">
      <c r="B281" s="91" t="s">
        <v>2163</v>
      </c>
    </row>
    <row r="282" spans="1:34" ht="12" customHeight="1" x14ac:dyDescent="0.25">
      <c r="B282" s="91" t="s">
        <v>2164</v>
      </c>
    </row>
    <row r="283" spans="1:34" ht="12" customHeight="1" x14ac:dyDescent="0.25"/>
    <row r="284" spans="1:34" ht="12" customHeight="1" x14ac:dyDescent="0.25"/>
    <row r="285" spans="1:34" ht="12" customHeight="1" x14ac:dyDescent="0.25"/>
    <row r="286" spans="1:34" ht="12" customHeight="1" x14ac:dyDescent="0.25"/>
    <row r="287" spans="1:34" ht="12" customHeight="1" x14ac:dyDescent="0.25"/>
    <row r="288" spans="1:34"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05597-AA9E-460C-9D49-4B9151B7754B}">
  <dimension ref="A1:AJ281"/>
  <sheetViews>
    <sheetView workbookViewId="0">
      <selection activeCell="V39" sqref="V39"/>
    </sheetView>
  </sheetViews>
  <sheetFormatPr defaultColWidth="9.140625" defaultRowHeight="15" x14ac:dyDescent="0.25"/>
  <sheetData>
    <row r="1" spans="1:36" x14ac:dyDescent="0.25">
      <c r="A1" t="s">
        <v>604</v>
      </c>
    </row>
    <row r="2" spans="1:36" x14ac:dyDescent="0.25">
      <c r="A2" t="s">
        <v>3501</v>
      </c>
    </row>
    <row r="3" spans="1:36" x14ac:dyDescent="0.25">
      <c r="A3" t="s">
        <v>3502</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33</v>
      </c>
      <c r="C6" t="s">
        <v>3503</v>
      </c>
    </row>
    <row r="7" spans="1:36" x14ac:dyDescent="0.25">
      <c r="A7" t="s">
        <v>168</v>
      </c>
      <c r="B7" t="s">
        <v>3504</v>
      </c>
      <c r="C7" t="s">
        <v>3505</v>
      </c>
      <c r="D7" t="s">
        <v>3506</v>
      </c>
      <c r="F7">
        <v>84.856682000000006</v>
      </c>
      <c r="G7">
        <v>84.858718999999994</v>
      </c>
      <c r="H7">
        <v>84.930710000000005</v>
      </c>
      <c r="I7">
        <v>85.016723999999996</v>
      </c>
      <c r="J7">
        <v>85.220398000000003</v>
      </c>
      <c r="K7">
        <v>85.445723999999998</v>
      </c>
      <c r="L7">
        <v>85.571670999999995</v>
      </c>
      <c r="M7">
        <v>85.671997000000005</v>
      </c>
      <c r="N7">
        <v>85.757812000000001</v>
      </c>
      <c r="O7">
        <v>85.840896999999998</v>
      </c>
      <c r="P7">
        <v>85.908516000000006</v>
      </c>
      <c r="Q7">
        <v>85.968322999999998</v>
      </c>
      <c r="R7">
        <v>86.035667000000004</v>
      </c>
      <c r="S7">
        <v>86.078093999999993</v>
      </c>
      <c r="T7">
        <v>86.112801000000005</v>
      </c>
      <c r="U7">
        <v>86.149704</v>
      </c>
      <c r="V7">
        <v>86.183907000000005</v>
      </c>
      <c r="W7">
        <v>86.216933999999995</v>
      </c>
      <c r="X7">
        <v>86.253555000000006</v>
      </c>
      <c r="Y7">
        <v>86.288162</v>
      </c>
      <c r="Z7">
        <v>86.322295999999994</v>
      </c>
      <c r="AA7">
        <v>86.356041000000005</v>
      </c>
      <c r="AB7">
        <v>86.388153000000003</v>
      </c>
      <c r="AC7">
        <v>86.421036000000001</v>
      </c>
      <c r="AD7">
        <v>86.454528999999994</v>
      </c>
      <c r="AE7">
        <v>86.488297000000003</v>
      </c>
      <c r="AF7">
        <v>86.521514999999994</v>
      </c>
      <c r="AG7">
        <v>86.555710000000005</v>
      </c>
      <c r="AH7">
        <v>86.589484999999996</v>
      </c>
      <c r="AI7">
        <v>86.605987999999996</v>
      </c>
      <c r="AJ7" s="22">
        <v>1E-3</v>
      </c>
    </row>
    <row r="8" spans="1:36" x14ac:dyDescent="0.25">
      <c r="A8" t="s">
        <v>169</v>
      </c>
      <c r="B8" t="s">
        <v>3507</v>
      </c>
      <c r="C8" t="s">
        <v>3508</v>
      </c>
      <c r="D8" t="s">
        <v>3506</v>
      </c>
      <c r="F8">
        <v>38.060054999999998</v>
      </c>
      <c r="G8">
        <v>37.970298999999997</v>
      </c>
      <c r="H8">
        <v>38.026046999999998</v>
      </c>
      <c r="I8">
        <v>38.124293999999999</v>
      </c>
      <c r="J8">
        <v>38.364086</v>
      </c>
      <c r="K8">
        <v>38.604664</v>
      </c>
      <c r="L8">
        <v>38.727207</v>
      </c>
      <c r="M8">
        <v>38.800578999999999</v>
      </c>
      <c r="N8">
        <v>38.879196</v>
      </c>
      <c r="O8">
        <v>38.952945999999997</v>
      </c>
      <c r="P8">
        <v>39.024718999999997</v>
      </c>
      <c r="Q8">
        <v>39.083443000000003</v>
      </c>
      <c r="R8">
        <v>39.154696999999999</v>
      </c>
      <c r="S8">
        <v>39.204070999999999</v>
      </c>
      <c r="T8">
        <v>39.248252999999998</v>
      </c>
      <c r="U8">
        <v>39.289901999999998</v>
      </c>
      <c r="V8">
        <v>39.328814999999999</v>
      </c>
      <c r="W8">
        <v>39.367171999999997</v>
      </c>
      <c r="X8">
        <v>39.408295000000003</v>
      </c>
      <c r="Y8">
        <v>39.449210999999998</v>
      </c>
      <c r="Z8">
        <v>39.488857000000003</v>
      </c>
      <c r="AA8">
        <v>39.529076000000003</v>
      </c>
      <c r="AB8">
        <v>39.565559</v>
      </c>
      <c r="AC8">
        <v>39.604134000000002</v>
      </c>
      <c r="AD8">
        <v>39.643715</v>
      </c>
      <c r="AE8">
        <v>39.683394999999997</v>
      </c>
      <c r="AF8">
        <v>39.721870000000003</v>
      </c>
      <c r="AG8">
        <v>39.764591000000003</v>
      </c>
      <c r="AH8">
        <v>39.805264000000001</v>
      </c>
      <c r="AI8">
        <v>39.832825</v>
      </c>
      <c r="AJ8" s="22">
        <v>2E-3</v>
      </c>
    </row>
    <row r="9" spans="1:36" x14ac:dyDescent="0.25">
      <c r="A9" t="s">
        <v>170</v>
      </c>
      <c r="B9" t="s">
        <v>3509</v>
      </c>
      <c r="C9" t="s">
        <v>3510</v>
      </c>
      <c r="D9" t="s">
        <v>3506</v>
      </c>
      <c r="F9">
        <v>30.182179999999999</v>
      </c>
      <c r="G9">
        <v>30.117114999999998</v>
      </c>
      <c r="H9">
        <v>30.200792</v>
      </c>
      <c r="I9">
        <v>30.289442000000001</v>
      </c>
      <c r="J9">
        <v>30.455743999999999</v>
      </c>
      <c r="K9">
        <v>30.580075999999998</v>
      </c>
      <c r="L9">
        <v>30.656600999999998</v>
      </c>
      <c r="M9">
        <v>30.739602999999999</v>
      </c>
      <c r="N9">
        <v>30.821774999999999</v>
      </c>
      <c r="O9">
        <v>30.900020999999999</v>
      </c>
      <c r="P9">
        <v>30.980512999999998</v>
      </c>
      <c r="Q9">
        <v>31.047037</v>
      </c>
      <c r="R9">
        <v>31.127234999999999</v>
      </c>
      <c r="S9">
        <v>31.183689000000001</v>
      </c>
      <c r="T9">
        <v>31.235648999999999</v>
      </c>
      <c r="U9">
        <v>31.28829</v>
      </c>
      <c r="V9">
        <v>31.340515</v>
      </c>
      <c r="W9">
        <v>31.389734000000001</v>
      </c>
      <c r="X9">
        <v>31.443110000000001</v>
      </c>
      <c r="Y9">
        <v>31.48715</v>
      </c>
      <c r="Z9">
        <v>31.532608</v>
      </c>
      <c r="AA9">
        <v>31.577283999999999</v>
      </c>
      <c r="AB9">
        <v>31.620111000000001</v>
      </c>
      <c r="AC9">
        <v>31.664686</v>
      </c>
      <c r="AD9">
        <v>31.710854000000001</v>
      </c>
      <c r="AE9">
        <v>31.756332</v>
      </c>
      <c r="AF9">
        <v>31.803190000000001</v>
      </c>
      <c r="AG9">
        <v>31.850055999999999</v>
      </c>
      <c r="AH9">
        <v>31.897601999999999</v>
      </c>
      <c r="AI9">
        <v>31.931574000000001</v>
      </c>
      <c r="AJ9" s="22">
        <v>2E-3</v>
      </c>
    </row>
    <row r="10" spans="1:36" x14ac:dyDescent="0.25">
      <c r="A10" t="s">
        <v>171</v>
      </c>
      <c r="B10" t="s">
        <v>3511</v>
      </c>
      <c r="C10" t="s">
        <v>3512</v>
      </c>
      <c r="D10" t="s">
        <v>3506</v>
      </c>
      <c r="F10">
        <v>30.604604999999999</v>
      </c>
      <c r="G10">
        <v>30.560274</v>
      </c>
      <c r="H10">
        <v>30.650372999999998</v>
      </c>
      <c r="I10">
        <v>30.738600000000002</v>
      </c>
      <c r="J10">
        <v>30.919096</v>
      </c>
      <c r="K10">
        <v>31.047633999999999</v>
      </c>
      <c r="L10">
        <v>31.128101000000001</v>
      </c>
      <c r="M10">
        <v>31.204602999999999</v>
      </c>
      <c r="N10">
        <v>31.286342999999999</v>
      </c>
      <c r="O10">
        <v>31.363129000000001</v>
      </c>
      <c r="P10">
        <v>31.440291999999999</v>
      </c>
      <c r="Q10">
        <v>31.505044999999999</v>
      </c>
      <c r="R10">
        <v>31.583386999999998</v>
      </c>
      <c r="S10">
        <v>31.639220999999999</v>
      </c>
      <c r="T10">
        <v>31.690928</v>
      </c>
      <c r="U10">
        <v>31.743067</v>
      </c>
      <c r="V10">
        <v>31.794598000000001</v>
      </c>
      <c r="W10">
        <v>31.842886</v>
      </c>
      <c r="X10">
        <v>31.894703</v>
      </c>
      <c r="Y10">
        <v>31.937393</v>
      </c>
      <c r="Z10">
        <v>31.981276999999999</v>
      </c>
      <c r="AA10">
        <v>32.024146999999999</v>
      </c>
      <c r="AB10">
        <v>32.065434000000003</v>
      </c>
      <c r="AC10">
        <v>32.108063000000001</v>
      </c>
      <c r="AD10">
        <v>32.152839999999998</v>
      </c>
      <c r="AE10">
        <v>32.196674000000002</v>
      </c>
      <c r="AF10">
        <v>32.24192</v>
      </c>
      <c r="AG10">
        <v>32.286236000000002</v>
      </c>
      <c r="AH10">
        <v>32.331688</v>
      </c>
      <c r="AI10">
        <v>32.362411000000002</v>
      </c>
      <c r="AJ10" s="22">
        <v>2E-3</v>
      </c>
    </row>
    <row r="11" spans="1:36" x14ac:dyDescent="0.25">
      <c r="A11" t="s">
        <v>172</v>
      </c>
      <c r="B11" t="s">
        <v>3513</v>
      </c>
      <c r="C11" t="s">
        <v>3514</v>
      </c>
      <c r="D11" t="s">
        <v>3506</v>
      </c>
      <c r="F11">
        <v>36.267422000000003</v>
      </c>
      <c r="G11">
        <v>36.227009000000002</v>
      </c>
      <c r="H11">
        <v>36.301208000000003</v>
      </c>
      <c r="I11">
        <v>36.404873000000002</v>
      </c>
      <c r="J11">
        <v>36.585495000000002</v>
      </c>
      <c r="K11">
        <v>36.740425000000002</v>
      </c>
      <c r="L11">
        <v>36.822716</v>
      </c>
      <c r="M11">
        <v>36.893337000000002</v>
      </c>
      <c r="N11">
        <v>36.970923999999997</v>
      </c>
      <c r="O11">
        <v>37.043681999999997</v>
      </c>
      <c r="P11">
        <v>37.116149999999998</v>
      </c>
      <c r="Q11">
        <v>37.178299000000003</v>
      </c>
      <c r="R11">
        <v>37.251652</v>
      </c>
      <c r="S11">
        <v>37.301955999999997</v>
      </c>
      <c r="T11">
        <v>37.347465999999997</v>
      </c>
      <c r="U11">
        <v>37.395313000000002</v>
      </c>
      <c r="V11">
        <v>37.442276</v>
      </c>
      <c r="W11">
        <v>37.486167999999999</v>
      </c>
      <c r="X11">
        <v>37.532513000000002</v>
      </c>
      <c r="Y11">
        <v>37.572902999999997</v>
      </c>
      <c r="Z11">
        <v>37.613785</v>
      </c>
      <c r="AA11">
        <v>37.653998999999999</v>
      </c>
      <c r="AB11">
        <v>37.692107999999998</v>
      </c>
      <c r="AC11">
        <v>37.731498999999999</v>
      </c>
      <c r="AD11">
        <v>37.772480000000002</v>
      </c>
      <c r="AE11">
        <v>37.813254999999998</v>
      </c>
      <c r="AF11">
        <v>37.855063999999999</v>
      </c>
      <c r="AG11">
        <v>37.896656</v>
      </c>
      <c r="AH11">
        <v>37.938774000000002</v>
      </c>
      <c r="AI11">
        <v>37.965480999999997</v>
      </c>
      <c r="AJ11" s="22">
        <v>2E-3</v>
      </c>
    </row>
    <row r="12" spans="1:36" x14ac:dyDescent="0.25">
      <c r="A12" t="s">
        <v>173</v>
      </c>
      <c r="B12" t="s">
        <v>3515</v>
      </c>
      <c r="C12" t="s">
        <v>3516</v>
      </c>
      <c r="D12" t="s">
        <v>3506</v>
      </c>
      <c r="F12">
        <v>97.630088999999998</v>
      </c>
      <c r="G12">
        <v>97.615798999999996</v>
      </c>
      <c r="H12">
        <v>97.685401999999996</v>
      </c>
      <c r="I12">
        <v>97.761414000000002</v>
      </c>
      <c r="J12">
        <v>97.907341000000002</v>
      </c>
      <c r="K12">
        <v>98.089600000000004</v>
      </c>
      <c r="L12">
        <v>98.201126000000002</v>
      </c>
      <c r="M12">
        <v>98.290131000000002</v>
      </c>
      <c r="N12">
        <v>98.370994999999994</v>
      </c>
      <c r="O12">
        <v>98.448357000000001</v>
      </c>
      <c r="P12">
        <v>98.522614000000004</v>
      </c>
      <c r="Q12">
        <v>98.577431000000004</v>
      </c>
      <c r="R12">
        <v>98.642448000000002</v>
      </c>
      <c r="S12">
        <v>98.683059999999998</v>
      </c>
      <c r="T12">
        <v>98.719031999999999</v>
      </c>
      <c r="U12">
        <v>98.759743</v>
      </c>
      <c r="V12">
        <v>98.801979000000003</v>
      </c>
      <c r="W12">
        <v>98.841103000000004</v>
      </c>
      <c r="X12">
        <v>98.881432000000004</v>
      </c>
      <c r="Y12">
        <v>98.918091000000004</v>
      </c>
      <c r="Z12">
        <v>98.953772999999998</v>
      </c>
      <c r="AA12">
        <v>98.989517000000006</v>
      </c>
      <c r="AB12">
        <v>99.021209999999996</v>
      </c>
      <c r="AC12">
        <v>99.053711000000007</v>
      </c>
      <c r="AD12">
        <v>99.087020999999993</v>
      </c>
      <c r="AE12">
        <v>99.121880000000004</v>
      </c>
      <c r="AF12">
        <v>99.158103999999994</v>
      </c>
      <c r="AG12">
        <v>99.195412000000005</v>
      </c>
      <c r="AH12">
        <v>99.232642999999996</v>
      </c>
      <c r="AI12">
        <v>99.253242</v>
      </c>
      <c r="AJ12" s="22">
        <v>1E-3</v>
      </c>
    </row>
    <row r="13" spans="1:36" x14ac:dyDescent="0.25">
      <c r="A13" t="s">
        <v>218</v>
      </c>
      <c r="B13" t="s">
        <v>3517</v>
      </c>
      <c r="C13" t="s">
        <v>3518</v>
      </c>
      <c r="D13" t="s">
        <v>3506</v>
      </c>
      <c r="F13">
        <v>29.852198000000001</v>
      </c>
      <c r="G13">
        <v>29.850871999999999</v>
      </c>
      <c r="H13">
        <v>29.921522</v>
      </c>
      <c r="I13">
        <v>30.051697000000001</v>
      </c>
      <c r="J13">
        <v>30.215256</v>
      </c>
      <c r="K13">
        <v>30.428661000000002</v>
      </c>
      <c r="L13">
        <v>30.499404999999999</v>
      </c>
      <c r="M13">
        <v>30.569588</v>
      </c>
      <c r="N13">
        <v>30.63805</v>
      </c>
      <c r="O13">
        <v>30.703524000000002</v>
      </c>
      <c r="P13">
        <v>30.770064999999999</v>
      </c>
      <c r="Q13">
        <v>30.828892</v>
      </c>
      <c r="R13">
        <v>30.896307</v>
      </c>
      <c r="S13">
        <v>30.941385</v>
      </c>
      <c r="T13">
        <v>30.983080000000001</v>
      </c>
      <c r="U13">
        <v>31.024601000000001</v>
      </c>
      <c r="V13">
        <v>31.065918</v>
      </c>
      <c r="W13">
        <v>31.104752000000001</v>
      </c>
      <c r="X13">
        <v>31.145627999999999</v>
      </c>
      <c r="Y13">
        <v>31.180392999999999</v>
      </c>
      <c r="Z13">
        <v>31.216059000000001</v>
      </c>
      <c r="AA13">
        <v>31.250962999999999</v>
      </c>
      <c r="AB13">
        <v>31.285647999999998</v>
      </c>
      <c r="AC13">
        <v>31.319811000000001</v>
      </c>
      <c r="AD13">
        <v>31.351420999999998</v>
      </c>
      <c r="AE13">
        <v>31.382729999999999</v>
      </c>
      <c r="AF13">
        <v>31.413923</v>
      </c>
      <c r="AG13">
        <v>31.448658000000002</v>
      </c>
      <c r="AH13">
        <v>31.48217</v>
      </c>
      <c r="AI13">
        <v>31.499647</v>
      </c>
      <c r="AJ13" s="22">
        <v>2E-3</v>
      </c>
    </row>
    <row r="14" spans="1:36" x14ac:dyDescent="0.25">
      <c r="A14" t="s">
        <v>219</v>
      </c>
      <c r="B14" t="s">
        <v>3519</v>
      </c>
      <c r="C14" t="s">
        <v>3520</v>
      </c>
      <c r="D14" t="s">
        <v>3506</v>
      </c>
      <c r="F14">
        <v>41.162261999999998</v>
      </c>
      <c r="G14">
        <v>41.172913000000001</v>
      </c>
      <c r="H14">
        <v>41.253906000000001</v>
      </c>
      <c r="I14">
        <v>41.366897999999999</v>
      </c>
      <c r="J14">
        <v>41.53886</v>
      </c>
      <c r="K14">
        <v>41.682720000000003</v>
      </c>
      <c r="L14">
        <v>41.748210999999998</v>
      </c>
      <c r="M14">
        <v>41.811259999999997</v>
      </c>
      <c r="N14">
        <v>41.875602999999998</v>
      </c>
      <c r="O14">
        <v>41.937618000000001</v>
      </c>
      <c r="P14">
        <v>42.000816</v>
      </c>
      <c r="Q14">
        <v>42.057938</v>
      </c>
      <c r="R14">
        <v>42.12059</v>
      </c>
      <c r="S14">
        <v>42.160876999999999</v>
      </c>
      <c r="T14">
        <v>42.199894</v>
      </c>
      <c r="U14">
        <v>42.238571</v>
      </c>
      <c r="V14">
        <v>42.274901999999997</v>
      </c>
      <c r="W14">
        <v>42.311931999999999</v>
      </c>
      <c r="X14">
        <v>42.351025</v>
      </c>
      <c r="Y14">
        <v>42.383324000000002</v>
      </c>
      <c r="Z14">
        <v>42.417926999999999</v>
      </c>
      <c r="AA14">
        <v>42.450802000000003</v>
      </c>
      <c r="AB14">
        <v>42.484726000000002</v>
      </c>
      <c r="AC14">
        <v>42.518203999999997</v>
      </c>
      <c r="AD14">
        <v>42.551932999999998</v>
      </c>
      <c r="AE14">
        <v>42.584549000000003</v>
      </c>
      <c r="AF14">
        <v>42.616275999999999</v>
      </c>
      <c r="AG14">
        <v>42.648032999999998</v>
      </c>
      <c r="AH14">
        <v>42.679603999999998</v>
      </c>
      <c r="AI14">
        <v>42.693260000000002</v>
      </c>
      <c r="AJ14" s="22">
        <v>1E-3</v>
      </c>
    </row>
    <row r="15" spans="1:36" x14ac:dyDescent="0.25">
      <c r="A15" t="s">
        <v>167</v>
      </c>
      <c r="B15" t="s">
        <v>3521</v>
      </c>
      <c r="C15" t="s">
        <v>3522</v>
      </c>
      <c r="D15" t="s">
        <v>3506</v>
      </c>
      <c r="F15">
        <v>31.365496</v>
      </c>
      <c r="G15">
        <v>31.473112</v>
      </c>
      <c r="H15">
        <v>31.573108999999999</v>
      </c>
      <c r="I15">
        <v>31.669305999999999</v>
      </c>
      <c r="J15">
        <v>31.780277000000002</v>
      </c>
      <c r="K15">
        <v>31.877213000000001</v>
      </c>
      <c r="L15">
        <v>31.974556</v>
      </c>
      <c r="M15">
        <v>32.071823000000002</v>
      </c>
      <c r="N15">
        <v>32.169037000000003</v>
      </c>
      <c r="O15">
        <v>32.266064</v>
      </c>
      <c r="P15">
        <v>32.363208999999998</v>
      </c>
      <c r="Q15">
        <v>32.455105000000003</v>
      </c>
      <c r="R15">
        <v>32.534218000000003</v>
      </c>
      <c r="S15">
        <v>32.533622999999999</v>
      </c>
      <c r="T15">
        <v>32.519131000000002</v>
      </c>
      <c r="U15">
        <v>32.521796999999999</v>
      </c>
      <c r="V15">
        <v>32.526600000000002</v>
      </c>
      <c r="W15">
        <v>32.534709999999997</v>
      </c>
      <c r="X15">
        <v>32.543301</v>
      </c>
      <c r="Y15">
        <v>32.556148999999998</v>
      </c>
      <c r="Z15">
        <v>32.565097999999999</v>
      </c>
      <c r="AA15">
        <v>32.575313999999999</v>
      </c>
      <c r="AB15">
        <v>32.582661000000002</v>
      </c>
      <c r="AC15">
        <v>32.591099</v>
      </c>
      <c r="AD15">
        <v>32.599330999999999</v>
      </c>
      <c r="AE15">
        <v>32.607407000000002</v>
      </c>
      <c r="AF15">
        <v>32.615448000000001</v>
      </c>
      <c r="AG15">
        <v>32.624569000000001</v>
      </c>
      <c r="AH15">
        <v>32.633175000000001</v>
      </c>
      <c r="AI15">
        <v>32.635998000000001</v>
      </c>
      <c r="AJ15" s="22">
        <v>1E-3</v>
      </c>
    </row>
    <row r="16" spans="1:36" x14ac:dyDescent="0.25">
      <c r="A16" t="s">
        <v>174</v>
      </c>
      <c r="B16" t="s">
        <v>3523</v>
      </c>
      <c r="C16" t="s">
        <v>3524</v>
      </c>
      <c r="D16" t="s">
        <v>3506</v>
      </c>
      <c r="F16">
        <v>37.499747999999997</v>
      </c>
      <c r="G16">
        <v>37.643185000000003</v>
      </c>
      <c r="H16">
        <v>37.829704</v>
      </c>
      <c r="I16">
        <v>38.054665</v>
      </c>
      <c r="J16">
        <v>38.177813999999998</v>
      </c>
      <c r="K16">
        <v>38.314990999999999</v>
      </c>
      <c r="L16">
        <v>38.453423000000001</v>
      </c>
      <c r="M16">
        <v>38.593536</v>
      </c>
      <c r="N16">
        <v>38.711585999999997</v>
      </c>
      <c r="O16">
        <v>38.822975</v>
      </c>
      <c r="P16">
        <v>38.932304000000002</v>
      </c>
      <c r="Q16">
        <v>39.036568000000003</v>
      </c>
      <c r="R16">
        <v>39.139549000000002</v>
      </c>
      <c r="S16">
        <v>39.172466</v>
      </c>
      <c r="T16">
        <v>39.187781999999999</v>
      </c>
      <c r="U16">
        <v>39.187964999999998</v>
      </c>
      <c r="V16">
        <v>39.204590000000003</v>
      </c>
      <c r="W16">
        <v>39.220996999999997</v>
      </c>
      <c r="X16">
        <v>39.238255000000002</v>
      </c>
      <c r="Y16">
        <v>39.255156999999997</v>
      </c>
      <c r="Z16">
        <v>39.269981000000001</v>
      </c>
      <c r="AA16">
        <v>39.285217000000003</v>
      </c>
      <c r="AB16">
        <v>39.296635000000002</v>
      </c>
      <c r="AC16">
        <v>39.306148999999998</v>
      </c>
      <c r="AD16">
        <v>39.317402000000001</v>
      </c>
      <c r="AE16">
        <v>39.328873000000002</v>
      </c>
      <c r="AF16">
        <v>39.339542000000002</v>
      </c>
      <c r="AG16">
        <v>39.354377999999997</v>
      </c>
      <c r="AH16">
        <v>39.366230000000002</v>
      </c>
      <c r="AI16">
        <v>39.374564999999997</v>
      </c>
      <c r="AJ16" s="22">
        <v>2E-3</v>
      </c>
    </row>
    <row r="17" spans="1:36" x14ac:dyDescent="0.25">
      <c r="A17" t="s">
        <v>175</v>
      </c>
      <c r="B17" t="s">
        <v>3525</v>
      </c>
      <c r="C17" t="s">
        <v>3526</v>
      </c>
      <c r="D17" t="s">
        <v>3506</v>
      </c>
      <c r="F17">
        <v>30.286076000000001</v>
      </c>
      <c r="G17">
        <v>30.431263000000001</v>
      </c>
      <c r="H17">
        <v>30.721406999999999</v>
      </c>
      <c r="I17">
        <v>31.039860000000001</v>
      </c>
      <c r="J17">
        <v>31.226185000000001</v>
      </c>
      <c r="K17">
        <v>31.419900999999999</v>
      </c>
      <c r="L17">
        <v>31.587890999999999</v>
      </c>
      <c r="M17">
        <v>31.762304</v>
      </c>
      <c r="N17">
        <v>31.909716</v>
      </c>
      <c r="O17">
        <v>32.032710999999999</v>
      </c>
      <c r="P17">
        <v>32.144516000000003</v>
      </c>
      <c r="Q17">
        <v>32.245933999999998</v>
      </c>
      <c r="R17">
        <v>32.346848000000001</v>
      </c>
      <c r="S17">
        <v>32.379623000000002</v>
      </c>
      <c r="T17">
        <v>32.399864000000001</v>
      </c>
      <c r="U17">
        <v>32.419659000000003</v>
      </c>
      <c r="V17">
        <v>32.459499000000001</v>
      </c>
      <c r="W17">
        <v>32.475456000000001</v>
      </c>
      <c r="X17">
        <v>32.492511999999998</v>
      </c>
      <c r="Y17">
        <v>32.507553000000001</v>
      </c>
      <c r="Z17">
        <v>32.522717</v>
      </c>
      <c r="AA17">
        <v>32.537533000000003</v>
      </c>
      <c r="AB17">
        <v>32.550995</v>
      </c>
      <c r="AC17">
        <v>32.564632000000003</v>
      </c>
      <c r="AD17">
        <v>32.578243000000001</v>
      </c>
      <c r="AE17">
        <v>32.591576000000003</v>
      </c>
      <c r="AF17">
        <v>32.604419999999998</v>
      </c>
      <c r="AG17">
        <v>32.619239999999998</v>
      </c>
      <c r="AH17">
        <v>32.633068000000002</v>
      </c>
      <c r="AI17">
        <v>32.643234</v>
      </c>
      <c r="AJ17" s="22">
        <v>3.0000000000000001E-3</v>
      </c>
    </row>
    <row r="18" spans="1:36" x14ac:dyDescent="0.25">
      <c r="A18" t="s">
        <v>176</v>
      </c>
      <c r="B18" t="s">
        <v>3527</v>
      </c>
      <c r="C18" t="s">
        <v>3528</v>
      </c>
      <c r="D18" t="s">
        <v>3506</v>
      </c>
      <c r="F18">
        <v>36.480446000000001</v>
      </c>
      <c r="G18">
        <v>36.591793000000003</v>
      </c>
      <c r="H18">
        <v>36.711219999999997</v>
      </c>
      <c r="I18">
        <v>36.817146000000001</v>
      </c>
      <c r="J18">
        <v>36.910088000000002</v>
      </c>
      <c r="K18">
        <v>37.004367999999999</v>
      </c>
      <c r="L18">
        <v>37.098976</v>
      </c>
      <c r="M18">
        <v>37.194965000000003</v>
      </c>
      <c r="N18">
        <v>37.290900999999998</v>
      </c>
      <c r="O18">
        <v>37.386615999999997</v>
      </c>
      <c r="P18">
        <v>37.483069999999998</v>
      </c>
      <c r="Q18">
        <v>37.579048</v>
      </c>
      <c r="R18">
        <v>37.673977000000001</v>
      </c>
      <c r="S18">
        <v>37.691749999999999</v>
      </c>
      <c r="T18">
        <v>37.688454</v>
      </c>
      <c r="U18">
        <v>37.683098000000001</v>
      </c>
      <c r="V18">
        <v>37.677428999999997</v>
      </c>
      <c r="W18">
        <v>37.690886999999996</v>
      </c>
      <c r="X18">
        <v>37.703792999999997</v>
      </c>
      <c r="Y18">
        <v>37.714657000000003</v>
      </c>
      <c r="Z18">
        <v>37.725586</v>
      </c>
      <c r="AA18">
        <v>37.735073</v>
      </c>
      <c r="AB18">
        <v>37.738906999999998</v>
      </c>
      <c r="AC18">
        <v>37.742054000000003</v>
      </c>
      <c r="AD18">
        <v>37.742775000000002</v>
      </c>
      <c r="AE18">
        <v>37.750031</v>
      </c>
      <c r="AF18">
        <v>37.759974999999997</v>
      </c>
      <c r="AG18">
        <v>37.768161999999997</v>
      </c>
      <c r="AH18">
        <v>37.777175999999997</v>
      </c>
      <c r="AI18">
        <v>37.779452999999997</v>
      </c>
      <c r="AJ18" s="22">
        <v>1E-3</v>
      </c>
    </row>
    <row r="19" spans="1:36" x14ac:dyDescent="0.25">
      <c r="A19" t="s">
        <v>177</v>
      </c>
      <c r="B19" t="s">
        <v>3529</v>
      </c>
      <c r="C19" t="s">
        <v>3530</v>
      </c>
      <c r="D19" t="s">
        <v>3506</v>
      </c>
      <c r="F19">
        <v>42.995685999999999</v>
      </c>
      <c r="G19">
        <v>43.090964999999997</v>
      </c>
      <c r="H19">
        <v>43.219315000000002</v>
      </c>
      <c r="I19">
        <v>43.347385000000003</v>
      </c>
      <c r="J19">
        <v>43.459949000000002</v>
      </c>
      <c r="K19">
        <v>43.559189000000003</v>
      </c>
      <c r="L19">
        <v>43.659416</v>
      </c>
      <c r="M19">
        <v>43.762481999999999</v>
      </c>
      <c r="N19">
        <v>43.861857999999998</v>
      </c>
      <c r="O19">
        <v>43.960906999999999</v>
      </c>
      <c r="P19">
        <v>44.061340000000001</v>
      </c>
      <c r="Q19">
        <v>44.160435</v>
      </c>
      <c r="R19">
        <v>44.261432999999997</v>
      </c>
      <c r="S19">
        <v>44.294079000000004</v>
      </c>
      <c r="T19">
        <v>44.313029999999998</v>
      </c>
      <c r="U19">
        <v>44.329945000000002</v>
      </c>
      <c r="V19">
        <v>44.344420999999997</v>
      </c>
      <c r="W19">
        <v>44.359138000000002</v>
      </c>
      <c r="X19">
        <v>44.373958999999999</v>
      </c>
      <c r="Y19">
        <v>44.386710999999998</v>
      </c>
      <c r="Z19">
        <v>44.399265</v>
      </c>
      <c r="AA19">
        <v>44.410980000000002</v>
      </c>
      <c r="AB19">
        <v>44.422221999999998</v>
      </c>
      <c r="AC19">
        <v>44.432975999999996</v>
      </c>
      <c r="AD19">
        <v>44.443268000000003</v>
      </c>
      <c r="AE19">
        <v>44.453426</v>
      </c>
      <c r="AF19">
        <v>44.463630999999999</v>
      </c>
      <c r="AG19">
        <v>44.473948999999998</v>
      </c>
      <c r="AH19">
        <v>44.484268</v>
      </c>
      <c r="AI19">
        <v>44.488869000000001</v>
      </c>
      <c r="AJ19" s="22">
        <v>1E-3</v>
      </c>
    </row>
    <row r="20" spans="1:36" x14ac:dyDescent="0.25">
      <c r="A20" t="s">
        <v>178</v>
      </c>
      <c r="B20" t="s">
        <v>3531</v>
      </c>
      <c r="C20" t="s">
        <v>3532</v>
      </c>
      <c r="D20" t="s">
        <v>3506</v>
      </c>
      <c r="F20">
        <v>62.387104000000001</v>
      </c>
      <c r="G20">
        <v>62.528087999999997</v>
      </c>
      <c r="H20">
        <v>62.721080999999998</v>
      </c>
      <c r="I20">
        <v>62.903911999999998</v>
      </c>
      <c r="J20">
        <v>63.002448999999999</v>
      </c>
      <c r="K20">
        <v>63.117702000000001</v>
      </c>
      <c r="L20">
        <v>63.237461000000003</v>
      </c>
      <c r="M20">
        <v>63.363036999999998</v>
      </c>
      <c r="N20">
        <v>63.472729000000001</v>
      </c>
      <c r="O20">
        <v>63.575909000000003</v>
      </c>
      <c r="P20">
        <v>63.679130999999998</v>
      </c>
      <c r="Q20">
        <v>63.779369000000003</v>
      </c>
      <c r="R20">
        <v>63.884365000000003</v>
      </c>
      <c r="S20">
        <v>63.919665999999999</v>
      </c>
      <c r="T20">
        <v>63.941113000000001</v>
      </c>
      <c r="U20">
        <v>63.962192999999999</v>
      </c>
      <c r="V20">
        <v>63.992911999999997</v>
      </c>
      <c r="W20">
        <v>64.011275999999995</v>
      </c>
      <c r="X20">
        <v>64.029563999999993</v>
      </c>
      <c r="Y20">
        <v>64.043587000000002</v>
      </c>
      <c r="Z20">
        <v>64.058402999999998</v>
      </c>
      <c r="AA20">
        <v>64.071663000000001</v>
      </c>
      <c r="AB20">
        <v>64.081717999999995</v>
      </c>
      <c r="AC20">
        <v>64.090110999999993</v>
      </c>
      <c r="AD20">
        <v>64.097442999999998</v>
      </c>
      <c r="AE20">
        <v>64.110457999999994</v>
      </c>
      <c r="AF20">
        <v>64.119568000000001</v>
      </c>
      <c r="AG20">
        <v>64.130554000000004</v>
      </c>
      <c r="AH20">
        <v>64.138710000000003</v>
      </c>
      <c r="AI20">
        <v>64.142792</v>
      </c>
      <c r="AJ20" s="22">
        <v>1E-3</v>
      </c>
    </row>
    <row r="21" spans="1:36" x14ac:dyDescent="0.25">
      <c r="A21" t="s">
        <v>220</v>
      </c>
      <c r="B21" t="s">
        <v>3533</v>
      </c>
      <c r="C21" t="s">
        <v>3534</v>
      </c>
      <c r="D21" t="s">
        <v>3506</v>
      </c>
      <c r="F21">
        <v>30.846108999999998</v>
      </c>
      <c r="G21">
        <v>30.910498</v>
      </c>
      <c r="H21">
        <v>31.06391</v>
      </c>
      <c r="I21">
        <v>31.227428</v>
      </c>
      <c r="J21">
        <v>31.347382</v>
      </c>
      <c r="K21">
        <v>31.466411999999998</v>
      </c>
      <c r="L21">
        <v>31.585732</v>
      </c>
      <c r="M21">
        <v>31.710854000000001</v>
      </c>
      <c r="N21">
        <v>31.830186999999999</v>
      </c>
      <c r="O21">
        <v>31.943014000000002</v>
      </c>
      <c r="P21">
        <v>32.056755000000003</v>
      </c>
      <c r="Q21">
        <v>32.163086</v>
      </c>
      <c r="R21">
        <v>32.274203999999997</v>
      </c>
      <c r="S21">
        <v>32.316752999999999</v>
      </c>
      <c r="T21">
        <v>32.346577000000003</v>
      </c>
      <c r="U21">
        <v>32.376060000000003</v>
      </c>
      <c r="V21">
        <v>32.406863999999999</v>
      </c>
      <c r="W21">
        <v>32.432364999999997</v>
      </c>
      <c r="X21">
        <v>32.458885000000002</v>
      </c>
      <c r="Y21">
        <v>32.478988999999999</v>
      </c>
      <c r="Z21">
        <v>32.499687000000002</v>
      </c>
      <c r="AA21">
        <v>32.519072999999999</v>
      </c>
      <c r="AB21">
        <v>32.537849000000001</v>
      </c>
      <c r="AC21">
        <v>32.556702000000001</v>
      </c>
      <c r="AD21">
        <v>32.575603000000001</v>
      </c>
      <c r="AE21">
        <v>32.594284000000002</v>
      </c>
      <c r="AF21">
        <v>32.613922000000002</v>
      </c>
      <c r="AG21">
        <v>32.632275</v>
      </c>
      <c r="AH21">
        <v>32.651398</v>
      </c>
      <c r="AI21">
        <v>32.666415999999998</v>
      </c>
      <c r="AJ21" s="22">
        <v>2E-3</v>
      </c>
    </row>
    <row r="22" spans="1:36" x14ac:dyDescent="0.25">
      <c r="A22" t="s">
        <v>221</v>
      </c>
      <c r="B22" t="s">
        <v>3535</v>
      </c>
      <c r="C22" t="s">
        <v>3536</v>
      </c>
      <c r="D22" t="s">
        <v>3506</v>
      </c>
      <c r="F22">
        <v>43.598880999999999</v>
      </c>
      <c r="G22">
        <v>43.659447</v>
      </c>
      <c r="H22">
        <v>43.781345000000002</v>
      </c>
      <c r="I22">
        <v>43.938437999999998</v>
      </c>
      <c r="J22">
        <v>44.069724999999998</v>
      </c>
      <c r="K22">
        <v>44.198695999999998</v>
      </c>
      <c r="L22">
        <v>44.323692000000001</v>
      </c>
      <c r="M22">
        <v>44.450851</v>
      </c>
      <c r="N22">
        <v>44.567309999999999</v>
      </c>
      <c r="O22">
        <v>44.679703000000003</v>
      </c>
      <c r="P22">
        <v>44.792858000000003</v>
      </c>
      <c r="Q22">
        <v>44.897869</v>
      </c>
      <c r="R22">
        <v>45.006751999999999</v>
      </c>
      <c r="S22">
        <v>45.046230000000001</v>
      </c>
      <c r="T22">
        <v>45.056198000000002</v>
      </c>
      <c r="U22">
        <v>45.074272000000001</v>
      </c>
      <c r="V22">
        <v>45.092650999999996</v>
      </c>
      <c r="W22">
        <v>45.111393</v>
      </c>
      <c r="X22">
        <v>45.132888999999999</v>
      </c>
      <c r="Y22">
        <v>45.154471999999998</v>
      </c>
      <c r="Z22">
        <v>45.173732999999999</v>
      </c>
      <c r="AA22">
        <v>45.193500999999998</v>
      </c>
      <c r="AB22">
        <v>45.210349999999998</v>
      </c>
      <c r="AC22">
        <v>45.227916999999998</v>
      </c>
      <c r="AD22">
        <v>45.245593999999997</v>
      </c>
      <c r="AE22">
        <v>45.262797999999997</v>
      </c>
      <c r="AF22">
        <v>45.280144</v>
      </c>
      <c r="AG22">
        <v>45.299537999999998</v>
      </c>
      <c r="AH22">
        <v>45.318199</v>
      </c>
      <c r="AI22">
        <v>45.334026000000001</v>
      </c>
      <c r="AJ22" s="22">
        <v>1E-3</v>
      </c>
    </row>
    <row r="23" spans="1:36" x14ac:dyDescent="0.25">
      <c r="A23" t="s">
        <v>32</v>
      </c>
      <c r="C23" t="s">
        <v>3537</v>
      </c>
    </row>
    <row r="24" spans="1:36" x14ac:dyDescent="0.25">
      <c r="A24" t="s">
        <v>168</v>
      </c>
      <c r="B24" t="s">
        <v>3538</v>
      </c>
      <c r="C24" t="s">
        <v>3539</v>
      </c>
      <c r="D24" t="s">
        <v>3506</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169</v>
      </c>
      <c r="B25" t="s">
        <v>3540</v>
      </c>
      <c r="C25" t="s">
        <v>3541</v>
      </c>
      <c r="D25" t="s">
        <v>3506</v>
      </c>
      <c r="F25">
        <v>42.022624999999998</v>
      </c>
      <c r="G25">
        <v>41.976700000000001</v>
      </c>
      <c r="H25">
        <v>42.063721000000001</v>
      </c>
      <c r="I25">
        <v>42.168919000000002</v>
      </c>
      <c r="J25">
        <v>42.351348999999999</v>
      </c>
      <c r="K25">
        <v>42.515991</v>
      </c>
      <c r="L25">
        <v>42.592976</v>
      </c>
      <c r="M25">
        <v>42.670723000000002</v>
      </c>
      <c r="N25">
        <v>42.746505999999997</v>
      </c>
      <c r="O25">
        <v>42.818035000000002</v>
      </c>
      <c r="P25">
        <v>42.890881</v>
      </c>
      <c r="Q25">
        <v>42.949821</v>
      </c>
      <c r="R25">
        <v>43.01878</v>
      </c>
      <c r="S25">
        <v>43.064816</v>
      </c>
      <c r="T25">
        <v>43.104892999999997</v>
      </c>
      <c r="U25">
        <v>43.147606000000003</v>
      </c>
      <c r="V25">
        <v>43.190047999999997</v>
      </c>
      <c r="W25">
        <v>43.231296999999998</v>
      </c>
      <c r="X25">
        <v>43.276684000000003</v>
      </c>
      <c r="Y25">
        <v>43.316040000000001</v>
      </c>
      <c r="Z25">
        <v>43.356171000000003</v>
      </c>
      <c r="AA25">
        <v>43.396563999999998</v>
      </c>
      <c r="AB25">
        <v>43.435574000000003</v>
      </c>
      <c r="AC25">
        <v>43.476353000000003</v>
      </c>
      <c r="AD25">
        <v>43.518684</v>
      </c>
      <c r="AE25">
        <v>43.560710999999998</v>
      </c>
      <c r="AF25">
        <v>43.603836000000001</v>
      </c>
      <c r="AG25">
        <v>43.647320000000001</v>
      </c>
      <c r="AH25">
        <v>43.691223000000001</v>
      </c>
      <c r="AI25">
        <v>43.720405999999997</v>
      </c>
      <c r="AJ25" s="22">
        <v>1E-3</v>
      </c>
    </row>
    <row r="26" spans="1:36" x14ac:dyDescent="0.25">
      <c r="A26" t="s">
        <v>170</v>
      </c>
      <c r="B26" t="s">
        <v>3542</v>
      </c>
      <c r="C26" t="s">
        <v>3543</v>
      </c>
      <c r="D26" t="s">
        <v>3506</v>
      </c>
      <c r="F26">
        <v>34.425331</v>
      </c>
      <c r="G26">
        <v>34.369582999999999</v>
      </c>
      <c r="H26">
        <v>34.459881000000003</v>
      </c>
      <c r="I26">
        <v>34.564449000000003</v>
      </c>
      <c r="J26">
        <v>34.757195000000003</v>
      </c>
      <c r="K26">
        <v>34.892426</v>
      </c>
      <c r="L26">
        <v>34.967751</v>
      </c>
      <c r="M26">
        <v>35.048985000000002</v>
      </c>
      <c r="N26">
        <v>35.129063000000002</v>
      </c>
      <c r="O26">
        <v>35.204815000000004</v>
      </c>
      <c r="P26">
        <v>35.282856000000002</v>
      </c>
      <c r="Q26">
        <v>35.347313</v>
      </c>
      <c r="R26">
        <v>35.423648999999997</v>
      </c>
      <c r="S26">
        <v>35.47636</v>
      </c>
      <c r="T26">
        <v>35.523688999999997</v>
      </c>
      <c r="U26">
        <v>35.571869</v>
      </c>
      <c r="V26">
        <v>35.619594999999997</v>
      </c>
      <c r="W26">
        <v>35.665421000000002</v>
      </c>
      <c r="X26">
        <v>35.715473000000003</v>
      </c>
      <c r="Y26">
        <v>35.758094999999997</v>
      </c>
      <c r="Z26">
        <v>35.801479</v>
      </c>
      <c r="AA26">
        <v>35.844822000000001</v>
      </c>
      <c r="AB26">
        <v>35.886401999999997</v>
      </c>
      <c r="AC26">
        <v>35.929755999999998</v>
      </c>
      <c r="AD26">
        <v>35.974921999999999</v>
      </c>
      <c r="AE26">
        <v>36.019599999999997</v>
      </c>
      <c r="AF26">
        <v>36.065567000000001</v>
      </c>
      <c r="AG26">
        <v>36.111919</v>
      </c>
      <c r="AH26">
        <v>36.158791000000001</v>
      </c>
      <c r="AI26">
        <v>36.191952000000001</v>
      </c>
      <c r="AJ26" s="22">
        <v>2E-3</v>
      </c>
    </row>
    <row r="27" spans="1:36" x14ac:dyDescent="0.25">
      <c r="A27" t="s">
        <v>171</v>
      </c>
      <c r="B27" t="s">
        <v>3544</v>
      </c>
      <c r="C27" t="s">
        <v>3545</v>
      </c>
      <c r="D27" t="s">
        <v>3506</v>
      </c>
      <c r="F27">
        <v>34.699753000000001</v>
      </c>
      <c r="G27">
        <v>34.653179000000002</v>
      </c>
      <c r="H27">
        <v>34.742435</v>
      </c>
      <c r="I27">
        <v>34.854304999999997</v>
      </c>
      <c r="J27">
        <v>35.002316</v>
      </c>
      <c r="K27">
        <v>35.117615000000001</v>
      </c>
      <c r="L27">
        <v>35.192047000000002</v>
      </c>
      <c r="M27">
        <v>35.271732</v>
      </c>
      <c r="N27">
        <v>35.35022</v>
      </c>
      <c r="O27">
        <v>35.424396999999999</v>
      </c>
      <c r="P27">
        <v>35.499797999999998</v>
      </c>
      <c r="Q27">
        <v>35.562308999999999</v>
      </c>
      <c r="R27">
        <v>35.635784000000001</v>
      </c>
      <c r="S27">
        <v>35.685836999999999</v>
      </c>
      <c r="T27">
        <v>35.730873000000003</v>
      </c>
      <c r="U27">
        <v>35.776432</v>
      </c>
      <c r="V27">
        <v>35.821914999999997</v>
      </c>
      <c r="W27">
        <v>35.865516999999997</v>
      </c>
      <c r="X27">
        <v>35.912979</v>
      </c>
      <c r="Y27">
        <v>35.953735000000002</v>
      </c>
      <c r="Z27">
        <v>35.995209000000003</v>
      </c>
      <c r="AA27">
        <v>36.03669</v>
      </c>
      <c r="AB27">
        <v>36.076565000000002</v>
      </c>
      <c r="AC27">
        <v>36.118099000000001</v>
      </c>
      <c r="AD27">
        <v>36.161312000000002</v>
      </c>
      <c r="AE27">
        <v>36.204113</v>
      </c>
      <c r="AF27">
        <v>36.248069999999998</v>
      </c>
      <c r="AG27">
        <v>36.292397000000001</v>
      </c>
      <c r="AH27">
        <v>36.337176999999997</v>
      </c>
      <c r="AI27">
        <v>36.367629999999998</v>
      </c>
      <c r="AJ27" s="22">
        <v>2E-3</v>
      </c>
    </row>
    <row r="28" spans="1:36" x14ac:dyDescent="0.25">
      <c r="A28" t="s">
        <v>172</v>
      </c>
      <c r="B28" t="s">
        <v>3546</v>
      </c>
      <c r="C28" t="s">
        <v>3547</v>
      </c>
      <c r="D28" t="s">
        <v>3506</v>
      </c>
      <c r="F28">
        <v>40.399161999999997</v>
      </c>
      <c r="G28">
        <v>40.362442000000001</v>
      </c>
      <c r="H28">
        <v>40.448936000000003</v>
      </c>
      <c r="I28">
        <v>40.570194000000001</v>
      </c>
      <c r="J28">
        <v>40.722248</v>
      </c>
      <c r="K28">
        <v>40.868144999999998</v>
      </c>
      <c r="L28">
        <v>40.939743</v>
      </c>
      <c r="M28">
        <v>41.015586999999996</v>
      </c>
      <c r="N28">
        <v>41.090839000000003</v>
      </c>
      <c r="O28">
        <v>41.161999000000002</v>
      </c>
      <c r="P28">
        <v>41.234122999999997</v>
      </c>
      <c r="Q28">
        <v>41.294899000000001</v>
      </c>
      <c r="R28">
        <v>41.365344999999998</v>
      </c>
      <c r="S28">
        <v>41.412354000000001</v>
      </c>
      <c r="T28">
        <v>41.454552</v>
      </c>
      <c r="U28">
        <v>41.498356000000001</v>
      </c>
      <c r="V28">
        <v>41.541451000000002</v>
      </c>
      <c r="W28">
        <v>41.582901</v>
      </c>
      <c r="X28">
        <v>41.627749999999999</v>
      </c>
      <c r="Y28">
        <v>41.666491999999998</v>
      </c>
      <c r="Z28">
        <v>41.705821999999998</v>
      </c>
      <c r="AA28">
        <v>41.745089999999998</v>
      </c>
      <c r="AB28">
        <v>41.782913000000001</v>
      </c>
      <c r="AC28">
        <v>41.822166000000003</v>
      </c>
      <c r="AD28">
        <v>41.862845999999998</v>
      </c>
      <c r="AE28">
        <v>41.903137000000001</v>
      </c>
      <c r="AF28">
        <v>41.944431000000002</v>
      </c>
      <c r="AG28">
        <v>41.985999999999997</v>
      </c>
      <c r="AH28">
        <v>42.027968999999999</v>
      </c>
      <c r="AI28">
        <v>42.054653000000002</v>
      </c>
      <c r="AJ28" s="22">
        <v>1E-3</v>
      </c>
    </row>
    <row r="29" spans="1:36" x14ac:dyDescent="0.25">
      <c r="A29" t="s">
        <v>173</v>
      </c>
      <c r="B29" t="s">
        <v>3548</v>
      </c>
      <c r="C29" t="s">
        <v>3549</v>
      </c>
      <c r="D29" t="s">
        <v>3506</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t="s">
        <v>11</v>
      </c>
    </row>
    <row r="30" spans="1:36" x14ac:dyDescent="0.25">
      <c r="A30" t="s">
        <v>218</v>
      </c>
      <c r="B30" t="s">
        <v>3550</v>
      </c>
      <c r="C30" t="s">
        <v>3551</v>
      </c>
      <c r="D30" t="s">
        <v>3506</v>
      </c>
      <c r="F30">
        <v>34.046405999999998</v>
      </c>
      <c r="G30">
        <v>34.045012999999997</v>
      </c>
      <c r="H30">
        <v>34.121657999999996</v>
      </c>
      <c r="I30">
        <v>34.251575000000003</v>
      </c>
      <c r="J30">
        <v>34.460735</v>
      </c>
      <c r="K30">
        <v>34.622002000000002</v>
      </c>
      <c r="L30">
        <v>34.686680000000003</v>
      </c>
      <c r="M30">
        <v>34.754269000000001</v>
      </c>
      <c r="N30">
        <v>34.820872999999999</v>
      </c>
      <c r="O30">
        <v>34.884472000000002</v>
      </c>
      <c r="P30">
        <v>34.948718999999997</v>
      </c>
      <c r="Q30">
        <v>35.004973999999997</v>
      </c>
      <c r="R30">
        <v>35.067841000000001</v>
      </c>
      <c r="S30">
        <v>35.108325999999998</v>
      </c>
      <c r="T30">
        <v>35.144340999999997</v>
      </c>
      <c r="U30">
        <v>35.180908000000002</v>
      </c>
      <c r="V30">
        <v>35.217205</v>
      </c>
      <c r="W30">
        <v>35.252312000000003</v>
      </c>
      <c r="X30">
        <v>35.289726000000002</v>
      </c>
      <c r="Y30">
        <v>35.322845000000001</v>
      </c>
      <c r="Z30">
        <v>35.356434</v>
      </c>
      <c r="AA30">
        <v>35.389938000000001</v>
      </c>
      <c r="AB30">
        <v>35.422488999999999</v>
      </c>
      <c r="AC30">
        <v>35.456009000000002</v>
      </c>
      <c r="AD30">
        <v>35.490543000000002</v>
      </c>
      <c r="AE30">
        <v>35.524757000000001</v>
      </c>
      <c r="AF30">
        <v>35.559669</v>
      </c>
      <c r="AG30">
        <v>35.594734000000003</v>
      </c>
      <c r="AH30">
        <v>35.630077</v>
      </c>
      <c r="AI30">
        <v>35.648319000000001</v>
      </c>
      <c r="AJ30" s="22">
        <v>2E-3</v>
      </c>
    </row>
    <row r="31" spans="1:36" x14ac:dyDescent="0.25">
      <c r="A31" t="s">
        <v>219</v>
      </c>
      <c r="B31" t="s">
        <v>3552</v>
      </c>
      <c r="C31" t="s">
        <v>3553</v>
      </c>
      <c r="D31" t="s">
        <v>3506</v>
      </c>
      <c r="F31">
        <v>45.309269</v>
      </c>
      <c r="G31">
        <v>45.317070000000001</v>
      </c>
      <c r="H31">
        <v>45.389805000000003</v>
      </c>
      <c r="I31">
        <v>45.496155000000002</v>
      </c>
      <c r="J31">
        <v>45.680034999999997</v>
      </c>
      <c r="K31">
        <v>45.812705999999999</v>
      </c>
      <c r="L31">
        <v>45.874332000000003</v>
      </c>
      <c r="M31">
        <v>45.938152000000002</v>
      </c>
      <c r="N31">
        <v>46.001216999999997</v>
      </c>
      <c r="O31">
        <v>46.062012000000003</v>
      </c>
      <c r="P31">
        <v>46.123103999999998</v>
      </c>
      <c r="Q31">
        <v>46.17794</v>
      </c>
      <c r="R31">
        <v>46.237822999999999</v>
      </c>
      <c r="S31">
        <v>46.275551</v>
      </c>
      <c r="T31">
        <v>46.309441</v>
      </c>
      <c r="U31">
        <v>46.343788000000004</v>
      </c>
      <c r="V31">
        <v>46.378276999999997</v>
      </c>
      <c r="W31">
        <v>46.411242999999999</v>
      </c>
      <c r="X31">
        <v>46.445895999999998</v>
      </c>
      <c r="Y31">
        <v>46.476761000000003</v>
      </c>
      <c r="Z31">
        <v>46.508259000000002</v>
      </c>
      <c r="AA31">
        <v>46.539436000000002</v>
      </c>
      <c r="AB31">
        <v>46.570025999999999</v>
      </c>
      <c r="AC31">
        <v>46.601222999999997</v>
      </c>
      <c r="AD31">
        <v>46.633110000000002</v>
      </c>
      <c r="AE31">
        <v>46.664673000000001</v>
      </c>
      <c r="AF31">
        <v>46.696849999999998</v>
      </c>
      <c r="AG31">
        <v>46.728789999999996</v>
      </c>
      <c r="AH31">
        <v>46.761012999999998</v>
      </c>
      <c r="AI31">
        <v>46.775024000000002</v>
      </c>
      <c r="AJ31" s="22">
        <v>1E-3</v>
      </c>
    </row>
    <row r="32" spans="1:36" x14ac:dyDescent="0.25">
      <c r="A32" t="s">
        <v>167</v>
      </c>
      <c r="B32" t="s">
        <v>3554</v>
      </c>
      <c r="C32" t="s">
        <v>3555</v>
      </c>
      <c r="D32" t="s">
        <v>3506</v>
      </c>
      <c r="F32">
        <v>37.753833999999998</v>
      </c>
      <c r="G32">
        <v>37.849879999999999</v>
      </c>
      <c r="H32">
        <v>37.965958000000001</v>
      </c>
      <c r="I32">
        <v>38.082821000000003</v>
      </c>
      <c r="J32">
        <v>38.178902000000001</v>
      </c>
      <c r="K32">
        <v>38.276226000000001</v>
      </c>
      <c r="L32">
        <v>38.373508000000001</v>
      </c>
      <c r="M32">
        <v>38.472144999999998</v>
      </c>
      <c r="N32">
        <v>38.569775</v>
      </c>
      <c r="O32">
        <v>38.666491999999998</v>
      </c>
      <c r="P32">
        <v>38.763508000000002</v>
      </c>
      <c r="Q32">
        <v>38.858631000000003</v>
      </c>
      <c r="R32">
        <v>38.955429000000002</v>
      </c>
      <c r="S32">
        <v>38.984752999999998</v>
      </c>
      <c r="T32">
        <v>39.001899999999999</v>
      </c>
      <c r="U32">
        <v>39.019038999999999</v>
      </c>
      <c r="V32">
        <v>39.034514999999999</v>
      </c>
      <c r="W32">
        <v>39.048381999999997</v>
      </c>
      <c r="X32">
        <v>39.061934999999998</v>
      </c>
      <c r="Y32">
        <v>39.072997999999998</v>
      </c>
      <c r="Z32">
        <v>39.084212999999998</v>
      </c>
      <c r="AA32">
        <v>39.09478</v>
      </c>
      <c r="AB32">
        <v>39.105175000000003</v>
      </c>
      <c r="AC32">
        <v>39.115467000000002</v>
      </c>
      <c r="AD32">
        <v>39.125557000000001</v>
      </c>
      <c r="AE32">
        <v>39.135635000000001</v>
      </c>
      <c r="AF32">
        <v>39.146026999999997</v>
      </c>
      <c r="AG32">
        <v>39.155909999999999</v>
      </c>
      <c r="AH32">
        <v>39.166134</v>
      </c>
      <c r="AI32">
        <v>39.170516999999997</v>
      </c>
      <c r="AJ32" s="22">
        <v>1E-3</v>
      </c>
    </row>
    <row r="33" spans="1:36" x14ac:dyDescent="0.25">
      <c r="A33" t="s">
        <v>174</v>
      </c>
      <c r="B33" t="s">
        <v>3556</v>
      </c>
      <c r="C33" t="s">
        <v>3557</v>
      </c>
      <c r="D33" t="s">
        <v>3506</v>
      </c>
      <c r="F33">
        <v>43.857852999999999</v>
      </c>
      <c r="G33">
        <v>43.959708999999997</v>
      </c>
      <c r="H33">
        <v>44.114006000000003</v>
      </c>
      <c r="I33">
        <v>44.293410999999999</v>
      </c>
      <c r="J33">
        <v>44.394981000000001</v>
      </c>
      <c r="K33">
        <v>44.515633000000001</v>
      </c>
      <c r="L33">
        <v>44.643065999999997</v>
      </c>
      <c r="M33">
        <v>44.776375000000002</v>
      </c>
      <c r="N33">
        <v>44.894992999999999</v>
      </c>
      <c r="O33">
        <v>45.003310999999997</v>
      </c>
      <c r="P33">
        <v>45.106437999999997</v>
      </c>
      <c r="Q33">
        <v>45.203933999999997</v>
      </c>
      <c r="R33">
        <v>45.299624999999999</v>
      </c>
      <c r="S33">
        <v>45.327309</v>
      </c>
      <c r="T33">
        <v>45.342078999999998</v>
      </c>
      <c r="U33">
        <v>45.356613000000003</v>
      </c>
      <c r="V33">
        <v>45.375343000000001</v>
      </c>
      <c r="W33">
        <v>45.392741999999998</v>
      </c>
      <c r="X33">
        <v>45.411194000000002</v>
      </c>
      <c r="Y33">
        <v>45.426369000000001</v>
      </c>
      <c r="Z33">
        <v>45.441761</v>
      </c>
      <c r="AA33">
        <v>45.456843999999997</v>
      </c>
      <c r="AB33">
        <v>45.471271999999999</v>
      </c>
      <c r="AC33">
        <v>45.486130000000003</v>
      </c>
      <c r="AD33">
        <v>45.501368999999997</v>
      </c>
      <c r="AE33">
        <v>45.516491000000002</v>
      </c>
      <c r="AF33">
        <v>45.532100999999997</v>
      </c>
      <c r="AG33">
        <v>45.547615</v>
      </c>
      <c r="AH33">
        <v>45.563389000000001</v>
      </c>
      <c r="AI33">
        <v>45.574883</v>
      </c>
      <c r="AJ33" s="22">
        <v>1E-3</v>
      </c>
    </row>
    <row r="34" spans="1:36" x14ac:dyDescent="0.25">
      <c r="A34" t="s">
        <v>175</v>
      </c>
      <c r="B34" t="s">
        <v>3558</v>
      </c>
      <c r="C34" t="s">
        <v>3559</v>
      </c>
      <c r="D34" t="s">
        <v>3506</v>
      </c>
      <c r="F34">
        <v>36.330750000000002</v>
      </c>
      <c r="G34">
        <v>36.454121000000001</v>
      </c>
      <c r="H34">
        <v>36.634453000000001</v>
      </c>
      <c r="I34">
        <v>36.853596000000003</v>
      </c>
      <c r="J34">
        <v>36.994686000000002</v>
      </c>
      <c r="K34">
        <v>37.154259000000003</v>
      </c>
      <c r="L34">
        <v>37.313896</v>
      </c>
      <c r="M34">
        <v>37.480010999999998</v>
      </c>
      <c r="N34">
        <v>37.622726</v>
      </c>
      <c r="O34">
        <v>37.745182</v>
      </c>
      <c r="P34">
        <v>37.854548999999999</v>
      </c>
      <c r="Q34">
        <v>37.954433000000002</v>
      </c>
      <c r="R34">
        <v>38.054172999999999</v>
      </c>
      <c r="S34">
        <v>38.085540999999999</v>
      </c>
      <c r="T34">
        <v>38.103541999999997</v>
      </c>
      <c r="U34">
        <v>38.121346000000003</v>
      </c>
      <c r="V34">
        <v>38.137802000000001</v>
      </c>
      <c r="W34">
        <v>38.153416</v>
      </c>
      <c r="X34">
        <v>38.170399000000003</v>
      </c>
      <c r="Y34">
        <v>38.184649999999998</v>
      </c>
      <c r="Z34">
        <v>38.199139000000002</v>
      </c>
      <c r="AA34">
        <v>38.213486000000003</v>
      </c>
      <c r="AB34">
        <v>38.227234000000003</v>
      </c>
      <c r="AC34">
        <v>38.24147</v>
      </c>
      <c r="AD34">
        <v>38.256165000000003</v>
      </c>
      <c r="AE34">
        <v>38.270752000000002</v>
      </c>
      <c r="AF34">
        <v>38.285778000000001</v>
      </c>
      <c r="AG34">
        <v>38.300803999999999</v>
      </c>
      <c r="AH34">
        <v>38.316043999999998</v>
      </c>
      <c r="AI34">
        <v>38.326934999999999</v>
      </c>
      <c r="AJ34" s="22">
        <v>2E-3</v>
      </c>
    </row>
    <row r="35" spans="1:36" x14ac:dyDescent="0.25">
      <c r="A35" t="s">
        <v>176</v>
      </c>
      <c r="B35" t="s">
        <v>3560</v>
      </c>
      <c r="C35" t="s">
        <v>3561</v>
      </c>
      <c r="D35" t="s">
        <v>3506</v>
      </c>
      <c r="F35">
        <v>42.715176</v>
      </c>
      <c r="G35">
        <v>42.800002999999997</v>
      </c>
      <c r="H35">
        <v>42.901412999999998</v>
      </c>
      <c r="I35">
        <v>43.005344000000001</v>
      </c>
      <c r="J35">
        <v>43.100451999999997</v>
      </c>
      <c r="K35">
        <v>43.197181999999998</v>
      </c>
      <c r="L35">
        <v>43.292811999999998</v>
      </c>
      <c r="M35">
        <v>43.389339</v>
      </c>
      <c r="N35">
        <v>43.485016000000002</v>
      </c>
      <c r="O35">
        <v>43.580058999999999</v>
      </c>
      <c r="P35">
        <v>43.675243000000002</v>
      </c>
      <c r="Q35">
        <v>43.768875000000001</v>
      </c>
      <c r="R35">
        <v>43.863846000000002</v>
      </c>
      <c r="S35">
        <v>43.891029000000003</v>
      </c>
      <c r="T35">
        <v>43.904750999999997</v>
      </c>
      <c r="U35">
        <v>43.918517999999999</v>
      </c>
      <c r="V35">
        <v>43.931213</v>
      </c>
      <c r="W35">
        <v>43.942909</v>
      </c>
      <c r="X35">
        <v>43.954464000000002</v>
      </c>
      <c r="Y35">
        <v>43.964511999999999</v>
      </c>
      <c r="Z35">
        <v>43.974476000000003</v>
      </c>
      <c r="AA35">
        <v>43.984104000000002</v>
      </c>
      <c r="AB35">
        <v>43.993454</v>
      </c>
      <c r="AC35">
        <v>44.002795999999996</v>
      </c>
      <c r="AD35">
        <v>44.012138</v>
      </c>
      <c r="AE35">
        <v>44.021453999999999</v>
      </c>
      <c r="AF35">
        <v>44.030991</v>
      </c>
      <c r="AG35">
        <v>44.040236999999998</v>
      </c>
      <c r="AH35">
        <v>44.049697999999999</v>
      </c>
      <c r="AI35">
        <v>44.053226000000002</v>
      </c>
      <c r="AJ35" s="22">
        <v>1E-3</v>
      </c>
    </row>
    <row r="36" spans="1:36" x14ac:dyDescent="0.25">
      <c r="A36" t="s">
        <v>177</v>
      </c>
      <c r="B36" t="s">
        <v>3562</v>
      </c>
      <c r="C36" t="s">
        <v>3563</v>
      </c>
      <c r="D36" t="s">
        <v>3506</v>
      </c>
      <c r="F36">
        <v>49.433754</v>
      </c>
      <c r="G36">
        <v>49.517113000000002</v>
      </c>
      <c r="H36">
        <v>49.624245000000002</v>
      </c>
      <c r="I36">
        <v>49.733851999999999</v>
      </c>
      <c r="J36">
        <v>49.831603999999999</v>
      </c>
      <c r="K36">
        <v>49.930832000000002</v>
      </c>
      <c r="L36">
        <v>50.029003000000003</v>
      </c>
      <c r="M36">
        <v>50.128402999999999</v>
      </c>
      <c r="N36">
        <v>50.227035999999998</v>
      </c>
      <c r="O36">
        <v>50.324779999999997</v>
      </c>
      <c r="P36">
        <v>50.422958000000001</v>
      </c>
      <c r="Q36">
        <v>50.518577999999998</v>
      </c>
      <c r="R36">
        <v>50.616314000000003</v>
      </c>
      <c r="S36">
        <v>50.645935000000001</v>
      </c>
      <c r="T36">
        <v>50.662846000000002</v>
      </c>
      <c r="U36">
        <v>50.679957999999999</v>
      </c>
      <c r="V36">
        <v>50.695656</v>
      </c>
      <c r="W36">
        <v>50.709999000000003</v>
      </c>
      <c r="X36">
        <v>50.724460999999998</v>
      </c>
      <c r="Y36">
        <v>50.736545999999997</v>
      </c>
      <c r="Z36">
        <v>50.748652999999997</v>
      </c>
      <c r="AA36">
        <v>50.760319000000003</v>
      </c>
      <c r="AB36">
        <v>50.771583999999997</v>
      </c>
      <c r="AC36">
        <v>50.782935999999999</v>
      </c>
      <c r="AD36">
        <v>50.794285000000002</v>
      </c>
      <c r="AE36">
        <v>50.805568999999998</v>
      </c>
      <c r="AF36">
        <v>50.817188000000002</v>
      </c>
      <c r="AG36">
        <v>50.828570999999997</v>
      </c>
      <c r="AH36">
        <v>50.840176</v>
      </c>
      <c r="AI36">
        <v>50.846404999999997</v>
      </c>
      <c r="AJ36" s="22">
        <v>1E-3</v>
      </c>
    </row>
    <row r="37" spans="1:36" x14ac:dyDescent="0.25">
      <c r="A37" t="s">
        <v>178</v>
      </c>
      <c r="B37" t="s">
        <v>3564</v>
      </c>
      <c r="C37" t="s">
        <v>3565</v>
      </c>
      <c r="D37" t="s">
        <v>3506</v>
      </c>
      <c r="F37">
        <v>69.184775999999999</v>
      </c>
      <c r="G37">
        <v>69.290030999999999</v>
      </c>
      <c r="H37">
        <v>69.422225999999995</v>
      </c>
      <c r="I37">
        <v>69.562468999999993</v>
      </c>
      <c r="J37">
        <v>69.660774000000004</v>
      </c>
      <c r="K37">
        <v>69.768623000000005</v>
      </c>
      <c r="L37">
        <v>69.875930999999994</v>
      </c>
      <c r="M37">
        <v>69.985352000000006</v>
      </c>
      <c r="N37">
        <v>70.089271999999994</v>
      </c>
      <c r="O37">
        <v>70.189682000000005</v>
      </c>
      <c r="P37">
        <v>70.288901999999993</v>
      </c>
      <c r="Q37">
        <v>70.385109</v>
      </c>
      <c r="R37">
        <v>70.482826000000003</v>
      </c>
      <c r="S37">
        <v>70.512496999999996</v>
      </c>
      <c r="T37">
        <v>70.529326999999995</v>
      </c>
      <c r="U37">
        <v>70.546440000000004</v>
      </c>
      <c r="V37">
        <v>70.563179000000005</v>
      </c>
      <c r="W37">
        <v>70.578277999999997</v>
      </c>
      <c r="X37">
        <v>70.593338000000003</v>
      </c>
      <c r="Y37">
        <v>70.605598000000001</v>
      </c>
      <c r="Z37">
        <v>70.618026999999998</v>
      </c>
      <c r="AA37">
        <v>70.629868000000002</v>
      </c>
      <c r="AB37">
        <v>70.641396</v>
      </c>
      <c r="AC37">
        <v>70.652946</v>
      </c>
      <c r="AD37">
        <v>70.664412999999996</v>
      </c>
      <c r="AE37">
        <v>70.675918999999993</v>
      </c>
      <c r="AF37">
        <v>70.687804999999997</v>
      </c>
      <c r="AG37">
        <v>70.699141999999995</v>
      </c>
      <c r="AH37">
        <v>70.710860999999994</v>
      </c>
      <c r="AI37">
        <v>70.717078999999998</v>
      </c>
      <c r="AJ37" s="22">
        <v>1E-3</v>
      </c>
    </row>
    <row r="38" spans="1:36" x14ac:dyDescent="0.25">
      <c r="A38" t="s">
        <v>220</v>
      </c>
      <c r="B38" t="s">
        <v>3566</v>
      </c>
      <c r="C38" t="s">
        <v>3567</v>
      </c>
      <c r="D38" t="s">
        <v>3506</v>
      </c>
      <c r="F38">
        <v>37.340569000000002</v>
      </c>
      <c r="G38">
        <v>37.404274000000001</v>
      </c>
      <c r="H38">
        <v>37.538567</v>
      </c>
      <c r="I38">
        <v>37.683933000000003</v>
      </c>
      <c r="J38">
        <v>37.801285</v>
      </c>
      <c r="K38">
        <v>37.920921</v>
      </c>
      <c r="L38">
        <v>38.037159000000003</v>
      </c>
      <c r="M38">
        <v>38.156421999999999</v>
      </c>
      <c r="N38">
        <v>38.270282999999999</v>
      </c>
      <c r="O38">
        <v>38.378200999999997</v>
      </c>
      <c r="P38">
        <v>38.485748000000001</v>
      </c>
      <c r="Q38">
        <v>38.586413999999998</v>
      </c>
      <c r="R38">
        <v>38.692138999999997</v>
      </c>
      <c r="S38">
        <v>38.729565000000001</v>
      </c>
      <c r="T38">
        <v>38.753402999999999</v>
      </c>
      <c r="U38">
        <v>38.777194999999999</v>
      </c>
      <c r="V38">
        <v>38.800285000000002</v>
      </c>
      <c r="W38">
        <v>38.821731999999997</v>
      </c>
      <c r="X38">
        <v>38.845177</v>
      </c>
      <c r="Y38">
        <v>38.863822999999996</v>
      </c>
      <c r="Z38">
        <v>38.882885000000002</v>
      </c>
      <c r="AA38">
        <v>38.901470000000003</v>
      </c>
      <c r="AB38">
        <v>38.919189000000003</v>
      </c>
      <c r="AC38">
        <v>38.937496000000003</v>
      </c>
      <c r="AD38">
        <v>38.956356</v>
      </c>
      <c r="AE38">
        <v>38.97504</v>
      </c>
      <c r="AF38">
        <v>38.994427000000002</v>
      </c>
      <c r="AG38">
        <v>39.013561000000003</v>
      </c>
      <c r="AH38">
        <v>39.033107999999999</v>
      </c>
      <c r="AI38">
        <v>39.049244000000002</v>
      </c>
      <c r="AJ38" s="22">
        <v>2E-3</v>
      </c>
    </row>
    <row r="39" spans="1:36" x14ac:dyDescent="0.25">
      <c r="A39" t="s">
        <v>221</v>
      </c>
      <c r="B39" t="s">
        <v>3568</v>
      </c>
      <c r="C39" t="s">
        <v>3569</v>
      </c>
      <c r="D39" t="s">
        <v>3506</v>
      </c>
      <c r="F39">
        <v>50.030284999999999</v>
      </c>
      <c r="G39">
        <v>50.091926999999998</v>
      </c>
      <c r="H39">
        <v>50.230350000000001</v>
      </c>
      <c r="I39">
        <v>50.384509999999999</v>
      </c>
      <c r="J39">
        <v>50.500286000000003</v>
      </c>
      <c r="K39">
        <v>50.619644000000001</v>
      </c>
      <c r="L39">
        <v>50.734951000000002</v>
      </c>
      <c r="M39">
        <v>50.853442999999999</v>
      </c>
      <c r="N39">
        <v>50.967331000000001</v>
      </c>
      <c r="O39">
        <v>51.076279</v>
      </c>
      <c r="P39">
        <v>51.184662000000003</v>
      </c>
      <c r="Q39">
        <v>51.286059999999999</v>
      </c>
      <c r="R39">
        <v>51.393379000000003</v>
      </c>
      <c r="S39">
        <v>51.432014000000002</v>
      </c>
      <c r="T39">
        <v>51.457065999999998</v>
      </c>
      <c r="U39">
        <v>51.482052000000003</v>
      </c>
      <c r="V39">
        <v>51.506618000000003</v>
      </c>
      <c r="W39">
        <v>51.529308</v>
      </c>
      <c r="X39">
        <v>51.553623000000002</v>
      </c>
      <c r="Y39">
        <v>51.572997999999998</v>
      </c>
      <c r="Z39">
        <v>51.592753999999999</v>
      </c>
      <c r="AA39">
        <v>51.612018999999997</v>
      </c>
      <c r="AB39">
        <v>51.630428000000002</v>
      </c>
      <c r="AC39">
        <v>51.649487000000001</v>
      </c>
      <c r="AD39">
        <v>51.669209000000002</v>
      </c>
      <c r="AE39">
        <v>51.688758999999997</v>
      </c>
      <c r="AF39">
        <v>51.709110000000003</v>
      </c>
      <c r="AG39">
        <v>51.728991999999998</v>
      </c>
      <c r="AH39">
        <v>51.749420000000001</v>
      </c>
      <c r="AI39">
        <v>51.766525000000001</v>
      </c>
      <c r="AJ39" s="22">
        <v>1E-3</v>
      </c>
    </row>
    <row r="40" spans="1:36" x14ac:dyDescent="0.25">
      <c r="A40" t="s">
        <v>2216</v>
      </c>
      <c r="C40" t="s">
        <v>3570</v>
      </c>
    </row>
    <row r="41" spans="1:36" x14ac:dyDescent="0.25">
      <c r="A41" t="s">
        <v>168</v>
      </c>
      <c r="B41" t="s">
        <v>3571</v>
      </c>
      <c r="C41" t="s">
        <v>3572</v>
      </c>
      <c r="D41" t="s">
        <v>3506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169</v>
      </c>
      <c r="B42" t="s">
        <v>3573</v>
      </c>
      <c r="C42" t="s">
        <v>3574</v>
      </c>
      <c r="D42" t="s">
        <v>3506</v>
      </c>
      <c r="F42">
        <v>0</v>
      </c>
      <c r="G42">
        <v>0</v>
      </c>
      <c r="H42">
        <v>0</v>
      </c>
      <c r="I42">
        <v>0</v>
      </c>
      <c r="J42">
        <v>46.877090000000003</v>
      </c>
      <c r="K42">
        <v>46.723671000000003</v>
      </c>
      <c r="L42">
        <v>46.514446</v>
      </c>
      <c r="M42">
        <v>46.329788000000001</v>
      </c>
      <c r="N42">
        <v>46.187012000000003</v>
      </c>
      <c r="O42">
        <v>46.076576000000003</v>
      </c>
      <c r="P42">
        <v>45.997562000000002</v>
      </c>
      <c r="Q42">
        <v>45.931708999999998</v>
      </c>
      <c r="R42">
        <v>45.893585000000002</v>
      </c>
      <c r="S42">
        <v>45.845177</v>
      </c>
      <c r="T42">
        <v>45.803226000000002</v>
      </c>
      <c r="U42">
        <v>45.768752999999997</v>
      </c>
      <c r="V42">
        <v>45.739455999999997</v>
      </c>
      <c r="W42">
        <v>45.713821000000003</v>
      </c>
      <c r="X42">
        <v>45.695999</v>
      </c>
      <c r="Y42">
        <v>45.675640000000001</v>
      </c>
      <c r="Z42">
        <v>45.671241999999999</v>
      </c>
      <c r="AA42">
        <v>45.668903</v>
      </c>
      <c r="AB42">
        <v>45.666972999999999</v>
      </c>
      <c r="AC42">
        <v>45.668185999999999</v>
      </c>
      <c r="AD42">
        <v>45.672356000000001</v>
      </c>
      <c r="AE42">
        <v>45.677776000000001</v>
      </c>
      <c r="AF42">
        <v>45.685595999999997</v>
      </c>
      <c r="AG42">
        <v>45.695545000000003</v>
      </c>
      <c r="AH42">
        <v>45.707031000000001</v>
      </c>
      <c r="AI42">
        <v>45.704464000000002</v>
      </c>
      <c r="AJ42" t="s">
        <v>11</v>
      </c>
    </row>
    <row r="43" spans="1:36" x14ac:dyDescent="0.25">
      <c r="A43" t="s">
        <v>170</v>
      </c>
      <c r="B43" t="s">
        <v>3575</v>
      </c>
      <c r="C43" t="s">
        <v>3576</v>
      </c>
      <c r="D43" t="s">
        <v>3506</v>
      </c>
      <c r="F43">
        <v>40.867023000000003</v>
      </c>
      <c r="G43">
        <v>40.211238999999999</v>
      </c>
      <c r="H43">
        <v>39.775356000000002</v>
      </c>
      <c r="I43">
        <v>39.391624</v>
      </c>
      <c r="J43">
        <v>39.087704000000002</v>
      </c>
      <c r="K43">
        <v>38.857067000000001</v>
      </c>
      <c r="L43">
        <v>38.628360999999998</v>
      </c>
      <c r="M43">
        <v>38.442183999999997</v>
      </c>
      <c r="N43">
        <v>38.299289999999999</v>
      </c>
      <c r="O43">
        <v>38.189219999999999</v>
      </c>
      <c r="P43">
        <v>38.112437999999997</v>
      </c>
      <c r="Q43">
        <v>38.048656000000001</v>
      </c>
      <c r="R43">
        <v>38.013615000000001</v>
      </c>
      <c r="S43">
        <v>37.968398999999998</v>
      </c>
      <c r="T43">
        <v>37.929927999999997</v>
      </c>
      <c r="U43">
        <v>37.901443</v>
      </c>
      <c r="V43">
        <v>37.879500999999998</v>
      </c>
      <c r="W43">
        <v>37.859943000000001</v>
      </c>
      <c r="X43">
        <v>37.847270999999999</v>
      </c>
      <c r="Y43">
        <v>37.828578999999998</v>
      </c>
      <c r="Z43">
        <v>37.825901000000002</v>
      </c>
      <c r="AA43">
        <v>37.824871000000002</v>
      </c>
      <c r="AB43">
        <v>37.824210999999998</v>
      </c>
      <c r="AC43">
        <v>37.827038000000002</v>
      </c>
      <c r="AD43">
        <v>37.833404999999999</v>
      </c>
      <c r="AE43">
        <v>37.841251</v>
      </c>
      <c r="AF43">
        <v>37.851695999999997</v>
      </c>
      <c r="AG43">
        <v>37.863930000000003</v>
      </c>
      <c r="AH43">
        <v>37.878211999999998</v>
      </c>
      <c r="AI43">
        <v>37.879269000000001</v>
      </c>
      <c r="AJ43" s="22">
        <v>-3.0000000000000001E-3</v>
      </c>
    </row>
    <row r="44" spans="1:36" x14ac:dyDescent="0.25">
      <c r="A44" t="s">
        <v>171</v>
      </c>
      <c r="B44" t="s">
        <v>3577</v>
      </c>
      <c r="C44" t="s">
        <v>3578</v>
      </c>
      <c r="D44" t="s">
        <v>3506</v>
      </c>
      <c r="F44">
        <v>42.487544999999997</v>
      </c>
      <c r="G44">
        <v>41.811222000000001</v>
      </c>
      <c r="H44">
        <v>41.335197000000001</v>
      </c>
      <c r="I44">
        <v>40.883411000000002</v>
      </c>
      <c r="J44">
        <v>40.576518999999998</v>
      </c>
      <c r="K44">
        <v>40.294944999999998</v>
      </c>
      <c r="L44">
        <v>40.025531999999998</v>
      </c>
      <c r="M44">
        <v>39.804577000000002</v>
      </c>
      <c r="N44">
        <v>39.631500000000003</v>
      </c>
      <c r="O44">
        <v>39.497826000000003</v>
      </c>
      <c r="P44">
        <v>39.402614999999997</v>
      </c>
      <c r="Q44">
        <v>39.325313999999999</v>
      </c>
      <c r="R44">
        <v>39.277293999999998</v>
      </c>
      <c r="S44">
        <v>39.220894000000001</v>
      </c>
      <c r="T44">
        <v>39.173141000000001</v>
      </c>
      <c r="U44">
        <v>39.137099999999997</v>
      </c>
      <c r="V44">
        <v>39.108055</v>
      </c>
      <c r="W44">
        <v>39.082400999999997</v>
      </c>
      <c r="X44">
        <v>39.064320000000002</v>
      </c>
      <c r="Y44">
        <v>39.041260000000001</v>
      </c>
      <c r="Z44">
        <v>39.037621000000001</v>
      </c>
      <c r="AA44">
        <v>39.035544999999999</v>
      </c>
      <c r="AB44">
        <v>39.033985000000001</v>
      </c>
      <c r="AC44">
        <v>39.035606000000001</v>
      </c>
      <c r="AD44">
        <v>39.040523999999998</v>
      </c>
      <c r="AE44">
        <v>39.046897999999999</v>
      </c>
      <c r="AF44">
        <v>39.055706000000001</v>
      </c>
      <c r="AG44">
        <v>39.06617</v>
      </c>
      <c r="AH44">
        <v>39.078606000000001</v>
      </c>
      <c r="AI44">
        <v>39.076981000000004</v>
      </c>
      <c r="AJ44" s="22">
        <v>-3.0000000000000001E-3</v>
      </c>
    </row>
    <row r="45" spans="1:36" x14ac:dyDescent="0.25">
      <c r="A45" t="s">
        <v>172</v>
      </c>
      <c r="B45" t="s">
        <v>3579</v>
      </c>
      <c r="C45" t="s">
        <v>3580</v>
      </c>
      <c r="D45" t="s">
        <v>3506</v>
      </c>
      <c r="F45">
        <v>51.370598000000001</v>
      </c>
      <c r="G45">
        <v>50.574649999999998</v>
      </c>
      <c r="H45">
        <v>49.966793000000003</v>
      </c>
      <c r="I45">
        <v>49.370426000000002</v>
      </c>
      <c r="J45">
        <v>48.953719999999997</v>
      </c>
      <c r="K45">
        <v>48.536991</v>
      </c>
      <c r="L45">
        <v>48.156852999999998</v>
      </c>
      <c r="M45">
        <v>47.840034000000003</v>
      </c>
      <c r="N45">
        <v>47.588180999999999</v>
      </c>
      <c r="O45">
        <v>47.391826999999999</v>
      </c>
      <c r="P45">
        <v>47.246108999999997</v>
      </c>
      <c r="Q45">
        <v>47.130814000000001</v>
      </c>
      <c r="R45">
        <v>47.052428999999997</v>
      </c>
      <c r="S45">
        <v>46.972580000000001</v>
      </c>
      <c r="T45">
        <v>46.903647999999997</v>
      </c>
      <c r="U45">
        <v>46.849209000000002</v>
      </c>
      <c r="V45">
        <v>46.804549999999999</v>
      </c>
      <c r="W45">
        <v>46.764118000000003</v>
      </c>
      <c r="X45">
        <v>46.730553</v>
      </c>
      <c r="Y45">
        <v>46.693863</v>
      </c>
      <c r="Z45">
        <v>46.683726999999998</v>
      </c>
      <c r="AA45">
        <v>46.675700999999997</v>
      </c>
      <c r="AB45">
        <v>46.668346</v>
      </c>
      <c r="AC45">
        <v>46.664276000000001</v>
      </c>
      <c r="AD45">
        <v>46.663531999999996</v>
      </c>
      <c r="AE45">
        <v>46.664524</v>
      </c>
      <c r="AF45">
        <v>46.667889000000002</v>
      </c>
      <c r="AG45">
        <v>46.673138000000002</v>
      </c>
      <c r="AH45">
        <v>46.680270999999998</v>
      </c>
      <c r="AI45">
        <v>46.672576999999997</v>
      </c>
      <c r="AJ45" s="22">
        <v>-3.0000000000000001E-3</v>
      </c>
    </row>
    <row r="46" spans="1:36" x14ac:dyDescent="0.25">
      <c r="A46" t="s">
        <v>173</v>
      </c>
      <c r="B46" t="s">
        <v>3581</v>
      </c>
      <c r="C46" t="s">
        <v>3582</v>
      </c>
      <c r="D46" t="s">
        <v>3506</v>
      </c>
      <c r="F46">
        <v>112.27171300000001</v>
      </c>
      <c r="G46">
        <v>111.526405</v>
      </c>
      <c r="H46">
        <v>110.92139400000001</v>
      </c>
      <c r="I46">
        <v>110.278893</v>
      </c>
      <c r="J46">
        <v>109.88756600000001</v>
      </c>
      <c r="K46">
        <v>109.558739</v>
      </c>
      <c r="L46">
        <v>109.212822</v>
      </c>
      <c r="M46">
        <v>108.90315200000001</v>
      </c>
      <c r="N46">
        <v>108.656334</v>
      </c>
      <c r="O46">
        <v>108.465851</v>
      </c>
      <c r="P46">
        <v>108.32421100000001</v>
      </c>
      <c r="Q46">
        <v>108.209602</v>
      </c>
      <c r="R46">
        <v>108.131119</v>
      </c>
      <c r="S46">
        <v>108.05033899999999</v>
      </c>
      <c r="T46">
        <v>107.98146800000001</v>
      </c>
      <c r="U46">
        <v>107.925797</v>
      </c>
      <c r="V46">
        <v>107.87979900000001</v>
      </c>
      <c r="W46">
        <v>107.837807</v>
      </c>
      <c r="X46">
        <v>107.80201700000001</v>
      </c>
      <c r="Y46">
        <v>107.76385500000001</v>
      </c>
      <c r="Z46">
        <v>107.75263200000001</v>
      </c>
      <c r="AA46">
        <v>107.743484</v>
      </c>
      <c r="AB46">
        <v>107.734886</v>
      </c>
      <c r="AC46">
        <v>107.72938499999999</v>
      </c>
      <c r="AD46">
        <v>107.72689800000001</v>
      </c>
      <c r="AE46">
        <v>107.726288</v>
      </c>
      <c r="AF46">
        <v>107.72775300000001</v>
      </c>
      <c r="AG46">
        <v>107.73123200000001</v>
      </c>
      <c r="AH46">
        <v>107.73634300000001</v>
      </c>
      <c r="AI46">
        <v>107.725487</v>
      </c>
      <c r="AJ46" s="22">
        <v>-1E-3</v>
      </c>
    </row>
    <row r="47" spans="1:36" x14ac:dyDescent="0.25">
      <c r="A47" t="s">
        <v>218</v>
      </c>
      <c r="B47" t="s">
        <v>3583</v>
      </c>
      <c r="C47" t="s">
        <v>3584</v>
      </c>
      <c r="D47" t="s">
        <v>3506</v>
      </c>
      <c r="F47">
        <v>38.713158</v>
      </c>
      <c r="G47">
        <v>38.140785000000001</v>
      </c>
      <c r="H47">
        <v>37.742728999999997</v>
      </c>
      <c r="I47">
        <v>37.391517999999998</v>
      </c>
      <c r="J47">
        <v>37.155754000000002</v>
      </c>
      <c r="K47">
        <v>37.021102999999997</v>
      </c>
      <c r="L47">
        <v>36.835563999999998</v>
      </c>
      <c r="M47">
        <v>36.684989999999999</v>
      </c>
      <c r="N47">
        <v>36.567580999999997</v>
      </c>
      <c r="O47">
        <v>36.4758</v>
      </c>
      <c r="P47">
        <v>36.40802</v>
      </c>
      <c r="Q47">
        <v>36.352317999999997</v>
      </c>
      <c r="R47">
        <v>36.314982999999998</v>
      </c>
      <c r="S47">
        <v>36.265594</v>
      </c>
      <c r="T47">
        <v>36.222079999999998</v>
      </c>
      <c r="U47">
        <v>36.187255999999998</v>
      </c>
      <c r="V47">
        <v>36.158400999999998</v>
      </c>
      <c r="W47">
        <v>36.131866000000002</v>
      </c>
      <c r="X47">
        <v>36.109966</v>
      </c>
      <c r="Y47">
        <v>36.085487000000001</v>
      </c>
      <c r="Z47">
        <v>36.071959999999997</v>
      </c>
      <c r="AA47">
        <v>36.060257</v>
      </c>
      <c r="AB47">
        <v>36.049880999999999</v>
      </c>
      <c r="AC47">
        <v>36.042095000000003</v>
      </c>
      <c r="AD47">
        <v>36.037525000000002</v>
      </c>
      <c r="AE47">
        <v>36.034599</v>
      </c>
      <c r="AF47">
        <v>36.033855000000003</v>
      </c>
      <c r="AG47">
        <v>36.034298</v>
      </c>
      <c r="AH47">
        <v>36.036799999999999</v>
      </c>
      <c r="AI47">
        <v>36.022807999999998</v>
      </c>
      <c r="AJ47" s="22">
        <v>-2E-3</v>
      </c>
    </row>
    <row r="48" spans="1:36" x14ac:dyDescent="0.25">
      <c r="A48" t="s">
        <v>219</v>
      </c>
      <c r="B48" t="s">
        <v>3585</v>
      </c>
      <c r="C48" t="s">
        <v>3586</v>
      </c>
      <c r="D48" t="s">
        <v>3506</v>
      </c>
      <c r="F48">
        <v>51.326363000000001</v>
      </c>
      <c r="G48">
        <v>50.682110000000002</v>
      </c>
      <c r="H48">
        <v>50.212204</v>
      </c>
      <c r="I48">
        <v>49.797061999999997</v>
      </c>
      <c r="J48">
        <v>49.502265999999999</v>
      </c>
      <c r="K48">
        <v>49.267971000000003</v>
      </c>
      <c r="L48">
        <v>49.039096999999998</v>
      </c>
      <c r="M48">
        <v>48.851582000000001</v>
      </c>
      <c r="N48">
        <v>48.702179000000001</v>
      </c>
      <c r="O48">
        <v>48.584159999999997</v>
      </c>
      <c r="P48">
        <v>48.493633000000003</v>
      </c>
      <c r="Q48">
        <v>48.420361</v>
      </c>
      <c r="R48">
        <v>48.366084999999998</v>
      </c>
      <c r="S48">
        <v>48.301608999999999</v>
      </c>
      <c r="T48">
        <v>48.244624999999999</v>
      </c>
      <c r="U48">
        <v>48.196956999999998</v>
      </c>
      <c r="V48">
        <v>48.156109000000001</v>
      </c>
      <c r="W48">
        <v>48.118668</v>
      </c>
      <c r="X48">
        <v>48.085940999999998</v>
      </c>
      <c r="Y48">
        <v>48.051707999999998</v>
      </c>
      <c r="Z48">
        <v>48.030116999999997</v>
      </c>
      <c r="AA48">
        <v>48.010627999999997</v>
      </c>
      <c r="AB48">
        <v>47.992877999999997</v>
      </c>
      <c r="AC48">
        <v>47.977814000000002</v>
      </c>
      <c r="AD48">
        <v>47.965595</v>
      </c>
      <c r="AE48">
        <v>47.955272999999998</v>
      </c>
      <c r="AF48">
        <v>47.947749999999999</v>
      </c>
      <c r="AG48">
        <v>47.941231000000002</v>
      </c>
      <c r="AH48">
        <v>47.937213999999997</v>
      </c>
      <c r="AI48">
        <v>47.915657000000003</v>
      </c>
      <c r="AJ48" s="22">
        <v>-2E-3</v>
      </c>
    </row>
    <row r="49" spans="1:36" x14ac:dyDescent="0.25">
      <c r="A49" t="s">
        <v>167</v>
      </c>
      <c r="B49" t="s">
        <v>3587</v>
      </c>
      <c r="C49" t="s">
        <v>3588</v>
      </c>
      <c r="D49" t="s">
        <v>3506</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174</v>
      </c>
      <c r="B50" t="s">
        <v>3589</v>
      </c>
      <c r="C50" t="s">
        <v>3590</v>
      </c>
      <c r="D50" t="s">
        <v>3506</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175</v>
      </c>
      <c r="B51" t="s">
        <v>3591</v>
      </c>
      <c r="C51" t="s">
        <v>3592</v>
      </c>
      <c r="D51" t="s">
        <v>3506</v>
      </c>
      <c r="F51">
        <v>41.951759000000003</v>
      </c>
      <c r="G51">
        <v>41.420273000000002</v>
      </c>
      <c r="H51">
        <v>41.101078000000001</v>
      </c>
      <c r="I51">
        <v>40.867874</v>
      </c>
      <c r="J51">
        <v>40.589840000000002</v>
      </c>
      <c r="K51">
        <v>40.382899999999999</v>
      </c>
      <c r="L51">
        <v>40.221867000000003</v>
      </c>
      <c r="M51">
        <v>40.119163999999998</v>
      </c>
      <c r="N51">
        <v>40.022263000000002</v>
      </c>
      <c r="O51">
        <v>39.944149000000003</v>
      </c>
      <c r="P51">
        <v>39.889274999999998</v>
      </c>
      <c r="Q51">
        <v>39.851588999999997</v>
      </c>
      <c r="R51">
        <v>39.830714999999998</v>
      </c>
      <c r="S51">
        <v>39.756805</v>
      </c>
      <c r="T51">
        <v>39.683117000000003</v>
      </c>
      <c r="U51">
        <v>39.619179000000003</v>
      </c>
      <c r="V51">
        <v>39.565792000000002</v>
      </c>
      <c r="W51">
        <v>39.51099</v>
      </c>
      <c r="X51">
        <v>39.460625</v>
      </c>
      <c r="Y51">
        <v>39.409748</v>
      </c>
      <c r="Z51">
        <v>39.376862000000003</v>
      </c>
      <c r="AA51">
        <v>39.345900999999998</v>
      </c>
      <c r="AB51">
        <v>39.316628000000001</v>
      </c>
      <c r="AC51">
        <v>39.289561999999997</v>
      </c>
      <c r="AD51">
        <v>39.264828000000001</v>
      </c>
      <c r="AE51">
        <v>39.242077000000002</v>
      </c>
      <c r="AF51">
        <v>39.221148999999997</v>
      </c>
      <c r="AG51">
        <v>39.201557000000001</v>
      </c>
      <c r="AH51">
        <v>39.183757999999997</v>
      </c>
      <c r="AI51">
        <v>39.162295999999998</v>
      </c>
      <c r="AJ51" s="22">
        <v>-2E-3</v>
      </c>
    </row>
    <row r="52" spans="1:36" x14ac:dyDescent="0.25">
      <c r="A52" t="s">
        <v>176</v>
      </c>
      <c r="B52" t="s">
        <v>3593</v>
      </c>
      <c r="C52" t="s">
        <v>3594</v>
      </c>
      <c r="D52" t="s">
        <v>3506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t="s">
        <v>11</v>
      </c>
    </row>
    <row r="53" spans="1:36" x14ac:dyDescent="0.25">
      <c r="A53" t="s">
        <v>177</v>
      </c>
      <c r="B53" t="s">
        <v>3595</v>
      </c>
      <c r="C53" t="s">
        <v>3596</v>
      </c>
      <c r="D53" t="s">
        <v>3506</v>
      </c>
      <c r="F53">
        <v>56.046214999999997</v>
      </c>
      <c r="G53">
        <v>55.326687</v>
      </c>
      <c r="H53">
        <v>54.762264000000002</v>
      </c>
      <c r="I53">
        <v>54.274585999999999</v>
      </c>
      <c r="J53">
        <v>53.849701000000003</v>
      </c>
      <c r="K53">
        <v>53.495773</v>
      </c>
      <c r="L53">
        <v>53.204498000000001</v>
      </c>
      <c r="M53">
        <v>52.974429999999998</v>
      </c>
      <c r="N53">
        <v>52.794544000000002</v>
      </c>
      <c r="O53">
        <v>52.659385999999998</v>
      </c>
      <c r="P53">
        <v>52.563076000000002</v>
      </c>
      <c r="Q53">
        <v>52.497062999999997</v>
      </c>
      <c r="R53">
        <v>52.453212999999998</v>
      </c>
      <c r="S53">
        <v>52.358421</v>
      </c>
      <c r="T53">
        <v>52.264781999999997</v>
      </c>
      <c r="U53">
        <v>52.182414999999999</v>
      </c>
      <c r="V53">
        <v>52.107455999999999</v>
      </c>
      <c r="W53">
        <v>52.037154999999998</v>
      </c>
      <c r="X53">
        <v>51.970199999999998</v>
      </c>
      <c r="Y53">
        <v>51.903548999999998</v>
      </c>
      <c r="Z53">
        <v>51.855353999999998</v>
      </c>
      <c r="AA53">
        <v>51.809364000000002</v>
      </c>
      <c r="AB53">
        <v>51.765923000000001</v>
      </c>
      <c r="AC53">
        <v>51.724724000000002</v>
      </c>
      <c r="AD53">
        <v>51.685814000000001</v>
      </c>
      <c r="AE53">
        <v>51.649478999999999</v>
      </c>
      <c r="AF53">
        <v>51.615219000000003</v>
      </c>
      <c r="AG53">
        <v>51.582241000000003</v>
      </c>
      <c r="AH53">
        <v>51.551327000000001</v>
      </c>
      <c r="AI53">
        <v>51.515971999999998</v>
      </c>
      <c r="AJ53" s="22">
        <v>-3.0000000000000001E-3</v>
      </c>
    </row>
    <row r="54" spans="1:36" x14ac:dyDescent="0.25">
      <c r="A54" t="s">
        <v>178</v>
      </c>
      <c r="B54" t="s">
        <v>3597</v>
      </c>
      <c r="C54" t="s">
        <v>3598</v>
      </c>
      <c r="D54" t="s">
        <v>3506</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220</v>
      </c>
      <c r="B55" t="s">
        <v>3599</v>
      </c>
      <c r="C55" t="s">
        <v>3600</v>
      </c>
      <c r="D55" t="s">
        <v>3506</v>
      </c>
      <c r="F55">
        <v>39.933768999999998</v>
      </c>
      <c r="G55">
        <v>39.407108000000001</v>
      </c>
      <c r="H55">
        <v>39.066895000000002</v>
      </c>
      <c r="I55">
        <v>38.797733000000001</v>
      </c>
      <c r="J55">
        <v>38.559643000000001</v>
      </c>
      <c r="K55">
        <v>38.372714999999999</v>
      </c>
      <c r="L55">
        <v>38.229309000000001</v>
      </c>
      <c r="M55">
        <v>38.130890000000001</v>
      </c>
      <c r="N55">
        <v>38.062793999999997</v>
      </c>
      <c r="O55">
        <v>38.017288000000001</v>
      </c>
      <c r="P55">
        <v>37.994698</v>
      </c>
      <c r="Q55">
        <v>37.985267999999998</v>
      </c>
      <c r="R55">
        <v>37.991886000000001</v>
      </c>
      <c r="S55">
        <v>37.940125000000002</v>
      </c>
      <c r="T55">
        <v>37.884731000000002</v>
      </c>
      <c r="U55">
        <v>37.837207999999997</v>
      </c>
      <c r="V55">
        <v>37.795036000000003</v>
      </c>
      <c r="W55">
        <v>37.753971</v>
      </c>
      <c r="X55">
        <v>37.716717000000003</v>
      </c>
      <c r="Y55">
        <v>37.676704000000001</v>
      </c>
      <c r="Z55">
        <v>37.647438000000001</v>
      </c>
      <c r="AA55">
        <v>37.619464999999998</v>
      </c>
      <c r="AB55">
        <v>37.592936999999999</v>
      </c>
      <c r="AC55">
        <v>37.568558000000003</v>
      </c>
      <c r="AD55">
        <v>37.546351999999999</v>
      </c>
      <c r="AE55">
        <v>37.526046999999998</v>
      </c>
      <c r="AF55">
        <v>37.507804999999998</v>
      </c>
      <c r="AG55">
        <v>37.490485999999997</v>
      </c>
      <c r="AH55">
        <v>37.475211999999999</v>
      </c>
      <c r="AI55">
        <v>37.456935999999999</v>
      </c>
      <c r="AJ55" s="22">
        <v>-2E-3</v>
      </c>
    </row>
    <row r="56" spans="1:36" x14ac:dyDescent="0.25">
      <c r="A56" t="s">
        <v>221</v>
      </c>
      <c r="B56" t="s">
        <v>3601</v>
      </c>
      <c r="C56" t="s">
        <v>3602</v>
      </c>
      <c r="D56" t="s">
        <v>3506</v>
      </c>
      <c r="F56">
        <v>54.295597000000001</v>
      </c>
      <c r="G56">
        <v>53.664585000000002</v>
      </c>
      <c r="H56">
        <v>53.225517000000004</v>
      </c>
      <c r="I56">
        <v>52.860165000000002</v>
      </c>
      <c r="J56">
        <v>52.561298000000001</v>
      </c>
      <c r="K56">
        <v>52.324249000000002</v>
      </c>
      <c r="L56">
        <v>52.136023999999999</v>
      </c>
      <c r="M56">
        <v>51.995251000000003</v>
      </c>
      <c r="N56">
        <v>51.890118000000001</v>
      </c>
      <c r="O56">
        <v>51.814841999999999</v>
      </c>
      <c r="P56">
        <v>51.768970000000003</v>
      </c>
      <c r="Q56">
        <v>51.738532999999997</v>
      </c>
      <c r="R56">
        <v>51.728611000000001</v>
      </c>
      <c r="S56">
        <v>51.662376000000002</v>
      </c>
      <c r="T56">
        <v>51.594256999999999</v>
      </c>
      <c r="U56">
        <v>51.534019000000001</v>
      </c>
      <c r="V56">
        <v>51.480370000000001</v>
      </c>
      <c r="W56">
        <v>51.429096000000001</v>
      </c>
      <c r="X56">
        <v>51.381134000000003</v>
      </c>
      <c r="Y56">
        <v>51.331572999999999</v>
      </c>
      <c r="Z56">
        <v>51.293419</v>
      </c>
      <c r="AA56">
        <v>51.257561000000003</v>
      </c>
      <c r="AB56">
        <v>51.222275000000003</v>
      </c>
      <c r="AC56">
        <v>51.191733999999997</v>
      </c>
      <c r="AD56">
        <v>51.163898000000003</v>
      </c>
      <c r="AE56">
        <v>51.138157</v>
      </c>
      <c r="AF56">
        <v>51.114857000000001</v>
      </c>
      <c r="AG56">
        <v>51.092598000000002</v>
      </c>
      <c r="AH56">
        <v>51.072758</v>
      </c>
      <c r="AI56">
        <v>51.050255</v>
      </c>
      <c r="AJ56" s="22">
        <v>-2E-3</v>
      </c>
    </row>
    <row r="57" spans="1:36" x14ac:dyDescent="0.25">
      <c r="A57" t="s">
        <v>2233</v>
      </c>
      <c r="C57" t="s">
        <v>3603</v>
      </c>
    </row>
    <row r="58" spans="1:36" x14ac:dyDescent="0.25">
      <c r="A58" t="s">
        <v>168</v>
      </c>
      <c r="B58" t="s">
        <v>3604</v>
      </c>
      <c r="C58" t="s">
        <v>3605</v>
      </c>
      <c r="D58" t="s">
        <v>3506</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169</v>
      </c>
      <c r="B59" t="s">
        <v>3606</v>
      </c>
      <c r="C59" t="s">
        <v>3607</v>
      </c>
      <c r="D59" t="s">
        <v>3506</v>
      </c>
      <c r="F59">
        <v>50.209076000000003</v>
      </c>
      <c r="G59">
        <v>49.462119999999999</v>
      </c>
      <c r="H59">
        <v>48.932113999999999</v>
      </c>
      <c r="I59">
        <v>48.423233000000003</v>
      </c>
      <c r="J59">
        <v>48.277045999999999</v>
      </c>
      <c r="K59">
        <v>48.051040999999998</v>
      </c>
      <c r="L59">
        <v>47.827674999999999</v>
      </c>
      <c r="M59">
        <v>47.609282999999998</v>
      </c>
      <c r="N59">
        <v>47.438000000000002</v>
      </c>
      <c r="O59">
        <v>47.302047999999999</v>
      </c>
      <c r="P59">
        <v>47.200436000000003</v>
      </c>
      <c r="Q59">
        <v>47.114100999999998</v>
      </c>
      <c r="R59">
        <v>47.056614000000003</v>
      </c>
      <c r="S59">
        <v>46.989285000000002</v>
      </c>
      <c r="T59">
        <v>46.929501000000002</v>
      </c>
      <c r="U59">
        <v>46.879207999999998</v>
      </c>
      <c r="V59">
        <v>46.834778</v>
      </c>
      <c r="W59">
        <v>46.794970999999997</v>
      </c>
      <c r="X59">
        <v>46.762737000000001</v>
      </c>
      <c r="Y59">
        <v>46.727992999999998</v>
      </c>
      <c r="Z59">
        <v>46.709220999999999</v>
      </c>
      <c r="AA59">
        <v>46.693728999999998</v>
      </c>
      <c r="AB59">
        <v>46.679141999999999</v>
      </c>
      <c r="AC59">
        <v>46.668579000000001</v>
      </c>
      <c r="AD59">
        <v>46.661999000000002</v>
      </c>
      <c r="AE59">
        <v>46.657783999999999</v>
      </c>
      <c r="AF59">
        <v>46.656055000000002</v>
      </c>
      <c r="AG59">
        <v>46.657249</v>
      </c>
      <c r="AH59">
        <v>46.660384999999998</v>
      </c>
      <c r="AI59">
        <v>46.649856999999997</v>
      </c>
      <c r="AJ59" s="22">
        <v>-3.0000000000000001E-3</v>
      </c>
    </row>
    <row r="60" spans="1:36" x14ac:dyDescent="0.25">
      <c r="A60" t="s">
        <v>170</v>
      </c>
      <c r="B60" t="s">
        <v>3608</v>
      </c>
      <c r="C60" t="s">
        <v>3609</v>
      </c>
      <c r="D60" t="s">
        <v>3506</v>
      </c>
      <c r="F60">
        <v>42.635502000000002</v>
      </c>
      <c r="G60">
        <v>41.837341000000002</v>
      </c>
      <c r="H60">
        <v>41.302757</v>
      </c>
      <c r="I60">
        <v>40.846145999999997</v>
      </c>
      <c r="J60">
        <v>40.506926999999997</v>
      </c>
      <c r="K60">
        <v>40.228413000000003</v>
      </c>
      <c r="L60">
        <v>39.954182000000003</v>
      </c>
      <c r="M60">
        <v>39.731720000000003</v>
      </c>
      <c r="N60">
        <v>39.556499000000002</v>
      </c>
      <c r="O60">
        <v>39.416721000000003</v>
      </c>
      <c r="P60">
        <v>39.312187000000002</v>
      </c>
      <c r="Q60">
        <v>39.223582999999998</v>
      </c>
      <c r="R60">
        <v>39.165362999999999</v>
      </c>
      <c r="S60">
        <v>39.097622000000001</v>
      </c>
      <c r="T60">
        <v>39.038424999999997</v>
      </c>
      <c r="U60">
        <v>38.990467000000002</v>
      </c>
      <c r="V60">
        <v>38.949779999999997</v>
      </c>
      <c r="W60">
        <v>38.912520999999998</v>
      </c>
      <c r="X60">
        <v>38.883204999999997</v>
      </c>
      <c r="Y60">
        <v>38.848922999999999</v>
      </c>
      <c r="Z60">
        <v>38.831294999999997</v>
      </c>
      <c r="AA60">
        <v>38.816208000000003</v>
      </c>
      <c r="AB60">
        <v>38.802151000000002</v>
      </c>
      <c r="AC60">
        <v>38.792313</v>
      </c>
      <c r="AD60">
        <v>38.786704999999998</v>
      </c>
      <c r="AE60">
        <v>38.783347999999997</v>
      </c>
      <c r="AF60">
        <v>38.782992999999998</v>
      </c>
      <c r="AG60">
        <v>38.784992000000003</v>
      </c>
      <c r="AH60">
        <v>38.789485999999997</v>
      </c>
      <c r="AI60">
        <v>38.781157999999998</v>
      </c>
      <c r="AJ60" s="22">
        <v>-3.0000000000000001E-3</v>
      </c>
    </row>
    <row r="61" spans="1:36" x14ac:dyDescent="0.25">
      <c r="A61" t="s">
        <v>171</v>
      </c>
      <c r="B61" t="s">
        <v>3610</v>
      </c>
      <c r="C61" t="s">
        <v>3611</v>
      </c>
      <c r="D61" t="s">
        <v>3506</v>
      </c>
      <c r="F61">
        <v>43.989657999999999</v>
      </c>
      <c r="G61">
        <v>43.196323</v>
      </c>
      <c r="H61">
        <v>42.633175000000001</v>
      </c>
      <c r="I61">
        <v>42.115555000000001</v>
      </c>
      <c r="J61">
        <v>41.748477999999999</v>
      </c>
      <c r="K61">
        <v>41.412925999999999</v>
      </c>
      <c r="L61">
        <v>41.107070999999998</v>
      </c>
      <c r="M61">
        <v>40.855263000000001</v>
      </c>
      <c r="N61">
        <v>40.656272999999999</v>
      </c>
      <c r="O61">
        <v>40.498767999999998</v>
      </c>
      <c r="P61">
        <v>40.381092000000002</v>
      </c>
      <c r="Q61">
        <v>40.283543000000002</v>
      </c>
      <c r="R61">
        <v>40.218609000000001</v>
      </c>
      <c r="S61">
        <v>40.146023</v>
      </c>
      <c r="T61">
        <v>40.082599999999999</v>
      </c>
      <c r="U61">
        <v>40.030132000000002</v>
      </c>
      <c r="V61">
        <v>39.985042999999997</v>
      </c>
      <c r="W61">
        <v>39.944873999999999</v>
      </c>
      <c r="X61">
        <v>39.912768999999997</v>
      </c>
      <c r="Y61">
        <v>39.876747000000002</v>
      </c>
      <c r="Z61">
        <v>39.860450999999998</v>
      </c>
      <c r="AA61">
        <v>39.846679999999999</v>
      </c>
      <c r="AB61">
        <v>39.833754999999996</v>
      </c>
      <c r="AC61">
        <v>39.824730000000002</v>
      </c>
      <c r="AD61">
        <v>39.819564999999997</v>
      </c>
      <c r="AE61">
        <v>39.816600999999999</v>
      </c>
      <c r="AF61">
        <v>39.816296000000001</v>
      </c>
      <c r="AG61">
        <v>39.818469999999998</v>
      </c>
      <c r="AH61">
        <v>39.822792</v>
      </c>
      <c r="AI61">
        <v>39.813499</v>
      </c>
      <c r="AJ61" s="22">
        <v>-3.0000000000000001E-3</v>
      </c>
    </row>
    <row r="62" spans="1:36" x14ac:dyDescent="0.25">
      <c r="A62" t="s">
        <v>172</v>
      </c>
      <c r="B62" t="s">
        <v>3612</v>
      </c>
      <c r="C62" t="s">
        <v>3613</v>
      </c>
      <c r="D62" t="s">
        <v>3506</v>
      </c>
      <c r="F62">
        <v>53.651096000000003</v>
      </c>
      <c r="G62">
        <v>52.677337999999999</v>
      </c>
      <c r="H62">
        <v>51.938896</v>
      </c>
      <c r="I62">
        <v>51.227061999999997</v>
      </c>
      <c r="J62">
        <v>50.719619999999999</v>
      </c>
      <c r="K62">
        <v>50.215755000000001</v>
      </c>
      <c r="L62">
        <v>49.780799999999999</v>
      </c>
      <c r="M62">
        <v>49.416355000000003</v>
      </c>
      <c r="N62">
        <v>49.124409</v>
      </c>
      <c r="O62">
        <v>48.891396</v>
      </c>
      <c r="P62">
        <v>48.712200000000003</v>
      </c>
      <c r="Q62">
        <v>48.566471</v>
      </c>
      <c r="R62">
        <v>48.459319999999998</v>
      </c>
      <c r="S62">
        <v>48.351467</v>
      </c>
      <c r="T62">
        <v>48.258087000000003</v>
      </c>
      <c r="U62">
        <v>48.180022999999998</v>
      </c>
      <c r="V62">
        <v>48.111668000000002</v>
      </c>
      <c r="W62">
        <v>48.048656000000001</v>
      </c>
      <c r="X62">
        <v>47.993713</v>
      </c>
      <c r="Y62">
        <v>47.937542000000001</v>
      </c>
      <c r="Z62">
        <v>47.908417</v>
      </c>
      <c r="AA62">
        <v>47.882632999999998</v>
      </c>
      <c r="AB62">
        <v>47.858063000000001</v>
      </c>
      <c r="AC62">
        <v>47.837634999999999</v>
      </c>
      <c r="AD62">
        <v>47.821449000000001</v>
      </c>
      <c r="AE62">
        <v>47.808197</v>
      </c>
      <c r="AF62">
        <v>47.797694999999997</v>
      </c>
      <c r="AG62">
        <v>47.790073</v>
      </c>
      <c r="AH62">
        <v>47.784720999999998</v>
      </c>
      <c r="AI62">
        <v>47.765087000000001</v>
      </c>
      <c r="AJ62" s="22">
        <v>-4.0000000000000001E-3</v>
      </c>
    </row>
    <row r="63" spans="1:36" x14ac:dyDescent="0.25">
      <c r="A63" t="s">
        <v>173</v>
      </c>
      <c r="B63" t="s">
        <v>3614</v>
      </c>
      <c r="C63" t="s">
        <v>3615</v>
      </c>
      <c r="D63" t="s">
        <v>3506</v>
      </c>
      <c r="F63">
        <v>113.715446</v>
      </c>
      <c r="G63">
        <v>112.86473100000001</v>
      </c>
      <c r="H63">
        <v>112.19059</v>
      </c>
      <c r="I63">
        <v>111.466675</v>
      </c>
      <c r="J63">
        <v>111.128738</v>
      </c>
      <c r="K63">
        <v>110.743523</v>
      </c>
      <c r="L63">
        <v>110.35442399999999</v>
      </c>
      <c r="M63">
        <v>110.01675400000001</v>
      </c>
      <c r="N63">
        <v>109.747826</v>
      </c>
      <c r="O63">
        <v>109.537102</v>
      </c>
      <c r="P63">
        <v>109.37151299999999</v>
      </c>
      <c r="Q63">
        <v>109.237053</v>
      </c>
      <c r="R63">
        <v>109.140366</v>
      </c>
      <c r="S63">
        <v>109.04136699999999</v>
      </c>
      <c r="T63">
        <v>108.95682499999999</v>
      </c>
      <c r="U63">
        <v>108.886909</v>
      </c>
      <c r="V63">
        <v>108.826691</v>
      </c>
      <c r="W63">
        <v>108.77160600000001</v>
      </c>
      <c r="X63">
        <v>108.72318300000001</v>
      </c>
      <c r="Y63">
        <v>108.672653</v>
      </c>
      <c r="Z63">
        <v>108.64969600000001</v>
      </c>
      <c r="AA63">
        <v>108.629425</v>
      </c>
      <c r="AB63">
        <v>108.610069</v>
      </c>
      <c r="AC63">
        <v>108.594376</v>
      </c>
      <c r="AD63">
        <v>108.582359</v>
      </c>
      <c r="AE63">
        <v>108.572914</v>
      </c>
      <c r="AF63">
        <v>108.56601000000001</v>
      </c>
      <c r="AG63">
        <v>108.561508</v>
      </c>
      <c r="AH63">
        <v>108.559059</v>
      </c>
      <c r="AI63">
        <v>108.54098500000001</v>
      </c>
      <c r="AJ63" s="22">
        <v>-2E-3</v>
      </c>
    </row>
    <row r="64" spans="1:36" x14ac:dyDescent="0.25">
      <c r="A64" t="s">
        <v>218</v>
      </c>
      <c r="B64" t="s">
        <v>3616</v>
      </c>
      <c r="C64" t="s">
        <v>3617</v>
      </c>
      <c r="D64" t="s">
        <v>3506</v>
      </c>
      <c r="F64">
        <v>40.570137000000003</v>
      </c>
      <c r="G64">
        <v>39.852684000000004</v>
      </c>
      <c r="H64">
        <v>39.351073999999997</v>
      </c>
      <c r="I64">
        <v>38.900703</v>
      </c>
      <c r="J64">
        <v>38.606613000000003</v>
      </c>
      <c r="K64">
        <v>38.386634999999998</v>
      </c>
      <c r="L64">
        <v>38.156211999999996</v>
      </c>
      <c r="M64">
        <v>37.967548000000001</v>
      </c>
      <c r="N64">
        <v>37.816966999999998</v>
      </c>
      <c r="O64">
        <v>37.695141</v>
      </c>
      <c r="P64">
        <v>37.599964</v>
      </c>
      <c r="Q64">
        <v>37.519992999999999</v>
      </c>
      <c r="R64">
        <v>37.459620999999999</v>
      </c>
      <c r="S64">
        <v>37.387669000000002</v>
      </c>
      <c r="T64">
        <v>37.322825999999999</v>
      </c>
      <c r="U64">
        <v>37.26746</v>
      </c>
      <c r="V64">
        <v>37.218646999999997</v>
      </c>
      <c r="W64">
        <v>37.173878000000002</v>
      </c>
      <c r="X64">
        <v>37.134895</v>
      </c>
      <c r="Y64">
        <v>37.094588999999999</v>
      </c>
      <c r="Z64">
        <v>37.065807</v>
      </c>
      <c r="AA64">
        <v>37.039776000000003</v>
      </c>
      <c r="AB64">
        <v>37.015793000000002</v>
      </c>
      <c r="AC64">
        <v>36.995055999999998</v>
      </c>
      <c r="AD64">
        <v>36.978920000000002</v>
      </c>
      <c r="AE64">
        <v>36.965107000000003</v>
      </c>
      <c r="AF64">
        <v>36.954028999999998</v>
      </c>
      <c r="AG64">
        <v>36.944088000000001</v>
      </c>
      <c r="AH64">
        <v>36.936892999999998</v>
      </c>
      <c r="AI64">
        <v>36.913432999999998</v>
      </c>
      <c r="AJ64" s="22">
        <v>-3.0000000000000001E-3</v>
      </c>
    </row>
    <row r="65" spans="1:36" x14ac:dyDescent="0.25">
      <c r="A65" t="s">
        <v>219</v>
      </c>
      <c r="B65" t="s">
        <v>3618</v>
      </c>
      <c r="C65" t="s">
        <v>3619</v>
      </c>
      <c r="D65" t="s">
        <v>3506</v>
      </c>
      <c r="F65">
        <v>54.496189000000001</v>
      </c>
      <c r="G65">
        <v>53.589302000000004</v>
      </c>
      <c r="H65">
        <v>52.918982999999997</v>
      </c>
      <c r="I65">
        <v>52.326469000000003</v>
      </c>
      <c r="J65">
        <v>51.914383000000001</v>
      </c>
      <c r="K65">
        <v>51.562263000000002</v>
      </c>
      <c r="L65">
        <v>51.252701000000002</v>
      </c>
      <c r="M65">
        <v>50.998519999999999</v>
      </c>
      <c r="N65">
        <v>50.791888999999998</v>
      </c>
      <c r="O65">
        <v>50.621921999999998</v>
      </c>
      <c r="P65">
        <v>50.484478000000003</v>
      </c>
      <c r="Q65">
        <v>50.368442999999999</v>
      </c>
      <c r="R65">
        <v>50.273795999999997</v>
      </c>
      <c r="S65">
        <v>50.170532000000001</v>
      </c>
      <c r="T65">
        <v>50.078254999999999</v>
      </c>
      <c r="U65">
        <v>49.997971</v>
      </c>
      <c r="V65">
        <v>49.926772999999997</v>
      </c>
      <c r="W65">
        <v>49.860095999999999</v>
      </c>
      <c r="X65">
        <v>49.799149</v>
      </c>
      <c r="Y65">
        <v>49.73827</v>
      </c>
      <c r="Z65">
        <v>49.690845000000003</v>
      </c>
      <c r="AA65">
        <v>49.646960999999997</v>
      </c>
      <c r="AB65">
        <v>49.605896000000001</v>
      </c>
      <c r="AC65">
        <v>49.568694999999998</v>
      </c>
      <c r="AD65">
        <v>49.535378000000001</v>
      </c>
      <c r="AE65">
        <v>49.505153999999997</v>
      </c>
      <c r="AF65">
        <v>49.479103000000002</v>
      </c>
      <c r="AG65">
        <v>49.454571000000001</v>
      </c>
      <c r="AH65">
        <v>49.433715999999997</v>
      </c>
      <c r="AI65">
        <v>49.395775</v>
      </c>
      <c r="AJ65" s="22">
        <v>-3.0000000000000001E-3</v>
      </c>
    </row>
    <row r="66" spans="1:36" x14ac:dyDescent="0.25">
      <c r="A66" t="s">
        <v>167</v>
      </c>
      <c r="B66" t="s">
        <v>3620</v>
      </c>
      <c r="C66" t="s">
        <v>3621</v>
      </c>
      <c r="D66" t="s">
        <v>3506</v>
      </c>
      <c r="F66">
        <v>47.088225999999999</v>
      </c>
      <c r="G66">
        <v>46.105105999999999</v>
      </c>
      <c r="H66">
        <v>45.356997999999997</v>
      </c>
      <c r="I66">
        <v>44.720078000000001</v>
      </c>
      <c r="J66">
        <v>44.177238000000003</v>
      </c>
      <c r="K66">
        <v>43.729298</v>
      </c>
      <c r="L66">
        <v>43.361435</v>
      </c>
      <c r="M66">
        <v>43.067520000000002</v>
      </c>
      <c r="N66">
        <v>42.833548999999998</v>
      </c>
      <c r="O66">
        <v>42.650803000000003</v>
      </c>
      <c r="P66">
        <v>42.512011999999999</v>
      </c>
      <c r="Q66">
        <v>42.408099999999997</v>
      </c>
      <c r="R66">
        <v>42.330139000000003</v>
      </c>
      <c r="S66">
        <v>42.203510000000001</v>
      </c>
      <c r="T66">
        <v>42.078277999999997</v>
      </c>
      <c r="U66">
        <v>41.965724999999999</v>
      </c>
      <c r="V66">
        <v>41.861590999999997</v>
      </c>
      <c r="W66">
        <v>41.763451000000003</v>
      </c>
      <c r="X66">
        <v>41.669688999999998</v>
      </c>
      <c r="Y66">
        <v>41.578716</v>
      </c>
      <c r="Z66">
        <v>41.506068999999997</v>
      </c>
      <c r="AA66">
        <v>41.436878</v>
      </c>
      <c r="AB66">
        <v>41.370913999999999</v>
      </c>
      <c r="AC66">
        <v>41.308197</v>
      </c>
      <c r="AD66">
        <v>41.248589000000003</v>
      </c>
      <c r="AE66">
        <v>41.192588999999998</v>
      </c>
      <c r="AF66">
        <v>41.139256000000003</v>
      </c>
      <c r="AG66">
        <v>41.088245000000001</v>
      </c>
      <c r="AH66">
        <v>41.040100000000002</v>
      </c>
      <c r="AI66">
        <v>40.987758999999997</v>
      </c>
      <c r="AJ66" s="22">
        <v>-5.0000000000000001E-3</v>
      </c>
    </row>
    <row r="67" spans="1:36" x14ac:dyDescent="0.25">
      <c r="A67" t="s">
        <v>174</v>
      </c>
      <c r="B67" t="s">
        <v>3622</v>
      </c>
      <c r="C67" t="s">
        <v>3623</v>
      </c>
      <c r="D67" t="s">
        <v>3506</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175</v>
      </c>
      <c r="B68" t="s">
        <v>3624</v>
      </c>
      <c r="C68" t="s">
        <v>3625</v>
      </c>
      <c r="D68" t="s">
        <v>3506</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t="s">
        <v>11</v>
      </c>
    </row>
    <row r="69" spans="1:36" x14ac:dyDescent="0.25">
      <c r="A69" t="s">
        <v>176</v>
      </c>
      <c r="B69" t="s">
        <v>3626</v>
      </c>
      <c r="C69" t="s">
        <v>3627</v>
      </c>
      <c r="D69" t="s">
        <v>3506</v>
      </c>
      <c r="F69">
        <v>48.526969999999999</v>
      </c>
      <c r="G69">
        <v>47.602958999999998</v>
      </c>
      <c r="H69">
        <v>46.947968000000003</v>
      </c>
      <c r="I69">
        <v>46.452708999999999</v>
      </c>
      <c r="J69">
        <v>46.038727000000002</v>
      </c>
      <c r="K69">
        <v>45.736645000000003</v>
      </c>
      <c r="L69">
        <v>45.510429000000002</v>
      </c>
      <c r="M69">
        <v>45.338943</v>
      </c>
      <c r="N69">
        <v>45.202412000000002</v>
      </c>
      <c r="O69">
        <v>45.09066</v>
      </c>
      <c r="P69">
        <v>44.998440000000002</v>
      </c>
      <c r="Q69">
        <v>44.923428000000001</v>
      </c>
      <c r="R69">
        <v>44.858584999999998</v>
      </c>
      <c r="S69">
        <v>44.738185999999999</v>
      </c>
      <c r="T69">
        <v>44.621642999999999</v>
      </c>
      <c r="U69">
        <v>44.512656999999997</v>
      </c>
      <c r="V69">
        <v>44.410167999999999</v>
      </c>
      <c r="W69">
        <v>44.309814000000003</v>
      </c>
      <c r="X69">
        <v>44.214328999999999</v>
      </c>
      <c r="Y69">
        <v>44.118701999999999</v>
      </c>
      <c r="Z69">
        <v>44.027240999999997</v>
      </c>
      <c r="AA69">
        <v>43.939700999999999</v>
      </c>
      <c r="AB69">
        <v>43.858376</v>
      </c>
      <c r="AC69">
        <v>43.780411000000001</v>
      </c>
      <c r="AD69">
        <v>43.706226000000001</v>
      </c>
      <c r="AE69">
        <v>43.635578000000002</v>
      </c>
      <c r="AF69">
        <v>43.567886000000001</v>
      </c>
      <c r="AG69">
        <v>43.502974999999999</v>
      </c>
      <c r="AH69">
        <v>43.441715000000002</v>
      </c>
      <c r="AI69">
        <v>43.376553000000001</v>
      </c>
      <c r="AJ69" s="22">
        <v>-4.0000000000000001E-3</v>
      </c>
    </row>
    <row r="70" spans="1:36" x14ac:dyDescent="0.25">
      <c r="A70" t="s">
        <v>177</v>
      </c>
      <c r="B70" t="s">
        <v>3628</v>
      </c>
      <c r="C70" t="s">
        <v>3629</v>
      </c>
      <c r="D70" t="s">
        <v>3506</v>
      </c>
      <c r="F70">
        <v>60.817616000000001</v>
      </c>
      <c r="G70">
        <v>59.689143999999999</v>
      </c>
      <c r="H70">
        <v>58.812095999999997</v>
      </c>
      <c r="I70">
        <v>58.070022999999999</v>
      </c>
      <c r="J70">
        <v>57.446812000000001</v>
      </c>
      <c r="K70">
        <v>56.937305000000002</v>
      </c>
      <c r="L70">
        <v>56.520454000000001</v>
      </c>
      <c r="M70">
        <v>56.185237999999998</v>
      </c>
      <c r="N70">
        <v>55.915317999999999</v>
      </c>
      <c r="O70">
        <v>55.700015999999998</v>
      </c>
      <c r="P70">
        <v>55.531281</v>
      </c>
      <c r="Q70">
        <v>55.399890999999997</v>
      </c>
      <c r="R70">
        <v>55.293689999999998</v>
      </c>
      <c r="S70">
        <v>55.138205999999997</v>
      </c>
      <c r="T70">
        <v>54.988101999999998</v>
      </c>
      <c r="U70">
        <v>54.852649999999997</v>
      </c>
      <c r="V70">
        <v>54.728008000000003</v>
      </c>
      <c r="W70">
        <v>54.611094999999999</v>
      </c>
      <c r="X70">
        <v>54.500134000000003</v>
      </c>
      <c r="Y70">
        <v>54.392035999999997</v>
      </c>
      <c r="Z70">
        <v>54.303448000000003</v>
      </c>
      <c r="AA70">
        <v>54.219253999999999</v>
      </c>
      <c r="AB70">
        <v>54.139274999999998</v>
      </c>
      <c r="AC70">
        <v>54.063206000000001</v>
      </c>
      <c r="AD70">
        <v>53.991183999999997</v>
      </c>
      <c r="AE70">
        <v>53.923484999999999</v>
      </c>
      <c r="AF70">
        <v>53.858970999999997</v>
      </c>
      <c r="AG70">
        <v>53.797542999999997</v>
      </c>
      <c r="AH70">
        <v>53.739409999999999</v>
      </c>
      <c r="AI70">
        <v>53.677826000000003</v>
      </c>
      <c r="AJ70" s="22">
        <v>-4.0000000000000001E-3</v>
      </c>
    </row>
    <row r="71" spans="1:36" x14ac:dyDescent="0.25">
      <c r="A71" t="s">
        <v>178</v>
      </c>
      <c r="B71" t="s">
        <v>3630</v>
      </c>
      <c r="C71" t="s">
        <v>3631</v>
      </c>
      <c r="D71" t="s">
        <v>3506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t="s">
        <v>11</v>
      </c>
    </row>
    <row r="72" spans="1:36" x14ac:dyDescent="0.25">
      <c r="A72" t="s">
        <v>220</v>
      </c>
      <c r="B72" t="s">
        <v>3632</v>
      </c>
      <c r="C72" t="s">
        <v>3633</v>
      </c>
      <c r="D72" t="s">
        <v>3506</v>
      </c>
      <c r="F72">
        <v>42.029819000000003</v>
      </c>
      <c r="G72">
        <v>41.327033999999998</v>
      </c>
      <c r="H72">
        <v>40.849682000000001</v>
      </c>
      <c r="I72">
        <v>40.466621000000004</v>
      </c>
      <c r="J72">
        <v>40.144469999999998</v>
      </c>
      <c r="K72">
        <v>39.893745000000003</v>
      </c>
      <c r="L72">
        <v>39.700671999999997</v>
      </c>
      <c r="M72">
        <v>39.559204000000001</v>
      </c>
      <c r="N72">
        <v>39.452739999999999</v>
      </c>
      <c r="O72">
        <v>39.373009000000003</v>
      </c>
      <c r="P72">
        <v>39.318626000000002</v>
      </c>
      <c r="Q72">
        <v>39.279392000000001</v>
      </c>
      <c r="R72">
        <v>39.257796999999997</v>
      </c>
      <c r="S72">
        <v>39.178851999999999</v>
      </c>
      <c r="T72">
        <v>39.097492000000003</v>
      </c>
      <c r="U72">
        <v>39.025795000000002</v>
      </c>
      <c r="V72">
        <v>38.960751000000002</v>
      </c>
      <c r="W72">
        <v>38.898769000000001</v>
      </c>
      <c r="X72">
        <v>38.841907999999997</v>
      </c>
      <c r="Y72">
        <v>38.783912999999998</v>
      </c>
      <c r="Z72">
        <v>38.73695</v>
      </c>
      <c r="AA72">
        <v>38.692402000000001</v>
      </c>
      <c r="AB72">
        <v>38.649830000000001</v>
      </c>
      <c r="AC72">
        <v>38.610236999999998</v>
      </c>
      <c r="AD72">
        <v>38.573708000000003</v>
      </c>
      <c r="AE72">
        <v>38.539845</v>
      </c>
      <c r="AF72">
        <v>38.508457</v>
      </c>
      <c r="AG72">
        <v>38.478935</v>
      </c>
      <c r="AH72">
        <v>38.451836</v>
      </c>
      <c r="AI72">
        <v>38.422241</v>
      </c>
      <c r="AJ72" s="22">
        <v>-3.0000000000000001E-3</v>
      </c>
    </row>
    <row r="73" spans="1:36" x14ac:dyDescent="0.25">
      <c r="A73" t="s">
        <v>221</v>
      </c>
      <c r="B73" t="s">
        <v>3634</v>
      </c>
      <c r="C73" t="s">
        <v>3635</v>
      </c>
      <c r="D73" t="s">
        <v>3506</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t="s">
        <v>11</v>
      </c>
    </row>
    <row r="74" spans="1:36" x14ac:dyDescent="0.25">
      <c r="A74" t="s">
        <v>29</v>
      </c>
      <c r="C74" t="s">
        <v>3636</v>
      </c>
    </row>
    <row r="75" spans="1:36" x14ac:dyDescent="0.25">
      <c r="A75" t="s">
        <v>168</v>
      </c>
      <c r="B75" t="s">
        <v>3637</v>
      </c>
      <c r="C75" t="s">
        <v>3638</v>
      </c>
      <c r="D75" t="s">
        <v>3506</v>
      </c>
      <c r="F75">
        <v>84.977469999999997</v>
      </c>
      <c r="G75">
        <v>84.981200999999999</v>
      </c>
      <c r="H75">
        <v>85.052627999999999</v>
      </c>
      <c r="I75">
        <v>85.138908000000001</v>
      </c>
      <c r="J75">
        <v>85.345200000000006</v>
      </c>
      <c r="K75">
        <v>85.571738999999994</v>
      </c>
      <c r="L75">
        <v>85.697768999999994</v>
      </c>
      <c r="M75">
        <v>85.797882000000001</v>
      </c>
      <c r="N75">
        <v>85.883529999999993</v>
      </c>
      <c r="O75">
        <v>85.96669</v>
      </c>
      <c r="P75">
        <v>86.034385999999998</v>
      </c>
      <c r="Q75">
        <v>86.094238000000004</v>
      </c>
      <c r="R75">
        <v>86.161629000000005</v>
      </c>
      <c r="S75">
        <v>86.204712000000001</v>
      </c>
      <c r="T75">
        <v>86.239531999999997</v>
      </c>
      <c r="U75">
        <v>86.276627000000005</v>
      </c>
      <c r="V75">
        <v>86.311569000000006</v>
      </c>
      <c r="W75">
        <v>86.344795000000005</v>
      </c>
      <c r="X75">
        <v>86.380591999999993</v>
      </c>
      <c r="Y75">
        <v>86.414931999999993</v>
      </c>
      <c r="Z75">
        <v>86.449096999999995</v>
      </c>
      <c r="AA75">
        <v>86.482810999999998</v>
      </c>
      <c r="AB75">
        <v>86.514945999999995</v>
      </c>
      <c r="AC75">
        <v>86.547852000000006</v>
      </c>
      <c r="AD75">
        <v>86.581374999999994</v>
      </c>
      <c r="AE75">
        <v>86.614707999999993</v>
      </c>
      <c r="AF75">
        <v>86.649117000000004</v>
      </c>
      <c r="AG75">
        <v>86.683334000000002</v>
      </c>
      <c r="AH75">
        <v>86.717117000000002</v>
      </c>
      <c r="AI75">
        <v>86.733635000000007</v>
      </c>
      <c r="AJ75" s="22">
        <v>1E-3</v>
      </c>
    </row>
    <row r="76" spans="1:36" x14ac:dyDescent="0.25">
      <c r="A76" t="s">
        <v>169</v>
      </c>
      <c r="B76" t="s">
        <v>3639</v>
      </c>
      <c r="C76" t="s">
        <v>3640</v>
      </c>
      <c r="D76" t="s">
        <v>3506</v>
      </c>
      <c r="F76">
        <v>38.181694</v>
      </c>
      <c r="G76">
        <v>38.092506</v>
      </c>
      <c r="H76">
        <v>38.148575000000001</v>
      </c>
      <c r="I76">
        <v>38.246161999999998</v>
      </c>
      <c r="J76">
        <v>38.489970999999997</v>
      </c>
      <c r="K76">
        <v>38.733162</v>
      </c>
      <c r="L76">
        <v>38.856017999999999</v>
      </c>
      <c r="M76">
        <v>38.930453999999997</v>
      </c>
      <c r="N76">
        <v>39.008887999999999</v>
      </c>
      <c r="O76">
        <v>39.082225999999999</v>
      </c>
      <c r="P76">
        <v>39.154525999999997</v>
      </c>
      <c r="Q76">
        <v>39.213000999999998</v>
      </c>
      <c r="R76">
        <v>39.283897000000003</v>
      </c>
      <c r="S76">
        <v>39.332892999999999</v>
      </c>
      <c r="T76">
        <v>39.377392</v>
      </c>
      <c r="U76">
        <v>39.420287999999999</v>
      </c>
      <c r="V76">
        <v>39.460030000000003</v>
      </c>
      <c r="W76">
        <v>39.498286999999998</v>
      </c>
      <c r="X76">
        <v>39.539383000000001</v>
      </c>
      <c r="Y76">
        <v>39.579841999999999</v>
      </c>
      <c r="Z76">
        <v>39.618873999999998</v>
      </c>
      <c r="AA76">
        <v>39.659171999999998</v>
      </c>
      <c r="AB76">
        <v>39.695675000000001</v>
      </c>
      <c r="AC76">
        <v>39.734332999999999</v>
      </c>
      <c r="AD76">
        <v>39.774318999999998</v>
      </c>
      <c r="AE76">
        <v>39.813934000000003</v>
      </c>
      <c r="AF76">
        <v>39.853718000000001</v>
      </c>
      <c r="AG76">
        <v>39.896388999999999</v>
      </c>
      <c r="AH76">
        <v>39.937064999999997</v>
      </c>
      <c r="AI76">
        <v>39.964500000000001</v>
      </c>
      <c r="AJ76" s="22">
        <v>2E-3</v>
      </c>
    </row>
    <row r="77" spans="1:36" x14ac:dyDescent="0.25">
      <c r="A77" t="s">
        <v>170</v>
      </c>
      <c r="B77" t="s">
        <v>3641</v>
      </c>
      <c r="C77" t="s">
        <v>3642</v>
      </c>
      <c r="D77" t="s">
        <v>3506</v>
      </c>
      <c r="F77">
        <v>30.303408000000001</v>
      </c>
      <c r="G77">
        <v>30.238764</v>
      </c>
      <c r="H77">
        <v>30.322244999999999</v>
      </c>
      <c r="I77">
        <v>30.412099999999999</v>
      </c>
      <c r="J77">
        <v>30.580524</v>
      </c>
      <c r="K77">
        <v>30.706015000000001</v>
      </c>
      <c r="L77">
        <v>30.782540999999998</v>
      </c>
      <c r="M77">
        <v>30.865423</v>
      </c>
      <c r="N77">
        <v>30.947558999999998</v>
      </c>
      <c r="O77">
        <v>31.025804999999998</v>
      </c>
      <c r="P77">
        <v>31.106283000000001</v>
      </c>
      <c r="Q77">
        <v>31.172771000000001</v>
      </c>
      <c r="R77">
        <v>31.252932000000001</v>
      </c>
      <c r="S77">
        <v>31.309356999999999</v>
      </c>
      <c r="T77">
        <v>31.361242000000001</v>
      </c>
      <c r="U77">
        <v>31.413834000000001</v>
      </c>
      <c r="V77">
        <v>31.466004999999999</v>
      </c>
      <c r="W77">
        <v>31.515180999999998</v>
      </c>
      <c r="X77">
        <v>31.568491000000002</v>
      </c>
      <c r="Y77">
        <v>31.612487999999999</v>
      </c>
      <c r="Z77">
        <v>31.65785</v>
      </c>
      <c r="AA77">
        <v>31.702465</v>
      </c>
      <c r="AB77">
        <v>31.745235000000001</v>
      </c>
      <c r="AC77">
        <v>31.789743000000001</v>
      </c>
      <c r="AD77">
        <v>31.835829</v>
      </c>
      <c r="AE77">
        <v>31.881240999999999</v>
      </c>
      <c r="AF77">
        <v>31.928007000000001</v>
      </c>
      <c r="AG77">
        <v>31.974785000000001</v>
      </c>
      <c r="AH77">
        <v>32.022224000000001</v>
      </c>
      <c r="AI77">
        <v>32.056061</v>
      </c>
      <c r="AJ77" s="22">
        <v>2E-3</v>
      </c>
    </row>
    <row r="78" spans="1:36" x14ac:dyDescent="0.25">
      <c r="A78" t="s">
        <v>171</v>
      </c>
      <c r="B78" t="s">
        <v>3643</v>
      </c>
      <c r="C78" t="s">
        <v>3644</v>
      </c>
      <c r="D78" t="s">
        <v>3506</v>
      </c>
      <c r="F78">
        <v>30.726355000000002</v>
      </c>
      <c r="G78">
        <v>30.682054999999998</v>
      </c>
      <c r="H78">
        <v>30.77216</v>
      </c>
      <c r="I78">
        <v>30.860361000000001</v>
      </c>
      <c r="J78">
        <v>31.041692999999999</v>
      </c>
      <c r="K78">
        <v>31.170486</v>
      </c>
      <c r="L78">
        <v>31.251010999999998</v>
      </c>
      <c r="M78">
        <v>31.327687999999998</v>
      </c>
      <c r="N78">
        <v>31.409451000000001</v>
      </c>
      <c r="O78">
        <v>31.486294000000001</v>
      </c>
      <c r="P78">
        <v>31.563465000000001</v>
      </c>
      <c r="Q78">
        <v>31.627967999999999</v>
      </c>
      <c r="R78">
        <v>31.706216999999999</v>
      </c>
      <c r="S78">
        <v>31.761921000000001</v>
      </c>
      <c r="T78">
        <v>31.813521999999999</v>
      </c>
      <c r="U78">
        <v>31.865590999999998</v>
      </c>
      <c r="V78">
        <v>31.917027000000001</v>
      </c>
      <c r="W78">
        <v>31.965212000000001</v>
      </c>
      <c r="X78">
        <v>32.016907000000003</v>
      </c>
      <c r="Y78">
        <v>32.059531999999997</v>
      </c>
      <c r="Z78">
        <v>32.103335999999999</v>
      </c>
      <c r="AA78">
        <v>32.146110999999998</v>
      </c>
      <c r="AB78">
        <v>32.187305000000002</v>
      </c>
      <c r="AC78">
        <v>32.229813</v>
      </c>
      <c r="AD78">
        <v>32.274197000000001</v>
      </c>
      <c r="AE78">
        <v>32.317965999999998</v>
      </c>
      <c r="AF78">
        <v>32.363098000000001</v>
      </c>
      <c r="AG78">
        <v>32.407294999999998</v>
      </c>
      <c r="AH78">
        <v>32.452582999999997</v>
      </c>
      <c r="AI78">
        <v>32.483077999999999</v>
      </c>
      <c r="AJ78" s="22">
        <v>2E-3</v>
      </c>
    </row>
    <row r="79" spans="1:36" x14ac:dyDescent="0.25">
      <c r="A79" t="s">
        <v>172</v>
      </c>
      <c r="B79" t="s">
        <v>3645</v>
      </c>
      <c r="C79" t="s">
        <v>3646</v>
      </c>
      <c r="D79" t="s">
        <v>3506</v>
      </c>
      <c r="F79">
        <v>36.388934999999996</v>
      </c>
      <c r="G79">
        <v>36.348483999999999</v>
      </c>
      <c r="H79">
        <v>36.422885999999998</v>
      </c>
      <c r="I79">
        <v>36.526035</v>
      </c>
      <c r="J79">
        <v>36.708754999999996</v>
      </c>
      <c r="K79">
        <v>36.864322999999999</v>
      </c>
      <c r="L79">
        <v>36.946292999999997</v>
      </c>
      <c r="M79">
        <v>37.017204</v>
      </c>
      <c r="N79">
        <v>37.094760999999998</v>
      </c>
      <c r="O79">
        <v>37.167515000000002</v>
      </c>
      <c r="P79">
        <v>37.239871999999998</v>
      </c>
      <c r="Q79">
        <v>37.302093999999997</v>
      </c>
      <c r="R79">
        <v>37.375435000000003</v>
      </c>
      <c r="S79">
        <v>37.425700999999997</v>
      </c>
      <c r="T79">
        <v>37.470939999999999</v>
      </c>
      <c r="U79">
        <v>37.518616000000002</v>
      </c>
      <c r="V79">
        <v>37.565612999999999</v>
      </c>
      <c r="W79">
        <v>37.609802000000002</v>
      </c>
      <c r="X79">
        <v>37.655918</v>
      </c>
      <c r="Y79">
        <v>37.696198000000003</v>
      </c>
      <c r="Z79">
        <v>37.736930999999998</v>
      </c>
      <c r="AA79">
        <v>37.777057999999997</v>
      </c>
      <c r="AB79">
        <v>37.815086000000001</v>
      </c>
      <c r="AC79">
        <v>37.854343</v>
      </c>
      <c r="AD79">
        <v>37.894942999999998</v>
      </c>
      <c r="AE79">
        <v>37.935561999999997</v>
      </c>
      <c r="AF79">
        <v>37.977226000000002</v>
      </c>
      <c r="AG79">
        <v>38.018664999999999</v>
      </c>
      <c r="AH79">
        <v>38.060611999999999</v>
      </c>
      <c r="AI79">
        <v>38.087090000000003</v>
      </c>
      <c r="AJ79" s="22">
        <v>2E-3</v>
      </c>
    </row>
    <row r="80" spans="1:36" x14ac:dyDescent="0.25">
      <c r="A80" t="s">
        <v>173</v>
      </c>
      <c r="B80" t="s">
        <v>3647</v>
      </c>
      <c r="C80" t="s">
        <v>3648</v>
      </c>
      <c r="D80" t="s">
        <v>3506</v>
      </c>
      <c r="F80">
        <v>97.751541000000003</v>
      </c>
      <c r="G80">
        <v>97.737076000000002</v>
      </c>
      <c r="H80">
        <v>97.806022999999996</v>
      </c>
      <c r="I80">
        <v>97.881125999999995</v>
      </c>
      <c r="J80">
        <v>98.030456999999998</v>
      </c>
      <c r="K80">
        <v>98.215118000000004</v>
      </c>
      <c r="L80">
        <v>98.327133000000003</v>
      </c>
      <c r="M80">
        <v>98.415970000000002</v>
      </c>
      <c r="N80">
        <v>98.496871999999996</v>
      </c>
      <c r="O80">
        <v>98.574348000000001</v>
      </c>
      <c r="P80">
        <v>98.649146999999999</v>
      </c>
      <c r="Q80">
        <v>98.704780999999997</v>
      </c>
      <c r="R80">
        <v>98.768951000000001</v>
      </c>
      <c r="S80">
        <v>98.810317999999995</v>
      </c>
      <c r="T80">
        <v>98.845778999999993</v>
      </c>
      <c r="U80">
        <v>98.885445000000004</v>
      </c>
      <c r="V80">
        <v>98.927413999999999</v>
      </c>
      <c r="W80">
        <v>98.967155000000005</v>
      </c>
      <c r="X80">
        <v>99.008232000000007</v>
      </c>
      <c r="Y80">
        <v>99.044974999999994</v>
      </c>
      <c r="Z80">
        <v>99.080391000000006</v>
      </c>
      <c r="AA80">
        <v>99.116141999999996</v>
      </c>
      <c r="AB80">
        <v>99.148201</v>
      </c>
      <c r="AC80">
        <v>99.181327999999993</v>
      </c>
      <c r="AD80">
        <v>99.214241000000001</v>
      </c>
      <c r="AE80">
        <v>99.248054999999994</v>
      </c>
      <c r="AF80">
        <v>99.283469999999994</v>
      </c>
      <c r="AG80">
        <v>99.320671000000004</v>
      </c>
      <c r="AH80">
        <v>99.357619999999997</v>
      </c>
      <c r="AI80">
        <v>99.377869000000004</v>
      </c>
      <c r="AJ80" s="22">
        <v>1E-3</v>
      </c>
    </row>
    <row r="81" spans="1:36" x14ac:dyDescent="0.25">
      <c r="A81" t="s">
        <v>218</v>
      </c>
      <c r="B81" t="s">
        <v>3649</v>
      </c>
      <c r="C81" t="s">
        <v>3650</v>
      </c>
      <c r="D81" t="s">
        <v>3506</v>
      </c>
      <c r="F81">
        <v>29.973516</v>
      </c>
      <c r="G81">
        <v>29.972605000000001</v>
      </c>
      <c r="H81">
        <v>30.043308</v>
      </c>
      <c r="I81">
        <v>30.173525000000001</v>
      </c>
      <c r="J81">
        <v>30.339545999999999</v>
      </c>
      <c r="K81">
        <v>30.553787</v>
      </c>
      <c r="L81">
        <v>30.624552000000001</v>
      </c>
      <c r="M81">
        <v>30.694748000000001</v>
      </c>
      <c r="N81">
        <v>30.763207999999999</v>
      </c>
      <c r="O81">
        <v>30.828679999999999</v>
      </c>
      <c r="P81">
        <v>30.895195000000001</v>
      </c>
      <c r="Q81">
        <v>30.953973999999999</v>
      </c>
      <c r="R81">
        <v>31.021303</v>
      </c>
      <c r="S81">
        <v>31.066319</v>
      </c>
      <c r="T81">
        <v>31.10791</v>
      </c>
      <c r="U81">
        <v>31.149342999999998</v>
      </c>
      <c r="V81">
        <v>31.190556999999998</v>
      </c>
      <c r="W81">
        <v>31.229355000000002</v>
      </c>
      <c r="X81">
        <v>31.269894000000001</v>
      </c>
      <c r="Y81">
        <v>31.304592</v>
      </c>
      <c r="Z81">
        <v>31.340005999999999</v>
      </c>
      <c r="AA81">
        <v>31.374834</v>
      </c>
      <c r="AB81">
        <v>31.409447</v>
      </c>
      <c r="AC81">
        <v>31.443954000000002</v>
      </c>
      <c r="AD81">
        <v>31.478612999999999</v>
      </c>
      <c r="AE81">
        <v>31.510162000000001</v>
      </c>
      <c r="AF81">
        <v>31.541160999999999</v>
      </c>
      <c r="AG81">
        <v>31.575773000000002</v>
      </c>
      <c r="AH81">
        <v>31.609171</v>
      </c>
      <c r="AI81">
        <v>31.626459000000001</v>
      </c>
      <c r="AJ81" s="22">
        <v>2E-3</v>
      </c>
    </row>
    <row r="82" spans="1:36" x14ac:dyDescent="0.25">
      <c r="A82" t="s">
        <v>219</v>
      </c>
      <c r="B82" t="s">
        <v>3651</v>
      </c>
      <c r="C82" t="s">
        <v>3652</v>
      </c>
      <c r="D82" t="s">
        <v>3506</v>
      </c>
      <c r="F82">
        <v>41.282932000000002</v>
      </c>
      <c r="G82">
        <v>41.293509999999998</v>
      </c>
      <c r="H82">
        <v>41.374344000000001</v>
      </c>
      <c r="I82">
        <v>41.486770999999997</v>
      </c>
      <c r="J82">
        <v>41.660724999999999</v>
      </c>
      <c r="K82">
        <v>41.804519999999997</v>
      </c>
      <c r="L82">
        <v>41.870148</v>
      </c>
      <c r="M82">
        <v>41.933002000000002</v>
      </c>
      <c r="N82">
        <v>41.997314000000003</v>
      </c>
      <c r="O82">
        <v>42.059291999999999</v>
      </c>
      <c r="P82">
        <v>42.122463000000003</v>
      </c>
      <c r="Q82">
        <v>42.179564999999997</v>
      </c>
      <c r="R82">
        <v>42.242161000000003</v>
      </c>
      <c r="S82">
        <v>42.282401999999998</v>
      </c>
      <c r="T82">
        <v>42.321049000000002</v>
      </c>
      <c r="U82">
        <v>42.359665</v>
      </c>
      <c r="V82">
        <v>42.396481000000001</v>
      </c>
      <c r="W82">
        <v>42.433253999999998</v>
      </c>
      <c r="X82">
        <v>42.472225000000002</v>
      </c>
      <c r="Y82">
        <v>42.504500999999998</v>
      </c>
      <c r="Z82">
        <v>42.538761000000001</v>
      </c>
      <c r="AA82">
        <v>42.571651000000003</v>
      </c>
      <c r="AB82">
        <v>42.605483999999997</v>
      </c>
      <c r="AC82">
        <v>42.638893000000003</v>
      </c>
      <c r="AD82">
        <v>42.672874</v>
      </c>
      <c r="AE82">
        <v>42.705418000000002</v>
      </c>
      <c r="AF82">
        <v>42.73901</v>
      </c>
      <c r="AG82">
        <v>42.770710000000001</v>
      </c>
      <c r="AH82">
        <v>42.802227000000002</v>
      </c>
      <c r="AI82">
        <v>42.815548</v>
      </c>
      <c r="AJ82" s="22">
        <v>1E-3</v>
      </c>
    </row>
    <row r="83" spans="1:36" x14ac:dyDescent="0.25">
      <c r="A83" t="s">
        <v>167</v>
      </c>
      <c r="B83" t="s">
        <v>3653</v>
      </c>
      <c r="C83" t="s">
        <v>3654</v>
      </c>
      <c r="D83" t="s">
        <v>3506</v>
      </c>
      <c r="F83">
        <v>31.483177000000001</v>
      </c>
      <c r="G83">
        <v>31.592227999999999</v>
      </c>
      <c r="H83">
        <v>31.692634999999999</v>
      </c>
      <c r="I83">
        <v>31.786451</v>
      </c>
      <c r="J83">
        <v>31.896668999999999</v>
      </c>
      <c r="K83">
        <v>31.993020999999999</v>
      </c>
      <c r="L83">
        <v>32.089832000000001</v>
      </c>
      <c r="M83">
        <v>32.186591999999997</v>
      </c>
      <c r="N83">
        <v>32.283268</v>
      </c>
      <c r="O83">
        <v>32.379818</v>
      </c>
      <c r="P83">
        <v>32.476978000000003</v>
      </c>
      <c r="Q83">
        <v>32.568897</v>
      </c>
      <c r="R83">
        <v>32.655281000000002</v>
      </c>
      <c r="S83">
        <v>32.656939999999999</v>
      </c>
      <c r="T83">
        <v>32.634014000000001</v>
      </c>
      <c r="U83">
        <v>32.636268999999999</v>
      </c>
      <c r="V83">
        <v>32.641067999999997</v>
      </c>
      <c r="W83">
        <v>32.648631999999999</v>
      </c>
      <c r="X83">
        <v>32.655807000000003</v>
      </c>
      <c r="Y83">
        <v>32.669196999999997</v>
      </c>
      <c r="Z83">
        <v>32.677925000000002</v>
      </c>
      <c r="AA83">
        <v>32.687767000000001</v>
      </c>
      <c r="AB83">
        <v>32.693778999999999</v>
      </c>
      <c r="AC83">
        <v>32.701168000000003</v>
      </c>
      <c r="AD83">
        <v>32.708969000000003</v>
      </c>
      <c r="AE83">
        <v>32.716602000000002</v>
      </c>
      <c r="AF83">
        <v>32.723885000000003</v>
      </c>
      <c r="AG83">
        <v>32.732506000000001</v>
      </c>
      <c r="AH83">
        <v>32.740622999999999</v>
      </c>
      <c r="AI83">
        <v>32.742801999999998</v>
      </c>
      <c r="AJ83" s="22">
        <v>1E-3</v>
      </c>
    </row>
    <row r="84" spans="1:36" x14ac:dyDescent="0.25">
      <c r="A84" t="s">
        <v>174</v>
      </c>
      <c r="B84" t="s">
        <v>3655</v>
      </c>
      <c r="C84" t="s">
        <v>3656</v>
      </c>
      <c r="D84" t="s">
        <v>3506</v>
      </c>
      <c r="F84">
        <v>37.619514000000002</v>
      </c>
      <c r="G84">
        <v>37.763278999999997</v>
      </c>
      <c r="H84">
        <v>37.949474000000002</v>
      </c>
      <c r="I84">
        <v>38.175212999999999</v>
      </c>
      <c r="J84">
        <v>38.299393000000002</v>
      </c>
      <c r="K84">
        <v>38.436329000000001</v>
      </c>
      <c r="L84">
        <v>38.575558000000001</v>
      </c>
      <c r="M84">
        <v>38.714455000000001</v>
      </c>
      <c r="N84">
        <v>38.832614999999997</v>
      </c>
      <c r="O84">
        <v>38.943995999999999</v>
      </c>
      <c r="P84">
        <v>39.053314</v>
      </c>
      <c r="Q84">
        <v>39.157688</v>
      </c>
      <c r="R84">
        <v>39.260513000000003</v>
      </c>
      <c r="S84">
        <v>39.293250999999998</v>
      </c>
      <c r="T84">
        <v>39.311698999999997</v>
      </c>
      <c r="U84">
        <v>39.312496000000003</v>
      </c>
      <c r="V84">
        <v>39.325729000000003</v>
      </c>
      <c r="W84">
        <v>39.341942000000003</v>
      </c>
      <c r="X84">
        <v>39.359397999999999</v>
      </c>
      <c r="Y84">
        <v>39.376224999999998</v>
      </c>
      <c r="Z84">
        <v>39.391463999999999</v>
      </c>
      <c r="AA84">
        <v>39.406844999999997</v>
      </c>
      <c r="AB84">
        <v>39.418415000000003</v>
      </c>
      <c r="AC84">
        <v>39.430370000000003</v>
      </c>
      <c r="AD84">
        <v>39.440105000000003</v>
      </c>
      <c r="AE84">
        <v>39.450836000000002</v>
      </c>
      <c r="AF84">
        <v>39.461323</v>
      </c>
      <c r="AG84">
        <v>39.475906000000002</v>
      </c>
      <c r="AH84">
        <v>39.488692999999998</v>
      </c>
      <c r="AI84">
        <v>39.498179999999998</v>
      </c>
      <c r="AJ84" s="22">
        <v>2E-3</v>
      </c>
    </row>
    <row r="85" spans="1:36" x14ac:dyDescent="0.25">
      <c r="A85" t="s">
        <v>175</v>
      </c>
      <c r="B85" t="s">
        <v>3657</v>
      </c>
      <c r="C85" t="s">
        <v>3658</v>
      </c>
      <c r="D85" t="s">
        <v>3506</v>
      </c>
      <c r="F85">
        <v>30.372063000000001</v>
      </c>
      <c r="G85">
        <v>30.520814999999999</v>
      </c>
      <c r="H85">
        <v>30.810682</v>
      </c>
      <c r="I85">
        <v>31.128997999999999</v>
      </c>
      <c r="J85">
        <v>31.316980000000001</v>
      </c>
      <c r="K85">
        <v>31.509905</v>
      </c>
      <c r="L85">
        <v>31.678570000000001</v>
      </c>
      <c r="M85">
        <v>31.853653000000001</v>
      </c>
      <c r="N85">
        <v>32.001658999999997</v>
      </c>
      <c r="O85">
        <v>32.124274999999997</v>
      </c>
      <c r="P85">
        <v>32.236125999999999</v>
      </c>
      <c r="Q85">
        <v>32.337589000000001</v>
      </c>
      <c r="R85">
        <v>32.438507000000001</v>
      </c>
      <c r="S85">
        <v>32.471237000000002</v>
      </c>
      <c r="T85">
        <v>32.491444000000001</v>
      </c>
      <c r="U85">
        <v>32.511242000000003</v>
      </c>
      <c r="V85">
        <v>32.548965000000003</v>
      </c>
      <c r="W85">
        <v>32.563549000000002</v>
      </c>
      <c r="X85">
        <v>32.578887999999999</v>
      </c>
      <c r="Y85">
        <v>32.592632000000002</v>
      </c>
      <c r="Z85">
        <v>32.606445000000001</v>
      </c>
      <c r="AA85">
        <v>32.619914999999999</v>
      </c>
      <c r="AB85">
        <v>32.632159999999999</v>
      </c>
      <c r="AC85">
        <v>32.644866999999998</v>
      </c>
      <c r="AD85">
        <v>32.657393999999996</v>
      </c>
      <c r="AE85">
        <v>32.669342</v>
      </c>
      <c r="AF85">
        <v>32.681075999999997</v>
      </c>
      <c r="AG85">
        <v>32.694420000000001</v>
      </c>
      <c r="AH85">
        <v>32.706767999999997</v>
      </c>
      <c r="AI85">
        <v>32.715057000000002</v>
      </c>
      <c r="AJ85" s="22">
        <v>3.0000000000000001E-3</v>
      </c>
    </row>
    <row r="86" spans="1:36" x14ac:dyDescent="0.25">
      <c r="A86" t="s">
        <v>176</v>
      </c>
      <c r="B86" t="s">
        <v>3659</v>
      </c>
      <c r="C86" t="s">
        <v>3660</v>
      </c>
      <c r="D86" t="s">
        <v>3506</v>
      </c>
      <c r="F86">
        <v>36.579048</v>
      </c>
      <c r="G86">
        <v>36.686329000000001</v>
      </c>
      <c r="H86">
        <v>36.798740000000002</v>
      </c>
      <c r="I86">
        <v>36.902816999999999</v>
      </c>
      <c r="J86">
        <v>36.995139999999999</v>
      </c>
      <c r="K86">
        <v>37.089001000000003</v>
      </c>
      <c r="L86">
        <v>37.183281000000001</v>
      </c>
      <c r="M86">
        <v>37.278896000000003</v>
      </c>
      <c r="N86">
        <v>37.374493000000001</v>
      </c>
      <c r="O86">
        <v>37.469898000000001</v>
      </c>
      <c r="P86">
        <v>37.565998</v>
      </c>
      <c r="Q86">
        <v>37.661858000000002</v>
      </c>
      <c r="R86">
        <v>37.758408000000003</v>
      </c>
      <c r="S86">
        <v>37.778163999999997</v>
      </c>
      <c r="T86">
        <v>37.775084999999997</v>
      </c>
      <c r="U86">
        <v>37.772373000000002</v>
      </c>
      <c r="V86">
        <v>37.761100999999996</v>
      </c>
      <c r="W86">
        <v>37.772151999999998</v>
      </c>
      <c r="X86">
        <v>37.784607000000001</v>
      </c>
      <c r="Y86">
        <v>37.795200000000001</v>
      </c>
      <c r="Z86">
        <v>37.805840000000003</v>
      </c>
      <c r="AA86">
        <v>37.815421999999998</v>
      </c>
      <c r="AB86">
        <v>37.824738000000004</v>
      </c>
      <c r="AC86">
        <v>37.830368</v>
      </c>
      <c r="AD86">
        <v>37.83419</v>
      </c>
      <c r="AE86">
        <v>37.835307999999998</v>
      </c>
      <c r="AF86">
        <v>37.837200000000003</v>
      </c>
      <c r="AG86">
        <v>37.845146</v>
      </c>
      <c r="AH86">
        <v>37.853870000000001</v>
      </c>
      <c r="AI86">
        <v>37.855823999999998</v>
      </c>
      <c r="AJ86" s="22">
        <v>1E-3</v>
      </c>
    </row>
    <row r="87" spans="1:36" x14ac:dyDescent="0.25">
      <c r="A87" t="s">
        <v>177</v>
      </c>
      <c r="B87" t="s">
        <v>3661</v>
      </c>
      <c r="C87" t="s">
        <v>3662</v>
      </c>
      <c r="D87" t="s">
        <v>3506</v>
      </c>
      <c r="F87">
        <v>43.115409999999997</v>
      </c>
      <c r="G87">
        <v>43.209747</v>
      </c>
      <c r="H87">
        <v>43.337200000000003</v>
      </c>
      <c r="I87">
        <v>43.46508</v>
      </c>
      <c r="J87">
        <v>43.577793</v>
      </c>
      <c r="K87">
        <v>43.677208</v>
      </c>
      <c r="L87">
        <v>43.777489000000003</v>
      </c>
      <c r="M87">
        <v>43.880569000000001</v>
      </c>
      <c r="N87">
        <v>43.980018999999999</v>
      </c>
      <c r="O87">
        <v>44.079093999999998</v>
      </c>
      <c r="P87">
        <v>44.179561999999997</v>
      </c>
      <c r="Q87">
        <v>44.278492</v>
      </c>
      <c r="R87">
        <v>44.379508999999999</v>
      </c>
      <c r="S87">
        <v>44.412078999999999</v>
      </c>
      <c r="T87">
        <v>44.431114000000001</v>
      </c>
      <c r="U87">
        <v>44.448086000000004</v>
      </c>
      <c r="V87">
        <v>44.462398999999998</v>
      </c>
      <c r="W87">
        <v>44.476990000000001</v>
      </c>
      <c r="X87">
        <v>44.491745000000002</v>
      </c>
      <c r="Y87">
        <v>44.504345000000001</v>
      </c>
      <c r="Z87">
        <v>44.516731</v>
      </c>
      <c r="AA87">
        <v>44.528267</v>
      </c>
      <c r="AB87">
        <v>44.539326000000003</v>
      </c>
      <c r="AC87">
        <v>44.550159000000001</v>
      </c>
      <c r="AD87">
        <v>44.560326000000003</v>
      </c>
      <c r="AE87">
        <v>44.570259</v>
      </c>
      <c r="AF87">
        <v>44.580368</v>
      </c>
      <c r="AG87">
        <v>44.590415999999998</v>
      </c>
      <c r="AH87">
        <v>44.600482999999997</v>
      </c>
      <c r="AI87">
        <v>44.604686999999998</v>
      </c>
      <c r="AJ87" s="22">
        <v>1E-3</v>
      </c>
    </row>
    <row r="88" spans="1:36" x14ac:dyDescent="0.25">
      <c r="A88" t="s">
        <v>178</v>
      </c>
      <c r="B88" t="s">
        <v>3663</v>
      </c>
      <c r="C88" t="s">
        <v>3664</v>
      </c>
      <c r="D88" t="s">
        <v>3506</v>
      </c>
      <c r="F88">
        <v>62.503990000000002</v>
      </c>
      <c r="G88">
        <v>62.643841000000002</v>
      </c>
      <c r="H88">
        <v>62.836483000000001</v>
      </c>
      <c r="I88">
        <v>63.019539000000002</v>
      </c>
      <c r="J88">
        <v>63.118319999999997</v>
      </c>
      <c r="K88">
        <v>63.234107999999999</v>
      </c>
      <c r="L88">
        <v>63.354008</v>
      </c>
      <c r="M88">
        <v>63.479453999999997</v>
      </c>
      <c r="N88">
        <v>63.588776000000003</v>
      </c>
      <c r="O88">
        <v>63.692028000000001</v>
      </c>
      <c r="P88">
        <v>63.795296</v>
      </c>
      <c r="Q88">
        <v>63.895679000000001</v>
      </c>
      <c r="R88">
        <v>64.000564999999995</v>
      </c>
      <c r="S88">
        <v>64.036095000000003</v>
      </c>
      <c r="T88">
        <v>64.057648</v>
      </c>
      <c r="U88">
        <v>64.079009999999997</v>
      </c>
      <c r="V88">
        <v>64.109558000000007</v>
      </c>
      <c r="W88">
        <v>64.127373000000006</v>
      </c>
      <c r="X88">
        <v>64.145545999999996</v>
      </c>
      <c r="Y88">
        <v>64.159408999999997</v>
      </c>
      <c r="Z88">
        <v>64.174019000000001</v>
      </c>
      <c r="AA88">
        <v>64.187056999999996</v>
      </c>
      <c r="AB88">
        <v>64.199791000000005</v>
      </c>
      <c r="AC88">
        <v>64.208824000000007</v>
      </c>
      <c r="AD88">
        <v>64.216697999999994</v>
      </c>
      <c r="AE88">
        <v>64.223502999999994</v>
      </c>
      <c r="AF88">
        <v>64.237044999999995</v>
      </c>
      <c r="AG88">
        <v>64.247681</v>
      </c>
      <c r="AH88">
        <v>64.257141000000004</v>
      </c>
      <c r="AI88">
        <v>64.260979000000006</v>
      </c>
      <c r="AJ88" s="22">
        <v>1E-3</v>
      </c>
    </row>
    <row r="89" spans="1:36" x14ac:dyDescent="0.25">
      <c r="A89" t="s">
        <v>220</v>
      </c>
      <c r="B89" t="s">
        <v>3665</v>
      </c>
      <c r="C89" t="s">
        <v>3666</v>
      </c>
      <c r="D89" t="s">
        <v>3506</v>
      </c>
      <c r="F89">
        <v>30.965392999999999</v>
      </c>
      <c r="G89">
        <v>31.030242999999999</v>
      </c>
      <c r="H89">
        <v>31.183413000000002</v>
      </c>
      <c r="I89">
        <v>31.346336000000001</v>
      </c>
      <c r="J89">
        <v>31.466515000000001</v>
      </c>
      <c r="K89">
        <v>31.585629000000001</v>
      </c>
      <c r="L89">
        <v>31.704947000000001</v>
      </c>
      <c r="M89">
        <v>31.830257</v>
      </c>
      <c r="N89">
        <v>31.949466999999999</v>
      </c>
      <c r="O89">
        <v>32.062237000000003</v>
      </c>
      <c r="P89">
        <v>32.176032999999997</v>
      </c>
      <c r="Q89">
        <v>32.282508999999997</v>
      </c>
      <c r="R89">
        <v>32.393517000000003</v>
      </c>
      <c r="S89">
        <v>32.436019999999999</v>
      </c>
      <c r="T89">
        <v>32.465729000000003</v>
      </c>
      <c r="U89">
        <v>32.495063999999999</v>
      </c>
      <c r="V89">
        <v>32.525714999999998</v>
      </c>
      <c r="W89">
        <v>32.550925999999997</v>
      </c>
      <c r="X89">
        <v>32.577209000000003</v>
      </c>
      <c r="Y89">
        <v>32.597163999999999</v>
      </c>
      <c r="Z89">
        <v>32.617686999999997</v>
      </c>
      <c r="AA89">
        <v>32.636906000000003</v>
      </c>
      <c r="AB89">
        <v>32.655506000000003</v>
      </c>
      <c r="AC89">
        <v>32.674187000000003</v>
      </c>
      <c r="AD89">
        <v>32.692901999999997</v>
      </c>
      <c r="AE89">
        <v>32.711311000000002</v>
      </c>
      <c r="AF89">
        <v>32.730590999999997</v>
      </c>
      <c r="AG89">
        <v>32.748691999999998</v>
      </c>
      <c r="AH89">
        <v>32.767574000000003</v>
      </c>
      <c r="AI89">
        <v>32.782260999999998</v>
      </c>
      <c r="AJ89" s="22">
        <v>2E-3</v>
      </c>
    </row>
    <row r="90" spans="1:36" x14ac:dyDescent="0.25">
      <c r="A90" t="s">
        <v>221</v>
      </c>
      <c r="B90" t="s">
        <v>3667</v>
      </c>
      <c r="C90" t="s">
        <v>3668</v>
      </c>
      <c r="D90" t="s">
        <v>3506</v>
      </c>
      <c r="F90">
        <v>43.717781000000002</v>
      </c>
      <c r="G90">
        <v>43.778522000000002</v>
      </c>
      <c r="H90">
        <v>43.900844999999997</v>
      </c>
      <c r="I90">
        <v>44.057651999999997</v>
      </c>
      <c r="J90">
        <v>44.189174999999999</v>
      </c>
      <c r="K90">
        <v>44.318344000000003</v>
      </c>
      <c r="L90">
        <v>44.443272</v>
      </c>
      <c r="M90">
        <v>44.570427000000002</v>
      </c>
      <c r="N90">
        <v>44.686664999999998</v>
      </c>
      <c r="O90">
        <v>44.799007000000003</v>
      </c>
      <c r="P90">
        <v>44.912235000000003</v>
      </c>
      <c r="Q90">
        <v>45.017220000000002</v>
      </c>
      <c r="R90">
        <v>45.126067999999997</v>
      </c>
      <c r="S90">
        <v>45.167679</v>
      </c>
      <c r="T90">
        <v>45.176174000000003</v>
      </c>
      <c r="U90">
        <v>45.194248000000002</v>
      </c>
      <c r="V90">
        <v>45.213085</v>
      </c>
      <c r="W90">
        <v>45.231318999999999</v>
      </c>
      <c r="X90">
        <v>45.252696999999998</v>
      </c>
      <c r="Y90">
        <v>45.274169999999998</v>
      </c>
      <c r="Z90">
        <v>45.293163</v>
      </c>
      <c r="AA90">
        <v>45.312817000000003</v>
      </c>
      <c r="AB90">
        <v>45.329619999999998</v>
      </c>
      <c r="AC90">
        <v>45.347084000000002</v>
      </c>
      <c r="AD90">
        <v>45.364952000000002</v>
      </c>
      <c r="AE90">
        <v>45.382041999999998</v>
      </c>
      <c r="AF90">
        <v>45.399044000000004</v>
      </c>
      <c r="AG90">
        <v>45.418205</v>
      </c>
      <c r="AH90">
        <v>45.436656999999997</v>
      </c>
      <c r="AI90">
        <v>45.452114000000002</v>
      </c>
      <c r="AJ90" s="22">
        <v>1E-3</v>
      </c>
    </row>
    <row r="91" spans="1:36" x14ac:dyDescent="0.25">
      <c r="A91" t="s">
        <v>28</v>
      </c>
      <c r="C91" t="s">
        <v>3669</v>
      </c>
    </row>
    <row r="92" spans="1:36" x14ac:dyDescent="0.25">
      <c r="A92" t="s">
        <v>168</v>
      </c>
      <c r="B92" t="s">
        <v>3670</v>
      </c>
      <c r="C92" t="s">
        <v>3671</v>
      </c>
      <c r="D92" t="s">
        <v>3506</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t="s">
        <v>11</v>
      </c>
    </row>
    <row r="93" spans="1:36" x14ac:dyDescent="0.25">
      <c r="A93" t="s">
        <v>169</v>
      </c>
      <c r="B93" t="s">
        <v>3672</v>
      </c>
      <c r="C93" t="s">
        <v>3673</v>
      </c>
      <c r="D93" t="s">
        <v>3506</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t="s">
        <v>11</v>
      </c>
    </row>
    <row r="94" spans="1:36" x14ac:dyDescent="0.25">
      <c r="A94" t="s">
        <v>170</v>
      </c>
      <c r="B94" t="s">
        <v>3674</v>
      </c>
      <c r="C94" t="s">
        <v>3675</v>
      </c>
      <c r="D94" t="s">
        <v>3506</v>
      </c>
      <c r="F94">
        <v>39.197941</v>
      </c>
      <c r="G94">
        <v>39.136569999999999</v>
      </c>
      <c r="H94">
        <v>39.220092999999999</v>
      </c>
      <c r="I94">
        <v>39.312114999999999</v>
      </c>
      <c r="J94">
        <v>39.495632000000001</v>
      </c>
      <c r="K94">
        <v>39.629452000000001</v>
      </c>
      <c r="L94">
        <v>39.706206999999999</v>
      </c>
      <c r="M94">
        <v>39.789875000000002</v>
      </c>
      <c r="N94">
        <v>39.873089</v>
      </c>
      <c r="O94">
        <v>39.952418999999999</v>
      </c>
      <c r="P94">
        <v>40.034035000000003</v>
      </c>
      <c r="Q94">
        <v>40.101500999999999</v>
      </c>
      <c r="R94">
        <v>40.182868999999997</v>
      </c>
      <c r="S94">
        <v>40.240806999999997</v>
      </c>
      <c r="T94">
        <v>40.294181999999999</v>
      </c>
      <c r="U94">
        <v>40.347759000000003</v>
      </c>
      <c r="V94">
        <v>40.400444</v>
      </c>
      <c r="W94">
        <v>40.450169000000002</v>
      </c>
      <c r="X94">
        <v>40.504024999999999</v>
      </c>
      <c r="Y94">
        <v>40.548565000000004</v>
      </c>
      <c r="Z94">
        <v>40.594363999999999</v>
      </c>
      <c r="AA94">
        <v>40.639384999999997</v>
      </c>
      <c r="AB94">
        <v>40.682529000000002</v>
      </c>
      <c r="AC94">
        <v>40.727535000000003</v>
      </c>
      <c r="AD94">
        <v>40.774174000000002</v>
      </c>
      <c r="AE94">
        <v>40.820098999999999</v>
      </c>
      <c r="AF94">
        <v>40.867432000000001</v>
      </c>
      <c r="AG94">
        <v>40.914845</v>
      </c>
      <c r="AH94">
        <v>40.962940000000003</v>
      </c>
      <c r="AI94">
        <v>40.997387000000003</v>
      </c>
      <c r="AJ94" s="22">
        <v>2E-3</v>
      </c>
    </row>
    <row r="95" spans="1:36" x14ac:dyDescent="0.25">
      <c r="A95" t="s">
        <v>171</v>
      </c>
      <c r="B95" t="s">
        <v>3676</v>
      </c>
      <c r="C95" t="s">
        <v>3677</v>
      </c>
      <c r="D95" t="s">
        <v>3506</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t="s">
        <v>11</v>
      </c>
    </row>
    <row r="96" spans="1:36" x14ac:dyDescent="0.25">
      <c r="A96" t="s">
        <v>172</v>
      </c>
      <c r="B96" t="s">
        <v>3678</v>
      </c>
      <c r="C96" t="s">
        <v>3679</v>
      </c>
      <c r="D96" t="s">
        <v>3506</v>
      </c>
      <c r="F96">
        <v>45.273712000000003</v>
      </c>
      <c r="G96">
        <v>45.234096999999998</v>
      </c>
      <c r="H96">
        <v>45.310966000000001</v>
      </c>
      <c r="I96">
        <v>45.409008</v>
      </c>
      <c r="J96">
        <v>45.606712000000002</v>
      </c>
      <c r="K96">
        <v>45.763393000000001</v>
      </c>
      <c r="L96">
        <v>45.843445000000003</v>
      </c>
      <c r="M96">
        <v>45.916969000000002</v>
      </c>
      <c r="N96">
        <v>45.995361000000003</v>
      </c>
      <c r="O96">
        <v>46.068516000000002</v>
      </c>
      <c r="P96">
        <v>46.141598000000002</v>
      </c>
      <c r="Q96">
        <v>46.203116999999999</v>
      </c>
      <c r="R96">
        <v>46.277092000000003</v>
      </c>
      <c r="S96">
        <v>46.328460999999997</v>
      </c>
      <c r="T96">
        <v>46.375076</v>
      </c>
      <c r="U96">
        <v>46.421889999999998</v>
      </c>
      <c r="V96">
        <v>46.469444000000003</v>
      </c>
      <c r="W96">
        <v>46.514544999999998</v>
      </c>
      <c r="X96">
        <v>46.562278999999997</v>
      </c>
      <c r="Y96">
        <v>46.603127000000001</v>
      </c>
      <c r="Z96">
        <v>46.644309999999997</v>
      </c>
      <c r="AA96">
        <v>46.684956</v>
      </c>
      <c r="AB96">
        <v>46.723236</v>
      </c>
      <c r="AC96">
        <v>46.762920000000001</v>
      </c>
      <c r="AD96">
        <v>46.804001</v>
      </c>
      <c r="AE96">
        <v>46.844611999999998</v>
      </c>
      <c r="AF96">
        <v>46.886406000000001</v>
      </c>
      <c r="AG96">
        <v>46.928600000000003</v>
      </c>
      <c r="AH96">
        <v>46.971260000000001</v>
      </c>
      <c r="AI96">
        <v>46.998607999999997</v>
      </c>
      <c r="AJ96" s="22">
        <v>1E-3</v>
      </c>
    </row>
    <row r="97" spans="1:36" x14ac:dyDescent="0.25">
      <c r="A97" t="s">
        <v>173</v>
      </c>
      <c r="B97" t="s">
        <v>3680</v>
      </c>
      <c r="C97" t="s">
        <v>3681</v>
      </c>
      <c r="D97" t="s">
        <v>3506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t="s">
        <v>11</v>
      </c>
    </row>
    <row r="98" spans="1:36" x14ac:dyDescent="0.25">
      <c r="A98" t="s">
        <v>218</v>
      </c>
      <c r="B98" t="s">
        <v>3682</v>
      </c>
      <c r="C98" t="s">
        <v>3683</v>
      </c>
      <c r="D98" t="s">
        <v>3506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t="s">
        <v>11</v>
      </c>
    </row>
    <row r="99" spans="1:36" x14ac:dyDescent="0.25">
      <c r="A99" t="s">
        <v>219</v>
      </c>
      <c r="B99" t="s">
        <v>3684</v>
      </c>
      <c r="C99" t="s">
        <v>3685</v>
      </c>
      <c r="D99" t="s">
        <v>3506</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t="s">
        <v>11</v>
      </c>
    </row>
    <row r="100" spans="1:36" x14ac:dyDescent="0.25">
      <c r="A100" t="s">
        <v>167</v>
      </c>
      <c r="B100" t="s">
        <v>3686</v>
      </c>
      <c r="C100" t="s">
        <v>3687</v>
      </c>
      <c r="D100" t="s">
        <v>3506</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t="s">
        <v>11</v>
      </c>
    </row>
    <row r="101" spans="1:36" x14ac:dyDescent="0.25">
      <c r="A101" t="s">
        <v>174</v>
      </c>
      <c r="B101" t="s">
        <v>3688</v>
      </c>
      <c r="C101" t="s">
        <v>3689</v>
      </c>
      <c r="D101" t="s">
        <v>3506</v>
      </c>
      <c r="F101">
        <v>47.43224</v>
      </c>
      <c r="G101">
        <v>47.575462000000002</v>
      </c>
      <c r="H101">
        <v>47.762504999999997</v>
      </c>
      <c r="I101">
        <v>47.992767000000001</v>
      </c>
      <c r="J101">
        <v>48.120193</v>
      </c>
      <c r="K101">
        <v>48.260551</v>
      </c>
      <c r="L101">
        <v>48.405357000000002</v>
      </c>
      <c r="M101">
        <v>48.539378999999997</v>
      </c>
      <c r="N101">
        <v>48.659657000000003</v>
      </c>
      <c r="O101">
        <v>48.772350000000003</v>
      </c>
      <c r="P101">
        <v>48.882812000000001</v>
      </c>
      <c r="Q101">
        <v>48.988537000000001</v>
      </c>
      <c r="R101">
        <v>49.091701999999998</v>
      </c>
      <c r="S101">
        <v>49.124935000000001</v>
      </c>
      <c r="T101">
        <v>49.145409000000001</v>
      </c>
      <c r="U101">
        <v>49.16404</v>
      </c>
      <c r="V101">
        <v>49.177672999999999</v>
      </c>
      <c r="W101">
        <v>49.187945999999997</v>
      </c>
      <c r="X101">
        <v>49.198345000000003</v>
      </c>
      <c r="Y101">
        <v>49.214843999999999</v>
      </c>
      <c r="Z101">
        <v>49.230907000000002</v>
      </c>
      <c r="AA101">
        <v>49.246727</v>
      </c>
      <c r="AB101">
        <v>49.260361000000003</v>
      </c>
      <c r="AC101">
        <v>49.274600999999997</v>
      </c>
      <c r="AD101">
        <v>49.28933</v>
      </c>
      <c r="AE101">
        <v>49.303711</v>
      </c>
      <c r="AF101">
        <v>49.318095999999997</v>
      </c>
      <c r="AG101">
        <v>49.333500000000001</v>
      </c>
      <c r="AH101">
        <v>49.348250999999998</v>
      </c>
      <c r="AI101">
        <v>49.358916999999998</v>
      </c>
      <c r="AJ101" s="22">
        <v>1E-3</v>
      </c>
    </row>
    <row r="102" spans="1:36" x14ac:dyDescent="0.25">
      <c r="A102" t="s">
        <v>175</v>
      </c>
      <c r="B102" t="s">
        <v>3690</v>
      </c>
      <c r="C102" t="s">
        <v>3691</v>
      </c>
      <c r="D102" t="s">
        <v>3506</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176</v>
      </c>
      <c r="B103" t="s">
        <v>3692</v>
      </c>
      <c r="C103" t="s">
        <v>3693</v>
      </c>
      <c r="D103" t="s">
        <v>3506</v>
      </c>
      <c r="F103">
        <v>46.410609999999998</v>
      </c>
      <c r="G103">
        <v>46.515586999999996</v>
      </c>
      <c r="H103">
        <v>46.630282999999999</v>
      </c>
      <c r="I103">
        <v>46.740608000000002</v>
      </c>
      <c r="J103">
        <v>46.835135999999999</v>
      </c>
      <c r="K103">
        <v>46.931648000000003</v>
      </c>
      <c r="L103">
        <v>47.02758</v>
      </c>
      <c r="M103">
        <v>47.125343000000001</v>
      </c>
      <c r="N103">
        <v>47.222873999999997</v>
      </c>
      <c r="O103">
        <v>47.319988000000002</v>
      </c>
      <c r="P103">
        <v>47.417884999999998</v>
      </c>
      <c r="Q103">
        <v>47.514995999999996</v>
      </c>
      <c r="R103">
        <v>47.613540999999998</v>
      </c>
      <c r="S103">
        <v>47.644298999999997</v>
      </c>
      <c r="T103">
        <v>47.659748</v>
      </c>
      <c r="U103">
        <v>47.665599999999998</v>
      </c>
      <c r="V103">
        <v>47.670268999999998</v>
      </c>
      <c r="W103">
        <v>47.676895000000002</v>
      </c>
      <c r="X103">
        <v>47.676254</v>
      </c>
      <c r="Y103">
        <v>47.687995999999998</v>
      </c>
      <c r="Z103">
        <v>47.695774</v>
      </c>
      <c r="AA103">
        <v>47.704371999999999</v>
      </c>
      <c r="AB103">
        <v>47.702331999999998</v>
      </c>
      <c r="AC103">
        <v>47.702872999999997</v>
      </c>
      <c r="AD103">
        <v>47.712502000000001</v>
      </c>
      <c r="AE103">
        <v>47.721977000000003</v>
      </c>
      <c r="AF103">
        <v>47.731696999999997</v>
      </c>
      <c r="AG103">
        <v>47.740879</v>
      </c>
      <c r="AH103">
        <v>47.750332</v>
      </c>
      <c r="AI103">
        <v>47.753695999999998</v>
      </c>
      <c r="AJ103" s="22">
        <v>1E-3</v>
      </c>
    </row>
    <row r="104" spans="1:36" x14ac:dyDescent="0.25">
      <c r="A104" t="s">
        <v>177</v>
      </c>
      <c r="B104" t="s">
        <v>3694</v>
      </c>
      <c r="C104" t="s">
        <v>3695</v>
      </c>
      <c r="D104" t="s">
        <v>3506</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178</v>
      </c>
      <c r="B105" t="s">
        <v>3696</v>
      </c>
      <c r="C105" t="s">
        <v>3697</v>
      </c>
      <c r="D105" t="s">
        <v>3506</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t="s">
        <v>11</v>
      </c>
    </row>
    <row r="106" spans="1:36" x14ac:dyDescent="0.25">
      <c r="A106" t="s">
        <v>220</v>
      </c>
      <c r="B106" t="s">
        <v>3698</v>
      </c>
      <c r="C106" t="s">
        <v>3699</v>
      </c>
      <c r="D106" t="s">
        <v>3506</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221</v>
      </c>
      <c r="B107" t="s">
        <v>3700</v>
      </c>
      <c r="C107" t="s">
        <v>3701</v>
      </c>
      <c r="D107" t="s">
        <v>3506</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27</v>
      </c>
      <c r="C108" t="s">
        <v>3702</v>
      </c>
    </row>
    <row r="109" spans="1:36" x14ac:dyDescent="0.25">
      <c r="A109" t="s">
        <v>168</v>
      </c>
      <c r="B109" t="s">
        <v>3703</v>
      </c>
      <c r="C109" t="s">
        <v>3704</v>
      </c>
      <c r="D109" t="s">
        <v>3506</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169</v>
      </c>
      <c r="B110" t="s">
        <v>3705</v>
      </c>
      <c r="C110" t="s">
        <v>3706</v>
      </c>
      <c r="D110" t="s">
        <v>3506</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t="s">
        <v>11</v>
      </c>
    </row>
    <row r="111" spans="1:36" x14ac:dyDescent="0.25">
      <c r="A111" t="s">
        <v>170</v>
      </c>
      <c r="B111" t="s">
        <v>3707</v>
      </c>
      <c r="C111" t="s">
        <v>3708</v>
      </c>
      <c r="D111" t="s">
        <v>3506</v>
      </c>
      <c r="F111">
        <v>37.539271999999997</v>
      </c>
      <c r="G111">
        <v>37.474941000000001</v>
      </c>
      <c r="H111">
        <v>37.559578000000002</v>
      </c>
      <c r="I111">
        <v>37.648029000000001</v>
      </c>
      <c r="J111">
        <v>37.813183000000002</v>
      </c>
      <c r="K111">
        <v>37.937781999999999</v>
      </c>
      <c r="L111">
        <v>38.014969000000001</v>
      </c>
      <c r="M111">
        <v>38.098697999999999</v>
      </c>
      <c r="N111">
        <v>38.182026</v>
      </c>
      <c r="O111">
        <v>38.261066</v>
      </c>
      <c r="P111">
        <v>38.342345999999999</v>
      </c>
      <c r="Q111">
        <v>38.409660000000002</v>
      </c>
      <c r="R111">
        <v>38.490616000000003</v>
      </c>
      <c r="S111">
        <v>38.547634000000002</v>
      </c>
      <c r="T111">
        <v>38.600185000000003</v>
      </c>
      <c r="U111">
        <v>38.653441999999998</v>
      </c>
      <c r="V111">
        <v>38.706310000000002</v>
      </c>
      <c r="W111">
        <v>38.756115000000001</v>
      </c>
      <c r="X111">
        <v>38.810043</v>
      </c>
      <c r="Y111">
        <v>38.854568</v>
      </c>
      <c r="Z111">
        <v>38.900531999999998</v>
      </c>
      <c r="AA111">
        <v>38.945670999999997</v>
      </c>
      <c r="AB111">
        <v>38.988948999999998</v>
      </c>
      <c r="AC111">
        <v>39.033985000000001</v>
      </c>
      <c r="AD111">
        <v>39.080643000000002</v>
      </c>
      <c r="AE111">
        <v>39.126579</v>
      </c>
      <c r="AF111">
        <v>39.173999999999999</v>
      </c>
      <c r="AG111">
        <v>39.221401</v>
      </c>
      <c r="AH111">
        <v>39.269553999999999</v>
      </c>
      <c r="AI111">
        <v>39.304049999999997</v>
      </c>
      <c r="AJ111" s="22">
        <v>2E-3</v>
      </c>
    </row>
    <row r="112" spans="1:36" x14ac:dyDescent="0.25">
      <c r="A112" t="s">
        <v>171</v>
      </c>
      <c r="B112" t="s">
        <v>3709</v>
      </c>
      <c r="C112" t="s">
        <v>3710</v>
      </c>
      <c r="D112" t="s">
        <v>3506</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t="s">
        <v>11</v>
      </c>
    </row>
    <row r="113" spans="1:36" x14ac:dyDescent="0.25">
      <c r="A113" t="s">
        <v>172</v>
      </c>
      <c r="B113" t="s">
        <v>3711</v>
      </c>
      <c r="C113" t="s">
        <v>3712</v>
      </c>
      <c r="D113" t="s">
        <v>3506</v>
      </c>
      <c r="F113">
        <v>43.611373999999998</v>
      </c>
      <c r="G113">
        <v>43.572040999999999</v>
      </c>
      <c r="H113">
        <v>43.646374000000002</v>
      </c>
      <c r="I113">
        <v>43.75</v>
      </c>
      <c r="J113">
        <v>43.931175000000003</v>
      </c>
      <c r="K113">
        <v>44.081924000000001</v>
      </c>
      <c r="L113">
        <v>44.164791000000001</v>
      </c>
      <c r="M113">
        <v>44.235751999999998</v>
      </c>
      <c r="N113">
        <v>44.313858000000003</v>
      </c>
      <c r="O113">
        <v>44.387141999999997</v>
      </c>
      <c r="P113">
        <v>44.460278000000002</v>
      </c>
      <c r="Q113">
        <v>44.522854000000002</v>
      </c>
      <c r="R113">
        <v>44.596809</v>
      </c>
      <c r="S113">
        <v>44.648273000000003</v>
      </c>
      <c r="T113">
        <v>44.695019000000002</v>
      </c>
      <c r="U113">
        <v>44.743507000000001</v>
      </c>
      <c r="V113">
        <v>44.791091999999999</v>
      </c>
      <c r="W113">
        <v>44.835383999999998</v>
      </c>
      <c r="X113">
        <v>44.882354999999997</v>
      </c>
      <c r="Y113">
        <v>44.923271</v>
      </c>
      <c r="Z113">
        <v>44.964683999999998</v>
      </c>
      <c r="AA113">
        <v>45.005405000000003</v>
      </c>
      <c r="AB113">
        <v>45.044013999999997</v>
      </c>
      <c r="AC113">
        <v>45.083934999999997</v>
      </c>
      <c r="AD113">
        <v>45.125629000000004</v>
      </c>
      <c r="AE113">
        <v>45.167011000000002</v>
      </c>
      <c r="AF113">
        <v>45.209491999999997</v>
      </c>
      <c r="AG113">
        <v>45.251792999999999</v>
      </c>
      <c r="AH113">
        <v>45.294674000000001</v>
      </c>
      <c r="AI113">
        <v>45.322265999999999</v>
      </c>
      <c r="AJ113" s="22">
        <v>1E-3</v>
      </c>
    </row>
    <row r="114" spans="1:36" x14ac:dyDescent="0.25">
      <c r="A114" t="s">
        <v>173</v>
      </c>
      <c r="B114" t="s">
        <v>3713</v>
      </c>
      <c r="C114" t="s">
        <v>3714</v>
      </c>
      <c r="D114" t="s">
        <v>3506</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218</v>
      </c>
      <c r="B115" t="s">
        <v>3715</v>
      </c>
      <c r="C115" t="s">
        <v>3716</v>
      </c>
      <c r="D115" t="s">
        <v>3506</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219</v>
      </c>
      <c r="B116" t="s">
        <v>3717</v>
      </c>
      <c r="C116" t="s">
        <v>3718</v>
      </c>
      <c r="D116" t="s">
        <v>3506</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167</v>
      </c>
      <c r="B117" t="s">
        <v>3719</v>
      </c>
      <c r="C117" t="s">
        <v>3720</v>
      </c>
      <c r="D117" t="s">
        <v>3506</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t="s">
        <v>11</v>
      </c>
    </row>
    <row r="118" spans="1:36" x14ac:dyDescent="0.25">
      <c r="A118" t="s">
        <v>174</v>
      </c>
      <c r="B118" t="s">
        <v>3721</v>
      </c>
      <c r="C118" t="s">
        <v>3722</v>
      </c>
      <c r="D118" t="s">
        <v>3506</v>
      </c>
      <c r="F118">
        <v>46.327869</v>
      </c>
      <c r="G118">
        <v>46.472698000000001</v>
      </c>
      <c r="H118">
        <v>46.660240000000002</v>
      </c>
      <c r="I118">
        <v>46.885162000000001</v>
      </c>
      <c r="J118">
        <v>47.008831000000001</v>
      </c>
      <c r="K118">
        <v>47.146847000000001</v>
      </c>
      <c r="L118">
        <v>47.285514999999997</v>
      </c>
      <c r="M118">
        <v>47.426163000000003</v>
      </c>
      <c r="N118">
        <v>47.544604999999997</v>
      </c>
      <c r="O118">
        <v>47.656395000000003</v>
      </c>
      <c r="P118">
        <v>47.766128999999999</v>
      </c>
      <c r="Q118">
        <v>47.870766000000003</v>
      </c>
      <c r="R118">
        <v>47.974204999999998</v>
      </c>
      <c r="S118">
        <v>48.007595000000002</v>
      </c>
      <c r="T118">
        <v>48.022877000000001</v>
      </c>
      <c r="U118">
        <v>48.024590000000003</v>
      </c>
      <c r="V118">
        <v>48.041522999999998</v>
      </c>
      <c r="W118">
        <v>48.058307999999997</v>
      </c>
      <c r="X118">
        <v>48.075347999999998</v>
      </c>
      <c r="Y118">
        <v>48.092509999999997</v>
      </c>
      <c r="Z118">
        <v>48.107548000000001</v>
      </c>
      <c r="AA118">
        <v>48.123013</v>
      </c>
      <c r="AB118">
        <v>48.133678000000003</v>
      </c>
      <c r="AC118">
        <v>48.143520000000002</v>
      </c>
      <c r="AD118">
        <v>48.155650999999999</v>
      </c>
      <c r="AE118">
        <v>48.167400000000001</v>
      </c>
      <c r="AF118">
        <v>48.178390999999998</v>
      </c>
      <c r="AG118">
        <v>48.193626000000002</v>
      </c>
      <c r="AH118">
        <v>48.204276999999998</v>
      </c>
      <c r="AI118">
        <v>48.213099999999997</v>
      </c>
      <c r="AJ118" s="22">
        <v>1E-3</v>
      </c>
    </row>
    <row r="119" spans="1:36" x14ac:dyDescent="0.25">
      <c r="A119" t="s">
        <v>175</v>
      </c>
      <c r="B119" t="s">
        <v>3723</v>
      </c>
      <c r="C119" t="s">
        <v>3724</v>
      </c>
      <c r="D119" t="s">
        <v>3506</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176</v>
      </c>
      <c r="B120" t="s">
        <v>3725</v>
      </c>
      <c r="C120" t="s">
        <v>3726</v>
      </c>
      <c r="D120" t="s">
        <v>3506</v>
      </c>
      <c r="F120">
        <v>45.306094999999999</v>
      </c>
      <c r="G120">
        <v>45.414302999999997</v>
      </c>
      <c r="H120">
        <v>45.536040999999997</v>
      </c>
      <c r="I120">
        <v>45.644100000000002</v>
      </c>
      <c r="J120">
        <v>45.738712</v>
      </c>
      <c r="K120">
        <v>45.835307999999998</v>
      </c>
      <c r="L120">
        <v>45.931373999999998</v>
      </c>
      <c r="M120">
        <v>46.029045000000004</v>
      </c>
      <c r="N120">
        <v>46.126697999999998</v>
      </c>
      <c r="O120">
        <v>46.223948999999998</v>
      </c>
      <c r="P120">
        <v>46.322020999999999</v>
      </c>
      <c r="Q120">
        <v>46.419097999999998</v>
      </c>
      <c r="R120">
        <v>46.515518</v>
      </c>
      <c r="S120">
        <v>46.534720999999998</v>
      </c>
      <c r="T120">
        <v>46.532829</v>
      </c>
      <c r="U120">
        <v>46.528815999999999</v>
      </c>
      <c r="V120">
        <v>46.524853</v>
      </c>
      <c r="W120">
        <v>46.539555</v>
      </c>
      <c r="X120">
        <v>46.553832999999997</v>
      </c>
      <c r="Y120">
        <v>46.565764999999999</v>
      </c>
      <c r="Z120">
        <v>46.577759</v>
      </c>
      <c r="AA120">
        <v>46.587657999999998</v>
      </c>
      <c r="AB120">
        <v>46.592345999999999</v>
      </c>
      <c r="AC120">
        <v>46.595950999999999</v>
      </c>
      <c r="AD120">
        <v>46.597636999999999</v>
      </c>
      <c r="AE120">
        <v>46.607425999999997</v>
      </c>
      <c r="AF120">
        <v>46.618462000000001</v>
      </c>
      <c r="AG120">
        <v>46.627769000000001</v>
      </c>
      <c r="AH120">
        <v>46.637917000000002</v>
      </c>
      <c r="AI120">
        <v>46.641635999999998</v>
      </c>
      <c r="AJ120" s="22">
        <v>1E-3</v>
      </c>
    </row>
    <row r="121" spans="1:36" x14ac:dyDescent="0.25">
      <c r="A121" t="s">
        <v>177</v>
      </c>
      <c r="B121" t="s">
        <v>3727</v>
      </c>
      <c r="C121" t="s">
        <v>3728</v>
      </c>
      <c r="D121" t="s">
        <v>3506</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178</v>
      </c>
      <c r="B122" t="s">
        <v>3729</v>
      </c>
      <c r="C122" t="s">
        <v>3730</v>
      </c>
      <c r="D122" t="s">
        <v>3506</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t="s">
        <v>11</v>
      </c>
    </row>
    <row r="123" spans="1:36" x14ac:dyDescent="0.25">
      <c r="A123" t="s">
        <v>220</v>
      </c>
      <c r="B123" t="s">
        <v>3731</v>
      </c>
      <c r="C123" t="s">
        <v>3732</v>
      </c>
      <c r="D123" t="s">
        <v>3506</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221</v>
      </c>
      <c r="B124" t="s">
        <v>3733</v>
      </c>
      <c r="C124" t="s">
        <v>3734</v>
      </c>
      <c r="D124" t="s">
        <v>3506</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26</v>
      </c>
      <c r="C125" t="s">
        <v>3735</v>
      </c>
    </row>
    <row r="126" spans="1:36" x14ac:dyDescent="0.25">
      <c r="A126" t="s">
        <v>168</v>
      </c>
      <c r="B126" t="s">
        <v>3736</v>
      </c>
      <c r="C126" t="s">
        <v>3737</v>
      </c>
      <c r="D126" t="s">
        <v>3506</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169</v>
      </c>
      <c r="B127" t="s">
        <v>3738</v>
      </c>
      <c r="C127" t="s">
        <v>3739</v>
      </c>
      <c r="D127" t="s">
        <v>3506</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t="s">
        <v>11</v>
      </c>
    </row>
    <row r="128" spans="1:36" x14ac:dyDescent="0.25">
      <c r="A128" t="s">
        <v>170</v>
      </c>
      <c r="B128" t="s">
        <v>3740</v>
      </c>
      <c r="C128" t="s">
        <v>3741</v>
      </c>
      <c r="D128" t="s">
        <v>3506</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171</v>
      </c>
      <c r="B129" t="s">
        <v>3742</v>
      </c>
      <c r="C129" t="s">
        <v>3743</v>
      </c>
      <c r="D129" t="s">
        <v>3506</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t="s">
        <v>11</v>
      </c>
    </row>
    <row r="130" spans="1:36" x14ac:dyDescent="0.25">
      <c r="A130" t="s">
        <v>172</v>
      </c>
      <c r="B130" t="s">
        <v>3744</v>
      </c>
      <c r="C130" t="s">
        <v>3745</v>
      </c>
      <c r="D130" t="s">
        <v>3506</v>
      </c>
      <c r="F130">
        <v>43.098788999999996</v>
      </c>
      <c r="G130">
        <v>43.058883999999999</v>
      </c>
      <c r="H130">
        <v>43.133899999999997</v>
      </c>
      <c r="I130">
        <v>43.235621999999999</v>
      </c>
      <c r="J130">
        <v>43.425139999999999</v>
      </c>
      <c r="K130">
        <v>43.583477000000002</v>
      </c>
      <c r="L130">
        <v>43.664741999999997</v>
      </c>
      <c r="M130">
        <v>43.736687000000003</v>
      </c>
      <c r="N130">
        <v>43.814579000000002</v>
      </c>
      <c r="O130">
        <v>43.887604000000003</v>
      </c>
      <c r="P130">
        <v>43.960213000000003</v>
      </c>
      <c r="Q130">
        <v>44.022143999999997</v>
      </c>
      <c r="R130">
        <v>44.096462000000002</v>
      </c>
      <c r="S130">
        <v>44.146759000000003</v>
      </c>
      <c r="T130">
        <v>44.192172999999997</v>
      </c>
      <c r="U130">
        <v>44.239113000000003</v>
      </c>
      <c r="V130">
        <v>44.286422999999999</v>
      </c>
      <c r="W130">
        <v>44.330756999999998</v>
      </c>
      <c r="X130">
        <v>44.377738999999998</v>
      </c>
      <c r="Y130">
        <v>44.418151999999999</v>
      </c>
      <c r="Z130">
        <v>44.458655999999998</v>
      </c>
      <c r="AA130">
        <v>44.498829000000001</v>
      </c>
      <c r="AB130">
        <v>44.536915</v>
      </c>
      <c r="AC130">
        <v>44.576324</v>
      </c>
      <c r="AD130">
        <v>44.616928000000001</v>
      </c>
      <c r="AE130">
        <v>44.657192000000002</v>
      </c>
      <c r="AF130">
        <v>44.698830000000001</v>
      </c>
      <c r="AG130">
        <v>44.740406</v>
      </c>
      <c r="AH130">
        <v>44.782490000000003</v>
      </c>
      <c r="AI130">
        <v>44.809024999999998</v>
      </c>
      <c r="AJ130" s="22">
        <v>1E-3</v>
      </c>
    </row>
    <row r="131" spans="1:36" x14ac:dyDescent="0.25">
      <c r="A131" t="s">
        <v>173</v>
      </c>
      <c r="B131" t="s">
        <v>3746</v>
      </c>
      <c r="C131" t="s">
        <v>3747</v>
      </c>
      <c r="D131" t="s">
        <v>3506</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218</v>
      </c>
      <c r="B132" t="s">
        <v>3748</v>
      </c>
      <c r="C132" t="s">
        <v>3749</v>
      </c>
      <c r="D132" t="s">
        <v>3506</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219</v>
      </c>
      <c r="B133" t="s">
        <v>3750</v>
      </c>
      <c r="C133" t="s">
        <v>3751</v>
      </c>
      <c r="D133" t="s">
        <v>3506</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167</v>
      </c>
      <c r="B134" t="s">
        <v>3752</v>
      </c>
      <c r="C134" t="s">
        <v>3753</v>
      </c>
      <c r="D134" t="s">
        <v>3506</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t="s">
        <v>11</v>
      </c>
    </row>
    <row r="135" spans="1:36" x14ac:dyDescent="0.25">
      <c r="A135" t="s">
        <v>174</v>
      </c>
      <c r="B135" t="s">
        <v>3754</v>
      </c>
      <c r="C135" t="s">
        <v>3755</v>
      </c>
      <c r="D135" t="s">
        <v>3506</v>
      </c>
      <c r="F135">
        <v>47.604667999999997</v>
      </c>
      <c r="G135">
        <v>47.748806000000002</v>
      </c>
      <c r="H135">
        <v>47.935519999999997</v>
      </c>
      <c r="I135">
        <v>48.164535999999998</v>
      </c>
      <c r="J135">
        <v>48.290905000000002</v>
      </c>
      <c r="K135">
        <v>48.428303</v>
      </c>
      <c r="L135">
        <v>48.570396000000002</v>
      </c>
      <c r="M135">
        <v>48.706699</v>
      </c>
      <c r="N135">
        <v>48.825767999999997</v>
      </c>
      <c r="O135">
        <v>48.937652999999997</v>
      </c>
      <c r="P135">
        <v>49.047497</v>
      </c>
      <c r="Q135">
        <v>49.152546000000001</v>
      </c>
      <c r="R135">
        <v>49.255547</v>
      </c>
      <c r="S135">
        <v>49.288409999999999</v>
      </c>
      <c r="T135">
        <v>49.307944999999997</v>
      </c>
      <c r="U135">
        <v>49.319504000000002</v>
      </c>
      <c r="V135">
        <v>49.325836000000002</v>
      </c>
      <c r="W135">
        <v>49.339928</v>
      </c>
      <c r="X135">
        <v>49.356994999999998</v>
      </c>
      <c r="Y135">
        <v>49.373936</v>
      </c>
      <c r="Z135">
        <v>49.389423000000001</v>
      </c>
      <c r="AA135">
        <v>49.405037</v>
      </c>
      <c r="AB135">
        <v>49.418914999999998</v>
      </c>
      <c r="AC135">
        <v>49.432887999999998</v>
      </c>
      <c r="AD135">
        <v>49.446311999999999</v>
      </c>
      <c r="AE135">
        <v>49.458660000000002</v>
      </c>
      <c r="AF135">
        <v>49.469127999999998</v>
      </c>
      <c r="AG135">
        <v>49.483902</v>
      </c>
      <c r="AH135">
        <v>49.495936999999998</v>
      </c>
      <c r="AI135">
        <v>49.505806</v>
      </c>
      <c r="AJ135" s="22">
        <v>1E-3</v>
      </c>
    </row>
    <row r="136" spans="1:36" x14ac:dyDescent="0.25">
      <c r="A136" t="s">
        <v>175</v>
      </c>
      <c r="B136" t="s">
        <v>3756</v>
      </c>
      <c r="C136" t="s">
        <v>3757</v>
      </c>
      <c r="D136" t="s">
        <v>3506</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176</v>
      </c>
      <c r="B137" t="s">
        <v>3758</v>
      </c>
      <c r="C137" t="s">
        <v>3759</v>
      </c>
      <c r="D137" t="s">
        <v>3506</v>
      </c>
      <c r="F137">
        <v>46.584538000000002</v>
      </c>
      <c r="G137">
        <v>46.693995999999999</v>
      </c>
      <c r="H137">
        <v>46.809280000000001</v>
      </c>
      <c r="I137">
        <v>46.916851000000001</v>
      </c>
      <c r="J137">
        <v>47.009846000000003</v>
      </c>
      <c r="K137">
        <v>47.104317000000002</v>
      </c>
      <c r="L137">
        <v>47.198990000000002</v>
      </c>
      <c r="M137">
        <v>47.295132000000002</v>
      </c>
      <c r="N137">
        <v>47.391193000000001</v>
      </c>
      <c r="O137">
        <v>47.486969000000002</v>
      </c>
      <c r="P137">
        <v>47.583401000000002</v>
      </c>
      <c r="Q137">
        <v>47.679564999999997</v>
      </c>
      <c r="R137">
        <v>47.776752000000002</v>
      </c>
      <c r="S137">
        <v>47.805225</v>
      </c>
      <c r="T137">
        <v>47.805996</v>
      </c>
      <c r="U137">
        <v>47.808430000000001</v>
      </c>
      <c r="V137">
        <v>47.807636000000002</v>
      </c>
      <c r="W137">
        <v>47.802123999999999</v>
      </c>
      <c r="X137">
        <v>47.804015999999997</v>
      </c>
      <c r="Y137">
        <v>47.814864999999998</v>
      </c>
      <c r="Z137">
        <v>47.825741000000001</v>
      </c>
      <c r="AA137">
        <v>47.835552</v>
      </c>
      <c r="AB137">
        <v>47.845036</v>
      </c>
      <c r="AC137">
        <v>47.854115</v>
      </c>
      <c r="AD137">
        <v>47.862811999999998</v>
      </c>
      <c r="AE137">
        <v>47.869976000000001</v>
      </c>
      <c r="AF137">
        <v>47.872428999999997</v>
      </c>
      <c r="AG137">
        <v>47.880135000000003</v>
      </c>
      <c r="AH137">
        <v>47.884247000000002</v>
      </c>
      <c r="AI137">
        <v>47.884022000000002</v>
      </c>
      <c r="AJ137" s="22">
        <v>1E-3</v>
      </c>
    </row>
    <row r="138" spans="1:36" x14ac:dyDescent="0.25">
      <c r="A138" t="s">
        <v>177</v>
      </c>
      <c r="B138" t="s">
        <v>3760</v>
      </c>
      <c r="C138" t="s">
        <v>3761</v>
      </c>
      <c r="D138" t="s">
        <v>3506</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178</v>
      </c>
      <c r="B139" t="s">
        <v>3762</v>
      </c>
      <c r="C139" t="s">
        <v>3763</v>
      </c>
      <c r="D139" t="s">
        <v>3506</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t="s">
        <v>11</v>
      </c>
    </row>
    <row r="140" spans="1:36" x14ac:dyDescent="0.25">
      <c r="A140" t="s">
        <v>220</v>
      </c>
      <c r="B140" t="s">
        <v>3764</v>
      </c>
      <c r="C140" t="s">
        <v>3765</v>
      </c>
      <c r="D140" t="s">
        <v>3506</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221</v>
      </c>
      <c r="B141" t="s">
        <v>3766</v>
      </c>
      <c r="C141" t="s">
        <v>3767</v>
      </c>
      <c r="D141" t="s">
        <v>3506</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25</v>
      </c>
      <c r="C142" t="s">
        <v>3768</v>
      </c>
    </row>
    <row r="143" spans="1:36" x14ac:dyDescent="0.25">
      <c r="A143" t="s">
        <v>168</v>
      </c>
      <c r="B143" t="s">
        <v>3769</v>
      </c>
      <c r="C143" t="s">
        <v>3770</v>
      </c>
      <c r="D143" t="s">
        <v>3506</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169</v>
      </c>
      <c r="B144" t="s">
        <v>3771</v>
      </c>
      <c r="C144" t="s">
        <v>3772</v>
      </c>
      <c r="D144" t="s">
        <v>3506</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v>
      </c>
    </row>
    <row r="145" spans="1:36" x14ac:dyDescent="0.25">
      <c r="A145" t="s">
        <v>170</v>
      </c>
      <c r="B145" t="s">
        <v>3773</v>
      </c>
      <c r="C145" t="s">
        <v>3774</v>
      </c>
      <c r="D145" t="s">
        <v>3506</v>
      </c>
      <c r="F145">
        <v>36.796871000000003</v>
      </c>
      <c r="G145">
        <v>36.732430000000001</v>
      </c>
      <c r="H145">
        <v>36.816550999999997</v>
      </c>
      <c r="I145">
        <v>36.905197000000001</v>
      </c>
      <c r="J145">
        <v>37.072291999999997</v>
      </c>
      <c r="K145">
        <v>37.197215999999997</v>
      </c>
      <c r="L145">
        <v>37.274227000000003</v>
      </c>
      <c r="M145">
        <v>37.357700000000001</v>
      </c>
      <c r="N145">
        <v>37.440322999999999</v>
      </c>
      <c r="O145">
        <v>37.519035000000002</v>
      </c>
      <c r="P145">
        <v>37.599975999999998</v>
      </c>
      <c r="Q145">
        <v>37.666972999999999</v>
      </c>
      <c r="R145">
        <v>37.747635000000002</v>
      </c>
      <c r="S145">
        <v>37.804340000000003</v>
      </c>
      <c r="T145">
        <v>37.856555999999998</v>
      </c>
      <c r="U145">
        <v>37.909466000000002</v>
      </c>
      <c r="V145">
        <v>37.961975000000002</v>
      </c>
      <c r="W145">
        <v>38.011474999999997</v>
      </c>
      <c r="X145">
        <v>38.065120999999998</v>
      </c>
      <c r="Y145">
        <v>38.109425000000002</v>
      </c>
      <c r="Z145">
        <v>38.155169999999998</v>
      </c>
      <c r="AA145">
        <v>38.200114999999997</v>
      </c>
      <c r="AB145">
        <v>38.243217000000001</v>
      </c>
      <c r="AC145">
        <v>38.288074000000002</v>
      </c>
      <c r="AD145">
        <v>38.334544999999999</v>
      </c>
      <c r="AE145">
        <v>38.380313999999998</v>
      </c>
      <c r="AF145">
        <v>38.427486000000002</v>
      </c>
      <c r="AG145">
        <v>38.474670000000003</v>
      </c>
      <c r="AH145">
        <v>38.522559999999999</v>
      </c>
      <c r="AI145">
        <v>38.556736000000001</v>
      </c>
      <c r="AJ145" s="22">
        <v>2E-3</v>
      </c>
    </row>
    <row r="146" spans="1:36" x14ac:dyDescent="0.25">
      <c r="A146" t="s">
        <v>171</v>
      </c>
      <c r="B146" t="s">
        <v>3775</v>
      </c>
      <c r="C146" t="s">
        <v>3776</v>
      </c>
      <c r="D146" t="s">
        <v>3506</v>
      </c>
      <c r="F146">
        <v>37.216022000000002</v>
      </c>
      <c r="G146">
        <v>37.172427999999996</v>
      </c>
      <c r="H146">
        <v>37.262897000000002</v>
      </c>
      <c r="I146">
        <v>37.351353000000003</v>
      </c>
      <c r="J146">
        <v>37.532927999999998</v>
      </c>
      <c r="K146">
        <v>37.662143999999998</v>
      </c>
      <c r="L146">
        <v>37.743000000000002</v>
      </c>
      <c r="M146">
        <v>37.819781999999996</v>
      </c>
      <c r="N146">
        <v>37.901896999999998</v>
      </c>
      <c r="O146">
        <v>37.979056999999997</v>
      </c>
      <c r="P146">
        <v>38.056598999999999</v>
      </c>
      <c r="Q146">
        <v>38.121830000000003</v>
      </c>
      <c r="R146">
        <v>38.200619000000003</v>
      </c>
      <c r="S146">
        <v>38.256748000000002</v>
      </c>
      <c r="T146">
        <v>38.308734999999999</v>
      </c>
      <c r="U146">
        <v>38.361164000000002</v>
      </c>
      <c r="V146">
        <v>38.412990999999998</v>
      </c>
      <c r="W146">
        <v>38.461575000000003</v>
      </c>
      <c r="X146">
        <v>38.513686999999997</v>
      </c>
      <c r="Y146">
        <v>38.556660000000001</v>
      </c>
      <c r="Z146">
        <v>38.600830000000002</v>
      </c>
      <c r="AA146">
        <v>38.643990000000002</v>
      </c>
      <c r="AB146">
        <v>38.685558</v>
      </c>
      <c r="AC146">
        <v>38.728588000000002</v>
      </c>
      <c r="AD146">
        <v>38.773685</v>
      </c>
      <c r="AE146">
        <v>38.817841000000001</v>
      </c>
      <c r="AF146">
        <v>38.863425999999997</v>
      </c>
      <c r="AG146">
        <v>38.908096</v>
      </c>
      <c r="AH146">
        <v>38.953944999999997</v>
      </c>
      <c r="AI146">
        <v>38.984959000000003</v>
      </c>
      <c r="AJ146" s="22">
        <v>2E-3</v>
      </c>
    </row>
    <row r="147" spans="1:36" x14ac:dyDescent="0.25">
      <c r="A147" t="s">
        <v>172</v>
      </c>
      <c r="B147" t="s">
        <v>3777</v>
      </c>
      <c r="C147" t="s">
        <v>3778</v>
      </c>
      <c r="D147" t="s">
        <v>3506</v>
      </c>
      <c r="F147">
        <v>42.873291000000002</v>
      </c>
      <c r="G147">
        <v>42.833480999999999</v>
      </c>
      <c r="H147">
        <v>42.907783999999999</v>
      </c>
      <c r="I147">
        <v>43.011657999999997</v>
      </c>
      <c r="J147">
        <v>43.192931999999999</v>
      </c>
      <c r="K147">
        <v>43.348422999999997</v>
      </c>
      <c r="L147">
        <v>43.431033999999997</v>
      </c>
      <c r="M147">
        <v>43.501849999999997</v>
      </c>
      <c r="N147">
        <v>43.579738999999996</v>
      </c>
      <c r="O147">
        <v>43.652794</v>
      </c>
      <c r="P147">
        <v>43.725628</v>
      </c>
      <c r="Q147">
        <v>43.788086</v>
      </c>
      <c r="R147">
        <v>43.861794000000003</v>
      </c>
      <c r="S147">
        <v>43.912334000000001</v>
      </c>
      <c r="T147">
        <v>43.958083999999999</v>
      </c>
      <c r="U147">
        <v>44.006180000000001</v>
      </c>
      <c r="V147">
        <v>44.053406000000003</v>
      </c>
      <c r="W147">
        <v>44.097484999999999</v>
      </c>
      <c r="X147">
        <v>44.144114999999999</v>
      </c>
      <c r="Y147">
        <v>44.184769000000003</v>
      </c>
      <c r="Z147">
        <v>44.225929000000001</v>
      </c>
      <c r="AA147">
        <v>44.26643</v>
      </c>
      <c r="AB147">
        <v>44.304813000000003</v>
      </c>
      <c r="AC147">
        <v>44.344498000000002</v>
      </c>
      <c r="AD147">
        <v>44.385871999999999</v>
      </c>
      <c r="AE147">
        <v>44.426991000000001</v>
      </c>
      <c r="AF147">
        <v>44.469180999999999</v>
      </c>
      <c r="AG147">
        <v>44.511169000000002</v>
      </c>
      <c r="AH147">
        <v>44.553722</v>
      </c>
      <c r="AI147">
        <v>44.580840999999999</v>
      </c>
      <c r="AJ147" s="22">
        <v>1E-3</v>
      </c>
    </row>
    <row r="148" spans="1:36" x14ac:dyDescent="0.25">
      <c r="A148" t="s">
        <v>173</v>
      </c>
      <c r="B148" t="s">
        <v>3779</v>
      </c>
      <c r="C148" t="s">
        <v>3780</v>
      </c>
      <c r="D148" t="s">
        <v>3506</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218</v>
      </c>
      <c r="B149" t="s">
        <v>3781</v>
      </c>
      <c r="C149" t="s">
        <v>3782</v>
      </c>
      <c r="D149" t="s">
        <v>3506</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219</v>
      </c>
      <c r="B150" t="s">
        <v>3783</v>
      </c>
      <c r="C150" t="s">
        <v>3784</v>
      </c>
      <c r="D150" t="s">
        <v>3506</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167</v>
      </c>
      <c r="B151" t="s">
        <v>3785</v>
      </c>
      <c r="C151" t="s">
        <v>3786</v>
      </c>
      <c r="D151" t="s">
        <v>3506</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t="s">
        <v>11</v>
      </c>
    </row>
    <row r="152" spans="1:36" x14ac:dyDescent="0.25">
      <c r="A152" t="s">
        <v>174</v>
      </c>
      <c r="B152" t="s">
        <v>3787</v>
      </c>
      <c r="C152" t="s">
        <v>3788</v>
      </c>
      <c r="D152" t="s">
        <v>3506</v>
      </c>
      <c r="F152">
        <v>44.673865999999997</v>
      </c>
      <c r="G152">
        <v>44.817917000000001</v>
      </c>
      <c r="H152">
        <v>45.004973999999997</v>
      </c>
      <c r="I152">
        <v>45.230721000000003</v>
      </c>
      <c r="J152">
        <v>45.353813000000002</v>
      </c>
      <c r="K152">
        <v>45.491104</v>
      </c>
      <c r="L152">
        <v>45.629550999999999</v>
      </c>
      <c r="M152">
        <v>45.769790999999998</v>
      </c>
      <c r="N152">
        <v>45.887905000000003</v>
      </c>
      <c r="O152">
        <v>45.999381999999997</v>
      </c>
      <c r="P152">
        <v>46.108809999999998</v>
      </c>
      <c r="Q152">
        <v>46.213164999999996</v>
      </c>
      <c r="R152">
        <v>46.316276999999999</v>
      </c>
      <c r="S152">
        <v>46.349285000000002</v>
      </c>
      <c r="T152">
        <v>46.364669999999997</v>
      </c>
      <c r="U152">
        <v>46.364952000000002</v>
      </c>
      <c r="V152">
        <v>46.381641000000002</v>
      </c>
      <c r="W152">
        <v>46.398136000000001</v>
      </c>
      <c r="X152">
        <v>46.415432000000003</v>
      </c>
      <c r="Y152">
        <v>46.432429999999997</v>
      </c>
      <c r="Z152">
        <v>46.447372000000001</v>
      </c>
      <c r="AA152">
        <v>46.462746000000003</v>
      </c>
      <c r="AB152">
        <v>46.474227999999997</v>
      </c>
      <c r="AC152">
        <v>46.483845000000002</v>
      </c>
      <c r="AD152">
        <v>46.495480000000001</v>
      </c>
      <c r="AE152">
        <v>46.507153000000002</v>
      </c>
      <c r="AF152">
        <v>46.518054999999997</v>
      </c>
      <c r="AG152">
        <v>46.533161</v>
      </c>
      <c r="AH152">
        <v>46.545082000000001</v>
      </c>
      <c r="AI152">
        <v>46.553767999999998</v>
      </c>
      <c r="AJ152" s="22">
        <v>1E-3</v>
      </c>
    </row>
    <row r="153" spans="1:36" x14ac:dyDescent="0.25">
      <c r="A153" t="s">
        <v>175</v>
      </c>
      <c r="B153" t="s">
        <v>3789</v>
      </c>
      <c r="C153" t="s">
        <v>3790</v>
      </c>
      <c r="D153" t="s">
        <v>3506</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176</v>
      </c>
      <c r="B154" t="s">
        <v>3791</v>
      </c>
      <c r="C154" t="s">
        <v>3792</v>
      </c>
      <c r="D154" t="s">
        <v>3506</v>
      </c>
      <c r="F154">
        <v>43.652115000000002</v>
      </c>
      <c r="G154">
        <v>43.760714999999998</v>
      </c>
      <c r="H154">
        <v>43.881152999999998</v>
      </c>
      <c r="I154">
        <v>43.988391999999997</v>
      </c>
      <c r="J154">
        <v>44.082622999999998</v>
      </c>
      <c r="K154">
        <v>44.177951999999998</v>
      </c>
      <c r="L154">
        <v>44.273345999999997</v>
      </c>
      <c r="M154">
        <v>44.370280999999999</v>
      </c>
      <c r="N154">
        <v>44.467205</v>
      </c>
      <c r="O154">
        <v>44.563763000000002</v>
      </c>
      <c r="P154">
        <v>44.661118000000002</v>
      </c>
      <c r="Q154">
        <v>44.75761</v>
      </c>
      <c r="R154">
        <v>44.853340000000003</v>
      </c>
      <c r="S154">
        <v>44.871872000000003</v>
      </c>
      <c r="T154">
        <v>44.869315999999998</v>
      </c>
      <c r="U154">
        <v>44.864638999999997</v>
      </c>
      <c r="V154">
        <v>44.859985000000002</v>
      </c>
      <c r="W154">
        <v>44.874175999999999</v>
      </c>
      <c r="X154">
        <v>44.887959000000002</v>
      </c>
      <c r="Y154">
        <v>44.899509000000002</v>
      </c>
      <c r="Z154">
        <v>44.911140000000003</v>
      </c>
      <c r="AA154">
        <v>44.920836999999999</v>
      </c>
      <c r="AB154">
        <v>44.925266000000001</v>
      </c>
      <c r="AC154">
        <v>44.92868</v>
      </c>
      <c r="AD154">
        <v>44.930095999999999</v>
      </c>
      <c r="AE154">
        <v>44.939297000000003</v>
      </c>
      <c r="AF154">
        <v>44.950035</v>
      </c>
      <c r="AG154">
        <v>44.959029999999998</v>
      </c>
      <c r="AH154">
        <v>44.968860999999997</v>
      </c>
      <c r="AI154">
        <v>44.972163999999999</v>
      </c>
      <c r="AJ154" s="22">
        <v>1E-3</v>
      </c>
    </row>
    <row r="155" spans="1:36" x14ac:dyDescent="0.25">
      <c r="A155" t="s">
        <v>177</v>
      </c>
      <c r="B155" t="s">
        <v>3793</v>
      </c>
      <c r="C155" t="s">
        <v>3794</v>
      </c>
      <c r="D155" t="s">
        <v>3506</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t="s">
        <v>11</v>
      </c>
    </row>
    <row r="156" spans="1:36" x14ac:dyDescent="0.25">
      <c r="A156" t="s">
        <v>178</v>
      </c>
      <c r="B156" t="s">
        <v>3795</v>
      </c>
      <c r="C156" t="s">
        <v>3796</v>
      </c>
      <c r="D156" t="s">
        <v>3506</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v>
      </c>
    </row>
    <row r="157" spans="1:36" x14ac:dyDescent="0.25">
      <c r="A157" t="s">
        <v>220</v>
      </c>
      <c r="B157" t="s">
        <v>3797</v>
      </c>
      <c r="C157" t="s">
        <v>3798</v>
      </c>
      <c r="D157" t="s">
        <v>3506</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221</v>
      </c>
      <c r="B158" t="s">
        <v>3799</v>
      </c>
      <c r="C158" t="s">
        <v>3800</v>
      </c>
      <c r="D158" t="s">
        <v>3506</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24</v>
      </c>
      <c r="C159" t="s">
        <v>3801</v>
      </c>
    </row>
    <row r="160" spans="1:36" x14ac:dyDescent="0.25">
      <c r="A160" t="s">
        <v>168</v>
      </c>
      <c r="B160" t="s">
        <v>3802</v>
      </c>
      <c r="C160" t="s">
        <v>3803</v>
      </c>
      <c r="D160" t="s">
        <v>3506</v>
      </c>
      <c r="F160">
        <v>91.768317999999994</v>
      </c>
      <c r="G160">
        <v>91.261238000000006</v>
      </c>
      <c r="H160">
        <v>90.851982000000007</v>
      </c>
      <c r="I160">
        <v>90.506989000000004</v>
      </c>
      <c r="J160">
        <v>90.319107000000002</v>
      </c>
      <c r="K160">
        <v>90.225525000000005</v>
      </c>
      <c r="L160">
        <v>90.131675999999999</v>
      </c>
      <c r="M160">
        <v>90.066872000000004</v>
      </c>
      <c r="N160">
        <v>90.004958999999999</v>
      </c>
      <c r="O160">
        <v>89.962142999999998</v>
      </c>
      <c r="P160">
        <v>89.919051999999994</v>
      </c>
      <c r="Q160">
        <v>89.875298000000001</v>
      </c>
      <c r="R160">
        <v>89.834159999999997</v>
      </c>
      <c r="S160">
        <v>89.774878999999999</v>
      </c>
      <c r="T160">
        <v>89.717003000000005</v>
      </c>
      <c r="U160">
        <v>89.669403000000003</v>
      </c>
      <c r="V160">
        <v>89.625961000000004</v>
      </c>
      <c r="W160">
        <v>89.586678000000006</v>
      </c>
      <c r="X160">
        <v>89.549933999999993</v>
      </c>
      <c r="Y160">
        <v>89.518112000000002</v>
      </c>
      <c r="Z160">
        <v>89.487960999999999</v>
      </c>
      <c r="AA160">
        <v>89.460182000000003</v>
      </c>
      <c r="AB160">
        <v>89.434517</v>
      </c>
      <c r="AC160">
        <v>89.412086000000002</v>
      </c>
      <c r="AD160">
        <v>89.391777000000005</v>
      </c>
      <c r="AE160">
        <v>89.373711</v>
      </c>
      <c r="AF160">
        <v>89.356544</v>
      </c>
      <c r="AG160">
        <v>89.341567999999995</v>
      </c>
      <c r="AH160">
        <v>89.327866</v>
      </c>
      <c r="AI160">
        <v>89.294387999999998</v>
      </c>
      <c r="AJ160" s="22">
        <v>-1E-3</v>
      </c>
    </row>
    <row r="161" spans="1:36" x14ac:dyDescent="0.25">
      <c r="A161" t="s">
        <v>169</v>
      </c>
      <c r="B161" t="s">
        <v>3804</v>
      </c>
      <c r="C161" t="s">
        <v>3805</v>
      </c>
      <c r="D161" t="s">
        <v>3506</v>
      </c>
      <c r="F161">
        <v>45.377270000000003</v>
      </c>
      <c r="G161">
        <v>44.826191000000001</v>
      </c>
      <c r="H161">
        <v>44.383240000000001</v>
      </c>
      <c r="I161">
        <v>44.025108000000003</v>
      </c>
      <c r="J161">
        <v>43.817669000000002</v>
      </c>
      <c r="K161">
        <v>43.651336999999998</v>
      </c>
      <c r="L161">
        <v>43.529384999999998</v>
      </c>
      <c r="M161">
        <v>43.430346999999998</v>
      </c>
      <c r="N161">
        <v>43.342491000000003</v>
      </c>
      <c r="O161">
        <v>43.275115999999997</v>
      </c>
      <c r="P161">
        <v>43.224688999999998</v>
      </c>
      <c r="Q161">
        <v>43.174312999999998</v>
      </c>
      <c r="R161">
        <v>43.127136</v>
      </c>
      <c r="S161">
        <v>43.062987999999997</v>
      </c>
      <c r="T161">
        <v>43.001258999999997</v>
      </c>
      <c r="U161">
        <v>42.948307</v>
      </c>
      <c r="V161">
        <v>42.899906000000001</v>
      </c>
      <c r="W161">
        <v>42.855651999999999</v>
      </c>
      <c r="X161">
        <v>42.813831</v>
      </c>
      <c r="Y161">
        <v>42.777416000000002</v>
      </c>
      <c r="Z161">
        <v>42.742496000000003</v>
      </c>
      <c r="AA161">
        <v>42.710514000000003</v>
      </c>
      <c r="AB161">
        <v>42.680751999999998</v>
      </c>
      <c r="AC161">
        <v>42.654457000000001</v>
      </c>
      <c r="AD161">
        <v>42.630420999999998</v>
      </c>
      <c r="AE161">
        <v>42.608840999999998</v>
      </c>
      <c r="AF161">
        <v>42.588566</v>
      </c>
      <c r="AG161">
        <v>42.570720999999999</v>
      </c>
      <c r="AH161">
        <v>42.554253000000003</v>
      </c>
      <c r="AI161">
        <v>42.518107999999998</v>
      </c>
      <c r="AJ161" s="22">
        <v>-2E-3</v>
      </c>
    </row>
    <row r="162" spans="1:36" x14ac:dyDescent="0.25">
      <c r="A162" t="s">
        <v>170</v>
      </c>
      <c r="B162" t="s">
        <v>3806</v>
      </c>
      <c r="C162" t="s">
        <v>3807</v>
      </c>
      <c r="D162" t="s">
        <v>3506</v>
      </c>
      <c r="F162">
        <v>37.984875000000002</v>
      </c>
      <c r="G162">
        <v>37.390571999999999</v>
      </c>
      <c r="H162">
        <v>36.928370999999999</v>
      </c>
      <c r="I162">
        <v>36.560867000000002</v>
      </c>
      <c r="J162">
        <v>36.386702999999997</v>
      </c>
      <c r="K162">
        <v>36.224682000000001</v>
      </c>
      <c r="L162">
        <v>36.081127000000002</v>
      </c>
      <c r="M162">
        <v>35.973671000000003</v>
      </c>
      <c r="N162">
        <v>35.876949000000003</v>
      </c>
      <c r="O162">
        <v>35.801276999999999</v>
      </c>
      <c r="P162">
        <v>35.743862</v>
      </c>
      <c r="Q162">
        <v>35.687237000000003</v>
      </c>
      <c r="R162">
        <v>35.634082999999997</v>
      </c>
      <c r="S162">
        <v>35.565071000000003</v>
      </c>
      <c r="T162">
        <v>35.499141999999999</v>
      </c>
      <c r="U162">
        <v>35.443714</v>
      </c>
      <c r="V162">
        <v>35.393420999999996</v>
      </c>
      <c r="W162">
        <v>35.346660999999997</v>
      </c>
      <c r="X162">
        <v>35.30254</v>
      </c>
      <c r="Y162">
        <v>35.262787000000003</v>
      </c>
      <c r="Z162">
        <v>35.225245999999999</v>
      </c>
      <c r="AA162">
        <v>35.190215999999999</v>
      </c>
      <c r="AB162">
        <v>35.157867000000003</v>
      </c>
      <c r="AC162">
        <v>35.128971</v>
      </c>
      <c r="AD162">
        <v>35.102505000000001</v>
      </c>
      <c r="AE162">
        <v>35.078465000000001</v>
      </c>
      <c r="AF162">
        <v>35.056128999999999</v>
      </c>
      <c r="AG162">
        <v>35.035567999999998</v>
      </c>
      <c r="AH162">
        <v>35.016925999999998</v>
      </c>
      <c r="AI162">
        <v>34.978428000000001</v>
      </c>
      <c r="AJ162" s="22">
        <v>-3.0000000000000001E-3</v>
      </c>
    </row>
    <row r="163" spans="1:36" x14ac:dyDescent="0.25">
      <c r="A163" t="s">
        <v>171</v>
      </c>
      <c r="B163" t="s">
        <v>3808</v>
      </c>
      <c r="C163" t="s">
        <v>3809</v>
      </c>
      <c r="D163" t="s">
        <v>3506</v>
      </c>
      <c r="F163">
        <v>39.450066</v>
      </c>
      <c r="G163">
        <v>38.630012999999998</v>
      </c>
      <c r="H163">
        <v>37.933411</v>
      </c>
      <c r="I163">
        <v>37.325446999999997</v>
      </c>
      <c r="J163">
        <v>37.054825000000001</v>
      </c>
      <c r="K163">
        <v>36.856194000000002</v>
      </c>
      <c r="L163">
        <v>36.698143000000002</v>
      </c>
      <c r="M163">
        <v>36.586578000000003</v>
      </c>
      <c r="N163">
        <v>36.47081</v>
      </c>
      <c r="O163">
        <v>36.389957000000003</v>
      </c>
      <c r="P163">
        <v>36.340912000000003</v>
      </c>
      <c r="Q163">
        <v>36.277209999999997</v>
      </c>
      <c r="R163">
        <v>36.214931</v>
      </c>
      <c r="S163">
        <v>36.135657999999999</v>
      </c>
      <c r="T163">
        <v>36.059319000000002</v>
      </c>
      <c r="U163">
        <v>36.001091000000002</v>
      </c>
      <c r="V163">
        <v>35.947642999999999</v>
      </c>
      <c r="W163">
        <v>35.897846000000001</v>
      </c>
      <c r="X163">
        <v>35.850757999999999</v>
      </c>
      <c r="Y163">
        <v>35.811768000000001</v>
      </c>
      <c r="Z163">
        <v>35.774825999999997</v>
      </c>
      <c r="AA163">
        <v>35.740318000000002</v>
      </c>
      <c r="AB163">
        <v>35.708302000000003</v>
      </c>
      <c r="AC163">
        <v>35.681694</v>
      </c>
      <c r="AD163">
        <v>35.657330000000002</v>
      </c>
      <c r="AE163">
        <v>35.635288000000003</v>
      </c>
      <c r="AF163">
        <v>35.614826000000001</v>
      </c>
      <c r="AG163">
        <v>35.596066</v>
      </c>
      <c r="AH163">
        <v>35.579048</v>
      </c>
      <c r="AI163">
        <v>35.542102999999997</v>
      </c>
      <c r="AJ163" s="22">
        <v>-4.0000000000000001E-3</v>
      </c>
    </row>
    <row r="164" spans="1:36" x14ac:dyDescent="0.25">
      <c r="A164" t="s">
        <v>172</v>
      </c>
      <c r="B164" t="s">
        <v>3810</v>
      </c>
      <c r="C164" t="s">
        <v>3811</v>
      </c>
      <c r="D164" t="s">
        <v>3506</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173</v>
      </c>
      <c r="B165" t="s">
        <v>3812</v>
      </c>
      <c r="C165" t="s">
        <v>3813</v>
      </c>
      <c r="D165" t="s">
        <v>3506</v>
      </c>
      <c r="F165">
        <v>108.428375</v>
      </c>
      <c r="G165">
        <v>107.411934</v>
      </c>
      <c r="H165">
        <v>106.51148999999999</v>
      </c>
      <c r="I165">
        <v>105.68787399999999</v>
      </c>
      <c r="J165">
        <v>105.40057400000001</v>
      </c>
      <c r="K165">
        <v>105.205673</v>
      </c>
      <c r="L165">
        <v>105.016113</v>
      </c>
      <c r="M165">
        <v>104.890907</v>
      </c>
      <c r="N165">
        <v>104.740044</v>
      </c>
      <c r="O165">
        <v>104.645515</v>
      </c>
      <c r="P165">
        <v>104.59760300000001</v>
      </c>
      <c r="Q165">
        <v>104.51068100000001</v>
      </c>
      <c r="R165">
        <v>104.423508</v>
      </c>
      <c r="S165">
        <v>104.319267</v>
      </c>
      <c r="T165">
        <v>104.21875799999999</v>
      </c>
      <c r="U165">
        <v>104.148651</v>
      </c>
      <c r="V165">
        <v>104.083916</v>
      </c>
      <c r="W165">
        <v>104.022881</v>
      </c>
      <c r="X165">
        <v>103.964394</v>
      </c>
      <c r="Y165">
        <v>103.92028000000001</v>
      </c>
      <c r="Z165">
        <v>103.877792</v>
      </c>
      <c r="AA165">
        <v>103.837997</v>
      </c>
      <c r="AB165">
        <v>103.799904</v>
      </c>
      <c r="AC165">
        <v>103.770653</v>
      </c>
      <c r="AD165">
        <v>103.743881</v>
      </c>
      <c r="AE165">
        <v>103.71974899999999</v>
      </c>
      <c r="AF165">
        <v>103.697281</v>
      </c>
      <c r="AG165">
        <v>103.676743</v>
      </c>
      <c r="AH165">
        <v>103.65785200000001</v>
      </c>
      <c r="AI165">
        <v>103.61911000000001</v>
      </c>
      <c r="AJ165" s="22">
        <v>-2E-3</v>
      </c>
    </row>
    <row r="166" spans="1:36" x14ac:dyDescent="0.25">
      <c r="A166" t="s">
        <v>218</v>
      </c>
      <c r="B166" t="s">
        <v>3814</v>
      </c>
      <c r="C166" t="s">
        <v>3815</v>
      </c>
      <c r="D166" t="s">
        <v>3506</v>
      </c>
      <c r="F166">
        <v>39.957568999999999</v>
      </c>
      <c r="G166">
        <v>39.069781999999996</v>
      </c>
      <c r="H166">
        <v>38.315716000000002</v>
      </c>
      <c r="I166">
        <v>37.676566999999999</v>
      </c>
      <c r="J166">
        <v>37.352715000000003</v>
      </c>
      <c r="K166">
        <v>37.111916000000001</v>
      </c>
      <c r="L166">
        <v>36.924731999999999</v>
      </c>
      <c r="M166">
        <v>36.794983000000002</v>
      </c>
      <c r="N166">
        <v>36.653151999999999</v>
      </c>
      <c r="O166">
        <v>36.555526999999998</v>
      </c>
      <c r="P166">
        <v>36.498939999999997</v>
      </c>
      <c r="Q166">
        <v>36.420273000000002</v>
      </c>
      <c r="R166">
        <v>36.342159000000002</v>
      </c>
      <c r="S166">
        <v>36.247971</v>
      </c>
      <c r="T166">
        <v>36.157466999999997</v>
      </c>
      <c r="U166">
        <v>36.089652999999998</v>
      </c>
      <c r="V166">
        <v>36.027039000000002</v>
      </c>
      <c r="W166">
        <v>35.968418</v>
      </c>
      <c r="X166">
        <v>35.912745999999999</v>
      </c>
      <c r="Y166">
        <v>35.86739</v>
      </c>
      <c r="Z166">
        <v>35.824286999999998</v>
      </c>
      <c r="AA166">
        <v>35.783828999999997</v>
      </c>
      <c r="AB166">
        <v>35.746150999999998</v>
      </c>
      <c r="AC166">
        <v>35.714947000000002</v>
      </c>
      <c r="AD166">
        <v>35.687579999999997</v>
      </c>
      <c r="AE166">
        <v>35.662609000000003</v>
      </c>
      <c r="AF166">
        <v>35.639648000000001</v>
      </c>
      <c r="AG166">
        <v>35.617255999999998</v>
      </c>
      <c r="AH166">
        <v>35.597270999999999</v>
      </c>
      <c r="AI166">
        <v>35.557105999999997</v>
      </c>
      <c r="AJ166" s="22">
        <v>-4.0000000000000001E-3</v>
      </c>
    </row>
    <row r="167" spans="1:36" x14ac:dyDescent="0.25">
      <c r="A167" t="s">
        <v>219</v>
      </c>
      <c r="B167" t="s">
        <v>3816</v>
      </c>
      <c r="C167" t="s">
        <v>3817</v>
      </c>
      <c r="D167" t="s">
        <v>3506</v>
      </c>
      <c r="F167">
        <v>53.996882999999997</v>
      </c>
      <c r="G167">
        <v>52.862445999999998</v>
      </c>
      <c r="H167">
        <v>51.896515000000001</v>
      </c>
      <c r="I167">
        <v>51.043568</v>
      </c>
      <c r="J167">
        <v>50.644840000000002</v>
      </c>
      <c r="K167">
        <v>50.334408000000003</v>
      </c>
      <c r="L167">
        <v>50.084136999999998</v>
      </c>
      <c r="M167">
        <v>49.905498999999999</v>
      </c>
      <c r="N167">
        <v>49.715046000000001</v>
      </c>
      <c r="O167">
        <v>49.578494999999997</v>
      </c>
      <c r="P167">
        <v>49.491473999999997</v>
      </c>
      <c r="Q167">
        <v>49.379803000000003</v>
      </c>
      <c r="R167">
        <v>49.269717999999997</v>
      </c>
      <c r="S167">
        <v>49.145190999999997</v>
      </c>
      <c r="T167">
        <v>49.026741000000001</v>
      </c>
      <c r="U167">
        <v>48.935741</v>
      </c>
      <c r="V167">
        <v>48.851813999999997</v>
      </c>
      <c r="W167">
        <v>48.772101999999997</v>
      </c>
      <c r="X167">
        <v>48.695659999999997</v>
      </c>
      <c r="Y167">
        <v>48.631931000000002</v>
      </c>
      <c r="Z167">
        <v>48.570732</v>
      </c>
      <c r="AA167">
        <v>48.513168</v>
      </c>
      <c r="AB167">
        <v>48.458987999999998</v>
      </c>
      <c r="AC167">
        <v>48.413116000000002</v>
      </c>
      <c r="AD167">
        <v>48.370235000000001</v>
      </c>
      <c r="AE167">
        <v>48.330528000000001</v>
      </c>
      <c r="AF167">
        <v>48.294772999999999</v>
      </c>
      <c r="AG167">
        <v>48.259990999999999</v>
      </c>
      <c r="AH167">
        <v>48.228771000000002</v>
      </c>
      <c r="AI167">
        <v>48.177447999999998</v>
      </c>
      <c r="AJ167" s="22">
        <v>-4.0000000000000001E-3</v>
      </c>
    </row>
    <row r="168" spans="1:36" x14ac:dyDescent="0.25">
      <c r="A168" t="s">
        <v>167</v>
      </c>
      <c r="B168" t="s">
        <v>3818</v>
      </c>
      <c r="C168" t="s">
        <v>3819</v>
      </c>
      <c r="D168" t="s">
        <v>3506</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t="s">
        <v>11</v>
      </c>
    </row>
    <row r="169" spans="1:36" x14ac:dyDescent="0.25">
      <c r="A169" t="s">
        <v>174</v>
      </c>
      <c r="B169" t="s">
        <v>3820</v>
      </c>
      <c r="C169" t="s">
        <v>3821</v>
      </c>
      <c r="D169" t="s">
        <v>3506</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t="s">
        <v>11</v>
      </c>
    </row>
    <row r="170" spans="1:36" x14ac:dyDescent="0.25">
      <c r="A170" t="s">
        <v>175</v>
      </c>
      <c r="B170" t="s">
        <v>3822</v>
      </c>
      <c r="C170" t="s">
        <v>3823</v>
      </c>
      <c r="D170" t="s">
        <v>3506</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t="s">
        <v>11</v>
      </c>
    </row>
    <row r="171" spans="1:36" x14ac:dyDescent="0.25">
      <c r="A171" t="s">
        <v>176</v>
      </c>
      <c r="B171" t="s">
        <v>3824</v>
      </c>
      <c r="C171" t="s">
        <v>3825</v>
      </c>
      <c r="D171" t="s">
        <v>3506</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t="s">
        <v>11</v>
      </c>
    </row>
    <row r="172" spans="1:36" x14ac:dyDescent="0.25">
      <c r="A172" t="s">
        <v>177</v>
      </c>
      <c r="B172" t="s">
        <v>3826</v>
      </c>
      <c r="C172" t="s">
        <v>3827</v>
      </c>
      <c r="D172" t="s">
        <v>3506</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t="s">
        <v>11</v>
      </c>
    </row>
    <row r="173" spans="1:36" x14ac:dyDescent="0.25">
      <c r="A173" t="s">
        <v>178</v>
      </c>
      <c r="B173" t="s">
        <v>3828</v>
      </c>
      <c r="C173" t="s">
        <v>3829</v>
      </c>
      <c r="D173" t="s">
        <v>3506</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220</v>
      </c>
      <c r="B174" t="s">
        <v>3830</v>
      </c>
      <c r="C174" t="s">
        <v>3831</v>
      </c>
      <c r="D174" t="s">
        <v>3506</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v>
      </c>
    </row>
    <row r="175" spans="1:36" x14ac:dyDescent="0.25">
      <c r="A175" t="s">
        <v>221</v>
      </c>
      <c r="B175" t="s">
        <v>3832</v>
      </c>
      <c r="C175" t="s">
        <v>3833</v>
      </c>
      <c r="D175" t="s">
        <v>3506</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t="s">
        <v>11</v>
      </c>
    </row>
    <row r="176" spans="1:36" x14ac:dyDescent="0.25">
      <c r="A176" t="s">
        <v>23</v>
      </c>
      <c r="C176" t="s">
        <v>3834</v>
      </c>
    </row>
    <row r="177" spans="1:36" x14ac:dyDescent="0.25">
      <c r="A177" t="s">
        <v>168</v>
      </c>
      <c r="B177" t="s">
        <v>3835</v>
      </c>
      <c r="C177" t="s">
        <v>3836</v>
      </c>
      <c r="D177" t="s">
        <v>3506</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169</v>
      </c>
      <c r="B178" t="s">
        <v>3837</v>
      </c>
      <c r="C178" t="s">
        <v>3838</v>
      </c>
      <c r="D178" t="s">
        <v>3506</v>
      </c>
      <c r="F178">
        <v>49.708754999999996</v>
      </c>
      <c r="G178">
        <v>48.845908999999999</v>
      </c>
      <c r="H178">
        <v>48.162543999999997</v>
      </c>
      <c r="I178">
        <v>47.609172999999998</v>
      </c>
      <c r="J178">
        <v>47.217216000000001</v>
      </c>
      <c r="K178">
        <v>46.916187000000001</v>
      </c>
      <c r="L178">
        <v>46.696784999999998</v>
      </c>
      <c r="M178">
        <v>46.512771999999998</v>
      </c>
      <c r="N178">
        <v>46.351765</v>
      </c>
      <c r="O178">
        <v>46.219109000000003</v>
      </c>
      <c r="P178">
        <v>46.109279999999998</v>
      </c>
      <c r="Q178">
        <v>46.005001</v>
      </c>
      <c r="R178">
        <v>45.906368000000001</v>
      </c>
      <c r="S178">
        <v>45.793343</v>
      </c>
      <c r="T178">
        <v>45.686610999999999</v>
      </c>
      <c r="U178">
        <v>45.591610000000003</v>
      </c>
      <c r="V178">
        <v>45.503898999999997</v>
      </c>
      <c r="W178">
        <v>45.422671999999999</v>
      </c>
      <c r="X178">
        <v>45.345356000000002</v>
      </c>
      <c r="Y178">
        <v>45.275252999999999</v>
      </c>
      <c r="Z178">
        <v>45.207684</v>
      </c>
      <c r="AA178">
        <v>45.144665000000003</v>
      </c>
      <c r="AB178">
        <v>45.085296999999997</v>
      </c>
      <c r="AC178">
        <v>45.030715999999998</v>
      </c>
      <c r="AD178">
        <v>44.97974</v>
      </c>
      <c r="AE178">
        <v>44.932696999999997</v>
      </c>
      <c r="AF178">
        <v>44.887829000000004</v>
      </c>
      <c r="AG178">
        <v>44.846684000000003</v>
      </c>
      <c r="AH178">
        <v>44.807850000000002</v>
      </c>
      <c r="AI178">
        <v>44.750186999999997</v>
      </c>
      <c r="AJ178" s="22">
        <v>-4.0000000000000001E-3</v>
      </c>
    </row>
    <row r="179" spans="1:36" x14ac:dyDescent="0.25">
      <c r="A179" t="s">
        <v>170</v>
      </c>
      <c r="B179" t="s">
        <v>3839</v>
      </c>
      <c r="C179" t="s">
        <v>3840</v>
      </c>
      <c r="D179" t="s">
        <v>3506</v>
      </c>
      <c r="F179">
        <v>42.412936999999999</v>
      </c>
      <c r="G179">
        <v>41.492645000000003</v>
      </c>
      <c r="H179">
        <v>40.784077000000003</v>
      </c>
      <c r="I179">
        <v>40.222225000000002</v>
      </c>
      <c r="J179">
        <v>39.889468999999998</v>
      </c>
      <c r="K179">
        <v>39.601447999999998</v>
      </c>
      <c r="L179">
        <v>39.353206999999998</v>
      </c>
      <c r="M179">
        <v>39.157829</v>
      </c>
      <c r="N179">
        <v>38.984943000000001</v>
      </c>
      <c r="O179">
        <v>38.841132999999999</v>
      </c>
      <c r="P179">
        <v>38.721812999999997</v>
      </c>
      <c r="Q179">
        <v>38.609164999999997</v>
      </c>
      <c r="R179">
        <v>38.503250000000001</v>
      </c>
      <c r="S179">
        <v>38.383316000000001</v>
      </c>
      <c r="T179">
        <v>38.270527000000001</v>
      </c>
      <c r="U179">
        <v>38.171776000000001</v>
      </c>
      <c r="V179">
        <v>38.081085000000002</v>
      </c>
      <c r="W179">
        <v>37.996161999999998</v>
      </c>
      <c r="X179">
        <v>37.915520000000001</v>
      </c>
      <c r="Y179">
        <v>37.840809</v>
      </c>
      <c r="Z179">
        <v>37.769592000000003</v>
      </c>
      <c r="AA179">
        <v>37.702449999999999</v>
      </c>
      <c r="AB179">
        <v>37.639541999999999</v>
      </c>
      <c r="AC179">
        <v>37.581435999999997</v>
      </c>
      <c r="AD179">
        <v>37.527203</v>
      </c>
      <c r="AE179">
        <v>37.476883000000001</v>
      </c>
      <c r="AF179">
        <v>37.429268</v>
      </c>
      <c r="AG179">
        <v>37.384501999999998</v>
      </c>
      <c r="AH179">
        <v>37.342776999999998</v>
      </c>
      <c r="AI179">
        <v>37.281979</v>
      </c>
      <c r="AJ179" s="22">
        <v>-4.0000000000000001E-3</v>
      </c>
    </row>
    <row r="180" spans="1:36" x14ac:dyDescent="0.25">
      <c r="A180" t="s">
        <v>171</v>
      </c>
      <c r="B180" t="s">
        <v>3841</v>
      </c>
      <c r="C180" t="s">
        <v>3842</v>
      </c>
      <c r="D180" t="s">
        <v>3506</v>
      </c>
      <c r="F180">
        <v>43.723049000000003</v>
      </c>
      <c r="G180">
        <v>42.587333999999998</v>
      </c>
      <c r="H180">
        <v>41.651493000000002</v>
      </c>
      <c r="I180">
        <v>40.852229999999999</v>
      </c>
      <c r="J180">
        <v>40.416111000000001</v>
      </c>
      <c r="K180">
        <v>40.087947999999997</v>
      </c>
      <c r="L180">
        <v>39.829914000000002</v>
      </c>
      <c r="M180">
        <v>39.633698000000003</v>
      </c>
      <c r="N180">
        <v>39.444988000000002</v>
      </c>
      <c r="O180">
        <v>39.298988000000001</v>
      </c>
      <c r="P180">
        <v>39.190693000000003</v>
      </c>
      <c r="Q180">
        <v>39.073245999999997</v>
      </c>
      <c r="R180">
        <v>38.959721000000002</v>
      </c>
      <c r="S180">
        <v>38.831561999999998</v>
      </c>
      <c r="T180">
        <v>38.710116999999997</v>
      </c>
      <c r="U180">
        <v>38.610233000000001</v>
      </c>
      <c r="V180">
        <v>38.517901999999999</v>
      </c>
      <c r="W180">
        <v>38.431431000000003</v>
      </c>
      <c r="X180">
        <v>38.349293000000003</v>
      </c>
      <c r="Y180">
        <v>38.276806000000001</v>
      </c>
      <c r="Z180">
        <v>38.207577000000001</v>
      </c>
      <c r="AA180">
        <v>38.142310999999999</v>
      </c>
      <c r="AB180">
        <v>38.081023999999999</v>
      </c>
      <c r="AC180">
        <v>38.026440000000001</v>
      </c>
      <c r="AD180">
        <v>37.975459999999998</v>
      </c>
      <c r="AE180">
        <v>37.928257000000002</v>
      </c>
      <c r="AF180">
        <v>37.883586999999999</v>
      </c>
      <c r="AG180">
        <v>37.841678999999999</v>
      </c>
      <c r="AH180">
        <v>37.802559000000002</v>
      </c>
      <c r="AI180">
        <v>37.744281999999998</v>
      </c>
      <c r="AJ180" s="22">
        <v>-5.0000000000000001E-3</v>
      </c>
    </row>
    <row r="181" spans="1:36" x14ac:dyDescent="0.25">
      <c r="A181" t="s">
        <v>172</v>
      </c>
      <c r="B181" t="s">
        <v>3843</v>
      </c>
      <c r="C181" t="s">
        <v>3844</v>
      </c>
      <c r="D181" t="s">
        <v>3506</v>
      </c>
      <c r="F181">
        <v>53.067242</v>
      </c>
      <c r="G181">
        <v>51.595730000000003</v>
      </c>
      <c r="H181">
        <v>50.352032000000001</v>
      </c>
      <c r="I181">
        <v>49.243625999999999</v>
      </c>
      <c r="J181">
        <v>48.688118000000003</v>
      </c>
      <c r="K181">
        <v>48.253158999999997</v>
      </c>
      <c r="L181">
        <v>47.913283999999997</v>
      </c>
      <c r="M181">
        <v>47.661242999999999</v>
      </c>
      <c r="N181">
        <v>47.399718999999997</v>
      </c>
      <c r="O181">
        <v>47.206051000000002</v>
      </c>
      <c r="P181">
        <v>47.074474000000002</v>
      </c>
      <c r="Q181">
        <v>46.913981999999997</v>
      </c>
      <c r="R181">
        <v>46.755386000000001</v>
      </c>
      <c r="S181">
        <v>46.584327999999999</v>
      </c>
      <c r="T181">
        <v>46.421894000000002</v>
      </c>
      <c r="U181">
        <v>46.294060000000002</v>
      </c>
      <c r="V181">
        <v>46.174942000000001</v>
      </c>
      <c r="W181">
        <v>46.062652999999997</v>
      </c>
      <c r="X181">
        <v>45.955146999999997</v>
      </c>
      <c r="Y181">
        <v>45.864254000000003</v>
      </c>
      <c r="Z181">
        <v>45.776772000000001</v>
      </c>
      <c r="AA181">
        <v>45.694088000000001</v>
      </c>
      <c r="AB181">
        <v>45.615715000000002</v>
      </c>
      <c r="AC181">
        <v>45.547851999999999</v>
      </c>
      <c r="AD181">
        <v>45.484240999999997</v>
      </c>
      <c r="AE181">
        <v>45.424999</v>
      </c>
      <c r="AF181">
        <v>45.368568000000003</v>
      </c>
      <c r="AG181">
        <v>45.315697</v>
      </c>
      <c r="AH181">
        <v>45.265799999999999</v>
      </c>
      <c r="AI181">
        <v>45.19717</v>
      </c>
      <c r="AJ181" s="22">
        <v>-6.0000000000000001E-3</v>
      </c>
    </row>
    <row r="182" spans="1:36" x14ac:dyDescent="0.25">
      <c r="A182" t="s">
        <v>173</v>
      </c>
      <c r="B182" t="s">
        <v>3845</v>
      </c>
      <c r="C182" t="s">
        <v>3846</v>
      </c>
      <c r="D182" t="s">
        <v>3506</v>
      </c>
      <c r="F182">
        <v>112.672066</v>
      </c>
      <c r="G182">
        <v>111.346024</v>
      </c>
      <c r="H182">
        <v>110.209915</v>
      </c>
      <c r="I182">
        <v>109.19631200000001</v>
      </c>
      <c r="J182">
        <v>108.74543</v>
      </c>
      <c r="K182">
        <v>108.42115</v>
      </c>
      <c r="L182">
        <v>108.13314099999999</v>
      </c>
      <c r="M182">
        <v>107.92409499999999</v>
      </c>
      <c r="N182">
        <v>107.70130899999999</v>
      </c>
      <c r="O182">
        <v>107.542389</v>
      </c>
      <c r="P182">
        <v>107.43581399999999</v>
      </c>
      <c r="Q182">
        <v>107.295013</v>
      </c>
      <c r="R182">
        <v>107.156509</v>
      </c>
      <c r="S182">
        <v>107.003136</v>
      </c>
      <c r="T182">
        <v>106.85777299999999</v>
      </c>
      <c r="U182">
        <v>106.746307</v>
      </c>
      <c r="V182">
        <v>106.642792</v>
      </c>
      <c r="W182">
        <v>106.54512800000001</v>
      </c>
      <c r="X182">
        <v>106.451515</v>
      </c>
      <c r="Y182">
        <v>106.37402299999999</v>
      </c>
      <c r="Z182">
        <v>106.29924800000001</v>
      </c>
      <c r="AA182">
        <v>106.228737</v>
      </c>
      <c r="AB182">
        <v>106.161125</v>
      </c>
      <c r="AC182">
        <v>106.103722</v>
      </c>
      <c r="AD182">
        <v>106.050247</v>
      </c>
      <c r="AE182">
        <v>106.00095399999999</v>
      </c>
      <c r="AF182">
        <v>105.954277</v>
      </c>
      <c r="AG182">
        <v>105.910713</v>
      </c>
      <c r="AH182">
        <v>105.86977400000001</v>
      </c>
      <c r="AI182">
        <v>105.809776</v>
      </c>
      <c r="AJ182" s="22">
        <v>-2E-3</v>
      </c>
    </row>
    <row r="183" spans="1:36" x14ac:dyDescent="0.25">
      <c r="A183" t="s">
        <v>218</v>
      </c>
      <c r="B183" t="s">
        <v>3847</v>
      </c>
      <c r="C183" t="s">
        <v>3848</v>
      </c>
      <c r="D183" t="s">
        <v>3506</v>
      </c>
      <c r="F183">
        <v>44.426043999999997</v>
      </c>
      <c r="G183">
        <v>43.210003</v>
      </c>
      <c r="H183">
        <v>42.207405000000001</v>
      </c>
      <c r="I183">
        <v>41.369919000000003</v>
      </c>
      <c r="J183">
        <v>40.868915999999999</v>
      </c>
      <c r="K183">
        <v>40.480269999999997</v>
      </c>
      <c r="L183">
        <v>40.189025999999998</v>
      </c>
      <c r="M183">
        <v>39.971496999999999</v>
      </c>
      <c r="N183">
        <v>39.753632000000003</v>
      </c>
      <c r="O183">
        <v>39.588104000000001</v>
      </c>
      <c r="P183">
        <v>39.469841000000002</v>
      </c>
      <c r="Q183">
        <v>39.335217</v>
      </c>
      <c r="R183">
        <v>39.203487000000003</v>
      </c>
      <c r="S183">
        <v>39.058346</v>
      </c>
      <c r="T183">
        <v>38.920963</v>
      </c>
      <c r="U183">
        <v>38.809803000000002</v>
      </c>
      <c r="V183">
        <v>38.706691999999997</v>
      </c>
      <c r="W183">
        <v>38.609886000000003</v>
      </c>
      <c r="X183">
        <v>38.517699999999998</v>
      </c>
      <c r="Y183">
        <v>38.437424</v>
      </c>
      <c r="Z183">
        <v>38.360683000000002</v>
      </c>
      <c r="AA183">
        <v>38.288165999999997</v>
      </c>
      <c r="AB183">
        <v>38.220013000000002</v>
      </c>
      <c r="AC183">
        <v>38.159579999999998</v>
      </c>
      <c r="AD183">
        <v>38.104874000000002</v>
      </c>
      <c r="AE183">
        <v>38.054023999999998</v>
      </c>
      <c r="AF183">
        <v>38.006278999999999</v>
      </c>
      <c r="AG183">
        <v>37.959797000000002</v>
      </c>
      <c r="AH183">
        <v>37.916992</v>
      </c>
      <c r="AI183">
        <v>37.854675</v>
      </c>
      <c r="AJ183" s="22">
        <v>-6.0000000000000001E-3</v>
      </c>
    </row>
    <row r="184" spans="1:36" x14ac:dyDescent="0.25">
      <c r="A184" t="s">
        <v>219</v>
      </c>
      <c r="B184" t="s">
        <v>3849</v>
      </c>
      <c r="C184" t="s">
        <v>3850</v>
      </c>
      <c r="D184" t="s">
        <v>3506</v>
      </c>
      <c r="F184">
        <v>59.174334999999999</v>
      </c>
      <c r="G184">
        <v>57.654342999999997</v>
      </c>
      <c r="H184">
        <v>56.394592000000003</v>
      </c>
      <c r="I184">
        <v>55.301594000000001</v>
      </c>
      <c r="J184">
        <v>54.702187000000002</v>
      </c>
      <c r="K184">
        <v>54.233767999999998</v>
      </c>
      <c r="L184">
        <v>53.862408000000002</v>
      </c>
      <c r="M184">
        <v>53.581757000000003</v>
      </c>
      <c r="N184">
        <v>53.302998000000002</v>
      </c>
      <c r="O184">
        <v>53.087605000000003</v>
      </c>
      <c r="P184">
        <v>52.928947000000001</v>
      </c>
      <c r="Q184">
        <v>52.752357000000003</v>
      </c>
      <c r="R184">
        <v>52.580089999999998</v>
      </c>
      <c r="S184">
        <v>52.396586999999997</v>
      </c>
      <c r="T184">
        <v>52.223861999999997</v>
      </c>
      <c r="U184">
        <v>52.082672000000002</v>
      </c>
      <c r="V184">
        <v>51.952057000000003</v>
      </c>
      <c r="W184">
        <v>51.828052999999997</v>
      </c>
      <c r="X184">
        <v>51.709086999999997</v>
      </c>
      <c r="Y184">
        <v>51.604809000000003</v>
      </c>
      <c r="Z184">
        <v>51.504435999999998</v>
      </c>
      <c r="AA184">
        <v>51.409592000000004</v>
      </c>
      <c r="AB184">
        <v>51.319930999999997</v>
      </c>
      <c r="AC184">
        <v>51.240161999999998</v>
      </c>
      <c r="AD184">
        <v>51.165000999999997</v>
      </c>
      <c r="AE184">
        <v>51.094752999999997</v>
      </c>
      <c r="AF184">
        <v>51.030186</v>
      </c>
      <c r="AG184">
        <v>50.967407000000001</v>
      </c>
      <c r="AH184">
        <v>50.909863000000001</v>
      </c>
      <c r="AI184">
        <v>50.832886000000002</v>
      </c>
      <c r="AJ184" s="22">
        <v>-5.0000000000000001E-3</v>
      </c>
    </row>
    <row r="185" spans="1:36" x14ac:dyDescent="0.25">
      <c r="A185" t="s">
        <v>167</v>
      </c>
      <c r="B185" t="s">
        <v>3851</v>
      </c>
      <c r="C185" t="s">
        <v>3852</v>
      </c>
      <c r="D185" t="s">
        <v>3506</v>
      </c>
      <c r="F185">
        <v>46.863556000000003</v>
      </c>
      <c r="G185">
        <v>45.713096999999998</v>
      </c>
      <c r="H185">
        <v>44.896464999999999</v>
      </c>
      <c r="I185">
        <v>44.248558000000003</v>
      </c>
      <c r="J185">
        <v>43.758243999999998</v>
      </c>
      <c r="K185">
        <v>43.392982000000003</v>
      </c>
      <c r="L185">
        <v>43.111446000000001</v>
      </c>
      <c r="M185">
        <v>42.891917999999997</v>
      </c>
      <c r="N185">
        <v>42.711182000000001</v>
      </c>
      <c r="O185">
        <v>42.561646000000003</v>
      </c>
      <c r="P185">
        <v>42.436424000000002</v>
      </c>
      <c r="Q185">
        <v>42.327435000000001</v>
      </c>
      <c r="R185">
        <v>42.228752</v>
      </c>
      <c r="S185">
        <v>42.073619999999998</v>
      </c>
      <c r="T185">
        <v>41.913868000000001</v>
      </c>
      <c r="U185">
        <v>41.765929999999997</v>
      </c>
      <c r="V185">
        <v>41.626987</v>
      </c>
      <c r="W185">
        <v>41.496589999999998</v>
      </c>
      <c r="X185">
        <v>41.372002000000002</v>
      </c>
      <c r="Y185">
        <v>41.256247999999999</v>
      </c>
      <c r="Z185">
        <v>41.143185000000003</v>
      </c>
      <c r="AA185">
        <v>41.036343000000002</v>
      </c>
      <c r="AB185">
        <v>40.933982999999998</v>
      </c>
      <c r="AC185">
        <v>40.837048000000003</v>
      </c>
      <c r="AD185">
        <v>40.745178000000003</v>
      </c>
      <c r="AE185">
        <v>40.658481999999999</v>
      </c>
      <c r="AF185">
        <v>40.575145999999997</v>
      </c>
      <c r="AG185">
        <v>40.496524999999998</v>
      </c>
      <c r="AH185">
        <v>40.421391</v>
      </c>
      <c r="AI185">
        <v>40.342776999999998</v>
      </c>
      <c r="AJ185" s="22">
        <v>-5.0000000000000001E-3</v>
      </c>
    </row>
    <row r="186" spans="1:36" x14ac:dyDescent="0.25">
      <c r="A186" t="s">
        <v>174</v>
      </c>
      <c r="B186" t="s">
        <v>3853</v>
      </c>
      <c r="C186" t="s">
        <v>3854</v>
      </c>
      <c r="D186" t="s">
        <v>3506</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175</v>
      </c>
      <c r="B187" t="s">
        <v>3855</v>
      </c>
      <c r="C187" t="s">
        <v>3856</v>
      </c>
      <c r="D187" t="s">
        <v>3506</v>
      </c>
      <c r="F187">
        <v>42.584952999999999</v>
      </c>
      <c r="G187">
        <v>41.636192000000001</v>
      </c>
      <c r="H187">
        <v>40.993687000000001</v>
      </c>
      <c r="I187">
        <v>40.550468000000002</v>
      </c>
      <c r="J187">
        <v>40.221961999999998</v>
      </c>
      <c r="K187">
        <v>40.048499999999997</v>
      </c>
      <c r="L187">
        <v>39.915897000000001</v>
      </c>
      <c r="M187">
        <v>39.812519000000002</v>
      </c>
      <c r="N187">
        <v>39.738303999999999</v>
      </c>
      <c r="O187">
        <v>39.677120000000002</v>
      </c>
      <c r="P187">
        <v>39.624392999999998</v>
      </c>
      <c r="Q187">
        <v>39.575108</v>
      </c>
      <c r="R187">
        <v>39.526524000000002</v>
      </c>
      <c r="S187">
        <v>39.414684000000001</v>
      </c>
      <c r="T187">
        <v>39.300423000000002</v>
      </c>
      <c r="U187">
        <v>39.196739000000001</v>
      </c>
      <c r="V187">
        <v>39.103146000000002</v>
      </c>
      <c r="W187">
        <v>39.009189999999997</v>
      </c>
      <c r="X187">
        <v>38.919426000000001</v>
      </c>
      <c r="Y187">
        <v>38.834170999999998</v>
      </c>
      <c r="Z187">
        <v>38.752144000000001</v>
      </c>
      <c r="AA187">
        <v>38.674156000000004</v>
      </c>
      <c r="AB187">
        <v>38.600391000000002</v>
      </c>
      <c r="AC187">
        <v>38.530456999999998</v>
      </c>
      <c r="AD187">
        <v>38.464267999999997</v>
      </c>
      <c r="AE187">
        <v>38.401916999999997</v>
      </c>
      <c r="AF187">
        <v>38.342441999999998</v>
      </c>
      <c r="AG187">
        <v>38.285499999999999</v>
      </c>
      <c r="AH187">
        <v>38.231647000000002</v>
      </c>
      <c r="AI187">
        <v>38.173191000000003</v>
      </c>
      <c r="AJ187" s="22">
        <v>-4.0000000000000001E-3</v>
      </c>
    </row>
    <row r="188" spans="1:36" x14ac:dyDescent="0.25">
      <c r="A188" t="s">
        <v>176</v>
      </c>
      <c r="B188" t="s">
        <v>3857</v>
      </c>
      <c r="C188" t="s">
        <v>3858</v>
      </c>
      <c r="D188" t="s">
        <v>3506</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t="s">
        <v>11</v>
      </c>
    </row>
    <row r="189" spans="1:36" x14ac:dyDescent="0.25">
      <c r="A189" t="s">
        <v>177</v>
      </c>
      <c r="B189" t="s">
        <v>3859</v>
      </c>
      <c r="C189" t="s">
        <v>3860</v>
      </c>
      <c r="D189" t="s">
        <v>3506</v>
      </c>
      <c r="F189">
        <v>61.412574999999997</v>
      </c>
      <c r="G189">
        <v>60.076225000000001</v>
      </c>
      <c r="H189">
        <v>59.073279999999997</v>
      </c>
      <c r="I189">
        <v>58.271636999999998</v>
      </c>
      <c r="J189">
        <v>57.675868999999999</v>
      </c>
      <c r="K189">
        <v>57.227271999999999</v>
      </c>
      <c r="L189">
        <v>56.878909999999998</v>
      </c>
      <c r="M189">
        <v>56.605209000000002</v>
      </c>
      <c r="N189">
        <v>56.376347000000003</v>
      </c>
      <c r="O189">
        <v>56.183788</v>
      </c>
      <c r="P189">
        <v>56.019683999999998</v>
      </c>
      <c r="Q189">
        <v>55.876475999999997</v>
      </c>
      <c r="R189">
        <v>55.742786000000002</v>
      </c>
      <c r="S189">
        <v>55.552574</v>
      </c>
      <c r="T189">
        <v>55.365208000000003</v>
      </c>
      <c r="U189">
        <v>55.193420000000003</v>
      </c>
      <c r="V189">
        <v>55.033188000000003</v>
      </c>
      <c r="W189">
        <v>54.882015000000003</v>
      </c>
      <c r="X189">
        <v>54.737160000000003</v>
      </c>
      <c r="Y189">
        <v>54.599079000000003</v>
      </c>
      <c r="Z189">
        <v>54.465800999999999</v>
      </c>
      <c r="AA189">
        <v>54.338912999999998</v>
      </c>
      <c r="AB189">
        <v>54.218296000000002</v>
      </c>
      <c r="AC189">
        <v>54.103394000000002</v>
      </c>
      <c r="AD189">
        <v>53.994216999999999</v>
      </c>
      <c r="AE189">
        <v>53.891204999999999</v>
      </c>
      <c r="AF189">
        <v>53.792309000000003</v>
      </c>
      <c r="AG189">
        <v>53.698222999999999</v>
      </c>
      <c r="AH189">
        <v>53.608607999999997</v>
      </c>
      <c r="AI189">
        <v>53.515808</v>
      </c>
      <c r="AJ189" s="22">
        <v>-5.0000000000000001E-3</v>
      </c>
    </row>
    <row r="190" spans="1:36" x14ac:dyDescent="0.25">
      <c r="A190" t="s">
        <v>178</v>
      </c>
      <c r="B190" t="s">
        <v>3861</v>
      </c>
      <c r="C190" t="s">
        <v>3862</v>
      </c>
      <c r="D190" t="s">
        <v>3506</v>
      </c>
      <c r="F190">
        <v>86.827613999999997</v>
      </c>
      <c r="G190">
        <v>85.072188999999995</v>
      </c>
      <c r="H190">
        <v>83.758408000000003</v>
      </c>
      <c r="I190">
        <v>82.714600000000004</v>
      </c>
      <c r="J190">
        <v>81.896225000000001</v>
      </c>
      <c r="K190">
        <v>81.287018000000003</v>
      </c>
      <c r="L190">
        <v>80.815781000000001</v>
      </c>
      <c r="M190">
        <v>80.438972000000007</v>
      </c>
      <c r="N190">
        <v>80.118628999999999</v>
      </c>
      <c r="O190">
        <v>79.839989000000003</v>
      </c>
      <c r="P190">
        <v>79.594787999999994</v>
      </c>
      <c r="Q190">
        <v>79.380324999999999</v>
      </c>
      <c r="R190">
        <v>79.177773000000002</v>
      </c>
      <c r="S190">
        <v>78.923850999999999</v>
      </c>
      <c r="T190">
        <v>78.678787</v>
      </c>
      <c r="U190">
        <v>78.452003000000005</v>
      </c>
      <c r="V190">
        <v>78.244147999999996</v>
      </c>
      <c r="W190">
        <v>78.044708</v>
      </c>
      <c r="X190">
        <v>77.853927999999996</v>
      </c>
      <c r="Y190">
        <v>77.670090000000002</v>
      </c>
      <c r="Z190">
        <v>77.493042000000003</v>
      </c>
      <c r="AA190">
        <v>77.324303</v>
      </c>
      <c r="AB190">
        <v>77.164878999999999</v>
      </c>
      <c r="AC190">
        <v>77.012466000000003</v>
      </c>
      <c r="AD190">
        <v>76.867621999999997</v>
      </c>
      <c r="AE190">
        <v>76.730080000000001</v>
      </c>
      <c r="AF190">
        <v>76.600479000000007</v>
      </c>
      <c r="AG190">
        <v>76.474570999999997</v>
      </c>
      <c r="AH190">
        <v>76.356849999999994</v>
      </c>
      <c r="AI190">
        <v>76.235709999999997</v>
      </c>
      <c r="AJ190" s="22">
        <v>-4.0000000000000001E-3</v>
      </c>
    </row>
    <row r="191" spans="1:36" x14ac:dyDescent="0.25">
      <c r="A191" t="s">
        <v>220</v>
      </c>
      <c r="B191" t="s">
        <v>3863</v>
      </c>
      <c r="C191" t="s">
        <v>3864</v>
      </c>
      <c r="D191" t="s">
        <v>3506</v>
      </c>
      <c r="F191">
        <v>46.066398999999997</v>
      </c>
      <c r="G191">
        <v>44.824924000000003</v>
      </c>
      <c r="H191">
        <v>43.81015</v>
      </c>
      <c r="I191">
        <v>42.938155999999999</v>
      </c>
      <c r="J191">
        <v>42.475234999999998</v>
      </c>
      <c r="K191">
        <v>42.151328999999997</v>
      </c>
      <c r="L191">
        <v>41.895434999999999</v>
      </c>
      <c r="M191">
        <v>41.715488000000001</v>
      </c>
      <c r="N191">
        <v>41.534702000000003</v>
      </c>
      <c r="O191">
        <v>41.405884</v>
      </c>
      <c r="P191">
        <v>41.324444</v>
      </c>
      <c r="Q191">
        <v>41.226500999999999</v>
      </c>
      <c r="R191">
        <v>41.131908000000003</v>
      </c>
      <c r="S191">
        <v>40.977443999999998</v>
      </c>
      <c r="T191">
        <v>40.820239999999998</v>
      </c>
      <c r="U191">
        <v>40.689728000000002</v>
      </c>
      <c r="V191">
        <v>40.567554000000001</v>
      </c>
      <c r="W191">
        <v>40.451096</v>
      </c>
      <c r="X191">
        <v>40.339385999999998</v>
      </c>
      <c r="Y191">
        <v>40.24044</v>
      </c>
      <c r="Z191">
        <v>40.144634000000003</v>
      </c>
      <c r="AA191">
        <v>40.053375000000003</v>
      </c>
      <c r="AB191">
        <v>39.966315999999999</v>
      </c>
      <c r="AC191">
        <v>39.887504999999997</v>
      </c>
      <c r="AD191">
        <v>39.812705999999999</v>
      </c>
      <c r="AE191">
        <v>39.742111000000001</v>
      </c>
      <c r="AF191">
        <v>39.674339000000003</v>
      </c>
      <c r="AG191">
        <v>39.609810000000003</v>
      </c>
      <c r="AH191">
        <v>39.548321000000001</v>
      </c>
      <c r="AI191">
        <v>39.482593999999999</v>
      </c>
      <c r="AJ191" s="22">
        <v>-5.0000000000000001E-3</v>
      </c>
    </row>
    <row r="192" spans="1:36" x14ac:dyDescent="0.25">
      <c r="A192" t="s">
        <v>221</v>
      </c>
      <c r="B192" t="s">
        <v>3865</v>
      </c>
      <c r="C192" t="s">
        <v>3866</v>
      </c>
      <c r="D192" t="s">
        <v>3506</v>
      </c>
      <c r="F192">
        <v>63.963467000000001</v>
      </c>
      <c r="G192">
        <v>62.318652999999998</v>
      </c>
      <c r="H192">
        <v>60.990806999999997</v>
      </c>
      <c r="I192">
        <v>59.831802000000003</v>
      </c>
      <c r="J192">
        <v>59.182628999999999</v>
      </c>
      <c r="K192">
        <v>58.707096</v>
      </c>
      <c r="L192">
        <v>58.323635000000003</v>
      </c>
      <c r="M192">
        <v>58.041172000000003</v>
      </c>
      <c r="N192">
        <v>57.765785000000001</v>
      </c>
      <c r="O192">
        <v>57.557963999999998</v>
      </c>
      <c r="P192">
        <v>57.410522</v>
      </c>
      <c r="Q192">
        <v>57.247402000000001</v>
      </c>
      <c r="R192">
        <v>57.089153000000003</v>
      </c>
      <c r="S192">
        <v>56.874915999999999</v>
      </c>
      <c r="T192">
        <v>56.663345</v>
      </c>
      <c r="U192">
        <v>56.480956999999997</v>
      </c>
      <c r="V192">
        <v>56.309986000000002</v>
      </c>
      <c r="W192">
        <v>56.148814999999999</v>
      </c>
      <c r="X192">
        <v>55.994239999999998</v>
      </c>
      <c r="Y192">
        <v>55.857185000000001</v>
      </c>
      <c r="Z192">
        <v>55.723720999999998</v>
      </c>
      <c r="AA192">
        <v>55.596874</v>
      </c>
      <c r="AB192">
        <v>55.475287999999999</v>
      </c>
      <c r="AC192">
        <v>55.364254000000003</v>
      </c>
      <c r="AD192">
        <v>55.258591000000003</v>
      </c>
      <c r="AE192">
        <v>55.158580999999998</v>
      </c>
      <c r="AF192">
        <v>55.062218000000001</v>
      </c>
      <c r="AG192">
        <v>54.971310000000003</v>
      </c>
      <c r="AH192">
        <v>54.884158999999997</v>
      </c>
      <c r="AI192">
        <v>54.793940999999997</v>
      </c>
      <c r="AJ192" s="22">
        <v>-5.0000000000000001E-3</v>
      </c>
    </row>
    <row r="193" spans="1:36" x14ac:dyDescent="0.25">
      <c r="A193" t="s">
        <v>200</v>
      </c>
      <c r="C193" t="s">
        <v>3867</v>
      </c>
    </row>
    <row r="194" spans="1:36" x14ac:dyDescent="0.25">
      <c r="A194" t="s">
        <v>168</v>
      </c>
      <c r="B194" t="s">
        <v>3868</v>
      </c>
      <c r="C194" t="s">
        <v>3869</v>
      </c>
      <c r="D194" t="s">
        <v>3506</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t="s">
        <v>11</v>
      </c>
    </row>
    <row r="195" spans="1:36" x14ac:dyDescent="0.25">
      <c r="A195" t="s">
        <v>169</v>
      </c>
      <c r="B195" t="s">
        <v>3870</v>
      </c>
      <c r="C195" t="s">
        <v>3871</v>
      </c>
      <c r="D195" t="s">
        <v>3506</v>
      </c>
      <c r="F195">
        <v>53.930892999999998</v>
      </c>
      <c r="G195">
        <v>52.736598999999998</v>
      </c>
      <c r="H195">
        <v>51.807518000000002</v>
      </c>
      <c r="I195">
        <v>51.068665000000003</v>
      </c>
      <c r="J195">
        <v>50.574913000000002</v>
      </c>
      <c r="K195">
        <v>50.182892000000002</v>
      </c>
      <c r="L195">
        <v>49.855468999999999</v>
      </c>
      <c r="M195">
        <v>49.586357</v>
      </c>
      <c r="N195">
        <v>49.350586</v>
      </c>
      <c r="O195">
        <v>49.150886999999997</v>
      </c>
      <c r="P195">
        <v>48.980145</v>
      </c>
      <c r="Q195">
        <v>48.820545000000003</v>
      </c>
      <c r="R195">
        <v>48.668739000000002</v>
      </c>
      <c r="S195">
        <v>48.506447000000001</v>
      </c>
      <c r="T195">
        <v>48.354500000000002</v>
      </c>
      <c r="U195">
        <v>48.218437000000002</v>
      </c>
      <c r="V195">
        <v>48.092537</v>
      </c>
      <c r="W195">
        <v>47.975002000000003</v>
      </c>
      <c r="X195">
        <v>47.863109999999999</v>
      </c>
      <c r="Y195">
        <v>47.759548000000002</v>
      </c>
      <c r="Z195">
        <v>47.660088000000002</v>
      </c>
      <c r="AA195">
        <v>47.566504999999999</v>
      </c>
      <c r="AB195">
        <v>47.478282999999998</v>
      </c>
      <c r="AC195">
        <v>47.396090999999998</v>
      </c>
      <c r="AD195">
        <v>47.318947000000001</v>
      </c>
      <c r="AE195">
        <v>47.247089000000003</v>
      </c>
      <c r="AF195">
        <v>47.178542999999998</v>
      </c>
      <c r="AG195">
        <v>47.114330000000002</v>
      </c>
      <c r="AH195">
        <v>47.053730000000002</v>
      </c>
      <c r="AI195">
        <v>46.974884000000003</v>
      </c>
      <c r="AJ195" s="22">
        <v>-5.0000000000000001E-3</v>
      </c>
    </row>
    <row r="196" spans="1:36" x14ac:dyDescent="0.25">
      <c r="A196" t="s">
        <v>170</v>
      </c>
      <c r="B196" t="s">
        <v>3872</v>
      </c>
      <c r="C196" t="s">
        <v>3873</v>
      </c>
      <c r="D196" t="s">
        <v>3506</v>
      </c>
      <c r="F196">
        <v>46.43074</v>
      </c>
      <c r="G196">
        <v>45.205295999999997</v>
      </c>
      <c r="H196">
        <v>44.262352</v>
      </c>
      <c r="I196">
        <v>43.502167</v>
      </c>
      <c r="J196">
        <v>43.016392000000003</v>
      </c>
      <c r="K196">
        <v>42.613093999999997</v>
      </c>
      <c r="L196">
        <v>42.270279000000002</v>
      </c>
      <c r="M196">
        <v>41.995316000000003</v>
      </c>
      <c r="N196">
        <v>41.753365000000002</v>
      </c>
      <c r="O196">
        <v>41.548012</v>
      </c>
      <c r="P196">
        <v>41.372622999999997</v>
      </c>
      <c r="Q196">
        <v>41.208911999999998</v>
      </c>
      <c r="R196">
        <v>41.053058999999998</v>
      </c>
      <c r="S196">
        <v>40.887619000000001</v>
      </c>
      <c r="T196">
        <v>40.733452</v>
      </c>
      <c r="U196">
        <v>40.596397000000003</v>
      </c>
      <c r="V196">
        <v>40.469959000000003</v>
      </c>
      <c r="W196">
        <v>40.351238000000002</v>
      </c>
      <c r="X196">
        <v>40.238166999999997</v>
      </c>
      <c r="Y196">
        <v>40.132542000000001</v>
      </c>
      <c r="Z196">
        <v>40.031436999999997</v>
      </c>
      <c r="AA196">
        <v>39.935851999999997</v>
      </c>
      <c r="AB196">
        <v>39.845894000000001</v>
      </c>
      <c r="AC196">
        <v>39.761906000000003</v>
      </c>
      <c r="AD196">
        <v>39.683059999999998</v>
      </c>
      <c r="AE196">
        <v>39.609431999999998</v>
      </c>
      <c r="AF196">
        <v>39.539409999999997</v>
      </c>
      <c r="AG196">
        <v>39.473232000000003</v>
      </c>
      <c r="AH196">
        <v>39.411071999999997</v>
      </c>
      <c r="AI196">
        <v>39.330531999999998</v>
      </c>
      <c r="AJ196" s="22">
        <v>-6.0000000000000001E-3</v>
      </c>
    </row>
    <row r="197" spans="1:36" x14ac:dyDescent="0.25">
      <c r="A197" t="s">
        <v>171</v>
      </c>
      <c r="B197" t="s">
        <v>3874</v>
      </c>
      <c r="C197" t="s">
        <v>3875</v>
      </c>
      <c r="D197" t="s">
        <v>3506</v>
      </c>
      <c r="F197">
        <v>48.032688</v>
      </c>
      <c r="G197">
        <v>46.572719999999997</v>
      </c>
      <c r="H197">
        <v>45.389023000000002</v>
      </c>
      <c r="I197">
        <v>44.383831000000001</v>
      </c>
      <c r="J197">
        <v>43.804836000000002</v>
      </c>
      <c r="K197">
        <v>43.362006999999998</v>
      </c>
      <c r="L197">
        <v>43.000965000000001</v>
      </c>
      <c r="M197">
        <v>42.719341</v>
      </c>
      <c r="N197">
        <v>42.455779999999997</v>
      </c>
      <c r="O197">
        <v>42.242905</v>
      </c>
      <c r="P197">
        <v>42.073746</v>
      </c>
      <c r="Q197">
        <v>41.900996999999997</v>
      </c>
      <c r="R197">
        <v>41.734366999999999</v>
      </c>
      <c r="S197">
        <v>41.557307999999999</v>
      </c>
      <c r="T197">
        <v>41.391190000000002</v>
      </c>
      <c r="U197">
        <v>41.249865999999997</v>
      </c>
      <c r="V197">
        <v>41.118935</v>
      </c>
      <c r="W197">
        <v>40.995868999999999</v>
      </c>
      <c r="X197">
        <v>40.878540000000001</v>
      </c>
      <c r="Y197">
        <v>40.772399999999998</v>
      </c>
      <c r="Z197">
        <v>40.670689000000003</v>
      </c>
      <c r="AA197">
        <v>40.574463000000002</v>
      </c>
      <c r="AB197">
        <v>40.483738000000002</v>
      </c>
      <c r="AC197">
        <v>40.400993</v>
      </c>
      <c r="AD197">
        <v>40.323264999999999</v>
      </c>
      <c r="AE197">
        <v>40.250683000000002</v>
      </c>
      <c r="AF197">
        <v>40.181637000000002</v>
      </c>
      <c r="AG197">
        <v>40.116366999999997</v>
      </c>
      <c r="AH197">
        <v>40.054993000000003</v>
      </c>
      <c r="AI197">
        <v>39.975181999999997</v>
      </c>
      <c r="AJ197" s="22">
        <v>-6.0000000000000001E-3</v>
      </c>
    </row>
    <row r="198" spans="1:36" x14ac:dyDescent="0.25">
      <c r="A198" t="s">
        <v>172</v>
      </c>
      <c r="B198" t="s">
        <v>3876</v>
      </c>
      <c r="C198" t="s">
        <v>3877</v>
      </c>
      <c r="D198" t="s">
        <v>3506</v>
      </c>
      <c r="F198">
        <v>56.601604000000002</v>
      </c>
      <c r="G198">
        <v>54.861153000000002</v>
      </c>
      <c r="H198">
        <v>53.412148000000002</v>
      </c>
      <c r="I198">
        <v>52.145473000000003</v>
      </c>
      <c r="J198">
        <v>51.484012999999997</v>
      </c>
      <c r="K198">
        <v>50.970748999999998</v>
      </c>
      <c r="L198">
        <v>50.544910000000002</v>
      </c>
      <c r="M198">
        <v>50.222698000000001</v>
      </c>
      <c r="N198">
        <v>49.899299999999997</v>
      </c>
      <c r="O198">
        <v>49.650272000000001</v>
      </c>
      <c r="P198">
        <v>49.468277</v>
      </c>
      <c r="Q198">
        <v>49.261893999999998</v>
      </c>
      <c r="R198">
        <v>49.059730999999999</v>
      </c>
      <c r="S198">
        <v>48.848587000000002</v>
      </c>
      <c r="T198">
        <v>48.649569999999997</v>
      </c>
      <c r="U198">
        <v>48.487858000000003</v>
      </c>
      <c r="V198">
        <v>48.337200000000003</v>
      </c>
      <c r="W198">
        <v>48.195030000000003</v>
      </c>
      <c r="X198">
        <v>48.058928999999999</v>
      </c>
      <c r="Y198">
        <v>47.940327000000003</v>
      </c>
      <c r="Z198">
        <v>47.826244000000003</v>
      </c>
      <c r="AA198">
        <v>47.718124000000003</v>
      </c>
      <c r="AB198">
        <v>47.615715000000002</v>
      </c>
      <c r="AC198">
        <v>47.524811</v>
      </c>
      <c r="AD198">
        <v>47.439266000000003</v>
      </c>
      <c r="AE198">
        <v>47.359211000000002</v>
      </c>
      <c r="AF198">
        <v>47.282829</v>
      </c>
      <c r="AG198">
        <v>47.21067</v>
      </c>
      <c r="AH198">
        <v>47.142502</v>
      </c>
      <c r="AI198">
        <v>47.056137</v>
      </c>
      <c r="AJ198" s="22">
        <v>-6.0000000000000001E-3</v>
      </c>
    </row>
    <row r="199" spans="1:36" x14ac:dyDescent="0.25">
      <c r="A199" t="s">
        <v>173</v>
      </c>
      <c r="B199" t="s">
        <v>3878</v>
      </c>
      <c r="C199" t="s">
        <v>3879</v>
      </c>
      <c r="D199" t="s">
        <v>3506</v>
      </c>
      <c r="F199">
        <v>117.047256</v>
      </c>
      <c r="G199">
        <v>115.385735</v>
      </c>
      <c r="H199">
        <v>113.99511699999999</v>
      </c>
      <c r="I199">
        <v>112.77713799999999</v>
      </c>
      <c r="J199">
        <v>112.17504099999999</v>
      </c>
      <c r="K199">
        <v>111.734818</v>
      </c>
      <c r="L199">
        <v>111.341347</v>
      </c>
      <c r="M199">
        <v>111.046516</v>
      </c>
      <c r="N199">
        <v>110.748192</v>
      </c>
      <c r="O199">
        <v>110.52207199999999</v>
      </c>
      <c r="P199">
        <v>110.35324900000001</v>
      </c>
      <c r="Q199">
        <v>110.157112</v>
      </c>
      <c r="R199">
        <v>109.96528600000001</v>
      </c>
      <c r="S199">
        <v>109.76316799999999</v>
      </c>
      <c r="T199">
        <v>109.572632</v>
      </c>
      <c r="U199">
        <v>109.419273</v>
      </c>
      <c r="V199">
        <v>109.27677199999999</v>
      </c>
      <c r="W199">
        <v>109.142296</v>
      </c>
      <c r="X199">
        <v>109.01355</v>
      </c>
      <c r="Y199">
        <v>108.902092</v>
      </c>
      <c r="Z199">
        <v>108.794792</v>
      </c>
      <c r="AA199">
        <v>108.693214</v>
      </c>
      <c r="AB199">
        <v>108.59659600000001</v>
      </c>
      <c r="AC199">
        <v>108.511337</v>
      </c>
      <c r="AD199">
        <v>108.43126700000001</v>
      </c>
      <c r="AE199">
        <v>108.35659800000001</v>
      </c>
      <c r="AF199">
        <v>108.285515</v>
      </c>
      <c r="AG199">
        <v>108.218391</v>
      </c>
      <c r="AH199">
        <v>108.155083</v>
      </c>
      <c r="AI199">
        <v>108.073395</v>
      </c>
      <c r="AJ199" s="22">
        <v>-3.0000000000000001E-3</v>
      </c>
    </row>
    <row r="200" spans="1:36" x14ac:dyDescent="0.25">
      <c r="A200" t="s">
        <v>218</v>
      </c>
      <c r="B200" t="s">
        <v>3880</v>
      </c>
      <c r="C200" t="s">
        <v>3881</v>
      </c>
      <c r="D200" t="s">
        <v>3506</v>
      </c>
      <c r="F200">
        <v>48.373317999999998</v>
      </c>
      <c r="G200">
        <v>46.856341999999998</v>
      </c>
      <c r="H200">
        <v>45.623009000000003</v>
      </c>
      <c r="I200">
        <v>44.594402000000002</v>
      </c>
      <c r="J200">
        <v>43.978867000000001</v>
      </c>
      <c r="K200">
        <v>43.507323999999997</v>
      </c>
      <c r="L200">
        <v>43.120368999999997</v>
      </c>
      <c r="M200">
        <v>42.823020999999997</v>
      </c>
      <c r="N200">
        <v>42.535854</v>
      </c>
      <c r="O200">
        <v>42.308360999999998</v>
      </c>
      <c r="P200">
        <v>42.133662999999999</v>
      </c>
      <c r="Q200">
        <v>41.947769000000001</v>
      </c>
      <c r="R200">
        <v>41.767136000000001</v>
      </c>
      <c r="S200">
        <v>41.576836</v>
      </c>
      <c r="T200">
        <v>41.397964000000002</v>
      </c>
      <c r="U200">
        <v>41.248427999999997</v>
      </c>
      <c r="V200">
        <v>41.109585000000003</v>
      </c>
      <c r="W200">
        <v>40.978904999999997</v>
      </c>
      <c r="X200">
        <v>40.854187000000003</v>
      </c>
      <c r="Y200">
        <v>40.742846999999998</v>
      </c>
      <c r="Z200">
        <v>40.636111999999997</v>
      </c>
      <c r="AA200">
        <v>40.535007</v>
      </c>
      <c r="AB200">
        <v>40.439644000000001</v>
      </c>
      <c r="AC200">
        <v>40.353366999999999</v>
      </c>
      <c r="AD200">
        <v>40.273251000000002</v>
      </c>
      <c r="AE200">
        <v>40.198345000000003</v>
      </c>
      <c r="AF200">
        <v>40.127276999999999</v>
      </c>
      <c r="AG200">
        <v>40.059184999999999</v>
      </c>
      <c r="AH200">
        <v>39.995463999999998</v>
      </c>
      <c r="AI200">
        <v>39.913119999999999</v>
      </c>
      <c r="AJ200" s="22">
        <v>-7.0000000000000001E-3</v>
      </c>
    </row>
    <row r="201" spans="1:36" x14ac:dyDescent="0.25">
      <c r="A201" t="s">
        <v>219</v>
      </c>
      <c r="B201" t="s">
        <v>3882</v>
      </c>
      <c r="C201" t="s">
        <v>3883</v>
      </c>
      <c r="D201" t="s">
        <v>3506</v>
      </c>
      <c r="F201">
        <v>61.797168999999997</v>
      </c>
      <c r="G201">
        <v>60.082183999999998</v>
      </c>
      <c r="H201">
        <v>58.675910999999999</v>
      </c>
      <c r="I201">
        <v>57.469710999999997</v>
      </c>
      <c r="J201">
        <v>56.801215999999997</v>
      </c>
      <c r="K201">
        <v>56.278694000000002</v>
      </c>
      <c r="L201">
        <v>55.843162999999997</v>
      </c>
      <c r="M201">
        <v>55.509056000000001</v>
      </c>
      <c r="N201">
        <v>55.183762000000002</v>
      </c>
      <c r="O201">
        <v>54.926735000000001</v>
      </c>
      <c r="P201">
        <v>54.730099000000003</v>
      </c>
      <c r="Q201">
        <v>54.518559000000003</v>
      </c>
      <c r="R201">
        <v>54.313023000000001</v>
      </c>
      <c r="S201">
        <v>54.099285000000002</v>
      </c>
      <c r="T201">
        <v>53.898823</v>
      </c>
      <c r="U201">
        <v>53.731945000000003</v>
      </c>
      <c r="V201">
        <v>53.577126</v>
      </c>
      <c r="W201">
        <v>53.430610999999999</v>
      </c>
      <c r="X201">
        <v>53.290253</v>
      </c>
      <c r="Y201">
        <v>53.165374999999997</v>
      </c>
      <c r="Z201">
        <v>53.045265000000001</v>
      </c>
      <c r="AA201">
        <v>52.931499000000002</v>
      </c>
      <c r="AB201">
        <v>52.823886999999999</v>
      </c>
      <c r="AC201">
        <v>52.726897999999998</v>
      </c>
      <c r="AD201">
        <v>52.635460000000002</v>
      </c>
      <c r="AE201">
        <v>52.549796999999998</v>
      </c>
      <c r="AF201">
        <v>52.469352999999998</v>
      </c>
      <c r="AG201">
        <v>52.392178000000001</v>
      </c>
      <c r="AH201">
        <v>52.320220999999997</v>
      </c>
      <c r="AI201">
        <v>52.229683000000001</v>
      </c>
      <c r="AJ201" s="22">
        <v>-6.0000000000000001E-3</v>
      </c>
    </row>
    <row r="202" spans="1:36" x14ac:dyDescent="0.25">
      <c r="A202" t="s">
        <v>167</v>
      </c>
      <c r="B202" t="s">
        <v>3884</v>
      </c>
      <c r="C202" t="s">
        <v>3885</v>
      </c>
      <c r="D202" t="s">
        <v>3506</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t="s">
        <v>11</v>
      </c>
    </row>
    <row r="203" spans="1:36" x14ac:dyDescent="0.25">
      <c r="A203" t="s">
        <v>174</v>
      </c>
      <c r="B203" t="s">
        <v>3886</v>
      </c>
      <c r="C203" t="s">
        <v>3887</v>
      </c>
      <c r="D203" t="s">
        <v>3506</v>
      </c>
      <c r="F203">
        <v>0</v>
      </c>
      <c r="G203">
        <v>55.926704000000001</v>
      </c>
      <c r="H203">
        <v>54.896355</v>
      </c>
      <c r="I203">
        <v>54.128715999999997</v>
      </c>
      <c r="J203">
        <v>53.512523999999999</v>
      </c>
      <c r="K203">
        <v>53.061672000000002</v>
      </c>
      <c r="L203">
        <v>52.717548000000001</v>
      </c>
      <c r="M203">
        <v>52.447208000000003</v>
      </c>
      <c r="N203">
        <v>52.227359999999997</v>
      </c>
      <c r="O203">
        <v>52.038421999999997</v>
      </c>
      <c r="P203">
        <v>51.867294000000001</v>
      </c>
      <c r="Q203">
        <v>51.715449999999997</v>
      </c>
      <c r="R203">
        <v>51.570338999999997</v>
      </c>
      <c r="S203">
        <v>51.368065000000001</v>
      </c>
      <c r="T203">
        <v>51.170025000000003</v>
      </c>
      <c r="U203">
        <v>50.988303999999999</v>
      </c>
      <c r="V203">
        <v>50.816887000000001</v>
      </c>
      <c r="W203">
        <v>50.655929999999998</v>
      </c>
      <c r="X203">
        <v>50.501739999999998</v>
      </c>
      <c r="Y203">
        <v>50.354529999999997</v>
      </c>
      <c r="Z203">
        <v>50.212291999999998</v>
      </c>
      <c r="AA203">
        <v>50.076957999999998</v>
      </c>
      <c r="AB203">
        <v>49.948405999999999</v>
      </c>
      <c r="AC203">
        <v>49.826262999999997</v>
      </c>
      <c r="AD203">
        <v>49.710388000000002</v>
      </c>
      <c r="AE203">
        <v>49.600997999999997</v>
      </c>
      <c r="AF203">
        <v>49.496113000000001</v>
      </c>
      <c r="AG203">
        <v>49.395302000000001</v>
      </c>
      <c r="AH203">
        <v>49.299767000000003</v>
      </c>
      <c r="AI203">
        <v>49.200946999999999</v>
      </c>
      <c r="AJ203" t="s">
        <v>11</v>
      </c>
    </row>
    <row r="204" spans="1:36" x14ac:dyDescent="0.25">
      <c r="A204" t="s">
        <v>175</v>
      </c>
      <c r="B204" t="s">
        <v>3888</v>
      </c>
      <c r="C204" t="s">
        <v>3889</v>
      </c>
      <c r="D204" t="s">
        <v>3506</v>
      </c>
      <c r="F204">
        <v>0</v>
      </c>
      <c r="G204">
        <v>0</v>
      </c>
      <c r="H204">
        <v>0</v>
      </c>
      <c r="I204">
        <v>0</v>
      </c>
      <c r="J204">
        <v>0</v>
      </c>
      <c r="K204">
        <v>0</v>
      </c>
      <c r="L204">
        <v>0</v>
      </c>
      <c r="M204">
        <v>0</v>
      </c>
      <c r="N204">
        <v>0</v>
      </c>
      <c r="O204">
        <v>42.841197999999999</v>
      </c>
      <c r="P204">
        <v>42.736415999999998</v>
      </c>
      <c r="Q204">
        <v>42.681629000000001</v>
      </c>
      <c r="R204">
        <v>42.636046999999998</v>
      </c>
      <c r="S204">
        <v>42.532691999999997</v>
      </c>
      <c r="T204">
        <v>42.431033999999997</v>
      </c>
      <c r="U204">
        <v>42.344451999999997</v>
      </c>
      <c r="V204">
        <v>42.209583000000002</v>
      </c>
      <c r="W204">
        <v>42.079475000000002</v>
      </c>
      <c r="X204">
        <v>41.955235000000002</v>
      </c>
      <c r="Y204">
        <v>41.837578000000001</v>
      </c>
      <c r="Z204">
        <v>41.725341999999998</v>
      </c>
      <c r="AA204">
        <v>41.618721000000001</v>
      </c>
      <c r="AB204">
        <v>41.517775999999998</v>
      </c>
      <c r="AC204">
        <v>41.422015999999999</v>
      </c>
      <c r="AD204">
        <v>41.331389999999999</v>
      </c>
      <c r="AE204">
        <v>41.246093999999999</v>
      </c>
      <c r="AF204">
        <v>41.164177000000002</v>
      </c>
      <c r="AG204">
        <v>41.085704999999997</v>
      </c>
      <c r="AH204">
        <v>41.011059000000003</v>
      </c>
      <c r="AI204">
        <v>40.932442000000002</v>
      </c>
      <c r="AJ204" t="s">
        <v>11</v>
      </c>
    </row>
    <row r="205" spans="1:36" x14ac:dyDescent="0.25">
      <c r="A205" t="s">
        <v>176</v>
      </c>
      <c r="B205" t="s">
        <v>3890</v>
      </c>
      <c r="C205" t="s">
        <v>3891</v>
      </c>
      <c r="D205" t="s">
        <v>3506</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t="s">
        <v>11</v>
      </c>
    </row>
    <row r="206" spans="1:36" x14ac:dyDescent="0.25">
      <c r="A206" t="s">
        <v>177</v>
      </c>
      <c r="B206" t="s">
        <v>3892</v>
      </c>
      <c r="C206" t="s">
        <v>3893</v>
      </c>
      <c r="D206" t="s">
        <v>3506</v>
      </c>
      <c r="F206">
        <v>62.390663000000004</v>
      </c>
      <c r="G206">
        <v>60.990375999999998</v>
      </c>
      <c r="H206">
        <v>59.939194000000001</v>
      </c>
      <c r="I206">
        <v>59.098602</v>
      </c>
      <c r="J206">
        <v>58.462536</v>
      </c>
      <c r="K206">
        <v>57.984081000000003</v>
      </c>
      <c r="L206">
        <v>57.611094999999999</v>
      </c>
      <c r="M206">
        <v>57.314568000000001</v>
      </c>
      <c r="N206">
        <v>57.065994000000003</v>
      </c>
      <c r="O206">
        <v>56.855522000000001</v>
      </c>
      <c r="P206">
        <v>56.675102000000003</v>
      </c>
      <c r="Q206">
        <v>56.518639</v>
      </c>
      <c r="R206">
        <v>56.372261000000002</v>
      </c>
      <c r="S206">
        <v>56.170959000000003</v>
      </c>
      <c r="T206">
        <v>55.973708999999999</v>
      </c>
      <c r="U206">
        <v>55.79298</v>
      </c>
      <c r="V206">
        <v>55.624146000000003</v>
      </c>
      <c r="W206">
        <v>55.464675999999997</v>
      </c>
      <c r="X206">
        <v>55.311787000000002</v>
      </c>
      <c r="Y206">
        <v>55.166153000000001</v>
      </c>
      <c r="Z206">
        <v>55.025612000000002</v>
      </c>
      <c r="AA206">
        <v>54.891765999999997</v>
      </c>
      <c r="AB206">
        <v>54.764557000000003</v>
      </c>
      <c r="AC206">
        <v>54.643374999999999</v>
      </c>
      <c r="AD206">
        <v>54.528221000000002</v>
      </c>
      <c r="AE206">
        <v>54.419562999999997</v>
      </c>
      <c r="AF206">
        <v>54.315285000000003</v>
      </c>
      <c r="AG206">
        <v>54.215904000000002</v>
      </c>
      <c r="AH206">
        <v>54.121307000000002</v>
      </c>
      <c r="AI206">
        <v>54.023646999999997</v>
      </c>
      <c r="AJ206" s="22">
        <v>-5.0000000000000001E-3</v>
      </c>
    </row>
    <row r="207" spans="1:36" x14ac:dyDescent="0.25">
      <c r="A207" t="s">
        <v>178</v>
      </c>
      <c r="B207" t="s">
        <v>3894</v>
      </c>
      <c r="C207" t="s">
        <v>3895</v>
      </c>
      <c r="D207" t="s">
        <v>3506</v>
      </c>
      <c r="F207">
        <v>85.066733999999997</v>
      </c>
      <c r="G207">
        <v>83.456435999999997</v>
      </c>
      <c r="H207">
        <v>82.256782999999999</v>
      </c>
      <c r="I207">
        <v>81.313652000000005</v>
      </c>
      <c r="J207">
        <v>80.566840999999997</v>
      </c>
      <c r="K207">
        <v>80.011168999999995</v>
      </c>
      <c r="L207">
        <v>79.582442999999998</v>
      </c>
      <c r="M207">
        <v>79.239525</v>
      </c>
      <c r="N207">
        <v>78.949883</v>
      </c>
      <c r="O207">
        <v>78.698340999999999</v>
      </c>
      <c r="P207">
        <v>78.477019999999996</v>
      </c>
      <c r="Q207">
        <v>78.284081</v>
      </c>
      <c r="R207">
        <v>78.102196000000006</v>
      </c>
      <c r="S207">
        <v>77.868172000000001</v>
      </c>
      <c r="T207">
        <v>77.641457000000003</v>
      </c>
      <c r="U207">
        <v>77.432136999999997</v>
      </c>
      <c r="V207">
        <v>77.238297000000003</v>
      </c>
      <c r="W207">
        <v>77.053382999999997</v>
      </c>
      <c r="X207">
        <v>76.876266000000001</v>
      </c>
      <c r="Y207">
        <v>76.706160999999994</v>
      </c>
      <c r="Z207">
        <v>76.542191000000003</v>
      </c>
      <c r="AA207">
        <v>76.385955999999993</v>
      </c>
      <c r="AB207">
        <v>76.237938</v>
      </c>
      <c r="AC207">
        <v>76.096535000000003</v>
      </c>
      <c r="AD207">
        <v>75.962112000000005</v>
      </c>
      <c r="AE207">
        <v>75.834830999999994</v>
      </c>
      <c r="AF207">
        <v>75.713982000000001</v>
      </c>
      <c r="AG207">
        <v>75.597449999999995</v>
      </c>
      <c r="AH207">
        <v>75.487724</v>
      </c>
      <c r="AI207">
        <v>75.374786</v>
      </c>
      <c r="AJ207" s="22">
        <v>-4.0000000000000001E-3</v>
      </c>
    </row>
    <row r="208" spans="1:36" x14ac:dyDescent="0.25">
      <c r="A208" t="s">
        <v>220</v>
      </c>
      <c r="B208" t="s">
        <v>3896</v>
      </c>
      <c r="C208" t="s">
        <v>3897</v>
      </c>
      <c r="D208" t="s">
        <v>3506</v>
      </c>
      <c r="F208">
        <v>49.729804999999999</v>
      </c>
      <c r="G208">
        <v>48.222214000000001</v>
      </c>
      <c r="H208">
        <v>47.007632999999998</v>
      </c>
      <c r="I208">
        <v>45.979618000000002</v>
      </c>
      <c r="J208">
        <v>45.383471999999998</v>
      </c>
      <c r="K208">
        <v>44.954517000000003</v>
      </c>
      <c r="L208">
        <v>44.61356</v>
      </c>
      <c r="M208">
        <v>44.361548999999997</v>
      </c>
      <c r="N208">
        <v>44.118225000000002</v>
      </c>
      <c r="O208">
        <v>43.932986999999997</v>
      </c>
      <c r="P208">
        <v>43.799830999999998</v>
      </c>
      <c r="Q208">
        <v>43.654972000000001</v>
      </c>
      <c r="R208">
        <v>43.515372999999997</v>
      </c>
      <c r="S208">
        <v>43.319408000000003</v>
      </c>
      <c r="T208">
        <v>43.124836000000002</v>
      </c>
      <c r="U208">
        <v>42.959842999999999</v>
      </c>
      <c r="V208">
        <v>42.804924</v>
      </c>
      <c r="W208">
        <v>42.657665000000001</v>
      </c>
      <c r="X208">
        <v>42.516258000000001</v>
      </c>
      <c r="Y208">
        <v>42.388553999999999</v>
      </c>
      <c r="Z208">
        <v>42.265121000000001</v>
      </c>
      <c r="AA208">
        <v>42.147423000000003</v>
      </c>
      <c r="AB208">
        <v>42.035277999999998</v>
      </c>
      <c r="AC208">
        <v>41.932423</v>
      </c>
      <c r="AD208">
        <v>41.834693999999999</v>
      </c>
      <c r="AE208">
        <v>41.742409000000002</v>
      </c>
      <c r="AF208">
        <v>41.653801000000001</v>
      </c>
      <c r="AG208">
        <v>41.569220999999999</v>
      </c>
      <c r="AH208">
        <v>41.488689000000001</v>
      </c>
      <c r="AI208">
        <v>41.404494999999997</v>
      </c>
      <c r="AJ208" s="22">
        <v>-6.0000000000000001E-3</v>
      </c>
    </row>
    <row r="209" spans="1:36" x14ac:dyDescent="0.25">
      <c r="A209" t="s">
        <v>221</v>
      </c>
      <c r="B209" t="s">
        <v>3898</v>
      </c>
      <c r="C209" t="s">
        <v>3899</v>
      </c>
      <c r="D209" t="s">
        <v>3506</v>
      </c>
      <c r="F209">
        <v>65.488792000000004</v>
      </c>
      <c r="G209">
        <v>63.731200999999999</v>
      </c>
      <c r="H209">
        <v>62.31279</v>
      </c>
      <c r="I209">
        <v>61.093089999999997</v>
      </c>
      <c r="J209">
        <v>60.387306000000002</v>
      </c>
      <c r="K209">
        <v>59.86985</v>
      </c>
      <c r="L209">
        <v>59.451466000000003</v>
      </c>
      <c r="M209">
        <v>59.139549000000002</v>
      </c>
      <c r="N209">
        <v>58.838619000000001</v>
      </c>
      <c r="O209">
        <v>58.607261999999999</v>
      </c>
      <c r="P209">
        <v>58.437950000000001</v>
      </c>
      <c r="Q209">
        <v>58.255375000000001</v>
      </c>
      <c r="R209">
        <v>58.078586999999999</v>
      </c>
      <c r="S209">
        <v>57.847583999999998</v>
      </c>
      <c r="T209">
        <v>57.620987</v>
      </c>
      <c r="U209">
        <v>57.426715999999999</v>
      </c>
      <c r="V209">
        <v>57.244312000000001</v>
      </c>
      <c r="W209">
        <v>57.071734999999997</v>
      </c>
      <c r="X209">
        <v>56.905956000000003</v>
      </c>
      <c r="Y209">
        <v>56.757072000000001</v>
      </c>
      <c r="Z209">
        <v>56.612659000000001</v>
      </c>
      <c r="AA209">
        <v>56.475085999999997</v>
      </c>
      <c r="AB209">
        <v>56.343631999999999</v>
      </c>
      <c r="AC209">
        <v>56.223072000000002</v>
      </c>
      <c r="AD209">
        <v>56.108372000000003</v>
      </c>
      <c r="AE209">
        <v>55.999873999999998</v>
      </c>
      <c r="AF209">
        <v>55.895499999999998</v>
      </c>
      <c r="AG209">
        <v>55.796371000000001</v>
      </c>
      <c r="AH209">
        <v>55.701659999999997</v>
      </c>
      <c r="AI209">
        <v>55.603943000000001</v>
      </c>
      <c r="AJ209" s="22">
        <v>-6.0000000000000001E-3</v>
      </c>
    </row>
    <row r="210" spans="1:36" x14ac:dyDescent="0.25">
      <c r="A210" t="s">
        <v>22</v>
      </c>
      <c r="C210" t="s">
        <v>3900</v>
      </c>
    </row>
    <row r="211" spans="1:36" x14ac:dyDescent="0.25">
      <c r="A211" t="s">
        <v>168</v>
      </c>
      <c r="B211" t="s">
        <v>3901</v>
      </c>
      <c r="C211" t="s">
        <v>3902</v>
      </c>
      <c r="D211" t="s">
        <v>3506</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x14ac:dyDescent="0.25">
      <c r="A212" t="s">
        <v>169</v>
      </c>
      <c r="B212" t="s">
        <v>3903</v>
      </c>
      <c r="C212" t="s">
        <v>3904</v>
      </c>
      <c r="D212" t="s">
        <v>3506</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t="s">
        <v>11</v>
      </c>
    </row>
    <row r="213" spans="1:36" x14ac:dyDescent="0.25">
      <c r="A213" t="s">
        <v>170</v>
      </c>
      <c r="B213" t="s">
        <v>3905</v>
      </c>
      <c r="C213" t="s">
        <v>3906</v>
      </c>
      <c r="D213" t="s">
        <v>3506</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t="s">
        <v>11</v>
      </c>
    </row>
    <row r="214" spans="1:36" x14ac:dyDescent="0.25">
      <c r="A214" t="s">
        <v>171</v>
      </c>
      <c r="B214" t="s">
        <v>3907</v>
      </c>
      <c r="C214" t="s">
        <v>3908</v>
      </c>
      <c r="D214" t="s">
        <v>3506</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x14ac:dyDescent="0.25">
      <c r="A215" t="s">
        <v>172</v>
      </c>
      <c r="B215" t="s">
        <v>3909</v>
      </c>
      <c r="C215" t="s">
        <v>3910</v>
      </c>
      <c r="D215" t="s">
        <v>3506</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t="s">
        <v>11</v>
      </c>
    </row>
    <row r="216" spans="1:36" x14ac:dyDescent="0.25">
      <c r="A216" t="s">
        <v>173</v>
      </c>
      <c r="B216" t="s">
        <v>3911</v>
      </c>
      <c r="C216" t="s">
        <v>3912</v>
      </c>
      <c r="D216" t="s">
        <v>3506</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t="s">
        <v>11</v>
      </c>
    </row>
    <row r="217" spans="1:36" x14ac:dyDescent="0.25">
      <c r="A217" t="s">
        <v>218</v>
      </c>
      <c r="B217" t="s">
        <v>3913</v>
      </c>
      <c r="C217" t="s">
        <v>3914</v>
      </c>
      <c r="D217" t="s">
        <v>3506</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t="s">
        <v>11</v>
      </c>
    </row>
    <row r="218" spans="1:36" x14ac:dyDescent="0.25">
      <c r="A218" t="s">
        <v>219</v>
      </c>
      <c r="B218" t="s">
        <v>3915</v>
      </c>
      <c r="C218" t="s">
        <v>3916</v>
      </c>
      <c r="D218" t="s">
        <v>3506</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t="s">
        <v>11</v>
      </c>
    </row>
    <row r="219" spans="1:36" x14ac:dyDescent="0.25">
      <c r="A219" t="s">
        <v>167</v>
      </c>
      <c r="B219" t="s">
        <v>3917</v>
      </c>
      <c r="C219" t="s">
        <v>3918</v>
      </c>
      <c r="D219" t="s">
        <v>3506</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t="s">
        <v>11</v>
      </c>
    </row>
    <row r="220" spans="1:36" x14ac:dyDescent="0.25">
      <c r="A220" t="s">
        <v>174</v>
      </c>
      <c r="B220" t="s">
        <v>3919</v>
      </c>
      <c r="C220" t="s">
        <v>3920</v>
      </c>
      <c r="D220" t="s">
        <v>3506</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x14ac:dyDescent="0.25">
      <c r="A221" t="s">
        <v>175</v>
      </c>
      <c r="B221" t="s">
        <v>3921</v>
      </c>
      <c r="C221" t="s">
        <v>3922</v>
      </c>
      <c r="D221" t="s">
        <v>3506</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176</v>
      </c>
      <c r="B222" t="s">
        <v>3923</v>
      </c>
      <c r="C222" t="s">
        <v>3924</v>
      </c>
      <c r="D222" t="s">
        <v>3506</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x14ac:dyDescent="0.25">
      <c r="A223" t="s">
        <v>177</v>
      </c>
      <c r="B223" t="s">
        <v>3925</v>
      </c>
      <c r="C223" t="s">
        <v>3926</v>
      </c>
      <c r="D223" t="s">
        <v>3506</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x14ac:dyDescent="0.25">
      <c r="A224" t="s">
        <v>178</v>
      </c>
      <c r="B224" t="s">
        <v>3927</v>
      </c>
      <c r="C224" t="s">
        <v>3928</v>
      </c>
      <c r="D224" t="s">
        <v>3506</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x14ac:dyDescent="0.25">
      <c r="A225" t="s">
        <v>220</v>
      </c>
      <c r="B225" t="s">
        <v>3929</v>
      </c>
      <c r="C225" t="s">
        <v>3930</v>
      </c>
      <c r="D225" t="s">
        <v>3506</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x14ac:dyDescent="0.25">
      <c r="A226" t="s">
        <v>221</v>
      </c>
      <c r="B226" t="s">
        <v>3931</v>
      </c>
      <c r="C226" t="s">
        <v>3932</v>
      </c>
      <c r="D226" t="s">
        <v>3506</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x14ac:dyDescent="0.25">
      <c r="A227" t="s">
        <v>21</v>
      </c>
      <c r="C227" t="s">
        <v>3933</v>
      </c>
    </row>
    <row r="228" spans="1:36" x14ac:dyDescent="0.25">
      <c r="A228" t="s">
        <v>168</v>
      </c>
      <c r="B228" t="s">
        <v>3934</v>
      </c>
      <c r="C228" t="s">
        <v>3935</v>
      </c>
      <c r="D228" t="s">
        <v>3506</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88.974022000000005</v>
      </c>
      <c r="AA228">
        <v>88.995864999999995</v>
      </c>
      <c r="AB228">
        <v>89.017089999999996</v>
      </c>
      <c r="AC228">
        <v>89.039687999999998</v>
      </c>
      <c r="AD228">
        <v>89.063643999999996</v>
      </c>
      <c r="AE228">
        <v>89.087684999999993</v>
      </c>
      <c r="AF228">
        <v>89.112549000000001</v>
      </c>
      <c r="AG228">
        <v>89.137900999999999</v>
      </c>
      <c r="AH228">
        <v>89.163666000000006</v>
      </c>
      <c r="AI228">
        <v>89.172141999999994</v>
      </c>
      <c r="AJ228" t="s">
        <v>11</v>
      </c>
    </row>
    <row r="229" spans="1:36" x14ac:dyDescent="0.25">
      <c r="A229" t="s">
        <v>169</v>
      </c>
      <c r="B229" t="s">
        <v>3936</v>
      </c>
      <c r="C229" t="s">
        <v>3937</v>
      </c>
      <c r="D229" t="s">
        <v>3506</v>
      </c>
      <c r="F229">
        <v>41.427517000000002</v>
      </c>
      <c r="G229">
        <v>41.272582999999997</v>
      </c>
      <c r="H229">
        <v>41.226027999999999</v>
      </c>
      <c r="I229">
        <v>41.235928000000001</v>
      </c>
      <c r="J229">
        <v>41.560443999999997</v>
      </c>
      <c r="K229">
        <v>41.781227000000001</v>
      </c>
      <c r="L229">
        <v>41.869937999999998</v>
      </c>
      <c r="M229">
        <v>41.919257999999999</v>
      </c>
      <c r="N229">
        <v>41.968471999999998</v>
      </c>
      <c r="O229">
        <v>42.015171000000002</v>
      </c>
      <c r="P229">
        <v>42.065254000000003</v>
      </c>
      <c r="Q229">
        <v>42.117378000000002</v>
      </c>
      <c r="R229">
        <v>42.174717000000001</v>
      </c>
      <c r="S229">
        <v>42.208618000000001</v>
      </c>
      <c r="T229">
        <v>42.237118000000002</v>
      </c>
      <c r="U229">
        <v>42.264420000000001</v>
      </c>
      <c r="V229">
        <v>42.290379000000001</v>
      </c>
      <c r="W229">
        <v>42.316161999999998</v>
      </c>
      <c r="X229">
        <v>42.346729000000003</v>
      </c>
      <c r="Y229">
        <v>42.373356000000001</v>
      </c>
      <c r="Z229">
        <v>42.400481999999997</v>
      </c>
      <c r="AA229">
        <v>42.428466999999998</v>
      </c>
      <c r="AB229">
        <v>42.454731000000002</v>
      </c>
      <c r="AC229">
        <v>42.48312</v>
      </c>
      <c r="AD229">
        <v>42.513424000000001</v>
      </c>
      <c r="AE229">
        <v>42.543757999999997</v>
      </c>
      <c r="AF229">
        <v>42.575180000000003</v>
      </c>
      <c r="AG229">
        <v>42.607937</v>
      </c>
      <c r="AH229">
        <v>42.641036999999997</v>
      </c>
      <c r="AI229">
        <v>42.659821000000001</v>
      </c>
      <c r="AJ229" s="22">
        <v>1E-3</v>
      </c>
    </row>
    <row r="230" spans="1:36" x14ac:dyDescent="0.25">
      <c r="A230" t="s">
        <v>170</v>
      </c>
      <c r="B230" t="s">
        <v>3938</v>
      </c>
      <c r="C230" t="s">
        <v>3939</v>
      </c>
      <c r="D230" t="s">
        <v>3506</v>
      </c>
      <c r="F230">
        <v>33.570171000000002</v>
      </c>
      <c r="G230">
        <v>33.407966999999999</v>
      </c>
      <c r="H230">
        <v>33.412762000000001</v>
      </c>
      <c r="I230">
        <v>33.418201000000003</v>
      </c>
      <c r="J230">
        <v>33.573441000000003</v>
      </c>
      <c r="K230">
        <v>33.695213000000003</v>
      </c>
      <c r="L230">
        <v>33.737606</v>
      </c>
      <c r="M230">
        <v>33.784187000000003</v>
      </c>
      <c r="N230">
        <v>33.835166999999998</v>
      </c>
      <c r="O230">
        <v>33.883747</v>
      </c>
      <c r="P230">
        <v>33.936183999999997</v>
      </c>
      <c r="Q230">
        <v>33.990088999999998</v>
      </c>
      <c r="R230">
        <v>34.052498</v>
      </c>
      <c r="S230">
        <v>34.091366000000001</v>
      </c>
      <c r="T230">
        <v>34.126423000000003</v>
      </c>
      <c r="U230">
        <v>34.163238999999997</v>
      </c>
      <c r="V230">
        <v>34.200619000000003</v>
      </c>
      <c r="W230">
        <v>34.235714000000002</v>
      </c>
      <c r="X230">
        <v>34.275252999999999</v>
      </c>
      <c r="Y230">
        <v>34.306229000000002</v>
      </c>
      <c r="Z230">
        <v>34.338557999999999</v>
      </c>
      <c r="AA230">
        <v>34.370586000000003</v>
      </c>
      <c r="AB230">
        <v>34.401020000000003</v>
      </c>
      <c r="AC230">
        <v>34.433532999999997</v>
      </c>
      <c r="AD230">
        <v>34.468001999999998</v>
      </c>
      <c r="AE230">
        <v>34.502128999999996</v>
      </c>
      <c r="AF230">
        <v>34.537807000000001</v>
      </c>
      <c r="AG230">
        <v>34.573977999999997</v>
      </c>
      <c r="AH230">
        <v>34.610970000000002</v>
      </c>
      <c r="AI230">
        <v>34.634524999999996</v>
      </c>
      <c r="AJ230" s="22">
        <v>1E-3</v>
      </c>
    </row>
    <row r="231" spans="1:36" x14ac:dyDescent="0.25">
      <c r="A231" t="s">
        <v>171</v>
      </c>
      <c r="B231" t="s">
        <v>3940</v>
      </c>
      <c r="C231" t="s">
        <v>3941</v>
      </c>
      <c r="D231" t="s">
        <v>3506</v>
      </c>
      <c r="F231">
        <v>34.147499000000003</v>
      </c>
      <c r="G231">
        <v>33.998382999999997</v>
      </c>
      <c r="H231">
        <v>34.001648000000003</v>
      </c>
      <c r="I231">
        <v>34.004040000000003</v>
      </c>
      <c r="J231">
        <v>34.132317</v>
      </c>
      <c r="K231">
        <v>34.220725999999999</v>
      </c>
      <c r="L231">
        <v>34.264941999999998</v>
      </c>
      <c r="M231">
        <v>34.312061</v>
      </c>
      <c r="N231">
        <v>34.360706</v>
      </c>
      <c r="O231">
        <v>34.407684000000003</v>
      </c>
      <c r="P231">
        <v>34.457943</v>
      </c>
      <c r="Q231">
        <v>34.510693000000003</v>
      </c>
      <c r="R231">
        <v>34.56794</v>
      </c>
      <c r="S231">
        <v>34.601871000000003</v>
      </c>
      <c r="T231">
        <v>34.632480999999999</v>
      </c>
      <c r="U231">
        <v>34.665233999999998</v>
      </c>
      <c r="V231">
        <v>34.698475000000002</v>
      </c>
      <c r="W231">
        <v>34.730961000000001</v>
      </c>
      <c r="X231">
        <v>34.768051</v>
      </c>
      <c r="Y231">
        <v>34.797035000000001</v>
      </c>
      <c r="Z231">
        <v>34.827224999999999</v>
      </c>
      <c r="AA231">
        <v>34.857059</v>
      </c>
      <c r="AB231">
        <v>34.885463999999999</v>
      </c>
      <c r="AC231">
        <v>34.915675999999998</v>
      </c>
      <c r="AD231">
        <v>34.947631999999999</v>
      </c>
      <c r="AE231">
        <v>34.979275000000001</v>
      </c>
      <c r="AF231">
        <v>35.012309999999999</v>
      </c>
      <c r="AG231">
        <v>35.045712000000002</v>
      </c>
      <c r="AH231">
        <v>35.079880000000003</v>
      </c>
      <c r="AI231">
        <v>35.099753999999997</v>
      </c>
      <c r="AJ231" s="22">
        <v>1E-3</v>
      </c>
    </row>
    <row r="232" spans="1:36" x14ac:dyDescent="0.25">
      <c r="A232" t="s">
        <v>172</v>
      </c>
      <c r="B232" t="s">
        <v>3942</v>
      </c>
      <c r="C232" t="s">
        <v>3943</v>
      </c>
      <c r="D232" t="s">
        <v>3506</v>
      </c>
      <c r="F232">
        <v>40.282772000000001</v>
      </c>
      <c r="G232">
        <v>40.130341000000001</v>
      </c>
      <c r="H232">
        <v>40.116042999999998</v>
      </c>
      <c r="I232">
        <v>40.100642999999998</v>
      </c>
      <c r="J232">
        <v>40.267322999999998</v>
      </c>
      <c r="K232">
        <v>40.358162</v>
      </c>
      <c r="L232">
        <v>40.392693000000001</v>
      </c>
      <c r="M232">
        <v>40.430965</v>
      </c>
      <c r="N232">
        <v>40.472092000000004</v>
      </c>
      <c r="O232">
        <v>40.511696000000001</v>
      </c>
      <c r="P232">
        <v>40.55386</v>
      </c>
      <c r="Q232">
        <v>40.602756999999997</v>
      </c>
      <c r="R232">
        <v>40.655524999999997</v>
      </c>
      <c r="S232">
        <v>40.685257</v>
      </c>
      <c r="T232">
        <v>40.709702</v>
      </c>
      <c r="U232">
        <v>40.737479999999998</v>
      </c>
      <c r="V232">
        <v>40.765881</v>
      </c>
      <c r="W232">
        <v>40.793011</v>
      </c>
      <c r="X232">
        <v>40.823936000000003</v>
      </c>
      <c r="Y232">
        <v>40.848956999999999</v>
      </c>
      <c r="Z232">
        <v>40.874640999999997</v>
      </c>
      <c r="AA232">
        <v>40.900398000000003</v>
      </c>
      <c r="AB232">
        <v>40.924919000000003</v>
      </c>
      <c r="AC232">
        <v>40.950996000000004</v>
      </c>
      <c r="AD232">
        <v>40.978755999999997</v>
      </c>
      <c r="AE232">
        <v>41.006312999999999</v>
      </c>
      <c r="AF232">
        <v>41.035046000000001</v>
      </c>
      <c r="AG232">
        <v>41.064297000000003</v>
      </c>
      <c r="AH232">
        <v>41.094109000000003</v>
      </c>
      <c r="AI232">
        <v>41.108795000000001</v>
      </c>
      <c r="AJ232" s="22">
        <v>1E-3</v>
      </c>
    </row>
    <row r="233" spans="1:36" x14ac:dyDescent="0.25">
      <c r="A233" t="s">
        <v>173</v>
      </c>
      <c r="B233" t="s">
        <v>3944</v>
      </c>
      <c r="C233" t="s">
        <v>3945</v>
      </c>
      <c r="D233" t="s">
        <v>3506</v>
      </c>
      <c r="F233">
        <v>101.54858400000001</v>
      </c>
      <c r="G233">
        <v>101.42768100000001</v>
      </c>
      <c r="H233">
        <v>101.400948</v>
      </c>
      <c r="I233">
        <v>101.34047700000001</v>
      </c>
      <c r="J233">
        <v>101.541466</v>
      </c>
      <c r="K233">
        <v>101.714287</v>
      </c>
      <c r="L233">
        <v>101.787811</v>
      </c>
      <c r="M233">
        <v>101.83577</v>
      </c>
      <c r="N233">
        <v>101.88284299999999</v>
      </c>
      <c r="O233">
        <v>101.929276</v>
      </c>
      <c r="P233">
        <v>101.972504</v>
      </c>
      <c r="Q233">
        <v>102.017532</v>
      </c>
      <c r="R233">
        <v>102.065506</v>
      </c>
      <c r="S233">
        <v>102.091202</v>
      </c>
      <c r="T233">
        <v>102.11421199999999</v>
      </c>
      <c r="U233">
        <v>102.13842</v>
      </c>
      <c r="V233">
        <v>102.16289500000001</v>
      </c>
      <c r="W233">
        <v>102.186485</v>
      </c>
      <c r="X233">
        <v>102.211861</v>
      </c>
      <c r="Y233">
        <v>102.23299400000001</v>
      </c>
      <c r="Z233">
        <v>102.254372</v>
      </c>
      <c r="AA233">
        <v>102.27634399999999</v>
      </c>
      <c r="AB233">
        <v>102.29703499999999</v>
      </c>
      <c r="AC233">
        <v>102.31920599999999</v>
      </c>
      <c r="AD233">
        <v>102.342232</v>
      </c>
      <c r="AE233">
        <v>102.365303</v>
      </c>
      <c r="AF233">
        <v>102.388458</v>
      </c>
      <c r="AG233">
        <v>102.41342899999999</v>
      </c>
      <c r="AH233">
        <v>102.438278</v>
      </c>
      <c r="AI233">
        <v>102.446854</v>
      </c>
      <c r="AJ233" s="22">
        <v>0</v>
      </c>
    </row>
    <row r="234" spans="1:36" x14ac:dyDescent="0.25">
      <c r="A234" t="s">
        <v>218</v>
      </c>
      <c r="B234" t="s">
        <v>3946</v>
      </c>
      <c r="C234" t="s">
        <v>3947</v>
      </c>
      <c r="D234" t="s">
        <v>3506</v>
      </c>
      <c r="F234">
        <v>33.409343999999997</v>
      </c>
      <c r="G234">
        <v>33.293697000000002</v>
      </c>
      <c r="H234">
        <v>33.278117999999999</v>
      </c>
      <c r="I234">
        <v>33.309265000000003</v>
      </c>
      <c r="J234">
        <v>33.445247999999999</v>
      </c>
      <c r="K234">
        <v>33.599330999999999</v>
      </c>
      <c r="L234">
        <v>33.631034999999997</v>
      </c>
      <c r="M234">
        <v>33.664616000000002</v>
      </c>
      <c r="N234">
        <v>33.700375000000001</v>
      </c>
      <c r="O234">
        <v>33.735222</v>
      </c>
      <c r="P234">
        <v>33.772530000000003</v>
      </c>
      <c r="Q234">
        <v>33.817794999999997</v>
      </c>
      <c r="R234">
        <v>33.864719000000001</v>
      </c>
      <c r="S234">
        <v>33.890022000000002</v>
      </c>
      <c r="T234">
        <v>33.912864999999996</v>
      </c>
      <c r="U234">
        <v>33.937404999999998</v>
      </c>
      <c r="V234">
        <v>33.962254000000001</v>
      </c>
      <c r="W234">
        <v>33.985596000000001</v>
      </c>
      <c r="X234">
        <v>34.011234000000002</v>
      </c>
      <c r="Y234">
        <v>34.031948</v>
      </c>
      <c r="Z234">
        <v>34.053500999999997</v>
      </c>
      <c r="AA234">
        <v>34.074852</v>
      </c>
      <c r="AB234">
        <v>34.095581000000003</v>
      </c>
      <c r="AC234">
        <v>34.117404999999998</v>
      </c>
      <c r="AD234">
        <v>34.140490999999997</v>
      </c>
      <c r="AE234">
        <v>34.163406000000002</v>
      </c>
      <c r="AF234">
        <v>34.187344000000003</v>
      </c>
      <c r="AG234">
        <v>34.211342000000002</v>
      </c>
      <c r="AH234">
        <v>34.236027</v>
      </c>
      <c r="AI234">
        <v>34.243721000000001</v>
      </c>
      <c r="AJ234" s="22">
        <v>1E-3</v>
      </c>
    </row>
    <row r="235" spans="1:36" x14ac:dyDescent="0.25">
      <c r="A235" t="s">
        <v>219</v>
      </c>
      <c r="B235" t="s">
        <v>3948</v>
      </c>
      <c r="C235" t="s">
        <v>3949</v>
      </c>
      <c r="D235" t="s">
        <v>3506</v>
      </c>
      <c r="F235">
        <v>45.245373000000001</v>
      </c>
      <c r="G235">
        <v>45.123981000000001</v>
      </c>
      <c r="H235">
        <v>45.092049000000003</v>
      </c>
      <c r="I235">
        <v>45.089123000000001</v>
      </c>
      <c r="J235">
        <v>45.217930000000003</v>
      </c>
      <c r="K235">
        <v>45.308289000000002</v>
      </c>
      <c r="L235">
        <v>45.328712000000003</v>
      </c>
      <c r="M235">
        <v>45.351714999999999</v>
      </c>
      <c r="N235">
        <v>45.377766000000001</v>
      </c>
      <c r="O235">
        <v>45.404223999999999</v>
      </c>
      <c r="P235">
        <v>45.432968000000002</v>
      </c>
      <c r="Q235">
        <v>45.47401</v>
      </c>
      <c r="R235">
        <v>45.514122</v>
      </c>
      <c r="S235">
        <v>45.53302</v>
      </c>
      <c r="T235">
        <v>45.549103000000002</v>
      </c>
      <c r="U235">
        <v>45.566586000000001</v>
      </c>
      <c r="V235">
        <v>45.585116999999997</v>
      </c>
      <c r="W235">
        <v>45.602607999999996</v>
      </c>
      <c r="X235">
        <v>45.621994000000001</v>
      </c>
      <c r="Y235">
        <v>45.637726000000001</v>
      </c>
      <c r="Z235">
        <v>45.654162999999997</v>
      </c>
      <c r="AA235">
        <v>45.670509000000003</v>
      </c>
      <c r="AB235">
        <v>45.686497000000003</v>
      </c>
      <c r="AC235">
        <v>45.703662999999999</v>
      </c>
      <c r="AD235">
        <v>45.722050000000003</v>
      </c>
      <c r="AE235">
        <v>45.740276000000001</v>
      </c>
      <c r="AF235">
        <v>45.759556000000003</v>
      </c>
      <c r="AG235">
        <v>45.778522000000002</v>
      </c>
      <c r="AH235">
        <v>45.798447000000003</v>
      </c>
      <c r="AI235">
        <v>45.800094999999999</v>
      </c>
      <c r="AJ235" s="22">
        <v>0</v>
      </c>
    </row>
    <row r="236" spans="1:36" x14ac:dyDescent="0.25">
      <c r="A236" t="s">
        <v>167</v>
      </c>
      <c r="B236" t="s">
        <v>3950</v>
      </c>
      <c r="C236" t="s">
        <v>3951</v>
      </c>
      <c r="D236" t="s">
        <v>3506</v>
      </c>
      <c r="F236">
        <v>34.887645999999997</v>
      </c>
      <c r="G236">
        <v>34.834961</v>
      </c>
      <c r="H236">
        <v>34.837116000000002</v>
      </c>
      <c r="I236">
        <v>34.839668000000003</v>
      </c>
      <c r="J236">
        <v>34.869736000000003</v>
      </c>
      <c r="K236">
        <v>34.916297999999998</v>
      </c>
      <c r="L236">
        <v>34.969734000000003</v>
      </c>
      <c r="M236">
        <v>35.031364000000004</v>
      </c>
      <c r="N236">
        <v>35.093445000000003</v>
      </c>
      <c r="O236">
        <v>35.158732999999998</v>
      </c>
      <c r="P236">
        <v>35.228667999999999</v>
      </c>
      <c r="Q236">
        <v>35.312973</v>
      </c>
      <c r="R236">
        <v>35.393523999999999</v>
      </c>
      <c r="S236">
        <v>35.406475</v>
      </c>
      <c r="T236">
        <v>35.409286000000002</v>
      </c>
      <c r="U236">
        <v>35.413158000000003</v>
      </c>
      <c r="V236">
        <v>35.414878999999999</v>
      </c>
      <c r="W236">
        <v>35.414828999999997</v>
      </c>
      <c r="X236">
        <v>35.413871999999998</v>
      </c>
      <c r="Y236">
        <v>35.411270000000002</v>
      </c>
      <c r="Z236">
        <v>35.4086</v>
      </c>
      <c r="AA236">
        <v>35.405354000000003</v>
      </c>
      <c r="AB236">
        <v>35.401482000000001</v>
      </c>
      <c r="AC236">
        <v>35.397694000000001</v>
      </c>
      <c r="AD236">
        <v>35.393706999999999</v>
      </c>
      <c r="AE236">
        <v>35.387591999999998</v>
      </c>
      <c r="AF236">
        <v>35.378613000000001</v>
      </c>
      <c r="AG236">
        <v>35.375214</v>
      </c>
      <c r="AH236">
        <v>35.369582999999999</v>
      </c>
      <c r="AI236">
        <v>35.359760000000001</v>
      </c>
      <c r="AJ236" s="22">
        <v>0</v>
      </c>
    </row>
    <row r="237" spans="1:36" x14ac:dyDescent="0.25">
      <c r="A237" t="s">
        <v>174</v>
      </c>
      <c r="B237" t="s">
        <v>3952</v>
      </c>
      <c r="C237" t="s">
        <v>3953</v>
      </c>
      <c r="D237" t="s">
        <v>3506</v>
      </c>
      <c r="F237">
        <v>41.634300000000003</v>
      </c>
      <c r="G237">
        <v>41.607928999999999</v>
      </c>
      <c r="H237">
        <v>41.662726999999997</v>
      </c>
      <c r="I237">
        <v>41.746592999999997</v>
      </c>
      <c r="J237">
        <v>41.795025000000003</v>
      </c>
      <c r="K237">
        <v>41.875720999999999</v>
      </c>
      <c r="L237">
        <v>41.959820000000001</v>
      </c>
      <c r="M237">
        <v>42.036090999999999</v>
      </c>
      <c r="N237">
        <v>42.109962000000003</v>
      </c>
      <c r="O237">
        <v>42.182136999999997</v>
      </c>
      <c r="P237">
        <v>42.252341999999999</v>
      </c>
      <c r="Q237">
        <v>42.336468000000004</v>
      </c>
      <c r="R237">
        <v>42.410224999999997</v>
      </c>
      <c r="S237">
        <v>42.417400000000001</v>
      </c>
      <c r="T237">
        <v>42.413815</v>
      </c>
      <c r="U237">
        <v>42.411715999999998</v>
      </c>
      <c r="V237">
        <v>42.414406</v>
      </c>
      <c r="W237">
        <v>42.415740999999997</v>
      </c>
      <c r="X237">
        <v>42.418166999999997</v>
      </c>
      <c r="Y237">
        <v>42.416736999999998</v>
      </c>
      <c r="Z237">
        <v>42.416091999999999</v>
      </c>
      <c r="AA237">
        <v>42.415103999999999</v>
      </c>
      <c r="AB237">
        <v>42.414158</v>
      </c>
      <c r="AC237">
        <v>42.413815</v>
      </c>
      <c r="AD237">
        <v>42.414028000000002</v>
      </c>
      <c r="AE237">
        <v>42.414574000000002</v>
      </c>
      <c r="AF237">
        <v>42.416038999999998</v>
      </c>
      <c r="AG237">
        <v>42.417000000000002</v>
      </c>
      <c r="AH237">
        <v>42.418854000000003</v>
      </c>
      <c r="AI237">
        <v>42.416195000000002</v>
      </c>
      <c r="AJ237" s="22">
        <v>1E-3</v>
      </c>
    </row>
    <row r="238" spans="1:36" x14ac:dyDescent="0.25">
      <c r="A238" t="s">
        <v>175</v>
      </c>
      <c r="B238" t="s">
        <v>3954</v>
      </c>
      <c r="C238" t="s">
        <v>3955</v>
      </c>
      <c r="D238" t="s">
        <v>3506</v>
      </c>
      <c r="F238">
        <v>33.755898000000002</v>
      </c>
      <c r="G238">
        <v>33.799697999999999</v>
      </c>
      <c r="H238">
        <v>33.979412000000004</v>
      </c>
      <c r="I238">
        <v>34.187030999999998</v>
      </c>
      <c r="J238">
        <v>34.307732000000001</v>
      </c>
      <c r="K238">
        <v>34.454056000000001</v>
      </c>
      <c r="L238">
        <v>34.602524000000003</v>
      </c>
      <c r="M238">
        <v>34.762343999999999</v>
      </c>
      <c r="N238">
        <v>34.882980000000003</v>
      </c>
      <c r="O238">
        <v>34.981110000000001</v>
      </c>
      <c r="P238">
        <v>35.068362999999998</v>
      </c>
      <c r="Q238">
        <v>35.158977999999998</v>
      </c>
      <c r="R238">
        <v>35.242317</v>
      </c>
      <c r="S238">
        <v>35.257976999999997</v>
      </c>
      <c r="T238">
        <v>35.261612</v>
      </c>
      <c r="U238">
        <v>35.265788999999998</v>
      </c>
      <c r="V238">
        <v>35.275368</v>
      </c>
      <c r="W238">
        <v>35.278087999999997</v>
      </c>
      <c r="X238">
        <v>35.282448000000002</v>
      </c>
      <c r="Y238">
        <v>35.284126000000001</v>
      </c>
      <c r="Z238">
        <v>35.286346000000002</v>
      </c>
      <c r="AA238">
        <v>35.288604999999997</v>
      </c>
      <c r="AB238">
        <v>35.290557999999997</v>
      </c>
      <c r="AC238">
        <v>35.293227999999999</v>
      </c>
      <c r="AD238">
        <v>35.296604000000002</v>
      </c>
      <c r="AE238">
        <v>35.300162999999998</v>
      </c>
      <c r="AF238">
        <v>35.304386000000001</v>
      </c>
      <c r="AG238">
        <v>35.308689000000001</v>
      </c>
      <c r="AH238">
        <v>35.313460999999997</v>
      </c>
      <c r="AI238">
        <v>35.314003</v>
      </c>
      <c r="AJ238" s="22">
        <v>2E-3</v>
      </c>
    </row>
    <row r="239" spans="1:36" x14ac:dyDescent="0.25">
      <c r="A239" t="s">
        <v>176</v>
      </c>
      <c r="B239" t="s">
        <v>3956</v>
      </c>
      <c r="C239" t="s">
        <v>3957</v>
      </c>
      <c r="D239" t="s">
        <v>3506</v>
      </c>
      <c r="F239">
        <v>40.630920000000003</v>
      </c>
      <c r="G239">
        <v>40.585746999999998</v>
      </c>
      <c r="H239">
        <v>40.572662000000001</v>
      </c>
      <c r="I239">
        <v>40.563220999999999</v>
      </c>
      <c r="J239">
        <v>40.56908</v>
      </c>
      <c r="K239">
        <v>40.604472999999999</v>
      </c>
      <c r="L239">
        <v>40.648139999999998</v>
      </c>
      <c r="M239">
        <v>40.699607999999998</v>
      </c>
      <c r="N239">
        <v>40.753681</v>
      </c>
      <c r="O239">
        <v>40.810611999999999</v>
      </c>
      <c r="P239">
        <v>40.870486999999997</v>
      </c>
      <c r="Q239">
        <v>40.948825999999997</v>
      </c>
      <c r="R239">
        <v>41.022517999999998</v>
      </c>
      <c r="S239">
        <v>41.029876999999999</v>
      </c>
      <c r="T239">
        <v>41.025837000000003</v>
      </c>
      <c r="U239">
        <v>41.022545000000001</v>
      </c>
      <c r="V239">
        <v>41.018517000000003</v>
      </c>
      <c r="W239">
        <v>41.013424000000001</v>
      </c>
      <c r="X239">
        <v>41.008381</v>
      </c>
      <c r="Y239">
        <v>41.001446000000001</v>
      </c>
      <c r="Z239">
        <v>40.994880999999999</v>
      </c>
      <c r="AA239">
        <v>40.987934000000003</v>
      </c>
      <c r="AB239">
        <v>40.981468</v>
      </c>
      <c r="AC239">
        <v>40.975043999999997</v>
      </c>
      <c r="AD239">
        <v>40.968722999999997</v>
      </c>
      <c r="AE239">
        <v>40.962788000000003</v>
      </c>
      <c r="AF239">
        <v>40.957008000000002</v>
      </c>
      <c r="AG239">
        <v>40.951157000000002</v>
      </c>
      <c r="AH239">
        <v>40.945929999999997</v>
      </c>
      <c r="AI239">
        <v>40.934669</v>
      </c>
      <c r="AJ239" s="22">
        <v>0</v>
      </c>
    </row>
    <row r="240" spans="1:36" x14ac:dyDescent="0.25">
      <c r="A240" t="s">
        <v>177</v>
      </c>
      <c r="B240" t="s">
        <v>3958</v>
      </c>
      <c r="C240" t="s">
        <v>3959</v>
      </c>
      <c r="D240" t="s">
        <v>3506</v>
      </c>
      <c r="F240">
        <v>46.759346000000001</v>
      </c>
      <c r="G240">
        <v>46.703823</v>
      </c>
      <c r="H240">
        <v>46.700648999999999</v>
      </c>
      <c r="I240">
        <v>46.702750999999999</v>
      </c>
      <c r="J240">
        <v>46.721848000000001</v>
      </c>
      <c r="K240">
        <v>46.764296999999999</v>
      </c>
      <c r="L240">
        <v>46.814616999999998</v>
      </c>
      <c r="M240">
        <v>46.873417000000003</v>
      </c>
      <c r="N240">
        <v>46.934032000000002</v>
      </c>
      <c r="O240">
        <v>46.996616000000003</v>
      </c>
      <c r="P240">
        <v>47.061813000000001</v>
      </c>
      <c r="Q240">
        <v>47.141407000000001</v>
      </c>
      <c r="R240">
        <v>47.217917999999997</v>
      </c>
      <c r="S240">
        <v>47.227566000000003</v>
      </c>
      <c r="T240">
        <v>47.226013000000002</v>
      </c>
      <c r="U240">
        <v>47.22578</v>
      </c>
      <c r="V240">
        <v>47.224682000000001</v>
      </c>
      <c r="W240">
        <v>47.222569</v>
      </c>
      <c r="X240">
        <v>47.220680000000002</v>
      </c>
      <c r="Y240">
        <v>47.216464999999999</v>
      </c>
      <c r="Z240">
        <v>47.212654000000001</v>
      </c>
      <c r="AA240">
        <v>47.208480999999999</v>
      </c>
      <c r="AB240">
        <v>47.20438</v>
      </c>
      <c r="AC240">
        <v>47.200436000000003</v>
      </c>
      <c r="AD240">
        <v>47.196689999999997</v>
      </c>
      <c r="AE240">
        <v>47.193393999999998</v>
      </c>
      <c r="AF240">
        <v>47.190769000000003</v>
      </c>
      <c r="AG240">
        <v>47.187877999999998</v>
      </c>
      <c r="AH240">
        <v>47.185631000000001</v>
      </c>
      <c r="AI240">
        <v>47.177737999999998</v>
      </c>
      <c r="AJ240" s="22">
        <v>0</v>
      </c>
    </row>
    <row r="241" spans="1:36" x14ac:dyDescent="0.25">
      <c r="A241" t="s">
        <v>178</v>
      </c>
      <c r="B241" t="s">
        <v>3960</v>
      </c>
      <c r="C241" t="s">
        <v>3961</v>
      </c>
      <c r="D241" t="s">
        <v>3506</v>
      </c>
      <c r="F241">
        <v>66.705405999999996</v>
      </c>
      <c r="G241">
        <v>66.646675000000002</v>
      </c>
      <c r="H241">
        <v>66.669449</v>
      </c>
      <c r="I241">
        <v>66.699837000000002</v>
      </c>
      <c r="J241">
        <v>66.710068000000007</v>
      </c>
      <c r="K241">
        <v>66.758842000000001</v>
      </c>
      <c r="L241">
        <v>66.817443999999995</v>
      </c>
      <c r="M241">
        <v>66.886673000000002</v>
      </c>
      <c r="N241">
        <v>66.952995000000001</v>
      </c>
      <c r="O241">
        <v>67.018317999999994</v>
      </c>
      <c r="P241">
        <v>67.084969000000001</v>
      </c>
      <c r="Q241">
        <v>67.167572000000007</v>
      </c>
      <c r="R241">
        <v>67.245261999999997</v>
      </c>
      <c r="S241">
        <v>67.255547000000007</v>
      </c>
      <c r="T241">
        <v>67.254822000000004</v>
      </c>
      <c r="U241">
        <v>67.255722000000006</v>
      </c>
      <c r="V241">
        <v>67.262680000000003</v>
      </c>
      <c r="W241">
        <v>67.261604000000005</v>
      </c>
      <c r="X241">
        <v>67.260529000000005</v>
      </c>
      <c r="Y241">
        <v>67.254981999999998</v>
      </c>
      <c r="Z241">
        <v>67.250373999999994</v>
      </c>
      <c r="AA241">
        <v>67.244843000000003</v>
      </c>
      <c r="AB241">
        <v>67.239677</v>
      </c>
      <c r="AC241">
        <v>67.234825000000001</v>
      </c>
      <c r="AD241">
        <v>67.230247000000006</v>
      </c>
      <c r="AE241">
        <v>67.226096999999996</v>
      </c>
      <c r="AF241">
        <v>67.223206000000005</v>
      </c>
      <c r="AG241">
        <v>67.218711999999996</v>
      </c>
      <c r="AH241">
        <v>67.215714000000006</v>
      </c>
      <c r="AI241">
        <v>67.206824999999995</v>
      </c>
      <c r="AJ241" s="22">
        <v>0</v>
      </c>
    </row>
    <row r="242" spans="1:36" x14ac:dyDescent="0.25">
      <c r="A242" t="s">
        <v>220</v>
      </c>
      <c r="B242" t="s">
        <v>3962</v>
      </c>
      <c r="C242" t="s">
        <v>3963</v>
      </c>
      <c r="D242" t="s">
        <v>3506</v>
      </c>
      <c r="F242">
        <v>34.377113000000001</v>
      </c>
      <c r="G242">
        <v>34.327663000000001</v>
      </c>
      <c r="H242">
        <v>34.381886000000002</v>
      </c>
      <c r="I242">
        <v>34.442230000000002</v>
      </c>
      <c r="J242">
        <v>34.500134000000003</v>
      </c>
      <c r="K242">
        <v>34.573929</v>
      </c>
      <c r="L242">
        <v>34.651179999999997</v>
      </c>
      <c r="M242">
        <v>34.739322999999999</v>
      </c>
      <c r="N242">
        <v>34.826466000000003</v>
      </c>
      <c r="O242">
        <v>34.909728999999999</v>
      </c>
      <c r="P242">
        <v>34.994019000000002</v>
      </c>
      <c r="Q242">
        <v>35.086936999999999</v>
      </c>
      <c r="R242">
        <v>35.178908999999997</v>
      </c>
      <c r="S242">
        <v>35.202793</v>
      </c>
      <c r="T242">
        <v>35.214255999999999</v>
      </c>
      <c r="U242">
        <v>35.226855999999998</v>
      </c>
      <c r="V242">
        <v>35.239407</v>
      </c>
      <c r="W242">
        <v>35.248989000000002</v>
      </c>
      <c r="X242">
        <v>35.259979000000001</v>
      </c>
      <c r="Y242">
        <v>35.265785000000001</v>
      </c>
      <c r="Z242">
        <v>35.272162999999999</v>
      </c>
      <c r="AA242">
        <v>35.277873999999997</v>
      </c>
      <c r="AB242">
        <v>35.283062000000001</v>
      </c>
      <c r="AC242">
        <v>35.288817999999999</v>
      </c>
      <c r="AD242">
        <v>35.295074</v>
      </c>
      <c r="AE242">
        <v>35.301349999999999</v>
      </c>
      <c r="AF242">
        <v>35.308566999999996</v>
      </c>
      <c r="AG242">
        <v>35.315403000000003</v>
      </c>
      <c r="AH242">
        <v>35.322971000000003</v>
      </c>
      <c r="AI242">
        <v>35.326842999999997</v>
      </c>
      <c r="AJ242" s="22">
        <v>1E-3</v>
      </c>
    </row>
    <row r="243" spans="1:36" x14ac:dyDescent="0.25">
      <c r="A243" t="s">
        <v>221</v>
      </c>
      <c r="B243" t="s">
        <v>3964</v>
      </c>
      <c r="C243" t="s">
        <v>3965</v>
      </c>
      <c r="D243" t="s">
        <v>3506</v>
      </c>
      <c r="F243">
        <v>47.739117</v>
      </c>
      <c r="G243">
        <v>47.666339999999998</v>
      </c>
      <c r="H243">
        <v>47.684905999999998</v>
      </c>
      <c r="I243">
        <v>47.705708000000001</v>
      </c>
      <c r="J243">
        <v>47.754931999999997</v>
      </c>
      <c r="K243">
        <v>47.825221999999997</v>
      </c>
      <c r="L243">
        <v>47.898955999999998</v>
      </c>
      <c r="M243">
        <v>47.978901</v>
      </c>
      <c r="N243">
        <v>48.055827999999998</v>
      </c>
      <c r="O243">
        <v>48.131447000000001</v>
      </c>
      <c r="P243">
        <v>48.210228000000001</v>
      </c>
      <c r="Q243">
        <v>48.299137000000002</v>
      </c>
      <c r="R243">
        <v>48.387999999999998</v>
      </c>
      <c r="S243">
        <v>48.409362999999999</v>
      </c>
      <c r="T243">
        <v>48.418590999999999</v>
      </c>
      <c r="U243">
        <v>48.428787</v>
      </c>
      <c r="V243">
        <v>48.439739000000003</v>
      </c>
      <c r="W243">
        <v>48.448295999999999</v>
      </c>
      <c r="X243">
        <v>48.458122000000003</v>
      </c>
      <c r="Y243">
        <v>48.462356999999997</v>
      </c>
      <c r="Z243">
        <v>48.467201000000003</v>
      </c>
      <c r="AA243">
        <v>48.471347999999999</v>
      </c>
      <c r="AB243">
        <v>48.475048000000001</v>
      </c>
      <c r="AC243">
        <v>48.479424000000002</v>
      </c>
      <c r="AD243">
        <v>48.484608000000001</v>
      </c>
      <c r="AE243">
        <v>48.489944000000001</v>
      </c>
      <c r="AF243">
        <v>48.496380000000002</v>
      </c>
      <c r="AG243">
        <v>48.502181999999998</v>
      </c>
      <c r="AH243">
        <v>48.509045</v>
      </c>
      <c r="AI243">
        <v>48.512225999999998</v>
      </c>
      <c r="AJ243" s="22">
        <v>1E-3</v>
      </c>
    </row>
    <row r="244" spans="1:36" x14ac:dyDescent="0.25">
      <c r="A244" t="s">
        <v>20</v>
      </c>
      <c r="C244" t="s">
        <v>3966</v>
      </c>
    </row>
    <row r="245" spans="1:36" x14ac:dyDescent="0.25">
      <c r="A245" t="s">
        <v>168</v>
      </c>
      <c r="B245" t="s">
        <v>3967</v>
      </c>
      <c r="C245" t="s">
        <v>3968</v>
      </c>
      <c r="D245" t="s">
        <v>3506</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t="s">
        <v>11</v>
      </c>
    </row>
    <row r="246" spans="1:36" x14ac:dyDescent="0.25">
      <c r="A246" t="s">
        <v>169</v>
      </c>
      <c r="B246" t="s">
        <v>3969</v>
      </c>
      <c r="C246" t="s">
        <v>3970</v>
      </c>
      <c r="D246" t="s">
        <v>3506</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t="s">
        <v>11</v>
      </c>
    </row>
    <row r="247" spans="1:36" x14ac:dyDescent="0.25">
      <c r="A247" t="s">
        <v>170</v>
      </c>
      <c r="B247" t="s">
        <v>3971</v>
      </c>
      <c r="C247" t="s">
        <v>3972</v>
      </c>
      <c r="D247" t="s">
        <v>3506</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t="s">
        <v>11</v>
      </c>
    </row>
    <row r="248" spans="1:36" x14ac:dyDescent="0.25">
      <c r="A248" t="s">
        <v>171</v>
      </c>
      <c r="B248" t="s">
        <v>3973</v>
      </c>
      <c r="C248" t="s">
        <v>3974</v>
      </c>
      <c r="D248" t="s">
        <v>3506</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t="s">
        <v>11</v>
      </c>
    </row>
    <row r="249" spans="1:36" x14ac:dyDescent="0.25">
      <c r="A249" t="s">
        <v>172</v>
      </c>
      <c r="B249" t="s">
        <v>3975</v>
      </c>
      <c r="C249" t="s">
        <v>3976</v>
      </c>
      <c r="D249" t="s">
        <v>3506</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t="s">
        <v>11</v>
      </c>
    </row>
    <row r="250" spans="1:36" x14ac:dyDescent="0.25">
      <c r="A250" t="s">
        <v>173</v>
      </c>
      <c r="B250" t="s">
        <v>3977</v>
      </c>
      <c r="C250" t="s">
        <v>3978</v>
      </c>
      <c r="D250" t="s">
        <v>3506</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t="s">
        <v>11</v>
      </c>
    </row>
    <row r="251" spans="1:36" x14ac:dyDescent="0.25">
      <c r="A251" t="s">
        <v>218</v>
      </c>
      <c r="B251" t="s">
        <v>3979</v>
      </c>
      <c r="C251" t="s">
        <v>3980</v>
      </c>
      <c r="D251" t="s">
        <v>3506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219</v>
      </c>
      <c r="B252" t="s">
        <v>3981</v>
      </c>
      <c r="C252" t="s">
        <v>3982</v>
      </c>
      <c r="D252" t="s">
        <v>3506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t="s">
        <v>11</v>
      </c>
    </row>
    <row r="253" spans="1:36" x14ac:dyDescent="0.25">
      <c r="A253" t="s">
        <v>167</v>
      </c>
      <c r="B253" t="s">
        <v>3983</v>
      </c>
      <c r="C253" t="s">
        <v>3984</v>
      </c>
      <c r="D253" t="s">
        <v>3506</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t="s">
        <v>11</v>
      </c>
    </row>
    <row r="254" spans="1:36" x14ac:dyDescent="0.25">
      <c r="A254" t="s">
        <v>174</v>
      </c>
      <c r="B254" t="s">
        <v>3985</v>
      </c>
      <c r="C254" t="s">
        <v>3986</v>
      </c>
      <c r="D254" t="s">
        <v>3506</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x14ac:dyDescent="0.25">
      <c r="A255" t="s">
        <v>175</v>
      </c>
      <c r="B255" t="s">
        <v>3987</v>
      </c>
      <c r="C255" t="s">
        <v>3988</v>
      </c>
      <c r="D255" t="s">
        <v>3506</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x14ac:dyDescent="0.25">
      <c r="A256" t="s">
        <v>176</v>
      </c>
      <c r="B256" t="s">
        <v>3989</v>
      </c>
      <c r="C256" t="s">
        <v>3990</v>
      </c>
      <c r="D256" t="s">
        <v>3506</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x14ac:dyDescent="0.25">
      <c r="A257" t="s">
        <v>177</v>
      </c>
      <c r="B257" t="s">
        <v>3991</v>
      </c>
      <c r="C257" t="s">
        <v>3992</v>
      </c>
      <c r="D257" t="s">
        <v>3506</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x14ac:dyDescent="0.25">
      <c r="A258" t="s">
        <v>178</v>
      </c>
      <c r="B258" t="s">
        <v>3993</v>
      </c>
      <c r="C258" t="s">
        <v>3994</v>
      </c>
      <c r="D258" t="s">
        <v>3506</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x14ac:dyDescent="0.25">
      <c r="A259" t="s">
        <v>220</v>
      </c>
      <c r="B259" t="s">
        <v>3995</v>
      </c>
      <c r="C259" t="s">
        <v>3996</v>
      </c>
      <c r="D259" t="s">
        <v>3506</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x14ac:dyDescent="0.25">
      <c r="A260" t="s">
        <v>221</v>
      </c>
      <c r="B260" t="s">
        <v>3997</v>
      </c>
      <c r="C260" t="s">
        <v>3998</v>
      </c>
      <c r="D260" t="s">
        <v>3506</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x14ac:dyDescent="0.25">
      <c r="A261" t="s">
        <v>19</v>
      </c>
      <c r="C261" t="s">
        <v>3999</v>
      </c>
    </row>
    <row r="262" spans="1:36" x14ac:dyDescent="0.25">
      <c r="A262" t="s">
        <v>168</v>
      </c>
      <c r="B262" t="s">
        <v>4000</v>
      </c>
      <c r="C262" t="s">
        <v>4001</v>
      </c>
      <c r="D262" t="s">
        <v>3506</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x14ac:dyDescent="0.25">
      <c r="A263" t="s">
        <v>169</v>
      </c>
      <c r="B263" t="s">
        <v>4002</v>
      </c>
      <c r="C263" t="s">
        <v>4003</v>
      </c>
      <c r="D263" t="s">
        <v>3506</v>
      </c>
      <c r="F263">
        <v>82.185944000000006</v>
      </c>
      <c r="G263">
        <v>80.596939000000006</v>
      </c>
      <c r="H263">
        <v>79.142280999999997</v>
      </c>
      <c r="I263">
        <v>77.630745000000005</v>
      </c>
      <c r="J263">
        <v>76.057541000000001</v>
      </c>
      <c r="K263">
        <v>74.680023000000006</v>
      </c>
      <c r="L263">
        <v>73.496796000000003</v>
      </c>
      <c r="M263">
        <v>72.341942000000003</v>
      </c>
      <c r="N263">
        <v>71.245627999999996</v>
      </c>
      <c r="O263">
        <v>70.200890000000001</v>
      </c>
      <c r="P263">
        <v>69.204352999999998</v>
      </c>
      <c r="Q263">
        <v>68.254227</v>
      </c>
      <c r="R263">
        <v>67.349441999999996</v>
      </c>
      <c r="S263">
        <v>66.463547000000005</v>
      </c>
      <c r="T263">
        <v>65.614356999999998</v>
      </c>
      <c r="U263">
        <v>64.801902999999996</v>
      </c>
      <c r="V263">
        <v>64.026916999999997</v>
      </c>
      <c r="W263">
        <v>63.288761000000001</v>
      </c>
      <c r="X263">
        <v>62.584350999999998</v>
      </c>
      <c r="Y263">
        <v>61.913975000000001</v>
      </c>
      <c r="Z263">
        <v>61.273688999999997</v>
      </c>
      <c r="AA263">
        <v>60.663811000000003</v>
      </c>
      <c r="AB263">
        <v>60.081893999999998</v>
      </c>
      <c r="AC263">
        <v>59.527405000000002</v>
      </c>
      <c r="AD263">
        <v>58.998717999999997</v>
      </c>
      <c r="AE263">
        <v>58.495007000000001</v>
      </c>
      <c r="AF263">
        <v>58.014522999999997</v>
      </c>
      <c r="AG263">
        <v>57.557602000000003</v>
      </c>
      <c r="AH263">
        <v>57.121693</v>
      </c>
      <c r="AI263">
        <v>56.685504999999999</v>
      </c>
      <c r="AJ263" s="22">
        <v>-1.2999999999999999E-2</v>
      </c>
    </row>
    <row r="264" spans="1:36" x14ac:dyDescent="0.25">
      <c r="A264" t="s">
        <v>170</v>
      </c>
      <c r="B264" t="s">
        <v>4004</v>
      </c>
      <c r="C264" t="s">
        <v>4005</v>
      </c>
      <c r="D264" t="s">
        <v>3506</v>
      </c>
      <c r="F264">
        <v>75.317527999999996</v>
      </c>
      <c r="G264">
        <v>73.639267000000004</v>
      </c>
      <c r="H264">
        <v>72.147559999999999</v>
      </c>
      <c r="I264">
        <v>70.697722999999996</v>
      </c>
      <c r="J264">
        <v>69.275504999999995</v>
      </c>
      <c r="K264">
        <v>67.979011999999997</v>
      </c>
      <c r="L264">
        <v>66.723663000000002</v>
      </c>
      <c r="M264">
        <v>65.528351000000001</v>
      </c>
      <c r="N264">
        <v>64.389083999999997</v>
      </c>
      <c r="O264">
        <v>63.303210999999997</v>
      </c>
      <c r="P264">
        <v>62.268436000000001</v>
      </c>
      <c r="Q264">
        <v>61.282063000000001</v>
      </c>
      <c r="R264">
        <v>60.342323</v>
      </c>
      <c r="S264">
        <v>59.422932000000003</v>
      </c>
      <c r="T264">
        <v>58.54224</v>
      </c>
      <c r="U264">
        <v>57.702582999999997</v>
      </c>
      <c r="V264">
        <v>56.902096</v>
      </c>
      <c r="W264">
        <v>56.138328999999999</v>
      </c>
      <c r="X264">
        <v>55.409846999999999</v>
      </c>
      <c r="Y264">
        <v>54.714478</v>
      </c>
      <c r="Z264">
        <v>54.051513999999997</v>
      </c>
      <c r="AA264">
        <v>53.419083000000001</v>
      </c>
      <c r="AB264">
        <v>52.816124000000002</v>
      </c>
      <c r="AC264">
        <v>52.241256999999997</v>
      </c>
      <c r="AD264">
        <v>51.693202999999997</v>
      </c>
      <c r="AE264">
        <v>51.170707999999998</v>
      </c>
      <c r="AF264">
        <v>50.672676000000003</v>
      </c>
      <c r="AG264">
        <v>50.197861000000003</v>
      </c>
      <c r="AH264">
        <v>49.745418999999998</v>
      </c>
      <c r="AI264">
        <v>49.293041000000002</v>
      </c>
      <c r="AJ264" s="22">
        <v>-1.4999999999999999E-2</v>
      </c>
    </row>
    <row r="265" spans="1:36" x14ac:dyDescent="0.25">
      <c r="A265" t="s">
        <v>171</v>
      </c>
      <c r="B265" t="s">
        <v>4006</v>
      </c>
      <c r="C265" t="s">
        <v>4007</v>
      </c>
      <c r="D265" t="s">
        <v>3506</v>
      </c>
      <c r="F265">
        <v>74.440285000000003</v>
      </c>
      <c r="G265">
        <v>72.809441000000007</v>
      </c>
      <c r="H265">
        <v>71.357795999999993</v>
      </c>
      <c r="I265">
        <v>69.938629000000006</v>
      </c>
      <c r="J265">
        <v>68.428200000000004</v>
      </c>
      <c r="K265">
        <v>67.133018000000007</v>
      </c>
      <c r="L265">
        <v>65.931647999999996</v>
      </c>
      <c r="M265">
        <v>64.782203999999993</v>
      </c>
      <c r="N265">
        <v>63.690117000000001</v>
      </c>
      <c r="O265">
        <v>62.649189</v>
      </c>
      <c r="P265">
        <v>61.656779999999998</v>
      </c>
      <c r="Q265">
        <v>60.710979000000002</v>
      </c>
      <c r="R265">
        <v>59.809840999999999</v>
      </c>
      <c r="S265">
        <v>58.926513999999997</v>
      </c>
      <c r="T265">
        <v>58.079979000000002</v>
      </c>
      <c r="U265">
        <v>57.273293000000002</v>
      </c>
      <c r="V265">
        <v>56.504131000000001</v>
      </c>
      <c r="W265">
        <v>55.770831999999999</v>
      </c>
      <c r="X265">
        <v>55.071711999999998</v>
      </c>
      <c r="Y265">
        <v>54.404839000000003</v>
      </c>
      <c r="Z265">
        <v>53.769035000000002</v>
      </c>
      <c r="AA265">
        <v>53.162692999999997</v>
      </c>
      <c r="AB265">
        <v>52.584617999999999</v>
      </c>
      <c r="AC265">
        <v>52.033507999999998</v>
      </c>
      <c r="AD265">
        <v>51.508178999999998</v>
      </c>
      <c r="AE265">
        <v>51.0075</v>
      </c>
      <c r="AF265">
        <v>50.530265999999997</v>
      </c>
      <c r="AG265">
        <v>50.075470000000003</v>
      </c>
      <c r="AH265">
        <v>49.642074999999998</v>
      </c>
      <c r="AI265">
        <v>49.207957999999998</v>
      </c>
      <c r="AJ265" s="22">
        <v>-1.4E-2</v>
      </c>
    </row>
    <row r="266" spans="1:36" x14ac:dyDescent="0.25">
      <c r="A266" t="s">
        <v>172</v>
      </c>
      <c r="B266" t="s">
        <v>4008</v>
      </c>
      <c r="C266" t="s">
        <v>4009</v>
      </c>
      <c r="D266" t="s">
        <v>3506</v>
      </c>
      <c r="F266">
        <v>83.464187999999993</v>
      </c>
      <c r="G266">
        <v>81.690201000000002</v>
      </c>
      <c r="H266">
        <v>80.106650999999999</v>
      </c>
      <c r="I266">
        <v>78.512123000000003</v>
      </c>
      <c r="J266">
        <v>76.845070000000007</v>
      </c>
      <c r="K266">
        <v>75.382767000000001</v>
      </c>
      <c r="L266">
        <v>74.073204000000004</v>
      </c>
      <c r="M266">
        <v>72.816192999999998</v>
      </c>
      <c r="N266">
        <v>71.622985999999997</v>
      </c>
      <c r="O266">
        <v>70.485366999999997</v>
      </c>
      <c r="P266">
        <v>69.400383000000005</v>
      </c>
      <c r="Q266">
        <v>68.366432000000003</v>
      </c>
      <c r="R266">
        <v>67.380111999999997</v>
      </c>
      <c r="S266">
        <v>66.416129999999995</v>
      </c>
      <c r="T266">
        <v>65.492278999999996</v>
      </c>
      <c r="U266">
        <v>64.611632999999998</v>
      </c>
      <c r="V266">
        <v>63.772030000000001</v>
      </c>
      <c r="W266">
        <v>62.971676000000002</v>
      </c>
      <c r="X266">
        <v>62.208041999999999</v>
      </c>
      <c r="Y266">
        <v>61.480659000000003</v>
      </c>
      <c r="Z266">
        <v>60.786526000000002</v>
      </c>
      <c r="AA266">
        <v>60.124744</v>
      </c>
      <c r="AB266">
        <v>59.493358999999998</v>
      </c>
      <c r="AC266">
        <v>58.891533000000003</v>
      </c>
      <c r="AD266">
        <v>58.317802</v>
      </c>
      <c r="AE266">
        <v>57.770992</v>
      </c>
      <c r="AF266">
        <v>57.249611000000002</v>
      </c>
      <c r="AG266">
        <v>56.753056000000001</v>
      </c>
      <c r="AH266">
        <v>56.279536999999998</v>
      </c>
      <c r="AI266">
        <v>55.807259000000002</v>
      </c>
      <c r="AJ266" s="22">
        <v>-1.4E-2</v>
      </c>
    </row>
    <row r="267" spans="1:36" x14ac:dyDescent="0.25">
      <c r="A267" t="s">
        <v>173</v>
      </c>
      <c r="B267" t="s">
        <v>4010</v>
      </c>
      <c r="C267" t="s">
        <v>4011</v>
      </c>
      <c r="D267" t="s">
        <v>3506</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x14ac:dyDescent="0.25">
      <c r="A268" t="s">
        <v>218</v>
      </c>
      <c r="B268" t="s">
        <v>4012</v>
      </c>
      <c r="C268" t="s">
        <v>4013</v>
      </c>
      <c r="D268" t="s">
        <v>3506</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x14ac:dyDescent="0.25">
      <c r="A269" t="s">
        <v>219</v>
      </c>
      <c r="B269" t="s">
        <v>4014</v>
      </c>
      <c r="C269" t="s">
        <v>4015</v>
      </c>
      <c r="D269" t="s">
        <v>3506</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x14ac:dyDescent="0.25">
      <c r="A270" t="s">
        <v>167</v>
      </c>
      <c r="B270" t="s">
        <v>4016</v>
      </c>
      <c r="C270" t="s">
        <v>4017</v>
      </c>
      <c r="D270" t="s">
        <v>3506</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t="s">
        <v>11</v>
      </c>
    </row>
    <row r="271" spans="1:36" x14ac:dyDescent="0.25">
      <c r="A271" t="s">
        <v>174</v>
      </c>
      <c r="B271" t="s">
        <v>4018</v>
      </c>
      <c r="C271" t="s">
        <v>4019</v>
      </c>
      <c r="D271" t="s">
        <v>3506</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x14ac:dyDescent="0.25">
      <c r="A272" t="s">
        <v>175</v>
      </c>
      <c r="B272" t="s">
        <v>4020</v>
      </c>
      <c r="C272" t="s">
        <v>4021</v>
      </c>
      <c r="D272" t="s">
        <v>3506</v>
      </c>
      <c r="F272">
        <v>75.727867000000003</v>
      </c>
      <c r="G272">
        <v>73.760925</v>
      </c>
      <c r="H272">
        <v>72.127860999999996</v>
      </c>
      <c r="I272">
        <v>70.519829000000001</v>
      </c>
      <c r="J272">
        <v>68.987907000000007</v>
      </c>
      <c r="K272">
        <v>67.757407999999998</v>
      </c>
      <c r="L272">
        <v>66.559235000000001</v>
      </c>
      <c r="M272">
        <v>65.425574999999995</v>
      </c>
      <c r="N272">
        <v>64.343918000000002</v>
      </c>
      <c r="O272">
        <v>63.322685</v>
      </c>
      <c r="P272">
        <v>62.355311999999998</v>
      </c>
      <c r="Q272">
        <v>61.433273</v>
      </c>
      <c r="R272">
        <v>60.554839999999999</v>
      </c>
      <c r="S272">
        <v>59.648766000000002</v>
      </c>
      <c r="T272">
        <v>58.770919999999997</v>
      </c>
      <c r="U272">
        <v>57.933292000000002</v>
      </c>
      <c r="V272">
        <v>57.141616999999997</v>
      </c>
      <c r="W272">
        <v>56.376728</v>
      </c>
      <c r="X272">
        <v>55.64658</v>
      </c>
      <c r="Y272">
        <v>54.949112</v>
      </c>
      <c r="Z272">
        <v>54.283268</v>
      </c>
      <c r="AA272">
        <v>53.647616999999997</v>
      </c>
      <c r="AB272">
        <v>53.041035000000001</v>
      </c>
      <c r="AC272">
        <v>52.461998000000001</v>
      </c>
      <c r="AD272">
        <v>51.909260000000003</v>
      </c>
      <c r="AE272">
        <v>51.38176</v>
      </c>
      <c r="AF272">
        <v>50.878512999999998</v>
      </c>
      <c r="AG272">
        <v>50.397826999999999</v>
      </c>
      <c r="AH272">
        <v>49.939266000000003</v>
      </c>
      <c r="AI272">
        <v>49.494914999999999</v>
      </c>
      <c r="AJ272" s="22">
        <v>-1.4999999999999999E-2</v>
      </c>
    </row>
    <row r="273" spans="1:36" x14ac:dyDescent="0.25">
      <c r="A273" t="s">
        <v>176</v>
      </c>
      <c r="B273" t="s">
        <v>4022</v>
      </c>
      <c r="C273" t="s">
        <v>4023</v>
      </c>
      <c r="D273" t="s">
        <v>3506</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t="s">
        <v>11</v>
      </c>
    </row>
    <row r="274" spans="1:36" x14ac:dyDescent="0.25">
      <c r="A274" t="s">
        <v>177</v>
      </c>
      <c r="B274" t="s">
        <v>4024</v>
      </c>
      <c r="C274" t="s">
        <v>4025</v>
      </c>
      <c r="D274" t="s">
        <v>3506</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t="s">
        <v>11</v>
      </c>
    </row>
    <row r="275" spans="1:36" x14ac:dyDescent="0.25">
      <c r="A275" t="s">
        <v>178</v>
      </c>
      <c r="B275" t="s">
        <v>4026</v>
      </c>
      <c r="C275" t="s">
        <v>4027</v>
      </c>
      <c r="D275" t="s">
        <v>3506</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t="s">
        <v>11</v>
      </c>
    </row>
    <row r="276" spans="1:36" x14ac:dyDescent="0.25">
      <c r="A276" t="s">
        <v>220</v>
      </c>
      <c r="B276" t="s">
        <v>4028</v>
      </c>
      <c r="C276" t="s">
        <v>4029</v>
      </c>
      <c r="D276" t="s">
        <v>3506</v>
      </c>
      <c r="F276">
        <v>77.558043999999995</v>
      </c>
      <c r="G276">
        <v>75.805060999999995</v>
      </c>
      <c r="H276">
        <v>74.241378999999995</v>
      </c>
      <c r="I276">
        <v>72.683753999999993</v>
      </c>
      <c r="J276">
        <v>71.148437999999999</v>
      </c>
      <c r="K276">
        <v>69.829605000000001</v>
      </c>
      <c r="L276">
        <v>68.577438000000001</v>
      </c>
      <c r="M276">
        <v>67.388428000000005</v>
      </c>
      <c r="N276">
        <v>66.256546</v>
      </c>
      <c r="O276">
        <v>65.179580999999999</v>
      </c>
      <c r="P276">
        <v>64.155890999999997</v>
      </c>
      <c r="Q276">
        <v>63.181755000000003</v>
      </c>
      <c r="R276">
        <v>62.255595999999997</v>
      </c>
      <c r="S276">
        <v>61.30442</v>
      </c>
      <c r="T276">
        <v>60.381385999999999</v>
      </c>
      <c r="U276">
        <v>59.500694000000003</v>
      </c>
      <c r="V276">
        <v>58.661118000000002</v>
      </c>
      <c r="W276">
        <v>57.858848999999999</v>
      </c>
      <c r="X276">
        <v>57.093268999999999</v>
      </c>
      <c r="Y276">
        <v>56.363159000000003</v>
      </c>
      <c r="Z276">
        <v>55.665745000000001</v>
      </c>
      <c r="AA276">
        <v>55.000149</v>
      </c>
      <c r="AB276">
        <v>54.364593999999997</v>
      </c>
      <c r="AC276">
        <v>53.757973</v>
      </c>
      <c r="AD276">
        <v>53.178955000000002</v>
      </c>
      <c r="AE276">
        <v>52.626334999999997</v>
      </c>
      <c r="AF276">
        <v>52.098849999999999</v>
      </c>
      <c r="AG276">
        <v>51.595509</v>
      </c>
      <c r="AH276">
        <v>51.115054999999998</v>
      </c>
      <c r="AI276">
        <v>50.650005</v>
      </c>
      <c r="AJ276" s="22">
        <v>-1.4999999999999999E-2</v>
      </c>
    </row>
    <row r="277" spans="1:36" x14ac:dyDescent="0.25">
      <c r="A277" t="s">
        <v>221</v>
      </c>
      <c r="B277" t="s">
        <v>4030</v>
      </c>
      <c r="C277" t="s">
        <v>4031</v>
      </c>
      <c r="D277" t="s">
        <v>3506</v>
      </c>
      <c r="F277">
        <v>0</v>
      </c>
      <c r="G277">
        <v>0</v>
      </c>
      <c r="H277">
        <v>0</v>
      </c>
      <c r="I277">
        <v>0</v>
      </c>
      <c r="J277">
        <v>91.746223000000001</v>
      </c>
      <c r="K277">
        <v>90.089843999999999</v>
      </c>
      <c r="L277">
        <v>88.513244999999998</v>
      </c>
      <c r="M277">
        <v>87.013289999999998</v>
      </c>
      <c r="N277">
        <v>85.588218999999995</v>
      </c>
      <c r="O277">
        <v>84.233588999999995</v>
      </c>
      <c r="P277">
        <v>82.945914999999999</v>
      </c>
      <c r="Q277">
        <v>81.720337000000001</v>
      </c>
      <c r="R277">
        <v>80.552871999999994</v>
      </c>
      <c r="S277">
        <v>79.371146999999993</v>
      </c>
      <c r="T277">
        <v>78.228866999999994</v>
      </c>
      <c r="U277">
        <v>77.131812999999994</v>
      </c>
      <c r="V277">
        <v>76.085587000000004</v>
      </c>
      <c r="W277">
        <v>75.089470000000006</v>
      </c>
      <c r="X277">
        <v>74.139992000000007</v>
      </c>
      <c r="Y277">
        <v>73.237258999999995</v>
      </c>
      <c r="Z277">
        <v>72.374474000000006</v>
      </c>
      <c r="AA277">
        <v>71.551254</v>
      </c>
      <c r="AB277">
        <v>70.764069000000006</v>
      </c>
      <c r="AC277">
        <v>70.012428</v>
      </c>
      <c r="AD277">
        <v>69.294632000000007</v>
      </c>
      <c r="AE277">
        <v>68.609154000000004</v>
      </c>
      <c r="AF277">
        <v>67.954323000000002</v>
      </c>
      <c r="AG277">
        <v>67.330292</v>
      </c>
      <c r="AH277">
        <v>66.733993999999996</v>
      </c>
      <c r="AI277">
        <v>66.158423999999997</v>
      </c>
      <c r="AJ277" t="s">
        <v>11</v>
      </c>
    </row>
    <row r="278" spans="1:36" x14ac:dyDescent="0.25">
      <c r="A278" t="s">
        <v>18</v>
      </c>
      <c r="C278" t="s">
        <v>4032</v>
      </c>
    </row>
    <row r="279" spans="1:36" x14ac:dyDescent="0.25">
      <c r="A279" t="s">
        <v>162</v>
      </c>
      <c r="B279" t="s">
        <v>4033</v>
      </c>
      <c r="C279" t="s">
        <v>4034</v>
      </c>
      <c r="D279" t="s">
        <v>3506</v>
      </c>
      <c r="F279">
        <v>33.690350000000002</v>
      </c>
      <c r="G279">
        <v>33.794108999999999</v>
      </c>
      <c r="H279">
        <v>33.981045000000002</v>
      </c>
      <c r="I279">
        <v>34.091113999999997</v>
      </c>
      <c r="J279">
        <v>34.251708999999998</v>
      </c>
      <c r="K279">
        <v>34.395477</v>
      </c>
      <c r="L279">
        <v>34.457470000000001</v>
      </c>
      <c r="M279">
        <v>34.534160999999997</v>
      </c>
      <c r="N279">
        <v>34.619007000000003</v>
      </c>
      <c r="O279">
        <v>34.710113999999997</v>
      </c>
      <c r="P279">
        <v>34.806362</v>
      </c>
      <c r="Q279">
        <v>34.890484000000001</v>
      </c>
      <c r="R279">
        <v>35.008460999999997</v>
      </c>
      <c r="S279">
        <v>35.083629999999999</v>
      </c>
      <c r="T279">
        <v>35.155334000000003</v>
      </c>
      <c r="U279">
        <v>35.224978999999998</v>
      </c>
      <c r="V279">
        <v>35.289822000000001</v>
      </c>
      <c r="W279">
        <v>35.354145000000003</v>
      </c>
      <c r="X279">
        <v>35.424759000000002</v>
      </c>
      <c r="Y279">
        <v>35.478313</v>
      </c>
      <c r="Z279">
        <v>35.548121999999999</v>
      </c>
      <c r="AA279">
        <v>35.609402000000003</v>
      </c>
      <c r="AB279">
        <v>35.671207000000003</v>
      </c>
      <c r="AC279">
        <v>35.735000999999997</v>
      </c>
      <c r="AD279">
        <v>35.793976000000001</v>
      </c>
      <c r="AE279">
        <v>35.852226000000002</v>
      </c>
      <c r="AF279">
        <v>35.912906999999997</v>
      </c>
      <c r="AG279">
        <v>35.972572</v>
      </c>
      <c r="AH279">
        <v>36.031452000000002</v>
      </c>
      <c r="AI279">
        <v>36.077164000000003</v>
      </c>
      <c r="AJ279" s="22">
        <v>2E-3</v>
      </c>
    </row>
    <row r="280" spans="1:36" x14ac:dyDescent="0.25">
      <c r="A280" t="s">
        <v>864</v>
      </c>
      <c r="B280" t="s">
        <v>4035</v>
      </c>
      <c r="C280" t="s">
        <v>4036</v>
      </c>
      <c r="D280" t="s">
        <v>3506</v>
      </c>
      <c r="F280">
        <v>40.452044999999998</v>
      </c>
      <c r="G280">
        <v>40.671931999999998</v>
      </c>
      <c r="H280">
        <v>40.839455000000001</v>
      </c>
      <c r="I280">
        <v>40.994720000000001</v>
      </c>
      <c r="J280">
        <v>41.088687999999998</v>
      </c>
      <c r="K280">
        <v>41.194878000000003</v>
      </c>
      <c r="L280">
        <v>41.308951999999998</v>
      </c>
      <c r="M280">
        <v>41.429630000000003</v>
      </c>
      <c r="N280">
        <v>41.544502000000001</v>
      </c>
      <c r="O280">
        <v>41.666325000000001</v>
      </c>
      <c r="P280">
        <v>41.778927000000003</v>
      </c>
      <c r="Q280">
        <v>41.919074999999999</v>
      </c>
      <c r="R280">
        <v>42.033470000000001</v>
      </c>
      <c r="S280">
        <v>42.079658999999999</v>
      </c>
      <c r="T280">
        <v>42.108657999999998</v>
      </c>
      <c r="U280">
        <v>42.133656000000002</v>
      </c>
      <c r="V280">
        <v>42.164794999999998</v>
      </c>
      <c r="W280">
        <v>42.197879999999998</v>
      </c>
      <c r="X280">
        <v>42.223185999999998</v>
      </c>
      <c r="Y280">
        <v>42.262985</v>
      </c>
      <c r="Z280">
        <v>42.290512</v>
      </c>
      <c r="AA280">
        <v>42.321804</v>
      </c>
      <c r="AB280">
        <v>42.352463</v>
      </c>
      <c r="AC280">
        <v>42.376190000000001</v>
      </c>
      <c r="AD280">
        <v>42.398513999999999</v>
      </c>
      <c r="AE280">
        <v>42.424914999999999</v>
      </c>
      <c r="AF280">
        <v>42.447673999999999</v>
      </c>
      <c r="AG280">
        <v>42.471283</v>
      </c>
      <c r="AH280">
        <v>42.495795999999999</v>
      </c>
      <c r="AI280">
        <v>42.504108000000002</v>
      </c>
      <c r="AJ280" s="22">
        <v>2E-3</v>
      </c>
    </row>
    <row r="281" spans="1:36" x14ac:dyDescent="0.25">
      <c r="A281" t="s">
        <v>866</v>
      </c>
      <c r="B281" t="s">
        <v>4037</v>
      </c>
      <c r="C281" t="s">
        <v>4038</v>
      </c>
      <c r="D281" t="s">
        <v>3506</v>
      </c>
      <c r="F281">
        <v>38.108649999999997</v>
      </c>
      <c r="G281">
        <v>38.395859000000002</v>
      </c>
      <c r="H281">
        <v>38.669952000000002</v>
      </c>
      <c r="I281">
        <v>38.902968999999999</v>
      </c>
      <c r="J281">
        <v>39.100658000000003</v>
      </c>
      <c r="K281">
        <v>39.266337999999998</v>
      </c>
      <c r="L281">
        <v>39.389209999999999</v>
      </c>
      <c r="M281">
        <v>39.512943</v>
      </c>
      <c r="N281">
        <v>39.635722999999999</v>
      </c>
      <c r="O281">
        <v>39.752003000000002</v>
      </c>
      <c r="P281">
        <v>39.871288</v>
      </c>
      <c r="Q281">
        <v>39.970345000000002</v>
      </c>
      <c r="R281">
        <v>40.085537000000002</v>
      </c>
      <c r="S281">
        <v>40.142467000000003</v>
      </c>
      <c r="T281">
        <v>40.186458999999999</v>
      </c>
      <c r="U281">
        <v>40.231124999999999</v>
      </c>
      <c r="V281">
        <v>40.277447000000002</v>
      </c>
      <c r="W281">
        <v>40.323376000000003</v>
      </c>
      <c r="X281">
        <v>40.375033999999999</v>
      </c>
      <c r="Y281">
        <v>40.417248000000001</v>
      </c>
      <c r="Z281">
        <v>40.460762000000003</v>
      </c>
      <c r="AA281">
        <v>40.502887999999999</v>
      </c>
      <c r="AB281">
        <v>40.541401</v>
      </c>
      <c r="AC281">
        <v>40.580222999999997</v>
      </c>
      <c r="AD281">
        <v>40.618847000000002</v>
      </c>
      <c r="AE281">
        <v>40.657986000000001</v>
      </c>
      <c r="AF281">
        <v>40.698822</v>
      </c>
      <c r="AG281">
        <v>40.742012000000003</v>
      </c>
      <c r="AH281">
        <v>40.784663999999999</v>
      </c>
      <c r="AI281">
        <v>40.823196000000003</v>
      </c>
      <c r="AJ281" s="22">
        <v>2E-3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DAFDE-D0C5-4B58-8E3E-0AA37832E64D}">
  <dimension ref="A1:AG4409"/>
  <sheetViews>
    <sheetView topLeftCell="B266" workbookViewId="0">
      <selection activeCell="AG304" sqref="AG16:AG304"/>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2165</v>
      </c>
      <c r="B10" s="84" t="s">
        <v>2166</v>
      </c>
      <c r="AG10" s="85" t="s">
        <v>1522</v>
      </c>
    </row>
    <row r="11" spans="1:33" ht="15" customHeight="1" x14ac:dyDescent="0.25">
      <c r="B11" s="80" t="s">
        <v>2167</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stomHeight="1" x14ac:dyDescent="0.25">
      <c r="A16" s="83" t="s">
        <v>2168</v>
      </c>
      <c r="B16" s="88" t="s">
        <v>2169</v>
      </c>
      <c r="C16" s="89">
        <f>'AEO 2022 52 Raw'!F7</f>
        <v>84.856682000000006</v>
      </c>
      <c r="D16" s="89">
        <f>'AEO 2022 52 Raw'!G7</f>
        <v>84.858718999999994</v>
      </c>
      <c r="E16" s="89">
        <f>'AEO 2022 52 Raw'!H7</f>
        <v>84.930710000000005</v>
      </c>
      <c r="F16" s="89">
        <f>'AEO 2022 52 Raw'!I7</f>
        <v>85.016723999999996</v>
      </c>
      <c r="G16" s="89">
        <f>'AEO 2022 52 Raw'!J7</f>
        <v>85.220398000000003</v>
      </c>
      <c r="H16" s="89">
        <f>'AEO 2022 52 Raw'!K7</f>
        <v>85.445723999999998</v>
      </c>
      <c r="I16" s="89">
        <f>'AEO 2022 52 Raw'!L7</f>
        <v>85.571670999999995</v>
      </c>
      <c r="J16" s="89">
        <f>'AEO 2022 52 Raw'!M7</f>
        <v>85.671997000000005</v>
      </c>
      <c r="K16" s="89">
        <f>'AEO 2022 52 Raw'!N7</f>
        <v>85.757812000000001</v>
      </c>
      <c r="L16" s="89">
        <f>'AEO 2022 52 Raw'!O7</f>
        <v>85.840896999999998</v>
      </c>
      <c r="M16" s="89">
        <f>'AEO 2022 52 Raw'!P7</f>
        <v>85.908516000000006</v>
      </c>
      <c r="N16" s="89">
        <f>'AEO 2022 52 Raw'!Q7</f>
        <v>85.968322999999998</v>
      </c>
      <c r="O16" s="89">
        <f>'AEO 2022 52 Raw'!R7</f>
        <v>86.035667000000004</v>
      </c>
      <c r="P16" s="89">
        <f>'AEO 2022 52 Raw'!S7</f>
        <v>86.078093999999993</v>
      </c>
      <c r="Q16" s="89">
        <f>'AEO 2022 52 Raw'!T7</f>
        <v>86.112801000000005</v>
      </c>
      <c r="R16" s="89">
        <f>'AEO 2022 52 Raw'!U7</f>
        <v>86.149704</v>
      </c>
      <c r="S16" s="89">
        <f>'AEO 2022 52 Raw'!V7</f>
        <v>86.183907000000005</v>
      </c>
      <c r="T16" s="89">
        <f>'AEO 2022 52 Raw'!W7</f>
        <v>86.216933999999995</v>
      </c>
      <c r="U16" s="89">
        <f>'AEO 2022 52 Raw'!X7</f>
        <v>86.253555000000006</v>
      </c>
      <c r="V16" s="89">
        <f>'AEO 2022 52 Raw'!Y7</f>
        <v>86.288162</v>
      </c>
      <c r="W16" s="89">
        <f>'AEO 2022 52 Raw'!Z7</f>
        <v>86.322295999999994</v>
      </c>
      <c r="X16" s="89">
        <f>'AEO 2022 52 Raw'!AA7</f>
        <v>86.356041000000005</v>
      </c>
      <c r="Y16" s="89">
        <f>'AEO 2022 52 Raw'!AB7</f>
        <v>86.388153000000003</v>
      </c>
      <c r="Z16" s="89">
        <f>'AEO 2022 52 Raw'!AC7</f>
        <v>86.421036000000001</v>
      </c>
      <c r="AA16" s="89">
        <f>'AEO 2022 52 Raw'!AD7</f>
        <v>86.454528999999994</v>
      </c>
      <c r="AB16" s="89">
        <f>'AEO 2022 52 Raw'!AE7</f>
        <v>86.488297000000003</v>
      </c>
      <c r="AC16" s="89">
        <f>'AEO 2022 52 Raw'!AF7</f>
        <v>86.521514999999994</v>
      </c>
      <c r="AD16" s="89">
        <f>'AEO 2022 52 Raw'!AG7</f>
        <v>86.555710000000005</v>
      </c>
      <c r="AE16" s="89">
        <f>'AEO 2022 52 Raw'!AH7</f>
        <v>86.589484999999996</v>
      </c>
      <c r="AF16" s="89">
        <f>'AEO 2022 52 Raw'!AI7</f>
        <v>86.605987999999996</v>
      </c>
      <c r="AG16" s="95">
        <f>'AEO 2022 52 Raw'!AJ7</f>
        <v>1E-3</v>
      </c>
    </row>
    <row r="17" spans="1:33" ht="15" customHeight="1" x14ac:dyDescent="0.25">
      <c r="A17" s="83" t="s">
        <v>2170</v>
      </c>
      <c r="B17" s="88" t="s">
        <v>2171</v>
      </c>
      <c r="C17" s="89">
        <f>'AEO 2022 52 Raw'!F8</f>
        <v>38.060054999999998</v>
      </c>
      <c r="D17" s="89">
        <f>'AEO 2022 52 Raw'!G8</f>
        <v>37.970298999999997</v>
      </c>
      <c r="E17" s="89">
        <f>'AEO 2022 52 Raw'!H8</f>
        <v>38.026046999999998</v>
      </c>
      <c r="F17" s="89">
        <f>'AEO 2022 52 Raw'!I8</f>
        <v>38.124293999999999</v>
      </c>
      <c r="G17" s="89">
        <f>'AEO 2022 52 Raw'!J8</f>
        <v>38.364086</v>
      </c>
      <c r="H17" s="89">
        <f>'AEO 2022 52 Raw'!K8</f>
        <v>38.604664</v>
      </c>
      <c r="I17" s="89">
        <f>'AEO 2022 52 Raw'!L8</f>
        <v>38.727207</v>
      </c>
      <c r="J17" s="89">
        <f>'AEO 2022 52 Raw'!M8</f>
        <v>38.800578999999999</v>
      </c>
      <c r="K17" s="89">
        <f>'AEO 2022 52 Raw'!N8</f>
        <v>38.879196</v>
      </c>
      <c r="L17" s="89">
        <f>'AEO 2022 52 Raw'!O8</f>
        <v>38.952945999999997</v>
      </c>
      <c r="M17" s="89">
        <f>'AEO 2022 52 Raw'!P8</f>
        <v>39.024718999999997</v>
      </c>
      <c r="N17" s="89">
        <f>'AEO 2022 52 Raw'!Q8</f>
        <v>39.083443000000003</v>
      </c>
      <c r="O17" s="89">
        <f>'AEO 2022 52 Raw'!R8</f>
        <v>39.154696999999999</v>
      </c>
      <c r="P17" s="89">
        <f>'AEO 2022 52 Raw'!S8</f>
        <v>39.204070999999999</v>
      </c>
      <c r="Q17" s="89">
        <f>'AEO 2022 52 Raw'!T8</f>
        <v>39.248252999999998</v>
      </c>
      <c r="R17" s="89">
        <f>'AEO 2022 52 Raw'!U8</f>
        <v>39.289901999999998</v>
      </c>
      <c r="S17" s="89">
        <f>'AEO 2022 52 Raw'!V8</f>
        <v>39.328814999999999</v>
      </c>
      <c r="T17" s="89">
        <f>'AEO 2022 52 Raw'!W8</f>
        <v>39.367171999999997</v>
      </c>
      <c r="U17" s="89">
        <f>'AEO 2022 52 Raw'!X8</f>
        <v>39.408295000000003</v>
      </c>
      <c r="V17" s="89">
        <f>'AEO 2022 52 Raw'!Y8</f>
        <v>39.449210999999998</v>
      </c>
      <c r="W17" s="89">
        <f>'AEO 2022 52 Raw'!Z8</f>
        <v>39.488857000000003</v>
      </c>
      <c r="X17" s="89">
        <f>'AEO 2022 52 Raw'!AA8</f>
        <v>39.529076000000003</v>
      </c>
      <c r="Y17" s="89">
        <f>'AEO 2022 52 Raw'!AB8</f>
        <v>39.565559</v>
      </c>
      <c r="Z17" s="89">
        <f>'AEO 2022 52 Raw'!AC8</f>
        <v>39.604134000000002</v>
      </c>
      <c r="AA17" s="89">
        <f>'AEO 2022 52 Raw'!AD8</f>
        <v>39.643715</v>
      </c>
      <c r="AB17" s="89">
        <f>'AEO 2022 52 Raw'!AE8</f>
        <v>39.683394999999997</v>
      </c>
      <c r="AC17" s="89">
        <f>'AEO 2022 52 Raw'!AF8</f>
        <v>39.721870000000003</v>
      </c>
      <c r="AD17" s="89">
        <f>'AEO 2022 52 Raw'!AG8</f>
        <v>39.764591000000003</v>
      </c>
      <c r="AE17" s="89">
        <f>'AEO 2022 52 Raw'!AH8</f>
        <v>39.805264000000001</v>
      </c>
      <c r="AF17" s="89">
        <f>'AEO 2022 52 Raw'!AI8</f>
        <v>39.832825</v>
      </c>
      <c r="AG17" s="95">
        <f>'AEO 2022 52 Raw'!AJ8</f>
        <v>2E-3</v>
      </c>
    </row>
    <row r="18" spans="1:33" ht="15" customHeight="1" x14ac:dyDescent="0.25">
      <c r="A18" s="83" t="s">
        <v>2172</v>
      </c>
      <c r="B18" s="88" t="s">
        <v>2173</v>
      </c>
      <c r="C18" s="89">
        <f>'AEO 2022 52 Raw'!F9</f>
        <v>30.182179999999999</v>
      </c>
      <c r="D18" s="89">
        <f>'AEO 2022 52 Raw'!G9</f>
        <v>30.117114999999998</v>
      </c>
      <c r="E18" s="89">
        <f>'AEO 2022 52 Raw'!H9</f>
        <v>30.200792</v>
      </c>
      <c r="F18" s="89">
        <f>'AEO 2022 52 Raw'!I9</f>
        <v>30.289442000000001</v>
      </c>
      <c r="G18" s="89">
        <f>'AEO 2022 52 Raw'!J9</f>
        <v>30.455743999999999</v>
      </c>
      <c r="H18" s="89">
        <f>'AEO 2022 52 Raw'!K9</f>
        <v>30.580075999999998</v>
      </c>
      <c r="I18" s="89">
        <f>'AEO 2022 52 Raw'!L9</f>
        <v>30.656600999999998</v>
      </c>
      <c r="J18" s="89">
        <f>'AEO 2022 52 Raw'!M9</f>
        <v>30.739602999999999</v>
      </c>
      <c r="K18" s="89">
        <f>'AEO 2022 52 Raw'!N9</f>
        <v>30.821774999999999</v>
      </c>
      <c r="L18" s="89">
        <f>'AEO 2022 52 Raw'!O9</f>
        <v>30.900020999999999</v>
      </c>
      <c r="M18" s="89">
        <f>'AEO 2022 52 Raw'!P9</f>
        <v>30.980512999999998</v>
      </c>
      <c r="N18" s="89">
        <f>'AEO 2022 52 Raw'!Q9</f>
        <v>31.047037</v>
      </c>
      <c r="O18" s="89">
        <f>'AEO 2022 52 Raw'!R9</f>
        <v>31.127234999999999</v>
      </c>
      <c r="P18" s="89">
        <f>'AEO 2022 52 Raw'!S9</f>
        <v>31.183689000000001</v>
      </c>
      <c r="Q18" s="89">
        <f>'AEO 2022 52 Raw'!T9</f>
        <v>31.235648999999999</v>
      </c>
      <c r="R18" s="89">
        <f>'AEO 2022 52 Raw'!U9</f>
        <v>31.28829</v>
      </c>
      <c r="S18" s="89">
        <f>'AEO 2022 52 Raw'!V9</f>
        <v>31.340515</v>
      </c>
      <c r="T18" s="89">
        <f>'AEO 2022 52 Raw'!W9</f>
        <v>31.389734000000001</v>
      </c>
      <c r="U18" s="89">
        <f>'AEO 2022 52 Raw'!X9</f>
        <v>31.443110000000001</v>
      </c>
      <c r="V18" s="89">
        <f>'AEO 2022 52 Raw'!Y9</f>
        <v>31.48715</v>
      </c>
      <c r="W18" s="89">
        <f>'AEO 2022 52 Raw'!Z9</f>
        <v>31.532608</v>
      </c>
      <c r="X18" s="89">
        <f>'AEO 2022 52 Raw'!AA9</f>
        <v>31.577283999999999</v>
      </c>
      <c r="Y18" s="89">
        <f>'AEO 2022 52 Raw'!AB9</f>
        <v>31.620111000000001</v>
      </c>
      <c r="Z18" s="89">
        <f>'AEO 2022 52 Raw'!AC9</f>
        <v>31.664686</v>
      </c>
      <c r="AA18" s="89">
        <f>'AEO 2022 52 Raw'!AD9</f>
        <v>31.710854000000001</v>
      </c>
      <c r="AB18" s="89">
        <f>'AEO 2022 52 Raw'!AE9</f>
        <v>31.756332</v>
      </c>
      <c r="AC18" s="89">
        <f>'AEO 2022 52 Raw'!AF9</f>
        <v>31.803190000000001</v>
      </c>
      <c r="AD18" s="89">
        <f>'AEO 2022 52 Raw'!AG9</f>
        <v>31.850055999999999</v>
      </c>
      <c r="AE18" s="89">
        <f>'AEO 2022 52 Raw'!AH9</f>
        <v>31.897601999999999</v>
      </c>
      <c r="AF18" s="89">
        <f>'AEO 2022 52 Raw'!AI9</f>
        <v>31.931574000000001</v>
      </c>
      <c r="AG18" s="95">
        <f>'AEO 2022 52 Raw'!AJ9</f>
        <v>2E-3</v>
      </c>
    </row>
    <row r="19" spans="1:33" ht="15" customHeight="1" x14ac:dyDescent="0.25">
      <c r="A19" s="83" t="s">
        <v>2174</v>
      </c>
      <c r="B19" s="88" t="s">
        <v>2175</v>
      </c>
      <c r="C19" s="89">
        <f>'AEO 2022 52 Raw'!F10</f>
        <v>30.604604999999999</v>
      </c>
      <c r="D19" s="89">
        <f>'AEO 2022 52 Raw'!G10</f>
        <v>30.560274</v>
      </c>
      <c r="E19" s="89">
        <f>'AEO 2022 52 Raw'!H10</f>
        <v>30.650372999999998</v>
      </c>
      <c r="F19" s="89">
        <f>'AEO 2022 52 Raw'!I10</f>
        <v>30.738600000000002</v>
      </c>
      <c r="G19" s="89">
        <f>'AEO 2022 52 Raw'!J10</f>
        <v>30.919096</v>
      </c>
      <c r="H19" s="89">
        <f>'AEO 2022 52 Raw'!K10</f>
        <v>31.047633999999999</v>
      </c>
      <c r="I19" s="89">
        <f>'AEO 2022 52 Raw'!L10</f>
        <v>31.128101000000001</v>
      </c>
      <c r="J19" s="89">
        <f>'AEO 2022 52 Raw'!M10</f>
        <v>31.204602999999999</v>
      </c>
      <c r="K19" s="89">
        <f>'AEO 2022 52 Raw'!N10</f>
        <v>31.286342999999999</v>
      </c>
      <c r="L19" s="89">
        <f>'AEO 2022 52 Raw'!O10</f>
        <v>31.363129000000001</v>
      </c>
      <c r="M19" s="89">
        <f>'AEO 2022 52 Raw'!P10</f>
        <v>31.440291999999999</v>
      </c>
      <c r="N19" s="89">
        <f>'AEO 2022 52 Raw'!Q10</f>
        <v>31.505044999999999</v>
      </c>
      <c r="O19" s="89">
        <f>'AEO 2022 52 Raw'!R10</f>
        <v>31.583386999999998</v>
      </c>
      <c r="P19" s="89">
        <f>'AEO 2022 52 Raw'!S10</f>
        <v>31.639220999999999</v>
      </c>
      <c r="Q19" s="89">
        <f>'AEO 2022 52 Raw'!T10</f>
        <v>31.690928</v>
      </c>
      <c r="R19" s="89">
        <f>'AEO 2022 52 Raw'!U10</f>
        <v>31.743067</v>
      </c>
      <c r="S19" s="89">
        <f>'AEO 2022 52 Raw'!V10</f>
        <v>31.794598000000001</v>
      </c>
      <c r="T19" s="89">
        <f>'AEO 2022 52 Raw'!W10</f>
        <v>31.842886</v>
      </c>
      <c r="U19" s="89">
        <f>'AEO 2022 52 Raw'!X10</f>
        <v>31.894703</v>
      </c>
      <c r="V19" s="89">
        <f>'AEO 2022 52 Raw'!Y10</f>
        <v>31.937393</v>
      </c>
      <c r="W19" s="89">
        <f>'AEO 2022 52 Raw'!Z10</f>
        <v>31.981276999999999</v>
      </c>
      <c r="X19" s="89">
        <f>'AEO 2022 52 Raw'!AA10</f>
        <v>32.024146999999999</v>
      </c>
      <c r="Y19" s="89">
        <f>'AEO 2022 52 Raw'!AB10</f>
        <v>32.065434000000003</v>
      </c>
      <c r="Z19" s="89">
        <f>'AEO 2022 52 Raw'!AC10</f>
        <v>32.108063000000001</v>
      </c>
      <c r="AA19" s="89">
        <f>'AEO 2022 52 Raw'!AD10</f>
        <v>32.152839999999998</v>
      </c>
      <c r="AB19" s="89">
        <f>'AEO 2022 52 Raw'!AE10</f>
        <v>32.196674000000002</v>
      </c>
      <c r="AC19" s="89">
        <f>'AEO 2022 52 Raw'!AF10</f>
        <v>32.24192</v>
      </c>
      <c r="AD19" s="89">
        <f>'AEO 2022 52 Raw'!AG10</f>
        <v>32.286236000000002</v>
      </c>
      <c r="AE19" s="89">
        <f>'AEO 2022 52 Raw'!AH10</f>
        <v>32.331688</v>
      </c>
      <c r="AF19" s="89">
        <f>'AEO 2022 52 Raw'!AI10</f>
        <v>32.362411000000002</v>
      </c>
      <c r="AG19" s="95">
        <f>'AEO 2022 52 Raw'!AJ10</f>
        <v>2E-3</v>
      </c>
    </row>
    <row r="20" spans="1:33" ht="15" customHeight="1" x14ac:dyDescent="0.25">
      <c r="A20" s="83" t="s">
        <v>2176</v>
      </c>
      <c r="B20" s="88" t="s">
        <v>2177</v>
      </c>
      <c r="C20" s="89">
        <f>'AEO 2022 52 Raw'!F11</f>
        <v>36.267422000000003</v>
      </c>
      <c r="D20" s="89">
        <f>'AEO 2022 52 Raw'!G11</f>
        <v>36.227009000000002</v>
      </c>
      <c r="E20" s="89">
        <f>'AEO 2022 52 Raw'!H11</f>
        <v>36.301208000000003</v>
      </c>
      <c r="F20" s="89">
        <f>'AEO 2022 52 Raw'!I11</f>
        <v>36.404873000000002</v>
      </c>
      <c r="G20" s="89">
        <f>'AEO 2022 52 Raw'!J11</f>
        <v>36.585495000000002</v>
      </c>
      <c r="H20" s="89">
        <f>'AEO 2022 52 Raw'!K11</f>
        <v>36.740425000000002</v>
      </c>
      <c r="I20" s="89">
        <f>'AEO 2022 52 Raw'!L11</f>
        <v>36.822716</v>
      </c>
      <c r="J20" s="89">
        <f>'AEO 2022 52 Raw'!M11</f>
        <v>36.893337000000002</v>
      </c>
      <c r="K20" s="89">
        <f>'AEO 2022 52 Raw'!N11</f>
        <v>36.970923999999997</v>
      </c>
      <c r="L20" s="89">
        <f>'AEO 2022 52 Raw'!O11</f>
        <v>37.043681999999997</v>
      </c>
      <c r="M20" s="89">
        <f>'AEO 2022 52 Raw'!P11</f>
        <v>37.116149999999998</v>
      </c>
      <c r="N20" s="89">
        <f>'AEO 2022 52 Raw'!Q11</f>
        <v>37.178299000000003</v>
      </c>
      <c r="O20" s="89">
        <f>'AEO 2022 52 Raw'!R11</f>
        <v>37.251652</v>
      </c>
      <c r="P20" s="89">
        <f>'AEO 2022 52 Raw'!S11</f>
        <v>37.301955999999997</v>
      </c>
      <c r="Q20" s="89">
        <f>'AEO 2022 52 Raw'!T11</f>
        <v>37.347465999999997</v>
      </c>
      <c r="R20" s="89">
        <f>'AEO 2022 52 Raw'!U11</f>
        <v>37.395313000000002</v>
      </c>
      <c r="S20" s="89">
        <f>'AEO 2022 52 Raw'!V11</f>
        <v>37.442276</v>
      </c>
      <c r="T20" s="89">
        <f>'AEO 2022 52 Raw'!W11</f>
        <v>37.486167999999999</v>
      </c>
      <c r="U20" s="89">
        <f>'AEO 2022 52 Raw'!X11</f>
        <v>37.532513000000002</v>
      </c>
      <c r="V20" s="89">
        <f>'AEO 2022 52 Raw'!Y11</f>
        <v>37.572902999999997</v>
      </c>
      <c r="W20" s="89">
        <f>'AEO 2022 52 Raw'!Z11</f>
        <v>37.613785</v>
      </c>
      <c r="X20" s="89">
        <f>'AEO 2022 52 Raw'!AA11</f>
        <v>37.653998999999999</v>
      </c>
      <c r="Y20" s="89">
        <f>'AEO 2022 52 Raw'!AB11</f>
        <v>37.692107999999998</v>
      </c>
      <c r="Z20" s="89">
        <f>'AEO 2022 52 Raw'!AC11</f>
        <v>37.731498999999999</v>
      </c>
      <c r="AA20" s="89">
        <f>'AEO 2022 52 Raw'!AD11</f>
        <v>37.772480000000002</v>
      </c>
      <c r="AB20" s="89">
        <f>'AEO 2022 52 Raw'!AE11</f>
        <v>37.813254999999998</v>
      </c>
      <c r="AC20" s="89">
        <f>'AEO 2022 52 Raw'!AF11</f>
        <v>37.855063999999999</v>
      </c>
      <c r="AD20" s="89">
        <f>'AEO 2022 52 Raw'!AG11</f>
        <v>37.896656</v>
      </c>
      <c r="AE20" s="89">
        <f>'AEO 2022 52 Raw'!AH11</f>
        <v>37.938774000000002</v>
      </c>
      <c r="AF20" s="89">
        <f>'AEO 2022 52 Raw'!AI11</f>
        <v>37.965480999999997</v>
      </c>
      <c r="AG20" s="95">
        <f>'AEO 2022 52 Raw'!AJ11</f>
        <v>2E-3</v>
      </c>
    </row>
    <row r="21" spans="1:33" ht="15" customHeight="1" x14ac:dyDescent="0.25">
      <c r="A21" s="83" t="s">
        <v>2178</v>
      </c>
      <c r="B21" s="88" t="s">
        <v>2179</v>
      </c>
      <c r="C21" s="89">
        <f>'AEO 2022 52 Raw'!F12</f>
        <v>97.630088999999998</v>
      </c>
      <c r="D21" s="89">
        <f>'AEO 2022 52 Raw'!G12</f>
        <v>97.615798999999996</v>
      </c>
      <c r="E21" s="89">
        <f>'AEO 2022 52 Raw'!H12</f>
        <v>97.685401999999996</v>
      </c>
      <c r="F21" s="89">
        <f>'AEO 2022 52 Raw'!I12</f>
        <v>97.761414000000002</v>
      </c>
      <c r="G21" s="89">
        <f>'AEO 2022 52 Raw'!J12</f>
        <v>97.907341000000002</v>
      </c>
      <c r="H21" s="89">
        <f>'AEO 2022 52 Raw'!K12</f>
        <v>98.089600000000004</v>
      </c>
      <c r="I21" s="89">
        <f>'AEO 2022 52 Raw'!L12</f>
        <v>98.201126000000002</v>
      </c>
      <c r="J21" s="89">
        <f>'AEO 2022 52 Raw'!M12</f>
        <v>98.290131000000002</v>
      </c>
      <c r="K21" s="89">
        <f>'AEO 2022 52 Raw'!N12</f>
        <v>98.370994999999994</v>
      </c>
      <c r="L21" s="89">
        <f>'AEO 2022 52 Raw'!O12</f>
        <v>98.448357000000001</v>
      </c>
      <c r="M21" s="89">
        <f>'AEO 2022 52 Raw'!P12</f>
        <v>98.522614000000004</v>
      </c>
      <c r="N21" s="89">
        <f>'AEO 2022 52 Raw'!Q12</f>
        <v>98.577431000000004</v>
      </c>
      <c r="O21" s="89">
        <f>'AEO 2022 52 Raw'!R12</f>
        <v>98.642448000000002</v>
      </c>
      <c r="P21" s="89">
        <f>'AEO 2022 52 Raw'!S12</f>
        <v>98.683059999999998</v>
      </c>
      <c r="Q21" s="89">
        <f>'AEO 2022 52 Raw'!T12</f>
        <v>98.719031999999999</v>
      </c>
      <c r="R21" s="89">
        <f>'AEO 2022 52 Raw'!U12</f>
        <v>98.759743</v>
      </c>
      <c r="S21" s="89">
        <f>'AEO 2022 52 Raw'!V12</f>
        <v>98.801979000000003</v>
      </c>
      <c r="T21" s="89">
        <f>'AEO 2022 52 Raw'!W12</f>
        <v>98.841103000000004</v>
      </c>
      <c r="U21" s="89">
        <f>'AEO 2022 52 Raw'!X12</f>
        <v>98.881432000000004</v>
      </c>
      <c r="V21" s="89">
        <f>'AEO 2022 52 Raw'!Y12</f>
        <v>98.918091000000004</v>
      </c>
      <c r="W21" s="89">
        <f>'AEO 2022 52 Raw'!Z12</f>
        <v>98.953772999999998</v>
      </c>
      <c r="X21" s="89">
        <f>'AEO 2022 52 Raw'!AA12</f>
        <v>98.989517000000006</v>
      </c>
      <c r="Y21" s="89">
        <f>'AEO 2022 52 Raw'!AB12</f>
        <v>99.021209999999996</v>
      </c>
      <c r="Z21" s="89">
        <f>'AEO 2022 52 Raw'!AC12</f>
        <v>99.053711000000007</v>
      </c>
      <c r="AA21" s="89">
        <f>'AEO 2022 52 Raw'!AD12</f>
        <v>99.087020999999993</v>
      </c>
      <c r="AB21" s="89">
        <f>'AEO 2022 52 Raw'!AE12</f>
        <v>99.121880000000004</v>
      </c>
      <c r="AC21" s="89">
        <f>'AEO 2022 52 Raw'!AF12</f>
        <v>99.158103999999994</v>
      </c>
      <c r="AD21" s="89">
        <f>'AEO 2022 52 Raw'!AG12</f>
        <v>99.195412000000005</v>
      </c>
      <c r="AE21" s="89">
        <f>'AEO 2022 52 Raw'!AH12</f>
        <v>99.232642999999996</v>
      </c>
      <c r="AF21" s="89">
        <f>'AEO 2022 52 Raw'!AI12</f>
        <v>99.253242</v>
      </c>
      <c r="AG21" s="95">
        <f>'AEO 2022 52 Raw'!AJ12</f>
        <v>1E-3</v>
      </c>
    </row>
    <row r="22" spans="1:33" ht="15" customHeight="1" x14ac:dyDescent="0.25">
      <c r="A22" s="83" t="s">
        <v>2180</v>
      </c>
      <c r="B22" s="88" t="s">
        <v>2181</v>
      </c>
      <c r="C22" s="89">
        <f>'AEO 2022 52 Raw'!F13</f>
        <v>29.852198000000001</v>
      </c>
      <c r="D22" s="89">
        <f>'AEO 2022 52 Raw'!G13</f>
        <v>29.850871999999999</v>
      </c>
      <c r="E22" s="89">
        <f>'AEO 2022 52 Raw'!H13</f>
        <v>29.921522</v>
      </c>
      <c r="F22" s="89">
        <f>'AEO 2022 52 Raw'!I13</f>
        <v>30.051697000000001</v>
      </c>
      <c r="G22" s="89">
        <f>'AEO 2022 52 Raw'!J13</f>
        <v>30.215256</v>
      </c>
      <c r="H22" s="89">
        <f>'AEO 2022 52 Raw'!K13</f>
        <v>30.428661000000002</v>
      </c>
      <c r="I22" s="89">
        <f>'AEO 2022 52 Raw'!L13</f>
        <v>30.499404999999999</v>
      </c>
      <c r="J22" s="89">
        <f>'AEO 2022 52 Raw'!M13</f>
        <v>30.569588</v>
      </c>
      <c r="K22" s="89">
        <f>'AEO 2022 52 Raw'!N13</f>
        <v>30.63805</v>
      </c>
      <c r="L22" s="89">
        <f>'AEO 2022 52 Raw'!O13</f>
        <v>30.703524000000002</v>
      </c>
      <c r="M22" s="89">
        <f>'AEO 2022 52 Raw'!P13</f>
        <v>30.770064999999999</v>
      </c>
      <c r="N22" s="89">
        <f>'AEO 2022 52 Raw'!Q13</f>
        <v>30.828892</v>
      </c>
      <c r="O22" s="89">
        <f>'AEO 2022 52 Raw'!R13</f>
        <v>30.896307</v>
      </c>
      <c r="P22" s="89">
        <f>'AEO 2022 52 Raw'!S13</f>
        <v>30.941385</v>
      </c>
      <c r="Q22" s="89">
        <f>'AEO 2022 52 Raw'!T13</f>
        <v>30.983080000000001</v>
      </c>
      <c r="R22" s="89">
        <f>'AEO 2022 52 Raw'!U13</f>
        <v>31.024601000000001</v>
      </c>
      <c r="S22" s="89">
        <f>'AEO 2022 52 Raw'!V13</f>
        <v>31.065918</v>
      </c>
      <c r="T22" s="89">
        <f>'AEO 2022 52 Raw'!W13</f>
        <v>31.104752000000001</v>
      </c>
      <c r="U22" s="89">
        <f>'AEO 2022 52 Raw'!X13</f>
        <v>31.145627999999999</v>
      </c>
      <c r="V22" s="89">
        <f>'AEO 2022 52 Raw'!Y13</f>
        <v>31.180392999999999</v>
      </c>
      <c r="W22" s="89">
        <f>'AEO 2022 52 Raw'!Z13</f>
        <v>31.216059000000001</v>
      </c>
      <c r="X22" s="89">
        <f>'AEO 2022 52 Raw'!AA13</f>
        <v>31.250962999999999</v>
      </c>
      <c r="Y22" s="89">
        <f>'AEO 2022 52 Raw'!AB13</f>
        <v>31.285647999999998</v>
      </c>
      <c r="Z22" s="89">
        <f>'AEO 2022 52 Raw'!AC13</f>
        <v>31.319811000000001</v>
      </c>
      <c r="AA22" s="89">
        <f>'AEO 2022 52 Raw'!AD13</f>
        <v>31.351420999999998</v>
      </c>
      <c r="AB22" s="89">
        <f>'AEO 2022 52 Raw'!AE13</f>
        <v>31.382729999999999</v>
      </c>
      <c r="AC22" s="89">
        <f>'AEO 2022 52 Raw'!AF13</f>
        <v>31.413923</v>
      </c>
      <c r="AD22" s="89">
        <f>'AEO 2022 52 Raw'!AG13</f>
        <v>31.448658000000002</v>
      </c>
      <c r="AE22" s="89">
        <f>'AEO 2022 52 Raw'!AH13</f>
        <v>31.48217</v>
      </c>
      <c r="AF22" s="89">
        <f>'AEO 2022 52 Raw'!AI13</f>
        <v>31.499647</v>
      </c>
      <c r="AG22" s="95">
        <f>'AEO 2022 52 Raw'!AJ13</f>
        <v>2E-3</v>
      </c>
    </row>
    <row r="23" spans="1:33" ht="15" customHeight="1" x14ac:dyDescent="0.25">
      <c r="A23" s="83" t="s">
        <v>2182</v>
      </c>
      <c r="B23" s="88" t="s">
        <v>2183</v>
      </c>
      <c r="C23" s="89">
        <f>'AEO 2022 52 Raw'!F14</f>
        <v>41.162261999999998</v>
      </c>
      <c r="D23" s="89">
        <f>'AEO 2022 52 Raw'!G14</f>
        <v>41.172913000000001</v>
      </c>
      <c r="E23" s="89">
        <f>'AEO 2022 52 Raw'!H14</f>
        <v>41.253906000000001</v>
      </c>
      <c r="F23" s="89">
        <f>'AEO 2022 52 Raw'!I14</f>
        <v>41.366897999999999</v>
      </c>
      <c r="G23" s="89">
        <f>'AEO 2022 52 Raw'!J14</f>
        <v>41.53886</v>
      </c>
      <c r="H23" s="89">
        <f>'AEO 2022 52 Raw'!K14</f>
        <v>41.682720000000003</v>
      </c>
      <c r="I23" s="89">
        <f>'AEO 2022 52 Raw'!L14</f>
        <v>41.748210999999998</v>
      </c>
      <c r="J23" s="89">
        <f>'AEO 2022 52 Raw'!M14</f>
        <v>41.811259999999997</v>
      </c>
      <c r="K23" s="89">
        <f>'AEO 2022 52 Raw'!N14</f>
        <v>41.875602999999998</v>
      </c>
      <c r="L23" s="89">
        <f>'AEO 2022 52 Raw'!O14</f>
        <v>41.937618000000001</v>
      </c>
      <c r="M23" s="89">
        <f>'AEO 2022 52 Raw'!P14</f>
        <v>42.000816</v>
      </c>
      <c r="N23" s="89">
        <f>'AEO 2022 52 Raw'!Q14</f>
        <v>42.057938</v>
      </c>
      <c r="O23" s="89">
        <f>'AEO 2022 52 Raw'!R14</f>
        <v>42.12059</v>
      </c>
      <c r="P23" s="89">
        <f>'AEO 2022 52 Raw'!S14</f>
        <v>42.160876999999999</v>
      </c>
      <c r="Q23" s="89">
        <f>'AEO 2022 52 Raw'!T14</f>
        <v>42.199894</v>
      </c>
      <c r="R23" s="89">
        <f>'AEO 2022 52 Raw'!U14</f>
        <v>42.238571</v>
      </c>
      <c r="S23" s="89">
        <f>'AEO 2022 52 Raw'!V14</f>
        <v>42.274901999999997</v>
      </c>
      <c r="T23" s="89">
        <f>'AEO 2022 52 Raw'!W14</f>
        <v>42.311931999999999</v>
      </c>
      <c r="U23" s="89">
        <f>'AEO 2022 52 Raw'!X14</f>
        <v>42.351025</v>
      </c>
      <c r="V23" s="89">
        <f>'AEO 2022 52 Raw'!Y14</f>
        <v>42.383324000000002</v>
      </c>
      <c r="W23" s="89">
        <f>'AEO 2022 52 Raw'!Z14</f>
        <v>42.417926999999999</v>
      </c>
      <c r="X23" s="89">
        <f>'AEO 2022 52 Raw'!AA14</f>
        <v>42.450802000000003</v>
      </c>
      <c r="Y23" s="89">
        <f>'AEO 2022 52 Raw'!AB14</f>
        <v>42.484726000000002</v>
      </c>
      <c r="Z23" s="89">
        <f>'AEO 2022 52 Raw'!AC14</f>
        <v>42.518203999999997</v>
      </c>
      <c r="AA23" s="89">
        <f>'AEO 2022 52 Raw'!AD14</f>
        <v>42.551932999999998</v>
      </c>
      <c r="AB23" s="89">
        <f>'AEO 2022 52 Raw'!AE14</f>
        <v>42.584549000000003</v>
      </c>
      <c r="AC23" s="89">
        <f>'AEO 2022 52 Raw'!AF14</f>
        <v>42.616275999999999</v>
      </c>
      <c r="AD23" s="89">
        <f>'AEO 2022 52 Raw'!AG14</f>
        <v>42.648032999999998</v>
      </c>
      <c r="AE23" s="89">
        <f>'AEO 2022 52 Raw'!AH14</f>
        <v>42.679603999999998</v>
      </c>
      <c r="AF23" s="89">
        <f>'AEO 2022 52 Raw'!AI14</f>
        <v>42.693260000000002</v>
      </c>
      <c r="AG23" s="95">
        <f>'AEO 2022 52 Raw'!AJ14</f>
        <v>1E-3</v>
      </c>
    </row>
    <row r="24" spans="1:33" ht="15" customHeight="1" x14ac:dyDescent="0.25">
      <c r="A24" s="83" t="s">
        <v>2184</v>
      </c>
      <c r="B24" s="88" t="s">
        <v>2185</v>
      </c>
      <c r="C24" s="89">
        <f>'AEO 2022 52 Raw'!F15</f>
        <v>31.365496</v>
      </c>
      <c r="D24" s="89">
        <f>'AEO 2022 52 Raw'!G15</f>
        <v>31.473112</v>
      </c>
      <c r="E24" s="89">
        <f>'AEO 2022 52 Raw'!H15</f>
        <v>31.573108999999999</v>
      </c>
      <c r="F24" s="89">
        <f>'AEO 2022 52 Raw'!I15</f>
        <v>31.669305999999999</v>
      </c>
      <c r="G24" s="89">
        <f>'AEO 2022 52 Raw'!J15</f>
        <v>31.780277000000002</v>
      </c>
      <c r="H24" s="89">
        <f>'AEO 2022 52 Raw'!K15</f>
        <v>31.877213000000001</v>
      </c>
      <c r="I24" s="89">
        <f>'AEO 2022 52 Raw'!L15</f>
        <v>31.974556</v>
      </c>
      <c r="J24" s="89">
        <f>'AEO 2022 52 Raw'!M15</f>
        <v>32.071823000000002</v>
      </c>
      <c r="K24" s="89">
        <f>'AEO 2022 52 Raw'!N15</f>
        <v>32.169037000000003</v>
      </c>
      <c r="L24" s="89">
        <f>'AEO 2022 52 Raw'!O15</f>
        <v>32.266064</v>
      </c>
      <c r="M24" s="89">
        <f>'AEO 2022 52 Raw'!P15</f>
        <v>32.363208999999998</v>
      </c>
      <c r="N24" s="89">
        <f>'AEO 2022 52 Raw'!Q15</f>
        <v>32.455105000000003</v>
      </c>
      <c r="O24" s="89">
        <f>'AEO 2022 52 Raw'!R15</f>
        <v>32.534218000000003</v>
      </c>
      <c r="P24" s="89">
        <f>'AEO 2022 52 Raw'!S15</f>
        <v>32.533622999999999</v>
      </c>
      <c r="Q24" s="89">
        <f>'AEO 2022 52 Raw'!T15</f>
        <v>32.519131000000002</v>
      </c>
      <c r="R24" s="89">
        <f>'AEO 2022 52 Raw'!U15</f>
        <v>32.521796999999999</v>
      </c>
      <c r="S24" s="89">
        <f>'AEO 2022 52 Raw'!V15</f>
        <v>32.526600000000002</v>
      </c>
      <c r="T24" s="89">
        <f>'AEO 2022 52 Raw'!W15</f>
        <v>32.534709999999997</v>
      </c>
      <c r="U24" s="89">
        <f>'AEO 2022 52 Raw'!X15</f>
        <v>32.543301</v>
      </c>
      <c r="V24" s="89">
        <f>'AEO 2022 52 Raw'!Y15</f>
        <v>32.556148999999998</v>
      </c>
      <c r="W24" s="89">
        <f>'AEO 2022 52 Raw'!Z15</f>
        <v>32.565097999999999</v>
      </c>
      <c r="X24" s="89">
        <f>'AEO 2022 52 Raw'!AA15</f>
        <v>32.575313999999999</v>
      </c>
      <c r="Y24" s="89">
        <f>'AEO 2022 52 Raw'!AB15</f>
        <v>32.582661000000002</v>
      </c>
      <c r="Z24" s="89">
        <f>'AEO 2022 52 Raw'!AC15</f>
        <v>32.591099</v>
      </c>
      <c r="AA24" s="89">
        <f>'AEO 2022 52 Raw'!AD15</f>
        <v>32.599330999999999</v>
      </c>
      <c r="AB24" s="89">
        <f>'AEO 2022 52 Raw'!AE15</f>
        <v>32.607407000000002</v>
      </c>
      <c r="AC24" s="89">
        <f>'AEO 2022 52 Raw'!AF15</f>
        <v>32.615448000000001</v>
      </c>
      <c r="AD24" s="89">
        <f>'AEO 2022 52 Raw'!AG15</f>
        <v>32.624569000000001</v>
      </c>
      <c r="AE24" s="89">
        <f>'AEO 2022 52 Raw'!AH15</f>
        <v>32.633175000000001</v>
      </c>
      <c r="AF24" s="89">
        <f>'AEO 2022 52 Raw'!AI15</f>
        <v>32.635998000000001</v>
      </c>
      <c r="AG24" s="95">
        <f>'AEO 2022 52 Raw'!AJ15</f>
        <v>1E-3</v>
      </c>
    </row>
    <row r="25" spans="1:33" ht="15" customHeight="1" x14ac:dyDescent="0.25">
      <c r="A25" s="83" t="s">
        <v>2186</v>
      </c>
      <c r="B25" s="88" t="s">
        <v>2187</v>
      </c>
      <c r="C25" s="89">
        <f>'AEO 2022 52 Raw'!F16</f>
        <v>37.499747999999997</v>
      </c>
      <c r="D25" s="89">
        <f>'AEO 2022 52 Raw'!G16</f>
        <v>37.643185000000003</v>
      </c>
      <c r="E25" s="89">
        <f>'AEO 2022 52 Raw'!H16</f>
        <v>37.829704</v>
      </c>
      <c r="F25" s="89">
        <f>'AEO 2022 52 Raw'!I16</f>
        <v>38.054665</v>
      </c>
      <c r="G25" s="89">
        <f>'AEO 2022 52 Raw'!J16</f>
        <v>38.177813999999998</v>
      </c>
      <c r="H25" s="89">
        <f>'AEO 2022 52 Raw'!K16</f>
        <v>38.314990999999999</v>
      </c>
      <c r="I25" s="89">
        <f>'AEO 2022 52 Raw'!L16</f>
        <v>38.453423000000001</v>
      </c>
      <c r="J25" s="89">
        <f>'AEO 2022 52 Raw'!M16</f>
        <v>38.593536</v>
      </c>
      <c r="K25" s="89">
        <f>'AEO 2022 52 Raw'!N16</f>
        <v>38.711585999999997</v>
      </c>
      <c r="L25" s="89">
        <f>'AEO 2022 52 Raw'!O16</f>
        <v>38.822975</v>
      </c>
      <c r="M25" s="89">
        <f>'AEO 2022 52 Raw'!P16</f>
        <v>38.932304000000002</v>
      </c>
      <c r="N25" s="89">
        <f>'AEO 2022 52 Raw'!Q16</f>
        <v>39.036568000000003</v>
      </c>
      <c r="O25" s="89">
        <f>'AEO 2022 52 Raw'!R16</f>
        <v>39.139549000000002</v>
      </c>
      <c r="P25" s="89">
        <f>'AEO 2022 52 Raw'!S16</f>
        <v>39.172466</v>
      </c>
      <c r="Q25" s="89">
        <f>'AEO 2022 52 Raw'!T16</f>
        <v>39.187781999999999</v>
      </c>
      <c r="R25" s="89">
        <f>'AEO 2022 52 Raw'!U16</f>
        <v>39.187964999999998</v>
      </c>
      <c r="S25" s="89">
        <f>'AEO 2022 52 Raw'!V16</f>
        <v>39.204590000000003</v>
      </c>
      <c r="T25" s="89">
        <f>'AEO 2022 52 Raw'!W16</f>
        <v>39.220996999999997</v>
      </c>
      <c r="U25" s="89">
        <f>'AEO 2022 52 Raw'!X16</f>
        <v>39.238255000000002</v>
      </c>
      <c r="V25" s="89">
        <f>'AEO 2022 52 Raw'!Y16</f>
        <v>39.255156999999997</v>
      </c>
      <c r="W25" s="89">
        <f>'AEO 2022 52 Raw'!Z16</f>
        <v>39.269981000000001</v>
      </c>
      <c r="X25" s="89">
        <f>'AEO 2022 52 Raw'!AA16</f>
        <v>39.285217000000003</v>
      </c>
      <c r="Y25" s="89">
        <f>'AEO 2022 52 Raw'!AB16</f>
        <v>39.296635000000002</v>
      </c>
      <c r="Z25" s="89">
        <f>'AEO 2022 52 Raw'!AC16</f>
        <v>39.306148999999998</v>
      </c>
      <c r="AA25" s="89">
        <f>'AEO 2022 52 Raw'!AD16</f>
        <v>39.317402000000001</v>
      </c>
      <c r="AB25" s="89">
        <f>'AEO 2022 52 Raw'!AE16</f>
        <v>39.328873000000002</v>
      </c>
      <c r="AC25" s="89">
        <f>'AEO 2022 52 Raw'!AF16</f>
        <v>39.339542000000002</v>
      </c>
      <c r="AD25" s="89">
        <f>'AEO 2022 52 Raw'!AG16</f>
        <v>39.354377999999997</v>
      </c>
      <c r="AE25" s="89">
        <f>'AEO 2022 52 Raw'!AH16</f>
        <v>39.366230000000002</v>
      </c>
      <c r="AF25" s="89">
        <f>'AEO 2022 52 Raw'!AI16</f>
        <v>39.374564999999997</v>
      </c>
      <c r="AG25" s="95">
        <f>'AEO 2022 52 Raw'!AJ16</f>
        <v>2E-3</v>
      </c>
    </row>
    <row r="26" spans="1:33" ht="15" customHeight="1" x14ac:dyDescent="0.25">
      <c r="A26" s="83" t="s">
        <v>2188</v>
      </c>
      <c r="B26" s="88" t="s">
        <v>2189</v>
      </c>
      <c r="C26" s="89">
        <f>'AEO 2022 52 Raw'!F17</f>
        <v>30.286076000000001</v>
      </c>
      <c r="D26" s="89">
        <f>'AEO 2022 52 Raw'!G17</f>
        <v>30.431263000000001</v>
      </c>
      <c r="E26" s="89">
        <f>'AEO 2022 52 Raw'!H17</f>
        <v>30.721406999999999</v>
      </c>
      <c r="F26" s="89">
        <f>'AEO 2022 52 Raw'!I17</f>
        <v>31.039860000000001</v>
      </c>
      <c r="G26" s="89">
        <f>'AEO 2022 52 Raw'!J17</f>
        <v>31.226185000000001</v>
      </c>
      <c r="H26" s="89">
        <f>'AEO 2022 52 Raw'!K17</f>
        <v>31.419900999999999</v>
      </c>
      <c r="I26" s="89">
        <f>'AEO 2022 52 Raw'!L17</f>
        <v>31.587890999999999</v>
      </c>
      <c r="J26" s="89">
        <f>'AEO 2022 52 Raw'!M17</f>
        <v>31.762304</v>
      </c>
      <c r="K26" s="89">
        <f>'AEO 2022 52 Raw'!N17</f>
        <v>31.909716</v>
      </c>
      <c r="L26" s="89">
        <f>'AEO 2022 52 Raw'!O17</f>
        <v>32.032710999999999</v>
      </c>
      <c r="M26" s="89">
        <f>'AEO 2022 52 Raw'!P17</f>
        <v>32.144516000000003</v>
      </c>
      <c r="N26" s="89">
        <f>'AEO 2022 52 Raw'!Q17</f>
        <v>32.245933999999998</v>
      </c>
      <c r="O26" s="89">
        <f>'AEO 2022 52 Raw'!R17</f>
        <v>32.346848000000001</v>
      </c>
      <c r="P26" s="89">
        <f>'AEO 2022 52 Raw'!S17</f>
        <v>32.379623000000002</v>
      </c>
      <c r="Q26" s="89">
        <f>'AEO 2022 52 Raw'!T17</f>
        <v>32.399864000000001</v>
      </c>
      <c r="R26" s="89">
        <f>'AEO 2022 52 Raw'!U17</f>
        <v>32.419659000000003</v>
      </c>
      <c r="S26" s="89">
        <f>'AEO 2022 52 Raw'!V17</f>
        <v>32.459499000000001</v>
      </c>
      <c r="T26" s="89">
        <f>'AEO 2022 52 Raw'!W17</f>
        <v>32.475456000000001</v>
      </c>
      <c r="U26" s="89">
        <f>'AEO 2022 52 Raw'!X17</f>
        <v>32.492511999999998</v>
      </c>
      <c r="V26" s="89">
        <f>'AEO 2022 52 Raw'!Y17</f>
        <v>32.507553000000001</v>
      </c>
      <c r="W26" s="89">
        <f>'AEO 2022 52 Raw'!Z17</f>
        <v>32.522717</v>
      </c>
      <c r="X26" s="89">
        <f>'AEO 2022 52 Raw'!AA17</f>
        <v>32.537533000000003</v>
      </c>
      <c r="Y26" s="89">
        <f>'AEO 2022 52 Raw'!AB17</f>
        <v>32.550995</v>
      </c>
      <c r="Z26" s="89">
        <f>'AEO 2022 52 Raw'!AC17</f>
        <v>32.564632000000003</v>
      </c>
      <c r="AA26" s="89">
        <f>'AEO 2022 52 Raw'!AD17</f>
        <v>32.578243000000001</v>
      </c>
      <c r="AB26" s="89">
        <f>'AEO 2022 52 Raw'!AE17</f>
        <v>32.591576000000003</v>
      </c>
      <c r="AC26" s="89">
        <f>'AEO 2022 52 Raw'!AF17</f>
        <v>32.604419999999998</v>
      </c>
      <c r="AD26" s="89">
        <f>'AEO 2022 52 Raw'!AG17</f>
        <v>32.619239999999998</v>
      </c>
      <c r="AE26" s="89">
        <f>'AEO 2022 52 Raw'!AH17</f>
        <v>32.633068000000002</v>
      </c>
      <c r="AF26" s="89">
        <f>'AEO 2022 52 Raw'!AI17</f>
        <v>32.643234</v>
      </c>
      <c r="AG26" s="95">
        <f>'AEO 2022 52 Raw'!AJ17</f>
        <v>3.0000000000000001E-3</v>
      </c>
    </row>
    <row r="27" spans="1:33" ht="15" customHeight="1" x14ac:dyDescent="0.25">
      <c r="A27" s="83" t="s">
        <v>2190</v>
      </c>
      <c r="B27" s="88" t="s">
        <v>2191</v>
      </c>
      <c r="C27" s="89">
        <f>'AEO 2022 52 Raw'!F18</f>
        <v>36.480446000000001</v>
      </c>
      <c r="D27" s="89">
        <f>'AEO 2022 52 Raw'!G18</f>
        <v>36.591793000000003</v>
      </c>
      <c r="E27" s="89">
        <f>'AEO 2022 52 Raw'!H18</f>
        <v>36.711219999999997</v>
      </c>
      <c r="F27" s="89">
        <f>'AEO 2022 52 Raw'!I18</f>
        <v>36.817146000000001</v>
      </c>
      <c r="G27" s="89">
        <f>'AEO 2022 52 Raw'!J18</f>
        <v>36.910088000000002</v>
      </c>
      <c r="H27" s="89">
        <f>'AEO 2022 52 Raw'!K18</f>
        <v>37.004367999999999</v>
      </c>
      <c r="I27" s="89">
        <f>'AEO 2022 52 Raw'!L18</f>
        <v>37.098976</v>
      </c>
      <c r="J27" s="89">
        <f>'AEO 2022 52 Raw'!M18</f>
        <v>37.194965000000003</v>
      </c>
      <c r="K27" s="89">
        <f>'AEO 2022 52 Raw'!N18</f>
        <v>37.290900999999998</v>
      </c>
      <c r="L27" s="89">
        <f>'AEO 2022 52 Raw'!O18</f>
        <v>37.386615999999997</v>
      </c>
      <c r="M27" s="89">
        <f>'AEO 2022 52 Raw'!P18</f>
        <v>37.483069999999998</v>
      </c>
      <c r="N27" s="89">
        <f>'AEO 2022 52 Raw'!Q18</f>
        <v>37.579048</v>
      </c>
      <c r="O27" s="89">
        <f>'AEO 2022 52 Raw'!R18</f>
        <v>37.673977000000001</v>
      </c>
      <c r="P27" s="89">
        <f>'AEO 2022 52 Raw'!S18</f>
        <v>37.691749999999999</v>
      </c>
      <c r="Q27" s="89">
        <f>'AEO 2022 52 Raw'!T18</f>
        <v>37.688454</v>
      </c>
      <c r="R27" s="89">
        <f>'AEO 2022 52 Raw'!U18</f>
        <v>37.683098000000001</v>
      </c>
      <c r="S27" s="89">
        <f>'AEO 2022 52 Raw'!V18</f>
        <v>37.677428999999997</v>
      </c>
      <c r="T27" s="89">
        <f>'AEO 2022 52 Raw'!W18</f>
        <v>37.690886999999996</v>
      </c>
      <c r="U27" s="89">
        <f>'AEO 2022 52 Raw'!X18</f>
        <v>37.703792999999997</v>
      </c>
      <c r="V27" s="89">
        <f>'AEO 2022 52 Raw'!Y18</f>
        <v>37.714657000000003</v>
      </c>
      <c r="W27" s="89">
        <f>'AEO 2022 52 Raw'!Z18</f>
        <v>37.725586</v>
      </c>
      <c r="X27" s="89">
        <f>'AEO 2022 52 Raw'!AA18</f>
        <v>37.735073</v>
      </c>
      <c r="Y27" s="89">
        <f>'AEO 2022 52 Raw'!AB18</f>
        <v>37.738906999999998</v>
      </c>
      <c r="Z27" s="89">
        <f>'AEO 2022 52 Raw'!AC18</f>
        <v>37.742054000000003</v>
      </c>
      <c r="AA27" s="89">
        <f>'AEO 2022 52 Raw'!AD18</f>
        <v>37.742775000000002</v>
      </c>
      <c r="AB27" s="89">
        <f>'AEO 2022 52 Raw'!AE18</f>
        <v>37.750031</v>
      </c>
      <c r="AC27" s="89">
        <f>'AEO 2022 52 Raw'!AF18</f>
        <v>37.759974999999997</v>
      </c>
      <c r="AD27" s="89">
        <f>'AEO 2022 52 Raw'!AG18</f>
        <v>37.768161999999997</v>
      </c>
      <c r="AE27" s="89">
        <f>'AEO 2022 52 Raw'!AH18</f>
        <v>37.777175999999997</v>
      </c>
      <c r="AF27" s="89">
        <f>'AEO 2022 52 Raw'!AI18</f>
        <v>37.779452999999997</v>
      </c>
      <c r="AG27" s="95">
        <f>'AEO 2022 52 Raw'!AJ18</f>
        <v>1E-3</v>
      </c>
    </row>
    <row r="28" spans="1:33" ht="15" customHeight="1" x14ac:dyDescent="0.25">
      <c r="A28" s="83" t="s">
        <v>2192</v>
      </c>
      <c r="B28" s="88" t="s">
        <v>2193</v>
      </c>
      <c r="C28" s="89">
        <f>'AEO 2022 52 Raw'!F19</f>
        <v>42.995685999999999</v>
      </c>
      <c r="D28" s="89">
        <f>'AEO 2022 52 Raw'!G19</f>
        <v>43.090964999999997</v>
      </c>
      <c r="E28" s="89">
        <f>'AEO 2022 52 Raw'!H19</f>
        <v>43.219315000000002</v>
      </c>
      <c r="F28" s="89">
        <f>'AEO 2022 52 Raw'!I19</f>
        <v>43.347385000000003</v>
      </c>
      <c r="G28" s="89">
        <f>'AEO 2022 52 Raw'!J19</f>
        <v>43.459949000000002</v>
      </c>
      <c r="H28" s="89">
        <f>'AEO 2022 52 Raw'!K19</f>
        <v>43.559189000000003</v>
      </c>
      <c r="I28" s="89">
        <f>'AEO 2022 52 Raw'!L19</f>
        <v>43.659416</v>
      </c>
      <c r="J28" s="89">
        <f>'AEO 2022 52 Raw'!M19</f>
        <v>43.762481999999999</v>
      </c>
      <c r="K28" s="89">
        <f>'AEO 2022 52 Raw'!N19</f>
        <v>43.861857999999998</v>
      </c>
      <c r="L28" s="89">
        <f>'AEO 2022 52 Raw'!O19</f>
        <v>43.960906999999999</v>
      </c>
      <c r="M28" s="89">
        <f>'AEO 2022 52 Raw'!P19</f>
        <v>44.061340000000001</v>
      </c>
      <c r="N28" s="89">
        <f>'AEO 2022 52 Raw'!Q19</f>
        <v>44.160435</v>
      </c>
      <c r="O28" s="89">
        <f>'AEO 2022 52 Raw'!R19</f>
        <v>44.261432999999997</v>
      </c>
      <c r="P28" s="89">
        <f>'AEO 2022 52 Raw'!S19</f>
        <v>44.294079000000004</v>
      </c>
      <c r="Q28" s="89">
        <f>'AEO 2022 52 Raw'!T19</f>
        <v>44.313029999999998</v>
      </c>
      <c r="R28" s="89">
        <f>'AEO 2022 52 Raw'!U19</f>
        <v>44.329945000000002</v>
      </c>
      <c r="S28" s="89">
        <f>'AEO 2022 52 Raw'!V19</f>
        <v>44.344420999999997</v>
      </c>
      <c r="T28" s="89">
        <f>'AEO 2022 52 Raw'!W19</f>
        <v>44.359138000000002</v>
      </c>
      <c r="U28" s="89">
        <f>'AEO 2022 52 Raw'!X19</f>
        <v>44.373958999999999</v>
      </c>
      <c r="V28" s="89">
        <f>'AEO 2022 52 Raw'!Y19</f>
        <v>44.386710999999998</v>
      </c>
      <c r="W28" s="89">
        <f>'AEO 2022 52 Raw'!Z19</f>
        <v>44.399265</v>
      </c>
      <c r="X28" s="89">
        <f>'AEO 2022 52 Raw'!AA19</f>
        <v>44.410980000000002</v>
      </c>
      <c r="Y28" s="89">
        <f>'AEO 2022 52 Raw'!AB19</f>
        <v>44.422221999999998</v>
      </c>
      <c r="Z28" s="89">
        <f>'AEO 2022 52 Raw'!AC19</f>
        <v>44.432975999999996</v>
      </c>
      <c r="AA28" s="89">
        <f>'AEO 2022 52 Raw'!AD19</f>
        <v>44.443268000000003</v>
      </c>
      <c r="AB28" s="89">
        <f>'AEO 2022 52 Raw'!AE19</f>
        <v>44.453426</v>
      </c>
      <c r="AC28" s="89">
        <f>'AEO 2022 52 Raw'!AF19</f>
        <v>44.463630999999999</v>
      </c>
      <c r="AD28" s="89">
        <f>'AEO 2022 52 Raw'!AG19</f>
        <v>44.473948999999998</v>
      </c>
      <c r="AE28" s="89">
        <f>'AEO 2022 52 Raw'!AH19</f>
        <v>44.484268</v>
      </c>
      <c r="AF28" s="89">
        <f>'AEO 2022 52 Raw'!AI19</f>
        <v>44.488869000000001</v>
      </c>
      <c r="AG28" s="95">
        <f>'AEO 2022 52 Raw'!AJ19</f>
        <v>1E-3</v>
      </c>
    </row>
    <row r="29" spans="1:33" ht="15" customHeight="1" x14ac:dyDescent="0.25">
      <c r="A29" s="83" t="s">
        <v>2194</v>
      </c>
      <c r="B29" s="88" t="s">
        <v>2195</v>
      </c>
      <c r="C29" s="89">
        <f>'AEO 2022 52 Raw'!F20</f>
        <v>62.387104000000001</v>
      </c>
      <c r="D29" s="89">
        <f>'AEO 2022 52 Raw'!G20</f>
        <v>62.528087999999997</v>
      </c>
      <c r="E29" s="89">
        <f>'AEO 2022 52 Raw'!H20</f>
        <v>62.721080999999998</v>
      </c>
      <c r="F29" s="89">
        <f>'AEO 2022 52 Raw'!I20</f>
        <v>62.903911999999998</v>
      </c>
      <c r="G29" s="89">
        <f>'AEO 2022 52 Raw'!J20</f>
        <v>63.002448999999999</v>
      </c>
      <c r="H29" s="89">
        <f>'AEO 2022 52 Raw'!K20</f>
        <v>63.117702000000001</v>
      </c>
      <c r="I29" s="89">
        <f>'AEO 2022 52 Raw'!L20</f>
        <v>63.237461000000003</v>
      </c>
      <c r="J29" s="89">
        <f>'AEO 2022 52 Raw'!M20</f>
        <v>63.363036999999998</v>
      </c>
      <c r="K29" s="89">
        <f>'AEO 2022 52 Raw'!N20</f>
        <v>63.472729000000001</v>
      </c>
      <c r="L29" s="89">
        <f>'AEO 2022 52 Raw'!O20</f>
        <v>63.575909000000003</v>
      </c>
      <c r="M29" s="89">
        <f>'AEO 2022 52 Raw'!P20</f>
        <v>63.679130999999998</v>
      </c>
      <c r="N29" s="89">
        <f>'AEO 2022 52 Raw'!Q20</f>
        <v>63.779369000000003</v>
      </c>
      <c r="O29" s="89">
        <f>'AEO 2022 52 Raw'!R20</f>
        <v>63.884365000000003</v>
      </c>
      <c r="P29" s="89">
        <f>'AEO 2022 52 Raw'!S20</f>
        <v>63.919665999999999</v>
      </c>
      <c r="Q29" s="89">
        <f>'AEO 2022 52 Raw'!T20</f>
        <v>63.941113000000001</v>
      </c>
      <c r="R29" s="89">
        <f>'AEO 2022 52 Raw'!U20</f>
        <v>63.962192999999999</v>
      </c>
      <c r="S29" s="89">
        <f>'AEO 2022 52 Raw'!V20</f>
        <v>63.992911999999997</v>
      </c>
      <c r="T29" s="89">
        <f>'AEO 2022 52 Raw'!W20</f>
        <v>64.011275999999995</v>
      </c>
      <c r="U29" s="89">
        <f>'AEO 2022 52 Raw'!X20</f>
        <v>64.029563999999993</v>
      </c>
      <c r="V29" s="89">
        <f>'AEO 2022 52 Raw'!Y20</f>
        <v>64.043587000000002</v>
      </c>
      <c r="W29" s="89">
        <f>'AEO 2022 52 Raw'!Z20</f>
        <v>64.058402999999998</v>
      </c>
      <c r="X29" s="89">
        <f>'AEO 2022 52 Raw'!AA20</f>
        <v>64.071663000000001</v>
      </c>
      <c r="Y29" s="89">
        <f>'AEO 2022 52 Raw'!AB20</f>
        <v>64.081717999999995</v>
      </c>
      <c r="Z29" s="89">
        <f>'AEO 2022 52 Raw'!AC20</f>
        <v>64.090110999999993</v>
      </c>
      <c r="AA29" s="89">
        <f>'AEO 2022 52 Raw'!AD20</f>
        <v>64.097442999999998</v>
      </c>
      <c r="AB29" s="89">
        <f>'AEO 2022 52 Raw'!AE20</f>
        <v>64.110457999999994</v>
      </c>
      <c r="AC29" s="89">
        <f>'AEO 2022 52 Raw'!AF20</f>
        <v>64.119568000000001</v>
      </c>
      <c r="AD29" s="89">
        <f>'AEO 2022 52 Raw'!AG20</f>
        <v>64.130554000000004</v>
      </c>
      <c r="AE29" s="89">
        <f>'AEO 2022 52 Raw'!AH20</f>
        <v>64.138710000000003</v>
      </c>
      <c r="AF29" s="89">
        <f>'AEO 2022 52 Raw'!AI20</f>
        <v>64.142792</v>
      </c>
      <c r="AG29" s="95">
        <f>'AEO 2022 52 Raw'!AJ20</f>
        <v>1E-3</v>
      </c>
    </row>
    <row r="30" spans="1:33" ht="15" customHeight="1" x14ac:dyDescent="0.25">
      <c r="A30" s="83" t="s">
        <v>2196</v>
      </c>
      <c r="B30" s="88" t="s">
        <v>2197</v>
      </c>
      <c r="C30" s="89">
        <f>'AEO 2022 52 Raw'!F21</f>
        <v>30.846108999999998</v>
      </c>
      <c r="D30" s="89">
        <f>'AEO 2022 52 Raw'!G21</f>
        <v>30.910498</v>
      </c>
      <c r="E30" s="89">
        <f>'AEO 2022 52 Raw'!H21</f>
        <v>31.06391</v>
      </c>
      <c r="F30" s="89">
        <f>'AEO 2022 52 Raw'!I21</f>
        <v>31.227428</v>
      </c>
      <c r="G30" s="89">
        <f>'AEO 2022 52 Raw'!J21</f>
        <v>31.347382</v>
      </c>
      <c r="H30" s="89">
        <f>'AEO 2022 52 Raw'!K21</f>
        <v>31.466411999999998</v>
      </c>
      <c r="I30" s="89">
        <f>'AEO 2022 52 Raw'!L21</f>
        <v>31.585732</v>
      </c>
      <c r="J30" s="89">
        <f>'AEO 2022 52 Raw'!M21</f>
        <v>31.710854000000001</v>
      </c>
      <c r="K30" s="89">
        <f>'AEO 2022 52 Raw'!N21</f>
        <v>31.830186999999999</v>
      </c>
      <c r="L30" s="89">
        <f>'AEO 2022 52 Raw'!O21</f>
        <v>31.943014000000002</v>
      </c>
      <c r="M30" s="89">
        <f>'AEO 2022 52 Raw'!P21</f>
        <v>32.056755000000003</v>
      </c>
      <c r="N30" s="89">
        <f>'AEO 2022 52 Raw'!Q21</f>
        <v>32.163086</v>
      </c>
      <c r="O30" s="89">
        <f>'AEO 2022 52 Raw'!R21</f>
        <v>32.274203999999997</v>
      </c>
      <c r="P30" s="89">
        <f>'AEO 2022 52 Raw'!S21</f>
        <v>32.316752999999999</v>
      </c>
      <c r="Q30" s="89">
        <f>'AEO 2022 52 Raw'!T21</f>
        <v>32.346577000000003</v>
      </c>
      <c r="R30" s="89">
        <f>'AEO 2022 52 Raw'!U21</f>
        <v>32.376060000000003</v>
      </c>
      <c r="S30" s="89">
        <f>'AEO 2022 52 Raw'!V21</f>
        <v>32.406863999999999</v>
      </c>
      <c r="T30" s="89">
        <f>'AEO 2022 52 Raw'!W21</f>
        <v>32.432364999999997</v>
      </c>
      <c r="U30" s="89">
        <f>'AEO 2022 52 Raw'!X21</f>
        <v>32.458885000000002</v>
      </c>
      <c r="V30" s="89">
        <f>'AEO 2022 52 Raw'!Y21</f>
        <v>32.478988999999999</v>
      </c>
      <c r="W30" s="89">
        <f>'AEO 2022 52 Raw'!Z21</f>
        <v>32.499687000000002</v>
      </c>
      <c r="X30" s="89">
        <f>'AEO 2022 52 Raw'!AA21</f>
        <v>32.519072999999999</v>
      </c>
      <c r="Y30" s="89">
        <f>'AEO 2022 52 Raw'!AB21</f>
        <v>32.537849000000001</v>
      </c>
      <c r="Z30" s="89">
        <f>'AEO 2022 52 Raw'!AC21</f>
        <v>32.556702000000001</v>
      </c>
      <c r="AA30" s="89">
        <f>'AEO 2022 52 Raw'!AD21</f>
        <v>32.575603000000001</v>
      </c>
      <c r="AB30" s="89">
        <f>'AEO 2022 52 Raw'!AE21</f>
        <v>32.594284000000002</v>
      </c>
      <c r="AC30" s="89">
        <f>'AEO 2022 52 Raw'!AF21</f>
        <v>32.613922000000002</v>
      </c>
      <c r="AD30" s="89">
        <f>'AEO 2022 52 Raw'!AG21</f>
        <v>32.632275</v>
      </c>
      <c r="AE30" s="89">
        <f>'AEO 2022 52 Raw'!AH21</f>
        <v>32.651398</v>
      </c>
      <c r="AF30" s="89">
        <f>'AEO 2022 52 Raw'!AI21</f>
        <v>32.666415999999998</v>
      </c>
      <c r="AG30" s="95">
        <f>'AEO 2022 52 Raw'!AJ21</f>
        <v>2E-3</v>
      </c>
    </row>
    <row r="31" spans="1:33" ht="15" customHeight="1" x14ac:dyDescent="0.25">
      <c r="A31" s="83" t="s">
        <v>2198</v>
      </c>
      <c r="B31" s="88" t="s">
        <v>2199</v>
      </c>
      <c r="C31" s="89">
        <f>'AEO 2022 52 Raw'!F22</f>
        <v>43.598880999999999</v>
      </c>
      <c r="D31" s="89">
        <f>'AEO 2022 52 Raw'!G22</f>
        <v>43.659447</v>
      </c>
      <c r="E31" s="89">
        <f>'AEO 2022 52 Raw'!H22</f>
        <v>43.781345000000002</v>
      </c>
      <c r="F31" s="89">
        <f>'AEO 2022 52 Raw'!I22</f>
        <v>43.938437999999998</v>
      </c>
      <c r="G31" s="89">
        <f>'AEO 2022 52 Raw'!J22</f>
        <v>44.069724999999998</v>
      </c>
      <c r="H31" s="89">
        <f>'AEO 2022 52 Raw'!K22</f>
        <v>44.198695999999998</v>
      </c>
      <c r="I31" s="89">
        <f>'AEO 2022 52 Raw'!L22</f>
        <v>44.323692000000001</v>
      </c>
      <c r="J31" s="89">
        <f>'AEO 2022 52 Raw'!M22</f>
        <v>44.450851</v>
      </c>
      <c r="K31" s="89">
        <f>'AEO 2022 52 Raw'!N22</f>
        <v>44.567309999999999</v>
      </c>
      <c r="L31" s="89">
        <f>'AEO 2022 52 Raw'!O22</f>
        <v>44.679703000000003</v>
      </c>
      <c r="M31" s="89">
        <f>'AEO 2022 52 Raw'!P22</f>
        <v>44.792858000000003</v>
      </c>
      <c r="N31" s="89">
        <f>'AEO 2022 52 Raw'!Q22</f>
        <v>44.897869</v>
      </c>
      <c r="O31" s="89">
        <f>'AEO 2022 52 Raw'!R22</f>
        <v>45.006751999999999</v>
      </c>
      <c r="P31" s="89">
        <f>'AEO 2022 52 Raw'!S22</f>
        <v>45.046230000000001</v>
      </c>
      <c r="Q31" s="89">
        <f>'AEO 2022 52 Raw'!T22</f>
        <v>45.056198000000002</v>
      </c>
      <c r="R31" s="89">
        <f>'AEO 2022 52 Raw'!U22</f>
        <v>45.074272000000001</v>
      </c>
      <c r="S31" s="89">
        <f>'AEO 2022 52 Raw'!V22</f>
        <v>45.092650999999996</v>
      </c>
      <c r="T31" s="89">
        <f>'AEO 2022 52 Raw'!W22</f>
        <v>45.111393</v>
      </c>
      <c r="U31" s="89">
        <f>'AEO 2022 52 Raw'!X22</f>
        <v>45.132888999999999</v>
      </c>
      <c r="V31" s="89">
        <f>'AEO 2022 52 Raw'!Y22</f>
        <v>45.154471999999998</v>
      </c>
      <c r="W31" s="89">
        <f>'AEO 2022 52 Raw'!Z22</f>
        <v>45.173732999999999</v>
      </c>
      <c r="X31" s="89">
        <f>'AEO 2022 52 Raw'!AA22</f>
        <v>45.193500999999998</v>
      </c>
      <c r="Y31" s="89">
        <f>'AEO 2022 52 Raw'!AB22</f>
        <v>45.210349999999998</v>
      </c>
      <c r="Z31" s="89">
        <f>'AEO 2022 52 Raw'!AC22</f>
        <v>45.227916999999998</v>
      </c>
      <c r="AA31" s="89">
        <f>'AEO 2022 52 Raw'!AD22</f>
        <v>45.245593999999997</v>
      </c>
      <c r="AB31" s="89">
        <f>'AEO 2022 52 Raw'!AE22</f>
        <v>45.262797999999997</v>
      </c>
      <c r="AC31" s="89">
        <f>'AEO 2022 52 Raw'!AF22</f>
        <v>45.280144</v>
      </c>
      <c r="AD31" s="89">
        <f>'AEO 2022 52 Raw'!AG22</f>
        <v>45.299537999999998</v>
      </c>
      <c r="AE31" s="89">
        <f>'AEO 2022 52 Raw'!AH22</f>
        <v>45.318199</v>
      </c>
      <c r="AF31" s="89">
        <f>'AEO 2022 52 Raw'!AI22</f>
        <v>45.334026000000001</v>
      </c>
      <c r="AG31" s="95">
        <f>'AEO 2022 52 Raw'!AJ22</f>
        <v>1E-3</v>
      </c>
    </row>
    <row r="32" spans="1:33" ht="15" customHeight="1" x14ac:dyDescent="0.25">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95"/>
    </row>
    <row r="33" spans="1:33" ht="15" customHeight="1" x14ac:dyDescent="0.25">
      <c r="B33" s="35" t="s">
        <v>32</v>
      </c>
      <c r="C33" s="89"/>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95"/>
    </row>
    <row r="34" spans="1:33" ht="15" customHeight="1" x14ac:dyDescent="0.25">
      <c r="A34" s="83" t="s">
        <v>2200</v>
      </c>
      <c r="B34" s="88" t="s">
        <v>2169</v>
      </c>
      <c r="C34" s="89">
        <f>'AEO 2022 52 Raw'!F24</f>
        <v>0</v>
      </c>
      <c r="D34" s="89">
        <f>'AEO 2022 52 Raw'!G24</f>
        <v>0</v>
      </c>
      <c r="E34" s="89">
        <f>'AEO 2022 52 Raw'!H24</f>
        <v>0</v>
      </c>
      <c r="F34" s="89">
        <f>'AEO 2022 52 Raw'!I24</f>
        <v>0</v>
      </c>
      <c r="G34" s="89">
        <f>'AEO 2022 52 Raw'!J24</f>
        <v>0</v>
      </c>
      <c r="H34" s="89">
        <f>'AEO 2022 52 Raw'!K24</f>
        <v>0</v>
      </c>
      <c r="I34" s="89">
        <f>'AEO 2022 52 Raw'!L24</f>
        <v>0</v>
      </c>
      <c r="J34" s="89">
        <f>'AEO 2022 52 Raw'!M24</f>
        <v>0</v>
      </c>
      <c r="K34" s="89">
        <f>'AEO 2022 52 Raw'!N24</f>
        <v>0</v>
      </c>
      <c r="L34" s="89">
        <f>'AEO 2022 52 Raw'!O24</f>
        <v>0</v>
      </c>
      <c r="M34" s="89">
        <f>'AEO 2022 52 Raw'!P24</f>
        <v>0</v>
      </c>
      <c r="N34" s="89">
        <f>'AEO 2022 52 Raw'!Q24</f>
        <v>0</v>
      </c>
      <c r="O34" s="89">
        <f>'AEO 2022 52 Raw'!R24</f>
        <v>0</v>
      </c>
      <c r="P34" s="89">
        <f>'AEO 2022 52 Raw'!S24</f>
        <v>0</v>
      </c>
      <c r="Q34" s="89">
        <f>'AEO 2022 52 Raw'!T24</f>
        <v>0</v>
      </c>
      <c r="R34" s="89">
        <f>'AEO 2022 52 Raw'!U24</f>
        <v>0</v>
      </c>
      <c r="S34" s="89">
        <f>'AEO 2022 52 Raw'!V24</f>
        <v>0</v>
      </c>
      <c r="T34" s="89">
        <f>'AEO 2022 52 Raw'!W24</f>
        <v>0</v>
      </c>
      <c r="U34" s="89">
        <f>'AEO 2022 52 Raw'!X24</f>
        <v>0</v>
      </c>
      <c r="V34" s="89">
        <f>'AEO 2022 52 Raw'!Y24</f>
        <v>0</v>
      </c>
      <c r="W34" s="89">
        <f>'AEO 2022 52 Raw'!Z24</f>
        <v>0</v>
      </c>
      <c r="X34" s="89">
        <f>'AEO 2022 52 Raw'!AA24</f>
        <v>0</v>
      </c>
      <c r="Y34" s="89">
        <f>'AEO 2022 52 Raw'!AB24</f>
        <v>0</v>
      </c>
      <c r="Z34" s="89">
        <f>'AEO 2022 52 Raw'!AC24</f>
        <v>0</v>
      </c>
      <c r="AA34" s="89">
        <f>'AEO 2022 52 Raw'!AD24</f>
        <v>0</v>
      </c>
      <c r="AB34" s="89">
        <f>'AEO 2022 52 Raw'!AE24</f>
        <v>0</v>
      </c>
      <c r="AC34" s="89">
        <f>'AEO 2022 52 Raw'!AF24</f>
        <v>0</v>
      </c>
      <c r="AD34" s="89">
        <f>'AEO 2022 52 Raw'!AG24</f>
        <v>0</v>
      </c>
      <c r="AE34" s="89">
        <f>'AEO 2022 52 Raw'!AH24</f>
        <v>0</v>
      </c>
      <c r="AF34" s="89">
        <f>'AEO 2022 52 Raw'!AI24</f>
        <v>0</v>
      </c>
      <c r="AG34" s="95" t="str">
        <f>'AEO 2022 52 Raw'!AJ24</f>
        <v>- -</v>
      </c>
    </row>
    <row r="35" spans="1:33" ht="15" customHeight="1" x14ac:dyDescent="0.25">
      <c r="A35" s="83" t="s">
        <v>2201</v>
      </c>
      <c r="B35" s="88" t="s">
        <v>2171</v>
      </c>
      <c r="C35" s="89">
        <f>'AEO 2022 52 Raw'!F25</f>
        <v>42.022624999999998</v>
      </c>
      <c r="D35" s="89">
        <f>'AEO 2022 52 Raw'!G25</f>
        <v>41.976700000000001</v>
      </c>
      <c r="E35" s="89">
        <f>'AEO 2022 52 Raw'!H25</f>
        <v>42.063721000000001</v>
      </c>
      <c r="F35" s="89">
        <f>'AEO 2022 52 Raw'!I25</f>
        <v>42.168919000000002</v>
      </c>
      <c r="G35" s="89">
        <f>'AEO 2022 52 Raw'!J25</f>
        <v>42.351348999999999</v>
      </c>
      <c r="H35" s="89">
        <f>'AEO 2022 52 Raw'!K25</f>
        <v>42.515991</v>
      </c>
      <c r="I35" s="89">
        <f>'AEO 2022 52 Raw'!L25</f>
        <v>42.592976</v>
      </c>
      <c r="J35" s="89">
        <f>'AEO 2022 52 Raw'!M25</f>
        <v>42.670723000000002</v>
      </c>
      <c r="K35" s="89">
        <f>'AEO 2022 52 Raw'!N25</f>
        <v>42.746505999999997</v>
      </c>
      <c r="L35" s="89">
        <f>'AEO 2022 52 Raw'!O25</f>
        <v>42.818035000000002</v>
      </c>
      <c r="M35" s="89">
        <f>'AEO 2022 52 Raw'!P25</f>
        <v>42.890881</v>
      </c>
      <c r="N35" s="89">
        <f>'AEO 2022 52 Raw'!Q25</f>
        <v>42.949821</v>
      </c>
      <c r="O35" s="89">
        <f>'AEO 2022 52 Raw'!R25</f>
        <v>43.01878</v>
      </c>
      <c r="P35" s="89">
        <f>'AEO 2022 52 Raw'!S25</f>
        <v>43.064816</v>
      </c>
      <c r="Q35" s="89">
        <f>'AEO 2022 52 Raw'!T25</f>
        <v>43.104892999999997</v>
      </c>
      <c r="R35" s="89">
        <f>'AEO 2022 52 Raw'!U25</f>
        <v>43.147606000000003</v>
      </c>
      <c r="S35" s="89">
        <f>'AEO 2022 52 Raw'!V25</f>
        <v>43.190047999999997</v>
      </c>
      <c r="T35" s="89">
        <f>'AEO 2022 52 Raw'!W25</f>
        <v>43.231296999999998</v>
      </c>
      <c r="U35" s="89">
        <f>'AEO 2022 52 Raw'!X25</f>
        <v>43.276684000000003</v>
      </c>
      <c r="V35" s="89">
        <f>'AEO 2022 52 Raw'!Y25</f>
        <v>43.316040000000001</v>
      </c>
      <c r="W35" s="89">
        <f>'AEO 2022 52 Raw'!Z25</f>
        <v>43.356171000000003</v>
      </c>
      <c r="X35" s="89">
        <f>'AEO 2022 52 Raw'!AA25</f>
        <v>43.396563999999998</v>
      </c>
      <c r="Y35" s="89">
        <f>'AEO 2022 52 Raw'!AB25</f>
        <v>43.435574000000003</v>
      </c>
      <c r="Z35" s="89">
        <f>'AEO 2022 52 Raw'!AC25</f>
        <v>43.476353000000003</v>
      </c>
      <c r="AA35" s="89">
        <f>'AEO 2022 52 Raw'!AD25</f>
        <v>43.518684</v>
      </c>
      <c r="AB35" s="89">
        <f>'AEO 2022 52 Raw'!AE25</f>
        <v>43.560710999999998</v>
      </c>
      <c r="AC35" s="89">
        <f>'AEO 2022 52 Raw'!AF25</f>
        <v>43.603836000000001</v>
      </c>
      <c r="AD35" s="89">
        <f>'AEO 2022 52 Raw'!AG25</f>
        <v>43.647320000000001</v>
      </c>
      <c r="AE35" s="89">
        <f>'AEO 2022 52 Raw'!AH25</f>
        <v>43.691223000000001</v>
      </c>
      <c r="AF35" s="89">
        <f>'AEO 2022 52 Raw'!AI25</f>
        <v>43.720405999999997</v>
      </c>
      <c r="AG35" s="95">
        <f>'AEO 2022 52 Raw'!AJ25</f>
        <v>1E-3</v>
      </c>
    </row>
    <row r="36" spans="1:33" ht="15" customHeight="1" x14ac:dyDescent="0.25">
      <c r="A36" s="83" t="s">
        <v>2202</v>
      </c>
      <c r="B36" s="88" t="s">
        <v>2173</v>
      </c>
      <c r="C36" s="89">
        <f>'AEO 2022 52 Raw'!F26</f>
        <v>34.425331</v>
      </c>
      <c r="D36" s="89">
        <f>'AEO 2022 52 Raw'!G26</f>
        <v>34.369582999999999</v>
      </c>
      <c r="E36" s="89">
        <f>'AEO 2022 52 Raw'!H26</f>
        <v>34.459881000000003</v>
      </c>
      <c r="F36" s="89">
        <f>'AEO 2022 52 Raw'!I26</f>
        <v>34.564449000000003</v>
      </c>
      <c r="G36" s="89">
        <f>'AEO 2022 52 Raw'!J26</f>
        <v>34.757195000000003</v>
      </c>
      <c r="H36" s="89">
        <f>'AEO 2022 52 Raw'!K26</f>
        <v>34.892426</v>
      </c>
      <c r="I36" s="89">
        <f>'AEO 2022 52 Raw'!L26</f>
        <v>34.967751</v>
      </c>
      <c r="J36" s="89">
        <f>'AEO 2022 52 Raw'!M26</f>
        <v>35.048985000000002</v>
      </c>
      <c r="K36" s="89">
        <f>'AEO 2022 52 Raw'!N26</f>
        <v>35.129063000000002</v>
      </c>
      <c r="L36" s="89">
        <f>'AEO 2022 52 Raw'!O26</f>
        <v>35.204815000000004</v>
      </c>
      <c r="M36" s="89">
        <f>'AEO 2022 52 Raw'!P26</f>
        <v>35.282856000000002</v>
      </c>
      <c r="N36" s="89">
        <f>'AEO 2022 52 Raw'!Q26</f>
        <v>35.347313</v>
      </c>
      <c r="O36" s="89">
        <f>'AEO 2022 52 Raw'!R26</f>
        <v>35.423648999999997</v>
      </c>
      <c r="P36" s="89">
        <f>'AEO 2022 52 Raw'!S26</f>
        <v>35.47636</v>
      </c>
      <c r="Q36" s="89">
        <f>'AEO 2022 52 Raw'!T26</f>
        <v>35.523688999999997</v>
      </c>
      <c r="R36" s="89">
        <f>'AEO 2022 52 Raw'!U26</f>
        <v>35.571869</v>
      </c>
      <c r="S36" s="89">
        <f>'AEO 2022 52 Raw'!V26</f>
        <v>35.619594999999997</v>
      </c>
      <c r="T36" s="89">
        <f>'AEO 2022 52 Raw'!W26</f>
        <v>35.665421000000002</v>
      </c>
      <c r="U36" s="89">
        <f>'AEO 2022 52 Raw'!X26</f>
        <v>35.715473000000003</v>
      </c>
      <c r="V36" s="89">
        <f>'AEO 2022 52 Raw'!Y26</f>
        <v>35.758094999999997</v>
      </c>
      <c r="W36" s="89">
        <f>'AEO 2022 52 Raw'!Z26</f>
        <v>35.801479</v>
      </c>
      <c r="X36" s="89">
        <f>'AEO 2022 52 Raw'!AA26</f>
        <v>35.844822000000001</v>
      </c>
      <c r="Y36" s="89">
        <f>'AEO 2022 52 Raw'!AB26</f>
        <v>35.886401999999997</v>
      </c>
      <c r="Z36" s="89">
        <f>'AEO 2022 52 Raw'!AC26</f>
        <v>35.929755999999998</v>
      </c>
      <c r="AA36" s="89">
        <f>'AEO 2022 52 Raw'!AD26</f>
        <v>35.974921999999999</v>
      </c>
      <c r="AB36" s="89">
        <f>'AEO 2022 52 Raw'!AE26</f>
        <v>36.019599999999997</v>
      </c>
      <c r="AC36" s="89">
        <f>'AEO 2022 52 Raw'!AF26</f>
        <v>36.065567000000001</v>
      </c>
      <c r="AD36" s="89">
        <f>'AEO 2022 52 Raw'!AG26</f>
        <v>36.111919</v>
      </c>
      <c r="AE36" s="89">
        <f>'AEO 2022 52 Raw'!AH26</f>
        <v>36.158791000000001</v>
      </c>
      <c r="AF36" s="89">
        <f>'AEO 2022 52 Raw'!AI26</f>
        <v>36.191952000000001</v>
      </c>
      <c r="AG36" s="95">
        <f>'AEO 2022 52 Raw'!AJ26</f>
        <v>2E-3</v>
      </c>
    </row>
    <row r="37" spans="1:33" ht="15" customHeight="1" x14ac:dyDescent="0.25">
      <c r="A37" s="83" t="s">
        <v>2203</v>
      </c>
      <c r="B37" s="88" t="s">
        <v>2175</v>
      </c>
      <c r="C37" s="89">
        <f>'AEO 2022 52 Raw'!F27</f>
        <v>34.699753000000001</v>
      </c>
      <c r="D37" s="89">
        <f>'AEO 2022 52 Raw'!G27</f>
        <v>34.653179000000002</v>
      </c>
      <c r="E37" s="89">
        <f>'AEO 2022 52 Raw'!H27</f>
        <v>34.742435</v>
      </c>
      <c r="F37" s="89">
        <f>'AEO 2022 52 Raw'!I27</f>
        <v>34.854304999999997</v>
      </c>
      <c r="G37" s="89">
        <f>'AEO 2022 52 Raw'!J27</f>
        <v>35.002316</v>
      </c>
      <c r="H37" s="89">
        <f>'AEO 2022 52 Raw'!K27</f>
        <v>35.117615000000001</v>
      </c>
      <c r="I37" s="89">
        <f>'AEO 2022 52 Raw'!L27</f>
        <v>35.192047000000002</v>
      </c>
      <c r="J37" s="89">
        <f>'AEO 2022 52 Raw'!M27</f>
        <v>35.271732</v>
      </c>
      <c r="K37" s="89">
        <f>'AEO 2022 52 Raw'!N27</f>
        <v>35.35022</v>
      </c>
      <c r="L37" s="89">
        <f>'AEO 2022 52 Raw'!O27</f>
        <v>35.424396999999999</v>
      </c>
      <c r="M37" s="89">
        <f>'AEO 2022 52 Raw'!P27</f>
        <v>35.499797999999998</v>
      </c>
      <c r="N37" s="89">
        <f>'AEO 2022 52 Raw'!Q27</f>
        <v>35.562308999999999</v>
      </c>
      <c r="O37" s="89">
        <f>'AEO 2022 52 Raw'!R27</f>
        <v>35.635784000000001</v>
      </c>
      <c r="P37" s="89">
        <f>'AEO 2022 52 Raw'!S27</f>
        <v>35.685836999999999</v>
      </c>
      <c r="Q37" s="89">
        <f>'AEO 2022 52 Raw'!T27</f>
        <v>35.730873000000003</v>
      </c>
      <c r="R37" s="89">
        <f>'AEO 2022 52 Raw'!U27</f>
        <v>35.776432</v>
      </c>
      <c r="S37" s="89">
        <f>'AEO 2022 52 Raw'!V27</f>
        <v>35.821914999999997</v>
      </c>
      <c r="T37" s="89">
        <f>'AEO 2022 52 Raw'!W27</f>
        <v>35.865516999999997</v>
      </c>
      <c r="U37" s="89">
        <f>'AEO 2022 52 Raw'!X27</f>
        <v>35.912979</v>
      </c>
      <c r="V37" s="89">
        <f>'AEO 2022 52 Raw'!Y27</f>
        <v>35.953735000000002</v>
      </c>
      <c r="W37" s="89">
        <f>'AEO 2022 52 Raw'!Z27</f>
        <v>35.995209000000003</v>
      </c>
      <c r="X37" s="89">
        <f>'AEO 2022 52 Raw'!AA27</f>
        <v>36.03669</v>
      </c>
      <c r="Y37" s="89">
        <f>'AEO 2022 52 Raw'!AB27</f>
        <v>36.076565000000002</v>
      </c>
      <c r="Z37" s="89">
        <f>'AEO 2022 52 Raw'!AC27</f>
        <v>36.118099000000001</v>
      </c>
      <c r="AA37" s="89">
        <f>'AEO 2022 52 Raw'!AD27</f>
        <v>36.161312000000002</v>
      </c>
      <c r="AB37" s="89">
        <f>'AEO 2022 52 Raw'!AE27</f>
        <v>36.204113</v>
      </c>
      <c r="AC37" s="89">
        <f>'AEO 2022 52 Raw'!AF27</f>
        <v>36.248069999999998</v>
      </c>
      <c r="AD37" s="89">
        <f>'AEO 2022 52 Raw'!AG27</f>
        <v>36.292397000000001</v>
      </c>
      <c r="AE37" s="89">
        <f>'AEO 2022 52 Raw'!AH27</f>
        <v>36.337176999999997</v>
      </c>
      <c r="AF37" s="89">
        <f>'AEO 2022 52 Raw'!AI27</f>
        <v>36.367629999999998</v>
      </c>
      <c r="AG37" s="95">
        <f>'AEO 2022 52 Raw'!AJ27</f>
        <v>2E-3</v>
      </c>
    </row>
    <row r="38" spans="1:33" ht="15" customHeight="1" x14ac:dyDescent="0.25">
      <c r="A38" s="83" t="s">
        <v>2204</v>
      </c>
      <c r="B38" s="88" t="s">
        <v>2177</v>
      </c>
      <c r="C38" s="89">
        <f>'AEO 2022 52 Raw'!F28</f>
        <v>40.399161999999997</v>
      </c>
      <c r="D38" s="89">
        <f>'AEO 2022 52 Raw'!G28</f>
        <v>40.362442000000001</v>
      </c>
      <c r="E38" s="89">
        <f>'AEO 2022 52 Raw'!H28</f>
        <v>40.448936000000003</v>
      </c>
      <c r="F38" s="89">
        <f>'AEO 2022 52 Raw'!I28</f>
        <v>40.570194000000001</v>
      </c>
      <c r="G38" s="89">
        <f>'AEO 2022 52 Raw'!J28</f>
        <v>40.722248</v>
      </c>
      <c r="H38" s="89">
        <f>'AEO 2022 52 Raw'!K28</f>
        <v>40.868144999999998</v>
      </c>
      <c r="I38" s="89">
        <f>'AEO 2022 52 Raw'!L28</f>
        <v>40.939743</v>
      </c>
      <c r="J38" s="89">
        <f>'AEO 2022 52 Raw'!M28</f>
        <v>41.015586999999996</v>
      </c>
      <c r="K38" s="89">
        <f>'AEO 2022 52 Raw'!N28</f>
        <v>41.090839000000003</v>
      </c>
      <c r="L38" s="89">
        <f>'AEO 2022 52 Raw'!O28</f>
        <v>41.161999000000002</v>
      </c>
      <c r="M38" s="89">
        <f>'AEO 2022 52 Raw'!P28</f>
        <v>41.234122999999997</v>
      </c>
      <c r="N38" s="89">
        <f>'AEO 2022 52 Raw'!Q28</f>
        <v>41.294899000000001</v>
      </c>
      <c r="O38" s="89">
        <f>'AEO 2022 52 Raw'!R28</f>
        <v>41.365344999999998</v>
      </c>
      <c r="P38" s="89">
        <f>'AEO 2022 52 Raw'!S28</f>
        <v>41.412354000000001</v>
      </c>
      <c r="Q38" s="89">
        <f>'AEO 2022 52 Raw'!T28</f>
        <v>41.454552</v>
      </c>
      <c r="R38" s="89">
        <f>'AEO 2022 52 Raw'!U28</f>
        <v>41.498356000000001</v>
      </c>
      <c r="S38" s="89">
        <f>'AEO 2022 52 Raw'!V28</f>
        <v>41.541451000000002</v>
      </c>
      <c r="T38" s="89">
        <f>'AEO 2022 52 Raw'!W28</f>
        <v>41.582901</v>
      </c>
      <c r="U38" s="89">
        <f>'AEO 2022 52 Raw'!X28</f>
        <v>41.627749999999999</v>
      </c>
      <c r="V38" s="89">
        <f>'AEO 2022 52 Raw'!Y28</f>
        <v>41.666491999999998</v>
      </c>
      <c r="W38" s="89">
        <f>'AEO 2022 52 Raw'!Z28</f>
        <v>41.705821999999998</v>
      </c>
      <c r="X38" s="89">
        <f>'AEO 2022 52 Raw'!AA28</f>
        <v>41.745089999999998</v>
      </c>
      <c r="Y38" s="89">
        <f>'AEO 2022 52 Raw'!AB28</f>
        <v>41.782913000000001</v>
      </c>
      <c r="Z38" s="89">
        <f>'AEO 2022 52 Raw'!AC28</f>
        <v>41.822166000000003</v>
      </c>
      <c r="AA38" s="89">
        <f>'AEO 2022 52 Raw'!AD28</f>
        <v>41.862845999999998</v>
      </c>
      <c r="AB38" s="89">
        <f>'AEO 2022 52 Raw'!AE28</f>
        <v>41.903137000000001</v>
      </c>
      <c r="AC38" s="89">
        <f>'AEO 2022 52 Raw'!AF28</f>
        <v>41.944431000000002</v>
      </c>
      <c r="AD38" s="89">
        <f>'AEO 2022 52 Raw'!AG28</f>
        <v>41.985999999999997</v>
      </c>
      <c r="AE38" s="89">
        <f>'AEO 2022 52 Raw'!AH28</f>
        <v>42.027968999999999</v>
      </c>
      <c r="AF38" s="89">
        <f>'AEO 2022 52 Raw'!AI28</f>
        <v>42.054653000000002</v>
      </c>
      <c r="AG38" s="95">
        <f>'AEO 2022 52 Raw'!AJ28</f>
        <v>1E-3</v>
      </c>
    </row>
    <row r="39" spans="1:33" ht="12" customHeight="1" x14ac:dyDescent="0.25">
      <c r="A39" s="83" t="s">
        <v>2205</v>
      </c>
      <c r="B39" s="88" t="s">
        <v>2179</v>
      </c>
      <c r="C39" s="89">
        <f>'AEO 2022 52 Raw'!F29</f>
        <v>0</v>
      </c>
      <c r="D39" s="89">
        <f>'AEO 2022 52 Raw'!G29</f>
        <v>0</v>
      </c>
      <c r="E39" s="89">
        <f>'AEO 2022 52 Raw'!H29</f>
        <v>0</v>
      </c>
      <c r="F39" s="89">
        <f>'AEO 2022 52 Raw'!I29</f>
        <v>0</v>
      </c>
      <c r="G39" s="89">
        <f>'AEO 2022 52 Raw'!J29</f>
        <v>0</v>
      </c>
      <c r="H39" s="89">
        <f>'AEO 2022 52 Raw'!K29</f>
        <v>0</v>
      </c>
      <c r="I39" s="89">
        <f>'AEO 2022 52 Raw'!L29</f>
        <v>0</v>
      </c>
      <c r="J39" s="89">
        <f>'AEO 2022 52 Raw'!M29</f>
        <v>0</v>
      </c>
      <c r="K39" s="89">
        <f>'AEO 2022 52 Raw'!N29</f>
        <v>0</v>
      </c>
      <c r="L39" s="89">
        <f>'AEO 2022 52 Raw'!O29</f>
        <v>0</v>
      </c>
      <c r="M39" s="89">
        <f>'AEO 2022 52 Raw'!P29</f>
        <v>0</v>
      </c>
      <c r="N39" s="89">
        <f>'AEO 2022 52 Raw'!Q29</f>
        <v>0</v>
      </c>
      <c r="O39" s="89">
        <f>'AEO 2022 52 Raw'!R29</f>
        <v>0</v>
      </c>
      <c r="P39" s="89">
        <f>'AEO 2022 52 Raw'!S29</f>
        <v>0</v>
      </c>
      <c r="Q39" s="89">
        <f>'AEO 2022 52 Raw'!T29</f>
        <v>0</v>
      </c>
      <c r="R39" s="89">
        <f>'AEO 2022 52 Raw'!U29</f>
        <v>0</v>
      </c>
      <c r="S39" s="89">
        <f>'AEO 2022 52 Raw'!V29</f>
        <v>0</v>
      </c>
      <c r="T39" s="89">
        <f>'AEO 2022 52 Raw'!W29</f>
        <v>0</v>
      </c>
      <c r="U39" s="89">
        <f>'AEO 2022 52 Raw'!X29</f>
        <v>0</v>
      </c>
      <c r="V39" s="89">
        <f>'AEO 2022 52 Raw'!Y29</f>
        <v>0</v>
      </c>
      <c r="W39" s="89">
        <f>'AEO 2022 52 Raw'!Z29</f>
        <v>0</v>
      </c>
      <c r="X39" s="89">
        <f>'AEO 2022 52 Raw'!AA29</f>
        <v>0</v>
      </c>
      <c r="Y39" s="89">
        <f>'AEO 2022 52 Raw'!AB29</f>
        <v>0</v>
      </c>
      <c r="Z39" s="89">
        <f>'AEO 2022 52 Raw'!AC29</f>
        <v>0</v>
      </c>
      <c r="AA39" s="89">
        <f>'AEO 2022 52 Raw'!AD29</f>
        <v>0</v>
      </c>
      <c r="AB39" s="89">
        <f>'AEO 2022 52 Raw'!AE29</f>
        <v>0</v>
      </c>
      <c r="AC39" s="89">
        <f>'AEO 2022 52 Raw'!AF29</f>
        <v>0</v>
      </c>
      <c r="AD39" s="89">
        <f>'AEO 2022 52 Raw'!AG29</f>
        <v>0</v>
      </c>
      <c r="AE39" s="89">
        <f>'AEO 2022 52 Raw'!AH29</f>
        <v>0</v>
      </c>
      <c r="AF39" s="89">
        <f>'AEO 2022 52 Raw'!AI29</f>
        <v>0</v>
      </c>
      <c r="AG39" s="95" t="str">
        <f>'AEO 2022 52 Raw'!AJ29</f>
        <v>- -</v>
      </c>
    </row>
    <row r="40" spans="1:33" ht="12" customHeight="1" x14ac:dyDescent="0.25">
      <c r="A40" s="83" t="s">
        <v>2206</v>
      </c>
      <c r="B40" s="88" t="s">
        <v>2181</v>
      </c>
      <c r="C40" s="89">
        <f>'AEO 2022 52 Raw'!F30</f>
        <v>34.046405999999998</v>
      </c>
      <c r="D40" s="89">
        <f>'AEO 2022 52 Raw'!G30</f>
        <v>34.045012999999997</v>
      </c>
      <c r="E40" s="89">
        <f>'AEO 2022 52 Raw'!H30</f>
        <v>34.121657999999996</v>
      </c>
      <c r="F40" s="89">
        <f>'AEO 2022 52 Raw'!I30</f>
        <v>34.251575000000003</v>
      </c>
      <c r="G40" s="89">
        <f>'AEO 2022 52 Raw'!J30</f>
        <v>34.460735</v>
      </c>
      <c r="H40" s="89">
        <f>'AEO 2022 52 Raw'!K30</f>
        <v>34.622002000000002</v>
      </c>
      <c r="I40" s="89">
        <f>'AEO 2022 52 Raw'!L30</f>
        <v>34.686680000000003</v>
      </c>
      <c r="J40" s="89">
        <f>'AEO 2022 52 Raw'!M30</f>
        <v>34.754269000000001</v>
      </c>
      <c r="K40" s="89">
        <f>'AEO 2022 52 Raw'!N30</f>
        <v>34.820872999999999</v>
      </c>
      <c r="L40" s="89">
        <f>'AEO 2022 52 Raw'!O30</f>
        <v>34.884472000000002</v>
      </c>
      <c r="M40" s="89">
        <f>'AEO 2022 52 Raw'!P30</f>
        <v>34.948718999999997</v>
      </c>
      <c r="N40" s="89">
        <f>'AEO 2022 52 Raw'!Q30</f>
        <v>35.004973999999997</v>
      </c>
      <c r="O40" s="89">
        <f>'AEO 2022 52 Raw'!R30</f>
        <v>35.067841000000001</v>
      </c>
      <c r="P40" s="89">
        <f>'AEO 2022 52 Raw'!S30</f>
        <v>35.108325999999998</v>
      </c>
      <c r="Q40" s="89">
        <f>'AEO 2022 52 Raw'!T30</f>
        <v>35.144340999999997</v>
      </c>
      <c r="R40" s="89">
        <f>'AEO 2022 52 Raw'!U30</f>
        <v>35.180908000000002</v>
      </c>
      <c r="S40" s="89">
        <f>'AEO 2022 52 Raw'!V30</f>
        <v>35.217205</v>
      </c>
      <c r="T40" s="89">
        <f>'AEO 2022 52 Raw'!W30</f>
        <v>35.252312000000003</v>
      </c>
      <c r="U40" s="89">
        <f>'AEO 2022 52 Raw'!X30</f>
        <v>35.289726000000002</v>
      </c>
      <c r="V40" s="89">
        <f>'AEO 2022 52 Raw'!Y30</f>
        <v>35.322845000000001</v>
      </c>
      <c r="W40" s="89">
        <f>'AEO 2022 52 Raw'!Z30</f>
        <v>35.356434</v>
      </c>
      <c r="X40" s="89">
        <f>'AEO 2022 52 Raw'!AA30</f>
        <v>35.389938000000001</v>
      </c>
      <c r="Y40" s="89">
        <f>'AEO 2022 52 Raw'!AB30</f>
        <v>35.422488999999999</v>
      </c>
      <c r="Z40" s="89">
        <f>'AEO 2022 52 Raw'!AC30</f>
        <v>35.456009000000002</v>
      </c>
      <c r="AA40" s="89">
        <f>'AEO 2022 52 Raw'!AD30</f>
        <v>35.490543000000002</v>
      </c>
      <c r="AB40" s="89">
        <f>'AEO 2022 52 Raw'!AE30</f>
        <v>35.524757000000001</v>
      </c>
      <c r="AC40" s="89">
        <f>'AEO 2022 52 Raw'!AF30</f>
        <v>35.559669</v>
      </c>
      <c r="AD40" s="89">
        <f>'AEO 2022 52 Raw'!AG30</f>
        <v>35.594734000000003</v>
      </c>
      <c r="AE40" s="89">
        <f>'AEO 2022 52 Raw'!AH30</f>
        <v>35.630077</v>
      </c>
      <c r="AF40" s="89">
        <f>'AEO 2022 52 Raw'!AI30</f>
        <v>35.648319000000001</v>
      </c>
      <c r="AG40" s="95">
        <f>'AEO 2022 52 Raw'!AJ30</f>
        <v>2E-3</v>
      </c>
    </row>
    <row r="41" spans="1:33" ht="12" customHeight="1" x14ac:dyDescent="0.25">
      <c r="A41" s="83" t="s">
        <v>2207</v>
      </c>
      <c r="B41" s="88" t="s">
        <v>2183</v>
      </c>
      <c r="C41" s="89">
        <f>'AEO 2022 52 Raw'!F31</f>
        <v>45.309269</v>
      </c>
      <c r="D41" s="89">
        <f>'AEO 2022 52 Raw'!G31</f>
        <v>45.317070000000001</v>
      </c>
      <c r="E41" s="89">
        <f>'AEO 2022 52 Raw'!H31</f>
        <v>45.389805000000003</v>
      </c>
      <c r="F41" s="89">
        <f>'AEO 2022 52 Raw'!I31</f>
        <v>45.496155000000002</v>
      </c>
      <c r="G41" s="89">
        <f>'AEO 2022 52 Raw'!J31</f>
        <v>45.680034999999997</v>
      </c>
      <c r="H41" s="89">
        <f>'AEO 2022 52 Raw'!K31</f>
        <v>45.812705999999999</v>
      </c>
      <c r="I41" s="89">
        <f>'AEO 2022 52 Raw'!L31</f>
        <v>45.874332000000003</v>
      </c>
      <c r="J41" s="89">
        <f>'AEO 2022 52 Raw'!M31</f>
        <v>45.938152000000002</v>
      </c>
      <c r="K41" s="89">
        <f>'AEO 2022 52 Raw'!N31</f>
        <v>46.001216999999997</v>
      </c>
      <c r="L41" s="89">
        <f>'AEO 2022 52 Raw'!O31</f>
        <v>46.062012000000003</v>
      </c>
      <c r="M41" s="89">
        <f>'AEO 2022 52 Raw'!P31</f>
        <v>46.123103999999998</v>
      </c>
      <c r="N41" s="89">
        <f>'AEO 2022 52 Raw'!Q31</f>
        <v>46.17794</v>
      </c>
      <c r="O41" s="89">
        <f>'AEO 2022 52 Raw'!R31</f>
        <v>46.237822999999999</v>
      </c>
      <c r="P41" s="89">
        <f>'AEO 2022 52 Raw'!S31</f>
        <v>46.275551</v>
      </c>
      <c r="Q41" s="89">
        <f>'AEO 2022 52 Raw'!T31</f>
        <v>46.309441</v>
      </c>
      <c r="R41" s="89">
        <f>'AEO 2022 52 Raw'!U31</f>
        <v>46.343788000000004</v>
      </c>
      <c r="S41" s="89">
        <f>'AEO 2022 52 Raw'!V31</f>
        <v>46.378276999999997</v>
      </c>
      <c r="T41" s="89">
        <f>'AEO 2022 52 Raw'!W31</f>
        <v>46.411242999999999</v>
      </c>
      <c r="U41" s="89">
        <f>'AEO 2022 52 Raw'!X31</f>
        <v>46.445895999999998</v>
      </c>
      <c r="V41" s="89">
        <f>'AEO 2022 52 Raw'!Y31</f>
        <v>46.476761000000003</v>
      </c>
      <c r="W41" s="89">
        <f>'AEO 2022 52 Raw'!Z31</f>
        <v>46.508259000000002</v>
      </c>
      <c r="X41" s="89">
        <f>'AEO 2022 52 Raw'!AA31</f>
        <v>46.539436000000002</v>
      </c>
      <c r="Y41" s="89">
        <f>'AEO 2022 52 Raw'!AB31</f>
        <v>46.570025999999999</v>
      </c>
      <c r="Z41" s="89">
        <f>'AEO 2022 52 Raw'!AC31</f>
        <v>46.601222999999997</v>
      </c>
      <c r="AA41" s="89">
        <f>'AEO 2022 52 Raw'!AD31</f>
        <v>46.633110000000002</v>
      </c>
      <c r="AB41" s="89">
        <f>'AEO 2022 52 Raw'!AE31</f>
        <v>46.664673000000001</v>
      </c>
      <c r="AC41" s="89">
        <f>'AEO 2022 52 Raw'!AF31</f>
        <v>46.696849999999998</v>
      </c>
      <c r="AD41" s="89">
        <f>'AEO 2022 52 Raw'!AG31</f>
        <v>46.728789999999996</v>
      </c>
      <c r="AE41" s="89">
        <f>'AEO 2022 52 Raw'!AH31</f>
        <v>46.761012999999998</v>
      </c>
      <c r="AF41" s="89">
        <f>'AEO 2022 52 Raw'!AI31</f>
        <v>46.775024000000002</v>
      </c>
      <c r="AG41" s="95">
        <f>'AEO 2022 52 Raw'!AJ31</f>
        <v>1E-3</v>
      </c>
    </row>
    <row r="42" spans="1:33" ht="12" customHeight="1" x14ac:dyDescent="0.25">
      <c r="A42" s="83" t="s">
        <v>2208</v>
      </c>
      <c r="B42" s="88" t="s">
        <v>2185</v>
      </c>
      <c r="C42" s="89">
        <f>'AEO 2022 52 Raw'!F32</f>
        <v>37.753833999999998</v>
      </c>
      <c r="D42" s="89">
        <f>'AEO 2022 52 Raw'!G32</f>
        <v>37.849879999999999</v>
      </c>
      <c r="E42" s="89">
        <f>'AEO 2022 52 Raw'!H32</f>
        <v>37.965958000000001</v>
      </c>
      <c r="F42" s="89">
        <f>'AEO 2022 52 Raw'!I32</f>
        <v>38.082821000000003</v>
      </c>
      <c r="G42" s="89">
        <f>'AEO 2022 52 Raw'!J32</f>
        <v>38.178902000000001</v>
      </c>
      <c r="H42" s="89">
        <f>'AEO 2022 52 Raw'!K32</f>
        <v>38.276226000000001</v>
      </c>
      <c r="I42" s="89">
        <f>'AEO 2022 52 Raw'!L32</f>
        <v>38.373508000000001</v>
      </c>
      <c r="J42" s="89">
        <f>'AEO 2022 52 Raw'!M32</f>
        <v>38.472144999999998</v>
      </c>
      <c r="K42" s="89">
        <f>'AEO 2022 52 Raw'!N32</f>
        <v>38.569775</v>
      </c>
      <c r="L42" s="89">
        <f>'AEO 2022 52 Raw'!O32</f>
        <v>38.666491999999998</v>
      </c>
      <c r="M42" s="89">
        <f>'AEO 2022 52 Raw'!P32</f>
        <v>38.763508000000002</v>
      </c>
      <c r="N42" s="89">
        <f>'AEO 2022 52 Raw'!Q32</f>
        <v>38.858631000000003</v>
      </c>
      <c r="O42" s="89">
        <f>'AEO 2022 52 Raw'!R32</f>
        <v>38.955429000000002</v>
      </c>
      <c r="P42" s="89">
        <f>'AEO 2022 52 Raw'!S32</f>
        <v>38.984752999999998</v>
      </c>
      <c r="Q42" s="89">
        <f>'AEO 2022 52 Raw'!T32</f>
        <v>39.001899999999999</v>
      </c>
      <c r="R42" s="89">
        <f>'AEO 2022 52 Raw'!U32</f>
        <v>39.019038999999999</v>
      </c>
      <c r="S42" s="89">
        <f>'AEO 2022 52 Raw'!V32</f>
        <v>39.034514999999999</v>
      </c>
      <c r="T42" s="89">
        <f>'AEO 2022 52 Raw'!W32</f>
        <v>39.048381999999997</v>
      </c>
      <c r="U42" s="89">
        <f>'AEO 2022 52 Raw'!X32</f>
        <v>39.061934999999998</v>
      </c>
      <c r="V42" s="89">
        <f>'AEO 2022 52 Raw'!Y32</f>
        <v>39.072997999999998</v>
      </c>
      <c r="W42" s="89">
        <f>'AEO 2022 52 Raw'!Z32</f>
        <v>39.084212999999998</v>
      </c>
      <c r="X42" s="89">
        <f>'AEO 2022 52 Raw'!AA32</f>
        <v>39.09478</v>
      </c>
      <c r="Y42" s="89">
        <f>'AEO 2022 52 Raw'!AB32</f>
        <v>39.105175000000003</v>
      </c>
      <c r="Z42" s="89">
        <f>'AEO 2022 52 Raw'!AC32</f>
        <v>39.115467000000002</v>
      </c>
      <c r="AA42" s="89">
        <f>'AEO 2022 52 Raw'!AD32</f>
        <v>39.125557000000001</v>
      </c>
      <c r="AB42" s="89">
        <f>'AEO 2022 52 Raw'!AE32</f>
        <v>39.135635000000001</v>
      </c>
      <c r="AC42" s="89">
        <f>'AEO 2022 52 Raw'!AF32</f>
        <v>39.146026999999997</v>
      </c>
      <c r="AD42" s="89">
        <f>'AEO 2022 52 Raw'!AG32</f>
        <v>39.155909999999999</v>
      </c>
      <c r="AE42" s="89">
        <f>'AEO 2022 52 Raw'!AH32</f>
        <v>39.166134</v>
      </c>
      <c r="AF42" s="89">
        <f>'AEO 2022 52 Raw'!AI32</f>
        <v>39.170516999999997</v>
      </c>
      <c r="AG42" s="95">
        <f>'AEO 2022 52 Raw'!AJ32</f>
        <v>1E-3</v>
      </c>
    </row>
    <row r="43" spans="1:33" ht="12" customHeight="1" x14ac:dyDescent="0.25">
      <c r="A43" s="83" t="s">
        <v>2209</v>
      </c>
      <c r="B43" s="88" t="s">
        <v>2187</v>
      </c>
      <c r="C43" s="89">
        <f>'AEO 2022 52 Raw'!F33</f>
        <v>43.857852999999999</v>
      </c>
      <c r="D43" s="89">
        <f>'AEO 2022 52 Raw'!G33</f>
        <v>43.959708999999997</v>
      </c>
      <c r="E43" s="89">
        <f>'AEO 2022 52 Raw'!H33</f>
        <v>44.114006000000003</v>
      </c>
      <c r="F43" s="89">
        <f>'AEO 2022 52 Raw'!I33</f>
        <v>44.293410999999999</v>
      </c>
      <c r="G43" s="89">
        <f>'AEO 2022 52 Raw'!J33</f>
        <v>44.394981000000001</v>
      </c>
      <c r="H43" s="89">
        <f>'AEO 2022 52 Raw'!K33</f>
        <v>44.515633000000001</v>
      </c>
      <c r="I43" s="89">
        <f>'AEO 2022 52 Raw'!L33</f>
        <v>44.643065999999997</v>
      </c>
      <c r="J43" s="89">
        <f>'AEO 2022 52 Raw'!M33</f>
        <v>44.776375000000002</v>
      </c>
      <c r="K43" s="89">
        <f>'AEO 2022 52 Raw'!N33</f>
        <v>44.894992999999999</v>
      </c>
      <c r="L43" s="89">
        <f>'AEO 2022 52 Raw'!O33</f>
        <v>45.003310999999997</v>
      </c>
      <c r="M43" s="89">
        <f>'AEO 2022 52 Raw'!P33</f>
        <v>45.106437999999997</v>
      </c>
      <c r="N43" s="89">
        <f>'AEO 2022 52 Raw'!Q33</f>
        <v>45.203933999999997</v>
      </c>
      <c r="O43" s="89">
        <f>'AEO 2022 52 Raw'!R33</f>
        <v>45.299624999999999</v>
      </c>
      <c r="P43" s="89">
        <f>'AEO 2022 52 Raw'!S33</f>
        <v>45.327309</v>
      </c>
      <c r="Q43" s="89">
        <f>'AEO 2022 52 Raw'!T33</f>
        <v>45.342078999999998</v>
      </c>
      <c r="R43" s="89">
        <f>'AEO 2022 52 Raw'!U33</f>
        <v>45.356613000000003</v>
      </c>
      <c r="S43" s="89">
        <f>'AEO 2022 52 Raw'!V33</f>
        <v>45.375343000000001</v>
      </c>
      <c r="T43" s="89">
        <f>'AEO 2022 52 Raw'!W33</f>
        <v>45.392741999999998</v>
      </c>
      <c r="U43" s="89">
        <f>'AEO 2022 52 Raw'!X33</f>
        <v>45.411194000000002</v>
      </c>
      <c r="V43" s="89">
        <f>'AEO 2022 52 Raw'!Y33</f>
        <v>45.426369000000001</v>
      </c>
      <c r="W43" s="89">
        <f>'AEO 2022 52 Raw'!Z33</f>
        <v>45.441761</v>
      </c>
      <c r="X43" s="89">
        <f>'AEO 2022 52 Raw'!AA33</f>
        <v>45.456843999999997</v>
      </c>
      <c r="Y43" s="89">
        <f>'AEO 2022 52 Raw'!AB33</f>
        <v>45.471271999999999</v>
      </c>
      <c r="Z43" s="89">
        <f>'AEO 2022 52 Raw'!AC33</f>
        <v>45.486130000000003</v>
      </c>
      <c r="AA43" s="89">
        <f>'AEO 2022 52 Raw'!AD33</f>
        <v>45.501368999999997</v>
      </c>
      <c r="AB43" s="89">
        <f>'AEO 2022 52 Raw'!AE33</f>
        <v>45.516491000000002</v>
      </c>
      <c r="AC43" s="89">
        <f>'AEO 2022 52 Raw'!AF33</f>
        <v>45.532100999999997</v>
      </c>
      <c r="AD43" s="89">
        <f>'AEO 2022 52 Raw'!AG33</f>
        <v>45.547615</v>
      </c>
      <c r="AE43" s="89">
        <f>'AEO 2022 52 Raw'!AH33</f>
        <v>45.563389000000001</v>
      </c>
      <c r="AF43" s="89">
        <f>'AEO 2022 52 Raw'!AI33</f>
        <v>45.574883</v>
      </c>
      <c r="AG43" s="95">
        <f>'AEO 2022 52 Raw'!AJ33</f>
        <v>1E-3</v>
      </c>
    </row>
    <row r="44" spans="1:33" ht="12" customHeight="1" x14ac:dyDescent="0.25">
      <c r="A44" s="83" t="s">
        <v>2210</v>
      </c>
      <c r="B44" s="88" t="s">
        <v>2189</v>
      </c>
      <c r="C44" s="89">
        <f>'AEO 2022 52 Raw'!F34</f>
        <v>36.330750000000002</v>
      </c>
      <c r="D44" s="89">
        <f>'AEO 2022 52 Raw'!G34</f>
        <v>36.454121000000001</v>
      </c>
      <c r="E44" s="89">
        <f>'AEO 2022 52 Raw'!H34</f>
        <v>36.634453000000001</v>
      </c>
      <c r="F44" s="89">
        <f>'AEO 2022 52 Raw'!I34</f>
        <v>36.853596000000003</v>
      </c>
      <c r="G44" s="89">
        <f>'AEO 2022 52 Raw'!J34</f>
        <v>36.994686000000002</v>
      </c>
      <c r="H44" s="89">
        <f>'AEO 2022 52 Raw'!K34</f>
        <v>37.154259000000003</v>
      </c>
      <c r="I44" s="89">
        <f>'AEO 2022 52 Raw'!L34</f>
        <v>37.313896</v>
      </c>
      <c r="J44" s="89">
        <f>'AEO 2022 52 Raw'!M34</f>
        <v>37.480010999999998</v>
      </c>
      <c r="K44" s="89">
        <f>'AEO 2022 52 Raw'!N34</f>
        <v>37.622726</v>
      </c>
      <c r="L44" s="89">
        <f>'AEO 2022 52 Raw'!O34</f>
        <v>37.745182</v>
      </c>
      <c r="M44" s="89">
        <f>'AEO 2022 52 Raw'!P34</f>
        <v>37.854548999999999</v>
      </c>
      <c r="N44" s="89">
        <f>'AEO 2022 52 Raw'!Q34</f>
        <v>37.954433000000002</v>
      </c>
      <c r="O44" s="89">
        <f>'AEO 2022 52 Raw'!R34</f>
        <v>38.054172999999999</v>
      </c>
      <c r="P44" s="89">
        <f>'AEO 2022 52 Raw'!S34</f>
        <v>38.085540999999999</v>
      </c>
      <c r="Q44" s="89">
        <f>'AEO 2022 52 Raw'!T34</f>
        <v>38.103541999999997</v>
      </c>
      <c r="R44" s="89">
        <f>'AEO 2022 52 Raw'!U34</f>
        <v>38.121346000000003</v>
      </c>
      <c r="S44" s="89">
        <f>'AEO 2022 52 Raw'!V34</f>
        <v>38.137802000000001</v>
      </c>
      <c r="T44" s="89">
        <f>'AEO 2022 52 Raw'!W34</f>
        <v>38.153416</v>
      </c>
      <c r="U44" s="89">
        <f>'AEO 2022 52 Raw'!X34</f>
        <v>38.170399000000003</v>
      </c>
      <c r="V44" s="89">
        <f>'AEO 2022 52 Raw'!Y34</f>
        <v>38.184649999999998</v>
      </c>
      <c r="W44" s="89">
        <f>'AEO 2022 52 Raw'!Z34</f>
        <v>38.199139000000002</v>
      </c>
      <c r="X44" s="89">
        <f>'AEO 2022 52 Raw'!AA34</f>
        <v>38.213486000000003</v>
      </c>
      <c r="Y44" s="89">
        <f>'AEO 2022 52 Raw'!AB34</f>
        <v>38.227234000000003</v>
      </c>
      <c r="Z44" s="89">
        <f>'AEO 2022 52 Raw'!AC34</f>
        <v>38.24147</v>
      </c>
      <c r="AA44" s="89">
        <f>'AEO 2022 52 Raw'!AD34</f>
        <v>38.256165000000003</v>
      </c>
      <c r="AB44" s="89">
        <f>'AEO 2022 52 Raw'!AE34</f>
        <v>38.270752000000002</v>
      </c>
      <c r="AC44" s="89">
        <f>'AEO 2022 52 Raw'!AF34</f>
        <v>38.285778000000001</v>
      </c>
      <c r="AD44" s="89">
        <f>'AEO 2022 52 Raw'!AG34</f>
        <v>38.300803999999999</v>
      </c>
      <c r="AE44" s="89">
        <f>'AEO 2022 52 Raw'!AH34</f>
        <v>38.316043999999998</v>
      </c>
      <c r="AF44" s="89">
        <f>'AEO 2022 52 Raw'!AI34</f>
        <v>38.326934999999999</v>
      </c>
      <c r="AG44" s="95">
        <f>'AEO 2022 52 Raw'!AJ34</f>
        <v>2E-3</v>
      </c>
    </row>
    <row r="45" spans="1:33" ht="12" customHeight="1" x14ac:dyDescent="0.25">
      <c r="A45" s="83" t="s">
        <v>2211</v>
      </c>
      <c r="B45" s="88" t="s">
        <v>2191</v>
      </c>
      <c r="C45" s="89">
        <f>'AEO 2022 52 Raw'!F35</f>
        <v>42.715176</v>
      </c>
      <c r="D45" s="89">
        <f>'AEO 2022 52 Raw'!G35</f>
        <v>42.800002999999997</v>
      </c>
      <c r="E45" s="89">
        <f>'AEO 2022 52 Raw'!H35</f>
        <v>42.901412999999998</v>
      </c>
      <c r="F45" s="89">
        <f>'AEO 2022 52 Raw'!I35</f>
        <v>43.005344000000001</v>
      </c>
      <c r="G45" s="89">
        <f>'AEO 2022 52 Raw'!J35</f>
        <v>43.100451999999997</v>
      </c>
      <c r="H45" s="89">
        <f>'AEO 2022 52 Raw'!K35</f>
        <v>43.197181999999998</v>
      </c>
      <c r="I45" s="89">
        <f>'AEO 2022 52 Raw'!L35</f>
        <v>43.292811999999998</v>
      </c>
      <c r="J45" s="89">
        <f>'AEO 2022 52 Raw'!M35</f>
        <v>43.389339</v>
      </c>
      <c r="K45" s="89">
        <f>'AEO 2022 52 Raw'!N35</f>
        <v>43.485016000000002</v>
      </c>
      <c r="L45" s="89">
        <f>'AEO 2022 52 Raw'!O35</f>
        <v>43.580058999999999</v>
      </c>
      <c r="M45" s="89">
        <f>'AEO 2022 52 Raw'!P35</f>
        <v>43.675243000000002</v>
      </c>
      <c r="N45" s="89">
        <f>'AEO 2022 52 Raw'!Q35</f>
        <v>43.768875000000001</v>
      </c>
      <c r="O45" s="89">
        <f>'AEO 2022 52 Raw'!R35</f>
        <v>43.863846000000002</v>
      </c>
      <c r="P45" s="89">
        <f>'AEO 2022 52 Raw'!S35</f>
        <v>43.891029000000003</v>
      </c>
      <c r="Q45" s="89">
        <f>'AEO 2022 52 Raw'!T35</f>
        <v>43.904750999999997</v>
      </c>
      <c r="R45" s="89">
        <f>'AEO 2022 52 Raw'!U35</f>
        <v>43.918517999999999</v>
      </c>
      <c r="S45" s="89">
        <f>'AEO 2022 52 Raw'!V35</f>
        <v>43.931213</v>
      </c>
      <c r="T45" s="89">
        <f>'AEO 2022 52 Raw'!W35</f>
        <v>43.942909</v>
      </c>
      <c r="U45" s="89">
        <f>'AEO 2022 52 Raw'!X35</f>
        <v>43.954464000000002</v>
      </c>
      <c r="V45" s="89">
        <f>'AEO 2022 52 Raw'!Y35</f>
        <v>43.964511999999999</v>
      </c>
      <c r="W45" s="89">
        <f>'AEO 2022 52 Raw'!Z35</f>
        <v>43.974476000000003</v>
      </c>
      <c r="X45" s="89">
        <f>'AEO 2022 52 Raw'!AA35</f>
        <v>43.984104000000002</v>
      </c>
      <c r="Y45" s="89">
        <f>'AEO 2022 52 Raw'!AB35</f>
        <v>43.993454</v>
      </c>
      <c r="Z45" s="89">
        <f>'AEO 2022 52 Raw'!AC35</f>
        <v>44.002795999999996</v>
      </c>
      <c r="AA45" s="89">
        <f>'AEO 2022 52 Raw'!AD35</f>
        <v>44.012138</v>
      </c>
      <c r="AB45" s="89">
        <f>'AEO 2022 52 Raw'!AE35</f>
        <v>44.021453999999999</v>
      </c>
      <c r="AC45" s="89">
        <f>'AEO 2022 52 Raw'!AF35</f>
        <v>44.030991</v>
      </c>
      <c r="AD45" s="89">
        <f>'AEO 2022 52 Raw'!AG35</f>
        <v>44.040236999999998</v>
      </c>
      <c r="AE45" s="89">
        <f>'AEO 2022 52 Raw'!AH35</f>
        <v>44.049697999999999</v>
      </c>
      <c r="AF45" s="89">
        <f>'AEO 2022 52 Raw'!AI35</f>
        <v>44.053226000000002</v>
      </c>
      <c r="AG45" s="95">
        <f>'AEO 2022 52 Raw'!AJ35</f>
        <v>1E-3</v>
      </c>
    </row>
    <row r="46" spans="1:33" ht="12" customHeight="1" x14ac:dyDescent="0.25">
      <c r="A46" s="83" t="s">
        <v>2212</v>
      </c>
      <c r="B46" s="88" t="s">
        <v>2193</v>
      </c>
      <c r="C46" s="89">
        <f>'AEO 2022 52 Raw'!F36</f>
        <v>49.433754</v>
      </c>
      <c r="D46" s="89">
        <f>'AEO 2022 52 Raw'!G36</f>
        <v>49.517113000000002</v>
      </c>
      <c r="E46" s="89">
        <f>'AEO 2022 52 Raw'!H36</f>
        <v>49.624245000000002</v>
      </c>
      <c r="F46" s="89">
        <f>'AEO 2022 52 Raw'!I36</f>
        <v>49.733851999999999</v>
      </c>
      <c r="G46" s="89">
        <f>'AEO 2022 52 Raw'!J36</f>
        <v>49.831603999999999</v>
      </c>
      <c r="H46" s="89">
        <f>'AEO 2022 52 Raw'!K36</f>
        <v>49.930832000000002</v>
      </c>
      <c r="I46" s="89">
        <f>'AEO 2022 52 Raw'!L36</f>
        <v>50.029003000000003</v>
      </c>
      <c r="J46" s="89">
        <f>'AEO 2022 52 Raw'!M36</f>
        <v>50.128402999999999</v>
      </c>
      <c r="K46" s="89">
        <f>'AEO 2022 52 Raw'!N36</f>
        <v>50.227035999999998</v>
      </c>
      <c r="L46" s="89">
        <f>'AEO 2022 52 Raw'!O36</f>
        <v>50.324779999999997</v>
      </c>
      <c r="M46" s="89">
        <f>'AEO 2022 52 Raw'!P36</f>
        <v>50.422958000000001</v>
      </c>
      <c r="N46" s="89">
        <f>'AEO 2022 52 Raw'!Q36</f>
        <v>50.518577999999998</v>
      </c>
      <c r="O46" s="89">
        <f>'AEO 2022 52 Raw'!R36</f>
        <v>50.616314000000003</v>
      </c>
      <c r="P46" s="89">
        <f>'AEO 2022 52 Raw'!S36</f>
        <v>50.645935000000001</v>
      </c>
      <c r="Q46" s="89">
        <f>'AEO 2022 52 Raw'!T36</f>
        <v>50.662846000000002</v>
      </c>
      <c r="R46" s="89">
        <f>'AEO 2022 52 Raw'!U36</f>
        <v>50.679957999999999</v>
      </c>
      <c r="S46" s="89">
        <f>'AEO 2022 52 Raw'!V36</f>
        <v>50.695656</v>
      </c>
      <c r="T46" s="89">
        <f>'AEO 2022 52 Raw'!W36</f>
        <v>50.709999000000003</v>
      </c>
      <c r="U46" s="89">
        <f>'AEO 2022 52 Raw'!X36</f>
        <v>50.724460999999998</v>
      </c>
      <c r="V46" s="89">
        <f>'AEO 2022 52 Raw'!Y36</f>
        <v>50.736545999999997</v>
      </c>
      <c r="W46" s="89">
        <f>'AEO 2022 52 Raw'!Z36</f>
        <v>50.748652999999997</v>
      </c>
      <c r="X46" s="89">
        <f>'AEO 2022 52 Raw'!AA36</f>
        <v>50.760319000000003</v>
      </c>
      <c r="Y46" s="89">
        <f>'AEO 2022 52 Raw'!AB36</f>
        <v>50.771583999999997</v>
      </c>
      <c r="Z46" s="89">
        <f>'AEO 2022 52 Raw'!AC36</f>
        <v>50.782935999999999</v>
      </c>
      <c r="AA46" s="89">
        <f>'AEO 2022 52 Raw'!AD36</f>
        <v>50.794285000000002</v>
      </c>
      <c r="AB46" s="89">
        <f>'AEO 2022 52 Raw'!AE36</f>
        <v>50.805568999999998</v>
      </c>
      <c r="AC46" s="89">
        <f>'AEO 2022 52 Raw'!AF36</f>
        <v>50.817188000000002</v>
      </c>
      <c r="AD46" s="89">
        <f>'AEO 2022 52 Raw'!AG36</f>
        <v>50.828570999999997</v>
      </c>
      <c r="AE46" s="89">
        <f>'AEO 2022 52 Raw'!AH36</f>
        <v>50.840176</v>
      </c>
      <c r="AF46" s="89">
        <f>'AEO 2022 52 Raw'!AI36</f>
        <v>50.846404999999997</v>
      </c>
      <c r="AG46" s="95">
        <f>'AEO 2022 52 Raw'!AJ36</f>
        <v>1E-3</v>
      </c>
    </row>
    <row r="47" spans="1:33" ht="12" customHeight="1" x14ac:dyDescent="0.25">
      <c r="A47" s="83" t="s">
        <v>2213</v>
      </c>
      <c r="B47" s="88" t="s">
        <v>2195</v>
      </c>
      <c r="C47" s="89">
        <f>'AEO 2022 52 Raw'!F37</f>
        <v>69.184775999999999</v>
      </c>
      <c r="D47" s="89">
        <f>'AEO 2022 52 Raw'!G37</f>
        <v>69.290030999999999</v>
      </c>
      <c r="E47" s="89">
        <f>'AEO 2022 52 Raw'!H37</f>
        <v>69.422225999999995</v>
      </c>
      <c r="F47" s="89">
        <f>'AEO 2022 52 Raw'!I37</f>
        <v>69.562468999999993</v>
      </c>
      <c r="G47" s="89">
        <f>'AEO 2022 52 Raw'!J37</f>
        <v>69.660774000000004</v>
      </c>
      <c r="H47" s="89">
        <f>'AEO 2022 52 Raw'!K37</f>
        <v>69.768623000000005</v>
      </c>
      <c r="I47" s="89">
        <f>'AEO 2022 52 Raw'!L37</f>
        <v>69.875930999999994</v>
      </c>
      <c r="J47" s="89">
        <f>'AEO 2022 52 Raw'!M37</f>
        <v>69.985352000000006</v>
      </c>
      <c r="K47" s="89">
        <f>'AEO 2022 52 Raw'!N37</f>
        <v>70.089271999999994</v>
      </c>
      <c r="L47" s="89">
        <f>'AEO 2022 52 Raw'!O37</f>
        <v>70.189682000000005</v>
      </c>
      <c r="M47" s="89">
        <f>'AEO 2022 52 Raw'!P37</f>
        <v>70.288901999999993</v>
      </c>
      <c r="N47" s="89">
        <f>'AEO 2022 52 Raw'!Q37</f>
        <v>70.385109</v>
      </c>
      <c r="O47" s="89">
        <f>'AEO 2022 52 Raw'!R37</f>
        <v>70.482826000000003</v>
      </c>
      <c r="P47" s="89">
        <f>'AEO 2022 52 Raw'!S37</f>
        <v>70.512496999999996</v>
      </c>
      <c r="Q47" s="89">
        <f>'AEO 2022 52 Raw'!T37</f>
        <v>70.529326999999995</v>
      </c>
      <c r="R47" s="89">
        <f>'AEO 2022 52 Raw'!U37</f>
        <v>70.546440000000004</v>
      </c>
      <c r="S47" s="89">
        <f>'AEO 2022 52 Raw'!V37</f>
        <v>70.563179000000005</v>
      </c>
      <c r="T47" s="89">
        <f>'AEO 2022 52 Raw'!W37</f>
        <v>70.578277999999997</v>
      </c>
      <c r="U47" s="89">
        <f>'AEO 2022 52 Raw'!X37</f>
        <v>70.593338000000003</v>
      </c>
      <c r="V47" s="89">
        <f>'AEO 2022 52 Raw'!Y37</f>
        <v>70.605598000000001</v>
      </c>
      <c r="W47" s="89">
        <f>'AEO 2022 52 Raw'!Z37</f>
        <v>70.618026999999998</v>
      </c>
      <c r="X47" s="89">
        <f>'AEO 2022 52 Raw'!AA37</f>
        <v>70.629868000000002</v>
      </c>
      <c r="Y47" s="89">
        <f>'AEO 2022 52 Raw'!AB37</f>
        <v>70.641396</v>
      </c>
      <c r="Z47" s="89">
        <f>'AEO 2022 52 Raw'!AC37</f>
        <v>70.652946</v>
      </c>
      <c r="AA47" s="89">
        <f>'AEO 2022 52 Raw'!AD37</f>
        <v>70.664412999999996</v>
      </c>
      <c r="AB47" s="89">
        <f>'AEO 2022 52 Raw'!AE37</f>
        <v>70.675918999999993</v>
      </c>
      <c r="AC47" s="89">
        <f>'AEO 2022 52 Raw'!AF37</f>
        <v>70.687804999999997</v>
      </c>
      <c r="AD47" s="89">
        <f>'AEO 2022 52 Raw'!AG37</f>
        <v>70.699141999999995</v>
      </c>
      <c r="AE47" s="89">
        <f>'AEO 2022 52 Raw'!AH37</f>
        <v>70.710860999999994</v>
      </c>
      <c r="AF47" s="89">
        <f>'AEO 2022 52 Raw'!AI37</f>
        <v>70.717078999999998</v>
      </c>
      <c r="AG47" s="95">
        <f>'AEO 2022 52 Raw'!AJ37</f>
        <v>1E-3</v>
      </c>
    </row>
    <row r="48" spans="1:33" ht="12" customHeight="1" x14ac:dyDescent="0.25">
      <c r="A48" s="83" t="s">
        <v>2214</v>
      </c>
      <c r="B48" s="88" t="s">
        <v>2197</v>
      </c>
      <c r="C48" s="89">
        <f>'AEO 2022 52 Raw'!F38</f>
        <v>37.340569000000002</v>
      </c>
      <c r="D48" s="89">
        <f>'AEO 2022 52 Raw'!G38</f>
        <v>37.404274000000001</v>
      </c>
      <c r="E48" s="89">
        <f>'AEO 2022 52 Raw'!H38</f>
        <v>37.538567</v>
      </c>
      <c r="F48" s="89">
        <f>'AEO 2022 52 Raw'!I38</f>
        <v>37.683933000000003</v>
      </c>
      <c r="G48" s="89">
        <f>'AEO 2022 52 Raw'!J38</f>
        <v>37.801285</v>
      </c>
      <c r="H48" s="89">
        <f>'AEO 2022 52 Raw'!K38</f>
        <v>37.920921</v>
      </c>
      <c r="I48" s="89">
        <f>'AEO 2022 52 Raw'!L38</f>
        <v>38.037159000000003</v>
      </c>
      <c r="J48" s="89">
        <f>'AEO 2022 52 Raw'!M38</f>
        <v>38.156421999999999</v>
      </c>
      <c r="K48" s="89">
        <f>'AEO 2022 52 Raw'!N38</f>
        <v>38.270282999999999</v>
      </c>
      <c r="L48" s="89">
        <f>'AEO 2022 52 Raw'!O38</f>
        <v>38.378200999999997</v>
      </c>
      <c r="M48" s="89">
        <f>'AEO 2022 52 Raw'!P38</f>
        <v>38.485748000000001</v>
      </c>
      <c r="N48" s="89">
        <f>'AEO 2022 52 Raw'!Q38</f>
        <v>38.586413999999998</v>
      </c>
      <c r="O48" s="89">
        <f>'AEO 2022 52 Raw'!R38</f>
        <v>38.692138999999997</v>
      </c>
      <c r="P48" s="89">
        <f>'AEO 2022 52 Raw'!S38</f>
        <v>38.729565000000001</v>
      </c>
      <c r="Q48" s="89">
        <f>'AEO 2022 52 Raw'!T38</f>
        <v>38.753402999999999</v>
      </c>
      <c r="R48" s="89">
        <f>'AEO 2022 52 Raw'!U38</f>
        <v>38.777194999999999</v>
      </c>
      <c r="S48" s="89">
        <f>'AEO 2022 52 Raw'!V38</f>
        <v>38.800285000000002</v>
      </c>
      <c r="T48" s="89">
        <f>'AEO 2022 52 Raw'!W38</f>
        <v>38.821731999999997</v>
      </c>
      <c r="U48" s="89">
        <f>'AEO 2022 52 Raw'!X38</f>
        <v>38.845177</v>
      </c>
      <c r="V48" s="89">
        <f>'AEO 2022 52 Raw'!Y38</f>
        <v>38.863822999999996</v>
      </c>
      <c r="W48" s="89">
        <f>'AEO 2022 52 Raw'!Z38</f>
        <v>38.882885000000002</v>
      </c>
      <c r="X48" s="89">
        <f>'AEO 2022 52 Raw'!AA38</f>
        <v>38.901470000000003</v>
      </c>
      <c r="Y48" s="89">
        <f>'AEO 2022 52 Raw'!AB38</f>
        <v>38.919189000000003</v>
      </c>
      <c r="Z48" s="89">
        <f>'AEO 2022 52 Raw'!AC38</f>
        <v>38.937496000000003</v>
      </c>
      <c r="AA48" s="89">
        <f>'AEO 2022 52 Raw'!AD38</f>
        <v>38.956356</v>
      </c>
      <c r="AB48" s="89">
        <f>'AEO 2022 52 Raw'!AE38</f>
        <v>38.97504</v>
      </c>
      <c r="AC48" s="89">
        <f>'AEO 2022 52 Raw'!AF38</f>
        <v>38.994427000000002</v>
      </c>
      <c r="AD48" s="89">
        <f>'AEO 2022 52 Raw'!AG38</f>
        <v>39.013561000000003</v>
      </c>
      <c r="AE48" s="89">
        <f>'AEO 2022 52 Raw'!AH38</f>
        <v>39.033107999999999</v>
      </c>
      <c r="AF48" s="89">
        <f>'AEO 2022 52 Raw'!AI38</f>
        <v>39.049244000000002</v>
      </c>
      <c r="AG48" s="95">
        <f>'AEO 2022 52 Raw'!AJ38</f>
        <v>2E-3</v>
      </c>
    </row>
    <row r="49" spans="1:33" ht="12" customHeight="1" x14ac:dyDescent="0.25">
      <c r="A49" s="83" t="s">
        <v>2215</v>
      </c>
      <c r="B49" s="88" t="s">
        <v>2199</v>
      </c>
      <c r="C49" s="89">
        <f>'AEO 2022 52 Raw'!F39</f>
        <v>50.030284999999999</v>
      </c>
      <c r="D49" s="89">
        <f>'AEO 2022 52 Raw'!G39</f>
        <v>50.091926999999998</v>
      </c>
      <c r="E49" s="89">
        <f>'AEO 2022 52 Raw'!H39</f>
        <v>50.230350000000001</v>
      </c>
      <c r="F49" s="89">
        <f>'AEO 2022 52 Raw'!I39</f>
        <v>50.384509999999999</v>
      </c>
      <c r="G49" s="89">
        <f>'AEO 2022 52 Raw'!J39</f>
        <v>50.500286000000003</v>
      </c>
      <c r="H49" s="89">
        <f>'AEO 2022 52 Raw'!K39</f>
        <v>50.619644000000001</v>
      </c>
      <c r="I49" s="89">
        <f>'AEO 2022 52 Raw'!L39</f>
        <v>50.734951000000002</v>
      </c>
      <c r="J49" s="89">
        <f>'AEO 2022 52 Raw'!M39</f>
        <v>50.853442999999999</v>
      </c>
      <c r="K49" s="89">
        <f>'AEO 2022 52 Raw'!N39</f>
        <v>50.967331000000001</v>
      </c>
      <c r="L49" s="89">
        <f>'AEO 2022 52 Raw'!O39</f>
        <v>51.076279</v>
      </c>
      <c r="M49" s="89">
        <f>'AEO 2022 52 Raw'!P39</f>
        <v>51.184662000000003</v>
      </c>
      <c r="N49" s="89">
        <f>'AEO 2022 52 Raw'!Q39</f>
        <v>51.286059999999999</v>
      </c>
      <c r="O49" s="89">
        <f>'AEO 2022 52 Raw'!R39</f>
        <v>51.393379000000003</v>
      </c>
      <c r="P49" s="89">
        <f>'AEO 2022 52 Raw'!S39</f>
        <v>51.432014000000002</v>
      </c>
      <c r="Q49" s="89">
        <f>'AEO 2022 52 Raw'!T39</f>
        <v>51.457065999999998</v>
      </c>
      <c r="R49" s="89">
        <f>'AEO 2022 52 Raw'!U39</f>
        <v>51.482052000000003</v>
      </c>
      <c r="S49" s="89">
        <f>'AEO 2022 52 Raw'!V39</f>
        <v>51.506618000000003</v>
      </c>
      <c r="T49" s="89">
        <f>'AEO 2022 52 Raw'!W39</f>
        <v>51.529308</v>
      </c>
      <c r="U49" s="89">
        <f>'AEO 2022 52 Raw'!X39</f>
        <v>51.553623000000002</v>
      </c>
      <c r="V49" s="89">
        <f>'AEO 2022 52 Raw'!Y39</f>
        <v>51.572997999999998</v>
      </c>
      <c r="W49" s="89">
        <f>'AEO 2022 52 Raw'!Z39</f>
        <v>51.592753999999999</v>
      </c>
      <c r="X49" s="89">
        <f>'AEO 2022 52 Raw'!AA39</f>
        <v>51.612018999999997</v>
      </c>
      <c r="Y49" s="89">
        <f>'AEO 2022 52 Raw'!AB39</f>
        <v>51.630428000000002</v>
      </c>
      <c r="Z49" s="89">
        <f>'AEO 2022 52 Raw'!AC39</f>
        <v>51.649487000000001</v>
      </c>
      <c r="AA49" s="89">
        <f>'AEO 2022 52 Raw'!AD39</f>
        <v>51.669209000000002</v>
      </c>
      <c r="AB49" s="89">
        <f>'AEO 2022 52 Raw'!AE39</f>
        <v>51.688758999999997</v>
      </c>
      <c r="AC49" s="89">
        <f>'AEO 2022 52 Raw'!AF39</f>
        <v>51.709110000000003</v>
      </c>
      <c r="AD49" s="89">
        <f>'AEO 2022 52 Raw'!AG39</f>
        <v>51.728991999999998</v>
      </c>
      <c r="AE49" s="89">
        <f>'AEO 2022 52 Raw'!AH39</f>
        <v>51.749420000000001</v>
      </c>
      <c r="AF49" s="89">
        <f>'AEO 2022 52 Raw'!AI39</f>
        <v>51.766525000000001</v>
      </c>
      <c r="AG49" s="95">
        <f>'AEO 2022 52 Raw'!AJ39</f>
        <v>1E-3</v>
      </c>
    </row>
    <row r="50" spans="1:33" ht="15" customHeight="1" x14ac:dyDescent="0.25">
      <c r="C50" s="89"/>
      <c r="D50" s="89"/>
      <c r="E50" s="89"/>
      <c r="F50" s="89"/>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c r="AG50" s="95"/>
    </row>
    <row r="51" spans="1:33" ht="15" customHeight="1" x14ac:dyDescent="0.25">
      <c r="B51" s="35" t="s">
        <v>2216</v>
      </c>
      <c r="C51" s="89"/>
      <c r="D51" s="89"/>
      <c r="E51" s="89"/>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95"/>
    </row>
    <row r="52" spans="1:33" ht="15" customHeight="1" x14ac:dyDescent="0.25">
      <c r="A52" s="83" t="s">
        <v>2217</v>
      </c>
      <c r="B52" s="88" t="s">
        <v>2169</v>
      </c>
      <c r="C52" s="89">
        <f>'AEO 2022 52 Raw'!F41</f>
        <v>0</v>
      </c>
      <c r="D52" s="89">
        <f>'AEO 2022 52 Raw'!G41</f>
        <v>0</v>
      </c>
      <c r="E52" s="89">
        <f>'AEO 2022 52 Raw'!H41</f>
        <v>0</v>
      </c>
      <c r="F52" s="89">
        <f>'AEO 2022 52 Raw'!I41</f>
        <v>0</v>
      </c>
      <c r="G52" s="89">
        <f>'AEO 2022 52 Raw'!J41</f>
        <v>0</v>
      </c>
      <c r="H52" s="89">
        <f>'AEO 2022 52 Raw'!K41</f>
        <v>0</v>
      </c>
      <c r="I52" s="89">
        <f>'AEO 2022 52 Raw'!L41</f>
        <v>0</v>
      </c>
      <c r="J52" s="89">
        <f>'AEO 2022 52 Raw'!M41</f>
        <v>0</v>
      </c>
      <c r="K52" s="89">
        <f>'AEO 2022 52 Raw'!N41</f>
        <v>0</v>
      </c>
      <c r="L52" s="89">
        <f>'AEO 2022 52 Raw'!O41</f>
        <v>0</v>
      </c>
      <c r="M52" s="89">
        <f>'AEO 2022 52 Raw'!P41</f>
        <v>0</v>
      </c>
      <c r="N52" s="89">
        <f>'AEO 2022 52 Raw'!Q41</f>
        <v>0</v>
      </c>
      <c r="O52" s="89">
        <f>'AEO 2022 52 Raw'!R41</f>
        <v>0</v>
      </c>
      <c r="P52" s="89">
        <f>'AEO 2022 52 Raw'!S41</f>
        <v>0</v>
      </c>
      <c r="Q52" s="89">
        <f>'AEO 2022 52 Raw'!T41</f>
        <v>0</v>
      </c>
      <c r="R52" s="89">
        <f>'AEO 2022 52 Raw'!U41</f>
        <v>0</v>
      </c>
      <c r="S52" s="89">
        <f>'AEO 2022 52 Raw'!V41</f>
        <v>0</v>
      </c>
      <c r="T52" s="89">
        <f>'AEO 2022 52 Raw'!W41</f>
        <v>0</v>
      </c>
      <c r="U52" s="89">
        <f>'AEO 2022 52 Raw'!X41</f>
        <v>0</v>
      </c>
      <c r="V52" s="89">
        <f>'AEO 2022 52 Raw'!Y41</f>
        <v>0</v>
      </c>
      <c r="W52" s="89">
        <f>'AEO 2022 52 Raw'!Z41</f>
        <v>0</v>
      </c>
      <c r="X52" s="89">
        <f>'AEO 2022 52 Raw'!AA41</f>
        <v>0</v>
      </c>
      <c r="Y52" s="89">
        <f>'AEO 2022 52 Raw'!AB41</f>
        <v>0</v>
      </c>
      <c r="Z52" s="89">
        <f>'AEO 2022 52 Raw'!AC41</f>
        <v>0</v>
      </c>
      <c r="AA52" s="89">
        <f>'AEO 2022 52 Raw'!AD41</f>
        <v>0</v>
      </c>
      <c r="AB52" s="89">
        <f>'AEO 2022 52 Raw'!AE41</f>
        <v>0</v>
      </c>
      <c r="AC52" s="89">
        <f>'AEO 2022 52 Raw'!AF41</f>
        <v>0</v>
      </c>
      <c r="AD52" s="89">
        <f>'AEO 2022 52 Raw'!AG41</f>
        <v>0</v>
      </c>
      <c r="AE52" s="89">
        <f>'AEO 2022 52 Raw'!AH41</f>
        <v>0</v>
      </c>
      <c r="AF52" s="89">
        <f>'AEO 2022 52 Raw'!AI41</f>
        <v>0</v>
      </c>
      <c r="AG52" s="95" t="str">
        <f>'AEO 2022 52 Raw'!AJ41</f>
        <v>- -</v>
      </c>
    </row>
    <row r="53" spans="1:33" ht="15" customHeight="1" x14ac:dyDescent="0.25">
      <c r="A53" s="83" t="s">
        <v>2218</v>
      </c>
      <c r="B53" s="88" t="s">
        <v>2171</v>
      </c>
      <c r="C53" s="89">
        <f>'AEO 2022 52 Raw'!F42</f>
        <v>0</v>
      </c>
      <c r="D53" s="89">
        <f>'AEO 2022 52 Raw'!G42</f>
        <v>0</v>
      </c>
      <c r="E53" s="89">
        <f>'AEO 2022 52 Raw'!H42</f>
        <v>0</v>
      </c>
      <c r="F53" s="89">
        <f>'AEO 2022 52 Raw'!I42</f>
        <v>0</v>
      </c>
      <c r="G53" s="89">
        <f>'AEO 2022 52 Raw'!J42</f>
        <v>46.877090000000003</v>
      </c>
      <c r="H53" s="89">
        <f>'AEO 2022 52 Raw'!K42</f>
        <v>46.723671000000003</v>
      </c>
      <c r="I53" s="89">
        <f>'AEO 2022 52 Raw'!L42</f>
        <v>46.514446</v>
      </c>
      <c r="J53" s="89">
        <f>'AEO 2022 52 Raw'!M42</f>
        <v>46.329788000000001</v>
      </c>
      <c r="K53" s="89">
        <f>'AEO 2022 52 Raw'!N42</f>
        <v>46.187012000000003</v>
      </c>
      <c r="L53" s="89">
        <f>'AEO 2022 52 Raw'!O42</f>
        <v>46.076576000000003</v>
      </c>
      <c r="M53" s="89">
        <f>'AEO 2022 52 Raw'!P42</f>
        <v>45.997562000000002</v>
      </c>
      <c r="N53" s="89">
        <f>'AEO 2022 52 Raw'!Q42</f>
        <v>45.931708999999998</v>
      </c>
      <c r="O53" s="89">
        <f>'AEO 2022 52 Raw'!R42</f>
        <v>45.893585000000002</v>
      </c>
      <c r="P53" s="89">
        <f>'AEO 2022 52 Raw'!S42</f>
        <v>45.845177</v>
      </c>
      <c r="Q53" s="89">
        <f>'AEO 2022 52 Raw'!T42</f>
        <v>45.803226000000002</v>
      </c>
      <c r="R53" s="89">
        <f>'AEO 2022 52 Raw'!U42</f>
        <v>45.768752999999997</v>
      </c>
      <c r="S53" s="89">
        <f>'AEO 2022 52 Raw'!V42</f>
        <v>45.739455999999997</v>
      </c>
      <c r="T53" s="89">
        <f>'AEO 2022 52 Raw'!W42</f>
        <v>45.713821000000003</v>
      </c>
      <c r="U53" s="89">
        <f>'AEO 2022 52 Raw'!X42</f>
        <v>45.695999</v>
      </c>
      <c r="V53" s="89">
        <f>'AEO 2022 52 Raw'!Y42</f>
        <v>45.675640000000001</v>
      </c>
      <c r="W53" s="89">
        <f>'AEO 2022 52 Raw'!Z42</f>
        <v>45.671241999999999</v>
      </c>
      <c r="X53" s="89">
        <f>'AEO 2022 52 Raw'!AA42</f>
        <v>45.668903</v>
      </c>
      <c r="Y53" s="89">
        <f>'AEO 2022 52 Raw'!AB42</f>
        <v>45.666972999999999</v>
      </c>
      <c r="Z53" s="89">
        <f>'AEO 2022 52 Raw'!AC42</f>
        <v>45.668185999999999</v>
      </c>
      <c r="AA53" s="89">
        <f>'AEO 2022 52 Raw'!AD42</f>
        <v>45.672356000000001</v>
      </c>
      <c r="AB53" s="89">
        <f>'AEO 2022 52 Raw'!AE42</f>
        <v>45.677776000000001</v>
      </c>
      <c r="AC53" s="89">
        <f>'AEO 2022 52 Raw'!AF42</f>
        <v>45.685595999999997</v>
      </c>
      <c r="AD53" s="89">
        <f>'AEO 2022 52 Raw'!AG42</f>
        <v>45.695545000000003</v>
      </c>
      <c r="AE53" s="89">
        <f>'AEO 2022 52 Raw'!AH42</f>
        <v>45.707031000000001</v>
      </c>
      <c r="AF53" s="89">
        <f>'AEO 2022 52 Raw'!AI42</f>
        <v>45.704464000000002</v>
      </c>
      <c r="AG53" s="95" t="str">
        <f>'AEO 2022 52 Raw'!AJ42</f>
        <v>- -</v>
      </c>
    </row>
    <row r="54" spans="1:33" ht="15" customHeight="1" x14ac:dyDescent="0.25">
      <c r="A54" s="83" t="s">
        <v>2219</v>
      </c>
      <c r="B54" s="88" t="s">
        <v>2173</v>
      </c>
      <c r="C54" s="89">
        <f>'AEO 2022 52 Raw'!F43</f>
        <v>40.867023000000003</v>
      </c>
      <c r="D54" s="89">
        <f>'AEO 2022 52 Raw'!G43</f>
        <v>40.211238999999999</v>
      </c>
      <c r="E54" s="89">
        <f>'AEO 2022 52 Raw'!H43</f>
        <v>39.775356000000002</v>
      </c>
      <c r="F54" s="89">
        <f>'AEO 2022 52 Raw'!I43</f>
        <v>39.391624</v>
      </c>
      <c r="G54" s="89">
        <f>'AEO 2022 52 Raw'!J43</f>
        <v>39.087704000000002</v>
      </c>
      <c r="H54" s="89">
        <f>'AEO 2022 52 Raw'!K43</f>
        <v>38.857067000000001</v>
      </c>
      <c r="I54" s="89">
        <f>'AEO 2022 52 Raw'!L43</f>
        <v>38.628360999999998</v>
      </c>
      <c r="J54" s="89">
        <f>'AEO 2022 52 Raw'!M43</f>
        <v>38.442183999999997</v>
      </c>
      <c r="K54" s="89">
        <f>'AEO 2022 52 Raw'!N43</f>
        <v>38.299289999999999</v>
      </c>
      <c r="L54" s="89">
        <f>'AEO 2022 52 Raw'!O43</f>
        <v>38.189219999999999</v>
      </c>
      <c r="M54" s="89">
        <f>'AEO 2022 52 Raw'!P43</f>
        <v>38.112437999999997</v>
      </c>
      <c r="N54" s="89">
        <f>'AEO 2022 52 Raw'!Q43</f>
        <v>38.048656000000001</v>
      </c>
      <c r="O54" s="89">
        <f>'AEO 2022 52 Raw'!R43</f>
        <v>38.013615000000001</v>
      </c>
      <c r="P54" s="89">
        <f>'AEO 2022 52 Raw'!S43</f>
        <v>37.968398999999998</v>
      </c>
      <c r="Q54" s="89">
        <f>'AEO 2022 52 Raw'!T43</f>
        <v>37.929927999999997</v>
      </c>
      <c r="R54" s="89">
        <f>'AEO 2022 52 Raw'!U43</f>
        <v>37.901443</v>
      </c>
      <c r="S54" s="89">
        <f>'AEO 2022 52 Raw'!V43</f>
        <v>37.879500999999998</v>
      </c>
      <c r="T54" s="89">
        <f>'AEO 2022 52 Raw'!W43</f>
        <v>37.859943000000001</v>
      </c>
      <c r="U54" s="89">
        <f>'AEO 2022 52 Raw'!X43</f>
        <v>37.847270999999999</v>
      </c>
      <c r="V54" s="89">
        <f>'AEO 2022 52 Raw'!Y43</f>
        <v>37.828578999999998</v>
      </c>
      <c r="W54" s="89">
        <f>'AEO 2022 52 Raw'!Z43</f>
        <v>37.825901000000002</v>
      </c>
      <c r="X54" s="89">
        <f>'AEO 2022 52 Raw'!AA43</f>
        <v>37.824871000000002</v>
      </c>
      <c r="Y54" s="89">
        <f>'AEO 2022 52 Raw'!AB43</f>
        <v>37.824210999999998</v>
      </c>
      <c r="Z54" s="89">
        <f>'AEO 2022 52 Raw'!AC43</f>
        <v>37.827038000000002</v>
      </c>
      <c r="AA54" s="89">
        <f>'AEO 2022 52 Raw'!AD43</f>
        <v>37.833404999999999</v>
      </c>
      <c r="AB54" s="89">
        <f>'AEO 2022 52 Raw'!AE43</f>
        <v>37.841251</v>
      </c>
      <c r="AC54" s="89">
        <f>'AEO 2022 52 Raw'!AF43</f>
        <v>37.851695999999997</v>
      </c>
      <c r="AD54" s="89">
        <f>'AEO 2022 52 Raw'!AG43</f>
        <v>37.863930000000003</v>
      </c>
      <c r="AE54" s="89">
        <f>'AEO 2022 52 Raw'!AH43</f>
        <v>37.878211999999998</v>
      </c>
      <c r="AF54" s="89">
        <f>'AEO 2022 52 Raw'!AI43</f>
        <v>37.879269000000001</v>
      </c>
      <c r="AG54" s="95">
        <f>'AEO 2022 52 Raw'!AJ43</f>
        <v>-3.0000000000000001E-3</v>
      </c>
    </row>
    <row r="55" spans="1:33" ht="15" customHeight="1" x14ac:dyDescent="0.25">
      <c r="A55" s="83" t="s">
        <v>2220</v>
      </c>
      <c r="B55" s="88" t="s">
        <v>2175</v>
      </c>
      <c r="C55" s="89">
        <f>'AEO 2022 52 Raw'!F44</f>
        <v>42.487544999999997</v>
      </c>
      <c r="D55" s="89">
        <f>'AEO 2022 52 Raw'!G44</f>
        <v>41.811222000000001</v>
      </c>
      <c r="E55" s="89">
        <f>'AEO 2022 52 Raw'!H44</f>
        <v>41.335197000000001</v>
      </c>
      <c r="F55" s="89">
        <f>'AEO 2022 52 Raw'!I44</f>
        <v>40.883411000000002</v>
      </c>
      <c r="G55" s="89">
        <f>'AEO 2022 52 Raw'!J44</f>
        <v>40.576518999999998</v>
      </c>
      <c r="H55" s="89">
        <f>'AEO 2022 52 Raw'!K44</f>
        <v>40.294944999999998</v>
      </c>
      <c r="I55" s="89">
        <f>'AEO 2022 52 Raw'!L44</f>
        <v>40.025531999999998</v>
      </c>
      <c r="J55" s="89">
        <f>'AEO 2022 52 Raw'!M44</f>
        <v>39.804577000000002</v>
      </c>
      <c r="K55" s="89">
        <f>'AEO 2022 52 Raw'!N44</f>
        <v>39.631500000000003</v>
      </c>
      <c r="L55" s="89">
        <f>'AEO 2022 52 Raw'!O44</f>
        <v>39.497826000000003</v>
      </c>
      <c r="M55" s="89">
        <f>'AEO 2022 52 Raw'!P44</f>
        <v>39.402614999999997</v>
      </c>
      <c r="N55" s="89">
        <f>'AEO 2022 52 Raw'!Q44</f>
        <v>39.325313999999999</v>
      </c>
      <c r="O55" s="89">
        <f>'AEO 2022 52 Raw'!R44</f>
        <v>39.277293999999998</v>
      </c>
      <c r="P55" s="89">
        <f>'AEO 2022 52 Raw'!S44</f>
        <v>39.220894000000001</v>
      </c>
      <c r="Q55" s="89">
        <f>'AEO 2022 52 Raw'!T44</f>
        <v>39.173141000000001</v>
      </c>
      <c r="R55" s="89">
        <f>'AEO 2022 52 Raw'!U44</f>
        <v>39.137099999999997</v>
      </c>
      <c r="S55" s="89">
        <f>'AEO 2022 52 Raw'!V44</f>
        <v>39.108055</v>
      </c>
      <c r="T55" s="89">
        <f>'AEO 2022 52 Raw'!W44</f>
        <v>39.082400999999997</v>
      </c>
      <c r="U55" s="89">
        <f>'AEO 2022 52 Raw'!X44</f>
        <v>39.064320000000002</v>
      </c>
      <c r="V55" s="89">
        <f>'AEO 2022 52 Raw'!Y44</f>
        <v>39.041260000000001</v>
      </c>
      <c r="W55" s="89">
        <f>'AEO 2022 52 Raw'!Z44</f>
        <v>39.037621000000001</v>
      </c>
      <c r="X55" s="89">
        <f>'AEO 2022 52 Raw'!AA44</f>
        <v>39.035544999999999</v>
      </c>
      <c r="Y55" s="89">
        <f>'AEO 2022 52 Raw'!AB44</f>
        <v>39.033985000000001</v>
      </c>
      <c r="Z55" s="89">
        <f>'AEO 2022 52 Raw'!AC44</f>
        <v>39.035606000000001</v>
      </c>
      <c r="AA55" s="89">
        <f>'AEO 2022 52 Raw'!AD44</f>
        <v>39.040523999999998</v>
      </c>
      <c r="AB55" s="89">
        <f>'AEO 2022 52 Raw'!AE44</f>
        <v>39.046897999999999</v>
      </c>
      <c r="AC55" s="89">
        <f>'AEO 2022 52 Raw'!AF44</f>
        <v>39.055706000000001</v>
      </c>
      <c r="AD55" s="89">
        <f>'AEO 2022 52 Raw'!AG44</f>
        <v>39.06617</v>
      </c>
      <c r="AE55" s="89">
        <f>'AEO 2022 52 Raw'!AH44</f>
        <v>39.078606000000001</v>
      </c>
      <c r="AF55" s="89">
        <f>'AEO 2022 52 Raw'!AI44</f>
        <v>39.076981000000004</v>
      </c>
      <c r="AG55" s="95">
        <f>'AEO 2022 52 Raw'!AJ44</f>
        <v>-3.0000000000000001E-3</v>
      </c>
    </row>
    <row r="56" spans="1:33" ht="15" customHeight="1" x14ac:dyDescent="0.25">
      <c r="A56" s="83" t="s">
        <v>2221</v>
      </c>
      <c r="B56" s="88" t="s">
        <v>2177</v>
      </c>
      <c r="C56" s="89">
        <f>'AEO 2022 52 Raw'!F45</f>
        <v>51.370598000000001</v>
      </c>
      <c r="D56" s="89">
        <f>'AEO 2022 52 Raw'!G45</f>
        <v>50.574649999999998</v>
      </c>
      <c r="E56" s="89">
        <f>'AEO 2022 52 Raw'!H45</f>
        <v>49.966793000000003</v>
      </c>
      <c r="F56" s="89">
        <f>'AEO 2022 52 Raw'!I45</f>
        <v>49.370426000000002</v>
      </c>
      <c r="G56" s="89">
        <f>'AEO 2022 52 Raw'!J45</f>
        <v>48.953719999999997</v>
      </c>
      <c r="H56" s="89">
        <f>'AEO 2022 52 Raw'!K45</f>
        <v>48.536991</v>
      </c>
      <c r="I56" s="89">
        <f>'AEO 2022 52 Raw'!L45</f>
        <v>48.156852999999998</v>
      </c>
      <c r="J56" s="89">
        <f>'AEO 2022 52 Raw'!M45</f>
        <v>47.840034000000003</v>
      </c>
      <c r="K56" s="89">
        <f>'AEO 2022 52 Raw'!N45</f>
        <v>47.588180999999999</v>
      </c>
      <c r="L56" s="89">
        <f>'AEO 2022 52 Raw'!O45</f>
        <v>47.391826999999999</v>
      </c>
      <c r="M56" s="89">
        <f>'AEO 2022 52 Raw'!P45</f>
        <v>47.246108999999997</v>
      </c>
      <c r="N56" s="89">
        <f>'AEO 2022 52 Raw'!Q45</f>
        <v>47.130814000000001</v>
      </c>
      <c r="O56" s="89">
        <f>'AEO 2022 52 Raw'!R45</f>
        <v>47.052428999999997</v>
      </c>
      <c r="P56" s="89">
        <f>'AEO 2022 52 Raw'!S45</f>
        <v>46.972580000000001</v>
      </c>
      <c r="Q56" s="89">
        <f>'AEO 2022 52 Raw'!T45</f>
        <v>46.903647999999997</v>
      </c>
      <c r="R56" s="89">
        <f>'AEO 2022 52 Raw'!U45</f>
        <v>46.849209000000002</v>
      </c>
      <c r="S56" s="89">
        <f>'AEO 2022 52 Raw'!V45</f>
        <v>46.804549999999999</v>
      </c>
      <c r="T56" s="89">
        <f>'AEO 2022 52 Raw'!W45</f>
        <v>46.764118000000003</v>
      </c>
      <c r="U56" s="89">
        <f>'AEO 2022 52 Raw'!X45</f>
        <v>46.730553</v>
      </c>
      <c r="V56" s="89">
        <f>'AEO 2022 52 Raw'!Y45</f>
        <v>46.693863</v>
      </c>
      <c r="W56" s="89">
        <f>'AEO 2022 52 Raw'!Z45</f>
        <v>46.683726999999998</v>
      </c>
      <c r="X56" s="89">
        <f>'AEO 2022 52 Raw'!AA45</f>
        <v>46.675700999999997</v>
      </c>
      <c r="Y56" s="89">
        <f>'AEO 2022 52 Raw'!AB45</f>
        <v>46.668346</v>
      </c>
      <c r="Z56" s="89">
        <f>'AEO 2022 52 Raw'!AC45</f>
        <v>46.664276000000001</v>
      </c>
      <c r="AA56" s="89">
        <f>'AEO 2022 52 Raw'!AD45</f>
        <v>46.663531999999996</v>
      </c>
      <c r="AB56" s="89">
        <f>'AEO 2022 52 Raw'!AE45</f>
        <v>46.664524</v>
      </c>
      <c r="AC56" s="89">
        <f>'AEO 2022 52 Raw'!AF45</f>
        <v>46.667889000000002</v>
      </c>
      <c r="AD56" s="89">
        <f>'AEO 2022 52 Raw'!AG45</f>
        <v>46.673138000000002</v>
      </c>
      <c r="AE56" s="89">
        <f>'AEO 2022 52 Raw'!AH45</f>
        <v>46.680270999999998</v>
      </c>
      <c r="AF56" s="89">
        <f>'AEO 2022 52 Raw'!AI45</f>
        <v>46.672576999999997</v>
      </c>
      <c r="AG56" s="95">
        <f>'AEO 2022 52 Raw'!AJ45</f>
        <v>-3.0000000000000001E-3</v>
      </c>
    </row>
    <row r="57" spans="1:33" ht="15" customHeight="1" x14ac:dyDescent="0.25">
      <c r="A57" s="83" t="s">
        <v>2222</v>
      </c>
      <c r="B57" s="88" t="s">
        <v>2179</v>
      </c>
      <c r="C57" s="89">
        <f>'AEO 2022 52 Raw'!F46</f>
        <v>112.27171300000001</v>
      </c>
      <c r="D57" s="89">
        <f>'AEO 2022 52 Raw'!G46</f>
        <v>111.526405</v>
      </c>
      <c r="E57" s="89">
        <f>'AEO 2022 52 Raw'!H46</f>
        <v>110.92139400000001</v>
      </c>
      <c r="F57" s="89">
        <f>'AEO 2022 52 Raw'!I46</f>
        <v>110.278893</v>
      </c>
      <c r="G57" s="89">
        <f>'AEO 2022 52 Raw'!J46</f>
        <v>109.88756600000001</v>
      </c>
      <c r="H57" s="89">
        <f>'AEO 2022 52 Raw'!K46</f>
        <v>109.558739</v>
      </c>
      <c r="I57" s="89">
        <f>'AEO 2022 52 Raw'!L46</f>
        <v>109.212822</v>
      </c>
      <c r="J57" s="89">
        <f>'AEO 2022 52 Raw'!M46</f>
        <v>108.90315200000001</v>
      </c>
      <c r="K57" s="89">
        <f>'AEO 2022 52 Raw'!N46</f>
        <v>108.656334</v>
      </c>
      <c r="L57" s="89">
        <f>'AEO 2022 52 Raw'!O46</f>
        <v>108.465851</v>
      </c>
      <c r="M57" s="89">
        <f>'AEO 2022 52 Raw'!P46</f>
        <v>108.32421100000001</v>
      </c>
      <c r="N57" s="89">
        <f>'AEO 2022 52 Raw'!Q46</f>
        <v>108.209602</v>
      </c>
      <c r="O57" s="89">
        <f>'AEO 2022 52 Raw'!R46</f>
        <v>108.131119</v>
      </c>
      <c r="P57" s="89">
        <f>'AEO 2022 52 Raw'!S46</f>
        <v>108.05033899999999</v>
      </c>
      <c r="Q57" s="89">
        <f>'AEO 2022 52 Raw'!T46</f>
        <v>107.98146800000001</v>
      </c>
      <c r="R57" s="89">
        <f>'AEO 2022 52 Raw'!U46</f>
        <v>107.925797</v>
      </c>
      <c r="S57" s="89">
        <f>'AEO 2022 52 Raw'!V46</f>
        <v>107.87979900000001</v>
      </c>
      <c r="T57" s="89">
        <f>'AEO 2022 52 Raw'!W46</f>
        <v>107.837807</v>
      </c>
      <c r="U57" s="89">
        <f>'AEO 2022 52 Raw'!X46</f>
        <v>107.80201700000001</v>
      </c>
      <c r="V57" s="89">
        <f>'AEO 2022 52 Raw'!Y46</f>
        <v>107.76385500000001</v>
      </c>
      <c r="W57" s="89">
        <f>'AEO 2022 52 Raw'!Z46</f>
        <v>107.75263200000001</v>
      </c>
      <c r="X57" s="89">
        <f>'AEO 2022 52 Raw'!AA46</f>
        <v>107.743484</v>
      </c>
      <c r="Y57" s="89">
        <f>'AEO 2022 52 Raw'!AB46</f>
        <v>107.734886</v>
      </c>
      <c r="Z57" s="89">
        <f>'AEO 2022 52 Raw'!AC46</f>
        <v>107.72938499999999</v>
      </c>
      <c r="AA57" s="89">
        <f>'AEO 2022 52 Raw'!AD46</f>
        <v>107.72689800000001</v>
      </c>
      <c r="AB57" s="89">
        <f>'AEO 2022 52 Raw'!AE46</f>
        <v>107.726288</v>
      </c>
      <c r="AC57" s="89">
        <f>'AEO 2022 52 Raw'!AF46</f>
        <v>107.72775300000001</v>
      </c>
      <c r="AD57" s="89">
        <f>'AEO 2022 52 Raw'!AG46</f>
        <v>107.73123200000001</v>
      </c>
      <c r="AE57" s="89">
        <f>'AEO 2022 52 Raw'!AH46</f>
        <v>107.73634300000001</v>
      </c>
      <c r="AF57" s="89">
        <f>'AEO 2022 52 Raw'!AI46</f>
        <v>107.725487</v>
      </c>
      <c r="AG57" s="95">
        <f>'AEO 2022 52 Raw'!AJ46</f>
        <v>-1E-3</v>
      </c>
    </row>
    <row r="58" spans="1:33" ht="15" customHeight="1" x14ac:dyDescent="0.25">
      <c r="A58" s="83" t="s">
        <v>2223</v>
      </c>
      <c r="B58" s="88" t="s">
        <v>2181</v>
      </c>
      <c r="C58" s="89">
        <f>'AEO 2022 52 Raw'!F47</f>
        <v>38.713158</v>
      </c>
      <c r="D58" s="89">
        <f>'AEO 2022 52 Raw'!G47</f>
        <v>38.140785000000001</v>
      </c>
      <c r="E58" s="89">
        <f>'AEO 2022 52 Raw'!H47</f>
        <v>37.742728999999997</v>
      </c>
      <c r="F58" s="89">
        <f>'AEO 2022 52 Raw'!I47</f>
        <v>37.391517999999998</v>
      </c>
      <c r="G58" s="89">
        <f>'AEO 2022 52 Raw'!J47</f>
        <v>37.155754000000002</v>
      </c>
      <c r="H58" s="89">
        <f>'AEO 2022 52 Raw'!K47</f>
        <v>37.021102999999997</v>
      </c>
      <c r="I58" s="89">
        <f>'AEO 2022 52 Raw'!L47</f>
        <v>36.835563999999998</v>
      </c>
      <c r="J58" s="89">
        <f>'AEO 2022 52 Raw'!M47</f>
        <v>36.684989999999999</v>
      </c>
      <c r="K58" s="89">
        <f>'AEO 2022 52 Raw'!N47</f>
        <v>36.567580999999997</v>
      </c>
      <c r="L58" s="89">
        <f>'AEO 2022 52 Raw'!O47</f>
        <v>36.4758</v>
      </c>
      <c r="M58" s="89">
        <f>'AEO 2022 52 Raw'!P47</f>
        <v>36.40802</v>
      </c>
      <c r="N58" s="89">
        <f>'AEO 2022 52 Raw'!Q47</f>
        <v>36.352317999999997</v>
      </c>
      <c r="O58" s="89">
        <f>'AEO 2022 52 Raw'!R47</f>
        <v>36.314982999999998</v>
      </c>
      <c r="P58" s="89">
        <f>'AEO 2022 52 Raw'!S47</f>
        <v>36.265594</v>
      </c>
      <c r="Q58" s="89">
        <f>'AEO 2022 52 Raw'!T47</f>
        <v>36.222079999999998</v>
      </c>
      <c r="R58" s="89">
        <f>'AEO 2022 52 Raw'!U47</f>
        <v>36.187255999999998</v>
      </c>
      <c r="S58" s="89">
        <f>'AEO 2022 52 Raw'!V47</f>
        <v>36.158400999999998</v>
      </c>
      <c r="T58" s="89">
        <f>'AEO 2022 52 Raw'!W47</f>
        <v>36.131866000000002</v>
      </c>
      <c r="U58" s="89">
        <f>'AEO 2022 52 Raw'!X47</f>
        <v>36.109966</v>
      </c>
      <c r="V58" s="89">
        <f>'AEO 2022 52 Raw'!Y47</f>
        <v>36.085487000000001</v>
      </c>
      <c r="W58" s="89">
        <f>'AEO 2022 52 Raw'!Z47</f>
        <v>36.071959999999997</v>
      </c>
      <c r="X58" s="89">
        <f>'AEO 2022 52 Raw'!AA47</f>
        <v>36.060257</v>
      </c>
      <c r="Y58" s="89">
        <f>'AEO 2022 52 Raw'!AB47</f>
        <v>36.049880999999999</v>
      </c>
      <c r="Z58" s="89">
        <f>'AEO 2022 52 Raw'!AC47</f>
        <v>36.042095000000003</v>
      </c>
      <c r="AA58" s="89">
        <f>'AEO 2022 52 Raw'!AD47</f>
        <v>36.037525000000002</v>
      </c>
      <c r="AB58" s="89">
        <f>'AEO 2022 52 Raw'!AE47</f>
        <v>36.034599</v>
      </c>
      <c r="AC58" s="89">
        <f>'AEO 2022 52 Raw'!AF47</f>
        <v>36.033855000000003</v>
      </c>
      <c r="AD58" s="89">
        <f>'AEO 2022 52 Raw'!AG47</f>
        <v>36.034298</v>
      </c>
      <c r="AE58" s="89">
        <f>'AEO 2022 52 Raw'!AH47</f>
        <v>36.036799999999999</v>
      </c>
      <c r="AF58" s="89">
        <f>'AEO 2022 52 Raw'!AI47</f>
        <v>36.022807999999998</v>
      </c>
      <c r="AG58" s="95">
        <f>'AEO 2022 52 Raw'!AJ47</f>
        <v>-2E-3</v>
      </c>
    </row>
    <row r="59" spans="1:33" ht="15" customHeight="1" x14ac:dyDescent="0.25">
      <c r="A59" s="83" t="s">
        <v>2224</v>
      </c>
      <c r="B59" s="88" t="s">
        <v>2183</v>
      </c>
      <c r="C59" s="89">
        <f>'AEO 2022 52 Raw'!F48</f>
        <v>51.326363000000001</v>
      </c>
      <c r="D59" s="89">
        <f>'AEO 2022 52 Raw'!G48</f>
        <v>50.682110000000002</v>
      </c>
      <c r="E59" s="89">
        <f>'AEO 2022 52 Raw'!H48</f>
        <v>50.212204</v>
      </c>
      <c r="F59" s="89">
        <f>'AEO 2022 52 Raw'!I48</f>
        <v>49.797061999999997</v>
      </c>
      <c r="G59" s="89">
        <f>'AEO 2022 52 Raw'!J48</f>
        <v>49.502265999999999</v>
      </c>
      <c r="H59" s="89">
        <f>'AEO 2022 52 Raw'!K48</f>
        <v>49.267971000000003</v>
      </c>
      <c r="I59" s="89">
        <f>'AEO 2022 52 Raw'!L48</f>
        <v>49.039096999999998</v>
      </c>
      <c r="J59" s="89">
        <f>'AEO 2022 52 Raw'!M48</f>
        <v>48.851582000000001</v>
      </c>
      <c r="K59" s="89">
        <f>'AEO 2022 52 Raw'!N48</f>
        <v>48.702179000000001</v>
      </c>
      <c r="L59" s="89">
        <f>'AEO 2022 52 Raw'!O48</f>
        <v>48.584159999999997</v>
      </c>
      <c r="M59" s="89">
        <f>'AEO 2022 52 Raw'!P48</f>
        <v>48.493633000000003</v>
      </c>
      <c r="N59" s="89">
        <f>'AEO 2022 52 Raw'!Q48</f>
        <v>48.420361</v>
      </c>
      <c r="O59" s="89">
        <f>'AEO 2022 52 Raw'!R48</f>
        <v>48.366084999999998</v>
      </c>
      <c r="P59" s="89">
        <f>'AEO 2022 52 Raw'!S48</f>
        <v>48.301608999999999</v>
      </c>
      <c r="Q59" s="89">
        <f>'AEO 2022 52 Raw'!T48</f>
        <v>48.244624999999999</v>
      </c>
      <c r="R59" s="89">
        <f>'AEO 2022 52 Raw'!U48</f>
        <v>48.196956999999998</v>
      </c>
      <c r="S59" s="89">
        <f>'AEO 2022 52 Raw'!V48</f>
        <v>48.156109000000001</v>
      </c>
      <c r="T59" s="89">
        <f>'AEO 2022 52 Raw'!W48</f>
        <v>48.118668</v>
      </c>
      <c r="U59" s="89">
        <f>'AEO 2022 52 Raw'!X48</f>
        <v>48.085940999999998</v>
      </c>
      <c r="V59" s="89">
        <f>'AEO 2022 52 Raw'!Y48</f>
        <v>48.051707999999998</v>
      </c>
      <c r="W59" s="89">
        <f>'AEO 2022 52 Raw'!Z48</f>
        <v>48.030116999999997</v>
      </c>
      <c r="X59" s="89">
        <f>'AEO 2022 52 Raw'!AA48</f>
        <v>48.010627999999997</v>
      </c>
      <c r="Y59" s="89">
        <f>'AEO 2022 52 Raw'!AB48</f>
        <v>47.992877999999997</v>
      </c>
      <c r="Z59" s="89">
        <f>'AEO 2022 52 Raw'!AC48</f>
        <v>47.977814000000002</v>
      </c>
      <c r="AA59" s="89">
        <f>'AEO 2022 52 Raw'!AD48</f>
        <v>47.965595</v>
      </c>
      <c r="AB59" s="89">
        <f>'AEO 2022 52 Raw'!AE48</f>
        <v>47.955272999999998</v>
      </c>
      <c r="AC59" s="89">
        <f>'AEO 2022 52 Raw'!AF48</f>
        <v>47.947749999999999</v>
      </c>
      <c r="AD59" s="89">
        <f>'AEO 2022 52 Raw'!AG48</f>
        <v>47.941231000000002</v>
      </c>
      <c r="AE59" s="89">
        <f>'AEO 2022 52 Raw'!AH48</f>
        <v>47.937213999999997</v>
      </c>
      <c r="AF59" s="89">
        <f>'AEO 2022 52 Raw'!AI48</f>
        <v>47.915657000000003</v>
      </c>
      <c r="AG59" s="95">
        <f>'AEO 2022 52 Raw'!AJ48</f>
        <v>-2E-3</v>
      </c>
    </row>
    <row r="60" spans="1:33" ht="15" customHeight="1" x14ac:dyDescent="0.25">
      <c r="A60" s="83" t="s">
        <v>2225</v>
      </c>
      <c r="B60" s="88" t="s">
        <v>2185</v>
      </c>
      <c r="C60" s="89">
        <f>'AEO 2022 52 Raw'!F49</f>
        <v>0</v>
      </c>
      <c r="D60" s="89">
        <f>'AEO 2022 52 Raw'!G49</f>
        <v>0</v>
      </c>
      <c r="E60" s="89">
        <f>'AEO 2022 52 Raw'!H49</f>
        <v>0</v>
      </c>
      <c r="F60" s="89">
        <f>'AEO 2022 52 Raw'!I49</f>
        <v>0</v>
      </c>
      <c r="G60" s="89">
        <f>'AEO 2022 52 Raw'!J49</f>
        <v>0</v>
      </c>
      <c r="H60" s="89">
        <f>'AEO 2022 52 Raw'!K49</f>
        <v>0</v>
      </c>
      <c r="I60" s="89">
        <f>'AEO 2022 52 Raw'!L49</f>
        <v>0</v>
      </c>
      <c r="J60" s="89">
        <f>'AEO 2022 52 Raw'!M49</f>
        <v>0</v>
      </c>
      <c r="K60" s="89">
        <f>'AEO 2022 52 Raw'!N49</f>
        <v>0</v>
      </c>
      <c r="L60" s="89">
        <f>'AEO 2022 52 Raw'!O49</f>
        <v>0</v>
      </c>
      <c r="M60" s="89">
        <f>'AEO 2022 52 Raw'!P49</f>
        <v>0</v>
      </c>
      <c r="N60" s="89">
        <f>'AEO 2022 52 Raw'!Q49</f>
        <v>0</v>
      </c>
      <c r="O60" s="89">
        <f>'AEO 2022 52 Raw'!R49</f>
        <v>0</v>
      </c>
      <c r="P60" s="89">
        <f>'AEO 2022 52 Raw'!S49</f>
        <v>0</v>
      </c>
      <c r="Q60" s="89">
        <f>'AEO 2022 52 Raw'!T49</f>
        <v>0</v>
      </c>
      <c r="R60" s="89">
        <f>'AEO 2022 52 Raw'!U49</f>
        <v>0</v>
      </c>
      <c r="S60" s="89">
        <f>'AEO 2022 52 Raw'!V49</f>
        <v>0</v>
      </c>
      <c r="T60" s="89">
        <f>'AEO 2022 52 Raw'!W49</f>
        <v>0</v>
      </c>
      <c r="U60" s="89">
        <f>'AEO 2022 52 Raw'!X49</f>
        <v>0</v>
      </c>
      <c r="V60" s="89">
        <f>'AEO 2022 52 Raw'!Y49</f>
        <v>0</v>
      </c>
      <c r="W60" s="89">
        <f>'AEO 2022 52 Raw'!Z49</f>
        <v>0</v>
      </c>
      <c r="X60" s="89">
        <f>'AEO 2022 52 Raw'!AA49</f>
        <v>0</v>
      </c>
      <c r="Y60" s="89">
        <f>'AEO 2022 52 Raw'!AB49</f>
        <v>0</v>
      </c>
      <c r="Z60" s="89">
        <f>'AEO 2022 52 Raw'!AC49</f>
        <v>0</v>
      </c>
      <c r="AA60" s="89">
        <f>'AEO 2022 52 Raw'!AD49</f>
        <v>0</v>
      </c>
      <c r="AB60" s="89">
        <f>'AEO 2022 52 Raw'!AE49</f>
        <v>0</v>
      </c>
      <c r="AC60" s="89">
        <f>'AEO 2022 52 Raw'!AF49</f>
        <v>0</v>
      </c>
      <c r="AD60" s="89">
        <f>'AEO 2022 52 Raw'!AG49</f>
        <v>0</v>
      </c>
      <c r="AE60" s="89">
        <f>'AEO 2022 52 Raw'!AH49</f>
        <v>0</v>
      </c>
      <c r="AF60" s="89">
        <f>'AEO 2022 52 Raw'!AI49</f>
        <v>0</v>
      </c>
      <c r="AG60" s="95" t="str">
        <f>'AEO 2022 52 Raw'!AJ49</f>
        <v>- -</v>
      </c>
    </row>
    <row r="61" spans="1:33" ht="15" customHeight="1" x14ac:dyDescent="0.25">
      <c r="A61" s="83" t="s">
        <v>2226</v>
      </c>
      <c r="B61" s="88" t="s">
        <v>2187</v>
      </c>
      <c r="C61" s="89">
        <f>'AEO 2022 52 Raw'!F50</f>
        <v>0</v>
      </c>
      <c r="D61" s="89">
        <f>'AEO 2022 52 Raw'!G50</f>
        <v>0</v>
      </c>
      <c r="E61" s="89">
        <f>'AEO 2022 52 Raw'!H50</f>
        <v>0</v>
      </c>
      <c r="F61" s="89">
        <f>'AEO 2022 52 Raw'!I50</f>
        <v>0</v>
      </c>
      <c r="G61" s="89">
        <f>'AEO 2022 52 Raw'!J50</f>
        <v>0</v>
      </c>
      <c r="H61" s="89">
        <f>'AEO 2022 52 Raw'!K50</f>
        <v>0</v>
      </c>
      <c r="I61" s="89">
        <f>'AEO 2022 52 Raw'!L50</f>
        <v>0</v>
      </c>
      <c r="J61" s="89">
        <f>'AEO 2022 52 Raw'!M50</f>
        <v>0</v>
      </c>
      <c r="K61" s="89">
        <f>'AEO 2022 52 Raw'!N50</f>
        <v>0</v>
      </c>
      <c r="L61" s="89">
        <f>'AEO 2022 52 Raw'!O50</f>
        <v>0</v>
      </c>
      <c r="M61" s="89">
        <f>'AEO 2022 52 Raw'!P50</f>
        <v>0</v>
      </c>
      <c r="N61" s="89">
        <f>'AEO 2022 52 Raw'!Q50</f>
        <v>0</v>
      </c>
      <c r="O61" s="89">
        <f>'AEO 2022 52 Raw'!R50</f>
        <v>0</v>
      </c>
      <c r="P61" s="89">
        <f>'AEO 2022 52 Raw'!S50</f>
        <v>0</v>
      </c>
      <c r="Q61" s="89">
        <f>'AEO 2022 52 Raw'!T50</f>
        <v>0</v>
      </c>
      <c r="R61" s="89">
        <f>'AEO 2022 52 Raw'!U50</f>
        <v>0</v>
      </c>
      <c r="S61" s="89">
        <f>'AEO 2022 52 Raw'!V50</f>
        <v>0</v>
      </c>
      <c r="T61" s="89">
        <f>'AEO 2022 52 Raw'!W50</f>
        <v>0</v>
      </c>
      <c r="U61" s="89">
        <f>'AEO 2022 52 Raw'!X50</f>
        <v>0</v>
      </c>
      <c r="V61" s="89">
        <f>'AEO 2022 52 Raw'!Y50</f>
        <v>0</v>
      </c>
      <c r="W61" s="89">
        <f>'AEO 2022 52 Raw'!Z50</f>
        <v>0</v>
      </c>
      <c r="X61" s="89">
        <f>'AEO 2022 52 Raw'!AA50</f>
        <v>0</v>
      </c>
      <c r="Y61" s="89">
        <f>'AEO 2022 52 Raw'!AB50</f>
        <v>0</v>
      </c>
      <c r="Z61" s="89">
        <f>'AEO 2022 52 Raw'!AC50</f>
        <v>0</v>
      </c>
      <c r="AA61" s="89">
        <f>'AEO 2022 52 Raw'!AD50</f>
        <v>0</v>
      </c>
      <c r="AB61" s="89">
        <f>'AEO 2022 52 Raw'!AE50</f>
        <v>0</v>
      </c>
      <c r="AC61" s="89">
        <f>'AEO 2022 52 Raw'!AF50</f>
        <v>0</v>
      </c>
      <c r="AD61" s="89">
        <f>'AEO 2022 52 Raw'!AG50</f>
        <v>0</v>
      </c>
      <c r="AE61" s="89">
        <f>'AEO 2022 52 Raw'!AH50</f>
        <v>0</v>
      </c>
      <c r="AF61" s="89">
        <f>'AEO 2022 52 Raw'!AI50</f>
        <v>0</v>
      </c>
      <c r="AG61" s="95" t="str">
        <f>'AEO 2022 52 Raw'!AJ50</f>
        <v>- -</v>
      </c>
    </row>
    <row r="62" spans="1:33" ht="15" customHeight="1" x14ac:dyDescent="0.25">
      <c r="A62" s="83" t="s">
        <v>2227</v>
      </c>
      <c r="B62" s="88" t="s">
        <v>2189</v>
      </c>
      <c r="C62" s="89">
        <f>'AEO 2022 52 Raw'!F51</f>
        <v>41.951759000000003</v>
      </c>
      <c r="D62" s="89">
        <f>'AEO 2022 52 Raw'!G51</f>
        <v>41.420273000000002</v>
      </c>
      <c r="E62" s="89">
        <f>'AEO 2022 52 Raw'!H51</f>
        <v>41.101078000000001</v>
      </c>
      <c r="F62" s="89">
        <f>'AEO 2022 52 Raw'!I51</f>
        <v>40.867874</v>
      </c>
      <c r="G62" s="89">
        <f>'AEO 2022 52 Raw'!J51</f>
        <v>40.589840000000002</v>
      </c>
      <c r="H62" s="89">
        <f>'AEO 2022 52 Raw'!K51</f>
        <v>40.382899999999999</v>
      </c>
      <c r="I62" s="89">
        <f>'AEO 2022 52 Raw'!L51</f>
        <v>40.221867000000003</v>
      </c>
      <c r="J62" s="89">
        <f>'AEO 2022 52 Raw'!M51</f>
        <v>40.119163999999998</v>
      </c>
      <c r="K62" s="89">
        <f>'AEO 2022 52 Raw'!N51</f>
        <v>40.022263000000002</v>
      </c>
      <c r="L62" s="89">
        <f>'AEO 2022 52 Raw'!O51</f>
        <v>39.944149000000003</v>
      </c>
      <c r="M62" s="89">
        <f>'AEO 2022 52 Raw'!P51</f>
        <v>39.889274999999998</v>
      </c>
      <c r="N62" s="89">
        <f>'AEO 2022 52 Raw'!Q51</f>
        <v>39.851588999999997</v>
      </c>
      <c r="O62" s="89">
        <f>'AEO 2022 52 Raw'!R51</f>
        <v>39.830714999999998</v>
      </c>
      <c r="P62" s="89">
        <f>'AEO 2022 52 Raw'!S51</f>
        <v>39.756805</v>
      </c>
      <c r="Q62" s="89">
        <f>'AEO 2022 52 Raw'!T51</f>
        <v>39.683117000000003</v>
      </c>
      <c r="R62" s="89">
        <f>'AEO 2022 52 Raw'!U51</f>
        <v>39.619179000000003</v>
      </c>
      <c r="S62" s="89">
        <f>'AEO 2022 52 Raw'!V51</f>
        <v>39.565792000000002</v>
      </c>
      <c r="T62" s="89">
        <f>'AEO 2022 52 Raw'!W51</f>
        <v>39.51099</v>
      </c>
      <c r="U62" s="89">
        <f>'AEO 2022 52 Raw'!X51</f>
        <v>39.460625</v>
      </c>
      <c r="V62" s="89">
        <f>'AEO 2022 52 Raw'!Y51</f>
        <v>39.409748</v>
      </c>
      <c r="W62" s="89">
        <f>'AEO 2022 52 Raw'!Z51</f>
        <v>39.376862000000003</v>
      </c>
      <c r="X62" s="89">
        <f>'AEO 2022 52 Raw'!AA51</f>
        <v>39.345900999999998</v>
      </c>
      <c r="Y62" s="89">
        <f>'AEO 2022 52 Raw'!AB51</f>
        <v>39.316628000000001</v>
      </c>
      <c r="Z62" s="89">
        <f>'AEO 2022 52 Raw'!AC51</f>
        <v>39.289561999999997</v>
      </c>
      <c r="AA62" s="89">
        <f>'AEO 2022 52 Raw'!AD51</f>
        <v>39.264828000000001</v>
      </c>
      <c r="AB62" s="89">
        <f>'AEO 2022 52 Raw'!AE51</f>
        <v>39.242077000000002</v>
      </c>
      <c r="AC62" s="89">
        <f>'AEO 2022 52 Raw'!AF51</f>
        <v>39.221148999999997</v>
      </c>
      <c r="AD62" s="89">
        <f>'AEO 2022 52 Raw'!AG51</f>
        <v>39.201557000000001</v>
      </c>
      <c r="AE62" s="89">
        <f>'AEO 2022 52 Raw'!AH51</f>
        <v>39.183757999999997</v>
      </c>
      <c r="AF62" s="89">
        <f>'AEO 2022 52 Raw'!AI51</f>
        <v>39.162295999999998</v>
      </c>
      <c r="AG62" s="95">
        <f>'AEO 2022 52 Raw'!AJ51</f>
        <v>-2E-3</v>
      </c>
    </row>
    <row r="63" spans="1:33" ht="15" customHeight="1" x14ac:dyDescent="0.25">
      <c r="A63" s="83" t="s">
        <v>2228</v>
      </c>
      <c r="B63" s="88" t="s">
        <v>2191</v>
      </c>
      <c r="C63" s="89">
        <f>'AEO 2022 52 Raw'!F52</f>
        <v>0</v>
      </c>
      <c r="D63" s="89">
        <f>'AEO 2022 52 Raw'!G52</f>
        <v>0</v>
      </c>
      <c r="E63" s="89">
        <f>'AEO 2022 52 Raw'!H52</f>
        <v>0</v>
      </c>
      <c r="F63" s="89">
        <f>'AEO 2022 52 Raw'!I52</f>
        <v>0</v>
      </c>
      <c r="G63" s="89">
        <f>'AEO 2022 52 Raw'!J52</f>
        <v>0</v>
      </c>
      <c r="H63" s="89">
        <f>'AEO 2022 52 Raw'!K52</f>
        <v>0</v>
      </c>
      <c r="I63" s="89">
        <f>'AEO 2022 52 Raw'!L52</f>
        <v>0</v>
      </c>
      <c r="J63" s="89">
        <f>'AEO 2022 52 Raw'!M52</f>
        <v>0</v>
      </c>
      <c r="K63" s="89">
        <f>'AEO 2022 52 Raw'!N52</f>
        <v>0</v>
      </c>
      <c r="L63" s="89">
        <f>'AEO 2022 52 Raw'!O52</f>
        <v>0</v>
      </c>
      <c r="M63" s="89">
        <f>'AEO 2022 52 Raw'!P52</f>
        <v>0</v>
      </c>
      <c r="N63" s="89">
        <f>'AEO 2022 52 Raw'!Q52</f>
        <v>0</v>
      </c>
      <c r="O63" s="89">
        <f>'AEO 2022 52 Raw'!R52</f>
        <v>0</v>
      </c>
      <c r="P63" s="89">
        <f>'AEO 2022 52 Raw'!S52</f>
        <v>0</v>
      </c>
      <c r="Q63" s="89">
        <f>'AEO 2022 52 Raw'!T52</f>
        <v>0</v>
      </c>
      <c r="R63" s="89">
        <f>'AEO 2022 52 Raw'!U52</f>
        <v>0</v>
      </c>
      <c r="S63" s="89">
        <f>'AEO 2022 52 Raw'!V52</f>
        <v>0</v>
      </c>
      <c r="T63" s="89">
        <f>'AEO 2022 52 Raw'!W52</f>
        <v>0</v>
      </c>
      <c r="U63" s="89">
        <f>'AEO 2022 52 Raw'!X52</f>
        <v>0</v>
      </c>
      <c r="V63" s="89">
        <f>'AEO 2022 52 Raw'!Y52</f>
        <v>0</v>
      </c>
      <c r="W63" s="89">
        <f>'AEO 2022 52 Raw'!Z52</f>
        <v>0</v>
      </c>
      <c r="X63" s="89">
        <f>'AEO 2022 52 Raw'!AA52</f>
        <v>0</v>
      </c>
      <c r="Y63" s="89">
        <f>'AEO 2022 52 Raw'!AB52</f>
        <v>0</v>
      </c>
      <c r="Z63" s="89">
        <f>'AEO 2022 52 Raw'!AC52</f>
        <v>0</v>
      </c>
      <c r="AA63" s="89">
        <f>'AEO 2022 52 Raw'!AD52</f>
        <v>0</v>
      </c>
      <c r="AB63" s="89">
        <f>'AEO 2022 52 Raw'!AE52</f>
        <v>0</v>
      </c>
      <c r="AC63" s="89">
        <f>'AEO 2022 52 Raw'!AF52</f>
        <v>0</v>
      </c>
      <c r="AD63" s="89">
        <f>'AEO 2022 52 Raw'!AG52</f>
        <v>0</v>
      </c>
      <c r="AE63" s="89">
        <f>'AEO 2022 52 Raw'!AH52</f>
        <v>0</v>
      </c>
      <c r="AF63" s="89">
        <f>'AEO 2022 52 Raw'!AI52</f>
        <v>0</v>
      </c>
      <c r="AG63" s="95" t="str">
        <f>'AEO 2022 52 Raw'!AJ52</f>
        <v>- -</v>
      </c>
    </row>
    <row r="64" spans="1:33" ht="15" customHeight="1" x14ac:dyDescent="0.25">
      <c r="A64" s="83" t="s">
        <v>2229</v>
      </c>
      <c r="B64" s="88" t="s">
        <v>2193</v>
      </c>
      <c r="C64" s="89">
        <f>'AEO 2022 52 Raw'!F53</f>
        <v>56.046214999999997</v>
      </c>
      <c r="D64" s="89">
        <f>'AEO 2022 52 Raw'!G53</f>
        <v>55.326687</v>
      </c>
      <c r="E64" s="89">
        <f>'AEO 2022 52 Raw'!H53</f>
        <v>54.762264000000002</v>
      </c>
      <c r="F64" s="89">
        <f>'AEO 2022 52 Raw'!I53</f>
        <v>54.274585999999999</v>
      </c>
      <c r="G64" s="89">
        <f>'AEO 2022 52 Raw'!J53</f>
        <v>53.849701000000003</v>
      </c>
      <c r="H64" s="89">
        <f>'AEO 2022 52 Raw'!K53</f>
        <v>53.495773</v>
      </c>
      <c r="I64" s="89">
        <f>'AEO 2022 52 Raw'!L53</f>
        <v>53.204498000000001</v>
      </c>
      <c r="J64" s="89">
        <f>'AEO 2022 52 Raw'!M53</f>
        <v>52.974429999999998</v>
      </c>
      <c r="K64" s="89">
        <f>'AEO 2022 52 Raw'!N53</f>
        <v>52.794544000000002</v>
      </c>
      <c r="L64" s="89">
        <f>'AEO 2022 52 Raw'!O53</f>
        <v>52.659385999999998</v>
      </c>
      <c r="M64" s="89">
        <f>'AEO 2022 52 Raw'!P53</f>
        <v>52.563076000000002</v>
      </c>
      <c r="N64" s="89">
        <f>'AEO 2022 52 Raw'!Q53</f>
        <v>52.497062999999997</v>
      </c>
      <c r="O64" s="89">
        <f>'AEO 2022 52 Raw'!R53</f>
        <v>52.453212999999998</v>
      </c>
      <c r="P64" s="89">
        <f>'AEO 2022 52 Raw'!S53</f>
        <v>52.358421</v>
      </c>
      <c r="Q64" s="89">
        <f>'AEO 2022 52 Raw'!T53</f>
        <v>52.264781999999997</v>
      </c>
      <c r="R64" s="89">
        <f>'AEO 2022 52 Raw'!U53</f>
        <v>52.182414999999999</v>
      </c>
      <c r="S64" s="89">
        <f>'AEO 2022 52 Raw'!V53</f>
        <v>52.107455999999999</v>
      </c>
      <c r="T64" s="89">
        <f>'AEO 2022 52 Raw'!W53</f>
        <v>52.037154999999998</v>
      </c>
      <c r="U64" s="89">
        <f>'AEO 2022 52 Raw'!X53</f>
        <v>51.970199999999998</v>
      </c>
      <c r="V64" s="89">
        <f>'AEO 2022 52 Raw'!Y53</f>
        <v>51.903548999999998</v>
      </c>
      <c r="W64" s="89">
        <f>'AEO 2022 52 Raw'!Z53</f>
        <v>51.855353999999998</v>
      </c>
      <c r="X64" s="89">
        <f>'AEO 2022 52 Raw'!AA53</f>
        <v>51.809364000000002</v>
      </c>
      <c r="Y64" s="89">
        <f>'AEO 2022 52 Raw'!AB53</f>
        <v>51.765923000000001</v>
      </c>
      <c r="Z64" s="89">
        <f>'AEO 2022 52 Raw'!AC53</f>
        <v>51.724724000000002</v>
      </c>
      <c r="AA64" s="89">
        <f>'AEO 2022 52 Raw'!AD53</f>
        <v>51.685814000000001</v>
      </c>
      <c r="AB64" s="89">
        <f>'AEO 2022 52 Raw'!AE53</f>
        <v>51.649478999999999</v>
      </c>
      <c r="AC64" s="89">
        <f>'AEO 2022 52 Raw'!AF53</f>
        <v>51.615219000000003</v>
      </c>
      <c r="AD64" s="89">
        <f>'AEO 2022 52 Raw'!AG53</f>
        <v>51.582241000000003</v>
      </c>
      <c r="AE64" s="89">
        <f>'AEO 2022 52 Raw'!AH53</f>
        <v>51.551327000000001</v>
      </c>
      <c r="AF64" s="89">
        <f>'AEO 2022 52 Raw'!AI53</f>
        <v>51.515971999999998</v>
      </c>
      <c r="AG64" s="95">
        <f>'AEO 2022 52 Raw'!AJ53</f>
        <v>-3.0000000000000001E-3</v>
      </c>
    </row>
    <row r="65" spans="1:33" ht="15" customHeight="1" x14ac:dyDescent="0.25">
      <c r="A65" s="83" t="s">
        <v>2230</v>
      </c>
      <c r="B65" s="88" t="s">
        <v>2195</v>
      </c>
      <c r="C65" s="89">
        <f>'AEO 2022 52 Raw'!F54</f>
        <v>0</v>
      </c>
      <c r="D65" s="89">
        <f>'AEO 2022 52 Raw'!G54</f>
        <v>0</v>
      </c>
      <c r="E65" s="89">
        <f>'AEO 2022 52 Raw'!H54</f>
        <v>0</v>
      </c>
      <c r="F65" s="89">
        <f>'AEO 2022 52 Raw'!I54</f>
        <v>0</v>
      </c>
      <c r="G65" s="89">
        <f>'AEO 2022 52 Raw'!J54</f>
        <v>0</v>
      </c>
      <c r="H65" s="89">
        <f>'AEO 2022 52 Raw'!K54</f>
        <v>0</v>
      </c>
      <c r="I65" s="89">
        <f>'AEO 2022 52 Raw'!L54</f>
        <v>0</v>
      </c>
      <c r="J65" s="89">
        <f>'AEO 2022 52 Raw'!M54</f>
        <v>0</v>
      </c>
      <c r="K65" s="89">
        <f>'AEO 2022 52 Raw'!N54</f>
        <v>0</v>
      </c>
      <c r="L65" s="89">
        <f>'AEO 2022 52 Raw'!O54</f>
        <v>0</v>
      </c>
      <c r="M65" s="89">
        <f>'AEO 2022 52 Raw'!P54</f>
        <v>0</v>
      </c>
      <c r="N65" s="89">
        <f>'AEO 2022 52 Raw'!Q54</f>
        <v>0</v>
      </c>
      <c r="O65" s="89">
        <f>'AEO 2022 52 Raw'!R54</f>
        <v>0</v>
      </c>
      <c r="P65" s="89">
        <f>'AEO 2022 52 Raw'!S54</f>
        <v>0</v>
      </c>
      <c r="Q65" s="89">
        <f>'AEO 2022 52 Raw'!T54</f>
        <v>0</v>
      </c>
      <c r="R65" s="89">
        <f>'AEO 2022 52 Raw'!U54</f>
        <v>0</v>
      </c>
      <c r="S65" s="89">
        <f>'AEO 2022 52 Raw'!V54</f>
        <v>0</v>
      </c>
      <c r="T65" s="89">
        <f>'AEO 2022 52 Raw'!W54</f>
        <v>0</v>
      </c>
      <c r="U65" s="89">
        <f>'AEO 2022 52 Raw'!X54</f>
        <v>0</v>
      </c>
      <c r="V65" s="89">
        <f>'AEO 2022 52 Raw'!Y54</f>
        <v>0</v>
      </c>
      <c r="W65" s="89">
        <f>'AEO 2022 52 Raw'!Z54</f>
        <v>0</v>
      </c>
      <c r="X65" s="89">
        <f>'AEO 2022 52 Raw'!AA54</f>
        <v>0</v>
      </c>
      <c r="Y65" s="89">
        <f>'AEO 2022 52 Raw'!AB54</f>
        <v>0</v>
      </c>
      <c r="Z65" s="89">
        <f>'AEO 2022 52 Raw'!AC54</f>
        <v>0</v>
      </c>
      <c r="AA65" s="89">
        <f>'AEO 2022 52 Raw'!AD54</f>
        <v>0</v>
      </c>
      <c r="AB65" s="89">
        <f>'AEO 2022 52 Raw'!AE54</f>
        <v>0</v>
      </c>
      <c r="AC65" s="89">
        <f>'AEO 2022 52 Raw'!AF54</f>
        <v>0</v>
      </c>
      <c r="AD65" s="89">
        <f>'AEO 2022 52 Raw'!AG54</f>
        <v>0</v>
      </c>
      <c r="AE65" s="89">
        <f>'AEO 2022 52 Raw'!AH54</f>
        <v>0</v>
      </c>
      <c r="AF65" s="89">
        <f>'AEO 2022 52 Raw'!AI54</f>
        <v>0</v>
      </c>
      <c r="AG65" s="95" t="str">
        <f>'AEO 2022 52 Raw'!AJ54</f>
        <v>- -</v>
      </c>
    </row>
    <row r="66" spans="1:33" ht="15" customHeight="1" x14ac:dyDescent="0.25">
      <c r="A66" s="83" t="s">
        <v>2231</v>
      </c>
      <c r="B66" s="88" t="s">
        <v>2197</v>
      </c>
      <c r="C66" s="89">
        <f>'AEO 2022 52 Raw'!F55</f>
        <v>39.933768999999998</v>
      </c>
      <c r="D66" s="89">
        <f>'AEO 2022 52 Raw'!G55</f>
        <v>39.407108000000001</v>
      </c>
      <c r="E66" s="89">
        <f>'AEO 2022 52 Raw'!H55</f>
        <v>39.066895000000002</v>
      </c>
      <c r="F66" s="89">
        <f>'AEO 2022 52 Raw'!I55</f>
        <v>38.797733000000001</v>
      </c>
      <c r="G66" s="89">
        <f>'AEO 2022 52 Raw'!J55</f>
        <v>38.559643000000001</v>
      </c>
      <c r="H66" s="89">
        <f>'AEO 2022 52 Raw'!K55</f>
        <v>38.372714999999999</v>
      </c>
      <c r="I66" s="89">
        <f>'AEO 2022 52 Raw'!L55</f>
        <v>38.229309000000001</v>
      </c>
      <c r="J66" s="89">
        <f>'AEO 2022 52 Raw'!M55</f>
        <v>38.130890000000001</v>
      </c>
      <c r="K66" s="89">
        <f>'AEO 2022 52 Raw'!N55</f>
        <v>38.062793999999997</v>
      </c>
      <c r="L66" s="89">
        <f>'AEO 2022 52 Raw'!O55</f>
        <v>38.017288000000001</v>
      </c>
      <c r="M66" s="89">
        <f>'AEO 2022 52 Raw'!P55</f>
        <v>37.994698</v>
      </c>
      <c r="N66" s="89">
        <f>'AEO 2022 52 Raw'!Q55</f>
        <v>37.985267999999998</v>
      </c>
      <c r="O66" s="89">
        <f>'AEO 2022 52 Raw'!R55</f>
        <v>37.991886000000001</v>
      </c>
      <c r="P66" s="89">
        <f>'AEO 2022 52 Raw'!S55</f>
        <v>37.940125000000002</v>
      </c>
      <c r="Q66" s="89">
        <f>'AEO 2022 52 Raw'!T55</f>
        <v>37.884731000000002</v>
      </c>
      <c r="R66" s="89">
        <f>'AEO 2022 52 Raw'!U55</f>
        <v>37.837207999999997</v>
      </c>
      <c r="S66" s="89">
        <f>'AEO 2022 52 Raw'!V55</f>
        <v>37.795036000000003</v>
      </c>
      <c r="T66" s="89">
        <f>'AEO 2022 52 Raw'!W55</f>
        <v>37.753971</v>
      </c>
      <c r="U66" s="89">
        <f>'AEO 2022 52 Raw'!X55</f>
        <v>37.716717000000003</v>
      </c>
      <c r="V66" s="89">
        <f>'AEO 2022 52 Raw'!Y55</f>
        <v>37.676704000000001</v>
      </c>
      <c r="W66" s="89">
        <f>'AEO 2022 52 Raw'!Z55</f>
        <v>37.647438000000001</v>
      </c>
      <c r="X66" s="89">
        <f>'AEO 2022 52 Raw'!AA55</f>
        <v>37.619464999999998</v>
      </c>
      <c r="Y66" s="89">
        <f>'AEO 2022 52 Raw'!AB55</f>
        <v>37.592936999999999</v>
      </c>
      <c r="Z66" s="89">
        <f>'AEO 2022 52 Raw'!AC55</f>
        <v>37.568558000000003</v>
      </c>
      <c r="AA66" s="89">
        <f>'AEO 2022 52 Raw'!AD55</f>
        <v>37.546351999999999</v>
      </c>
      <c r="AB66" s="89">
        <f>'AEO 2022 52 Raw'!AE55</f>
        <v>37.526046999999998</v>
      </c>
      <c r="AC66" s="89">
        <f>'AEO 2022 52 Raw'!AF55</f>
        <v>37.507804999999998</v>
      </c>
      <c r="AD66" s="89">
        <f>'AEO 2022 52 Raw'!AG55</f>
        <v>37.490485999999997</v>
      </c>
      <c r="AE66" s="89">
        <f>'AEO 2022 52 Raw'!AH55</f>
        <v>37.475211999999999</v>
      </c>
      <c r="AF66" s="89">
        <f>'AEO 2022 52 Raw'!AI55</f>
        <v>37.456935999999999</v>
      </c>
      <c r="AG66" s="95">
        <f>'AEO 2022 52 Raw'!AJ55</f>
        <v>-2E-3</v>
      </c>
    </row>
    <row r="67" spans="1:33" ht="15" customHeight="1" x14ac:dyDescent="0.25">
      <c r="A67" s="83" t="s">
        <v>2232</v>
      </c>
      <c r="B67" s="88" t="s">
        <v>2199</v>
      </c>
      <c r="C67" s="89">
        <f>'AEO 2022 52 Raw'!F56</f>
        <v>54.295597000000001</v>
      </c>
      <c r="D67" s="89">
        <f>'AEO 2022 52 Raw'!G56</f>
        <v>53.664585000000002</v>
      </c>
      <c r="E67" s="89">
        <f>'AEO 2022 52 Raw'!H56</f>
        <v>53.225517000000004</v>
      </c>
      <c r="F67" s="89">
        <f>'AEO 2022 52 Raw'!I56</f>
        <v>52.860165000000002</v>
      </c>
      <c r="G67" s="89">
        <f>'AEO 2022 52 Raw'!J56</f>
        <v>52.561298000000001</v>
      </c>
      <c r="H67" s="89">
        <f>'AEO 2022 52 Raw'!K56</f>
        <v>52.324249000000002</v>
      </c>
      <c r="I67" s="89">
        <f>'AEO 2022 52 Raw'!L56</f>
        <v>52.136023999999999</v>
      </c>
      <c r="J67" s="89">
        <f>'AEO 2022 52 Raw'!M56</f>
        <v>51.995251000000003</v>
      </c>
      <c r="K67" s="89">
        <f>'AEO 2022 52 Raw'!N56</f>
        <v>51.890118000000001</v>
      </c>
      <c r="L67" s="89">
        <f>'AEO 2022 52 Raw'!O56</f>
        <v>51.814841999999999</v>
      </c>
      <c r="M67" s="89">
        <f>'AEO 2022 52 Raw'!P56</f>
        <v>51.768970000000003</v>
      </c>
      <c r="N67" s="89">
        <f>'AEO 2022 52 Raw'!Q56</f>
        <v>51.738532999999997</v>
      </c>
      <c r="O67" s="89">
        <f>'AEO 2022 52 Raw'!R56</f>
        <v>51.728611000000001</v>
      </c>
      <c r="P67" s="89">
        <f>'AEO 2022 52 Raw'!S56</f>
        <v>51.662376000000002</v>
      </c>
      <c r="Q67" s="89">
        <f>'AEO 2022 52 Raw'!T56</f>
        <v>51.594256999999999</v>
      </c>
      <c r="R67" s="89">
        <f>'AEO 2022 52 Raw'!U56</f>
        <v>51.534019000000001</v>
      </c>
      <c r="S67" s="89">
        <f>'AEO 2022 52 Raw'!V56</f>
        <v>51.480370000000001</v>
      </c>
      <c r="T67" s="89">
        <f>'AEO 2022 52 Raw'!W56</f>
        <v>51.429096000000001</v>
      </c>
      <c r="U67" s="89">
        <f>'AEO 2022 52 Raw'!X56</f>
        <v>51.381134000000003</v>
      </c>
      <c r="V67" s="89">
        <f>'AEO 2022 52 Raw'!Y56</f>
        <v>51.331572999999999</v>
      </c>
      <c r="W67" s="89">
        <f>'AEO 2022 52 Raw'!Z56</f>
        <v>51.293419</v>
      </c>
      <c r="X67" s="89">
        <f>'AEO 2022 52 Raw'!AA56</f>
        <v>51.257561000000003</v>
      </c>
      <c r="Y67" s="89">
        <f>'AEO 2022 52 Raw'!AB56</f>
        <v>51.222275000000003</v>
      </c>
      <c r="Z67" s="89">
        <f>'AEO 2022 52 Raw'!AC56</f>
        <v>51.191733999999997</v>
      </c>
      <c r="AA67" s="89">
        <f>'AEO 2022 52 Raw'!AD56</f>
        <v>51.163898000000003</v>
      </c>
      <c r="AB67" s="89">
        <f>'AEO 2022 52 Raw'!AE56</f>
        <v>51.138157</v>
      </c>
      <c r="AC67" s="89">
        <f>'AEO 2022 52 Raw'!AF56</f>
        <v>51.114857000000001</v>
      </c>
      <c r="AD67" s="89">
        <f>'AEO 2022 52 Raw'!AG56</f>
        <v>51.092598000000002</v>
      </c>
      <c r="AE67" s="89">
        <f>'AEO 2022 52 Raw'!AH56</f>
        <v>51.072758</v>
      </c>
      <c r="AF67" s="89">
        <f>'AEO 2022 52 Raw'!AI56</f>
        <v>51.050255</v>
      </c>
      <c r="AG67" s="95">
        <f>'AEO 2022 52 Raw'!AJ56</f>
        <v>-2E-3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2233</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2234</v>
      </c>
      <c r="B70" s="88" t="s">
        <v>2169</v>
      </c>
      <c r="C70" s="89">
        <f>'AEO 2022 52 Raw'!F58</f>
        <v>0</v>
      </c>
      <c r="D70" s="89">
        <f>'AEO 2022 52 Raw'!G58</f>
        <v>0</v>
      </c>
      <c r="E70" s="89">
        <f>'AEO 2022 52 Raw'!H58</f>
        <v>0</v>
      </c>
      <c r="F70" s="89">
        <f>'AEO 2022 52 Raw'!I58</f>
        <v>0</v>
      </c>
      <c r="G70" s="89">
        <f>'AEO 2022 52 Raw'!J58</f>
        <v>0</v>
      </c>
      <c r="H70" s="89">
        <f>'AEO 2022 52 Raw'!K58</f>
        <v>0</v>
      </c>
      <c r="I70" s="89">
        <f>'AEO 2022 52 Raw'!L58</f>
        <v>0</v>
      </c>
      <c r="J70" s="89">
        <f>'AEO 2022 52 Raw'!M58</f>
        <v>0</v>
      </c>
      <c r="K70" s="89">
        <f>'AEO 2022 52 Raw'!N58</f>
        <v>0</v>
      </c>
      <c r="L70" s="89">
        <f>'AEO 2022 52 Raw'!O58</f>
        <v>0</v>
      </c>
      <c r="M70" s="89">
        <f>'AEO 2022 52 Raw'!P58</f>
        <v>0</v>
      </c>
      <c r="N70" s="89">
        <f>'AEO 2022 52 Raw'!Q58</f>
        <v>0</v>
      </c>
      <c r="O70" s="89">
        <f>'AEO 2022 52 Raw'!R58</f>
        <v>0</v>
      </c>
      <c r="P70" s="89">
        <f>'AEO 2022 52 Raw'!S58</f>
        <v>0</v>
      </c>
      <c r="Q70" s="89">
        <f>'AEO 2022 52 Raw'!T58</f>
        <v>0</v>
      </c>
      <c r="R70" s="89">
        <f>'AEO 2022 52 Raw'!U58</f>
        <v>0</v>
      </c>
      <c r="S70" s="89">
        <f>'AEO 2022 52 Raw'!V58</f>
        <v>0</v>
      </c>
      <c r="T70" s="89">
        <f>'AEO 2022 52 Raw'!W58</f>
        <v>0</v>
      </c>
      <c r="U70" s="89">
        <f>'AEO 2022 52 Raw'!X58</f>
        <v>0</v>
      </c>
      <c r="V70" s="89">
        <f>'AEO 2022 52 Raw'!Y58</f>
        <v>0</v>
      </c>
      <c r="W70" s="89">
        <f>'AEO 2022 52 Raw'!Z58</f>
        <v>0</v>
      </c>
      <c r="X70" s="89">
        <f>'AEO 2022 52 Raw'!AA58</f>
        <v>0</v>
      </c>
      <c r="Y70" s="89">
        <f>'AEO 2022 52 Raw'!AB58</f>
        <v>0</v>
      </c>
      <c r="Z70" s="89">
        <f>'AEO 2022 52 Raw'!AC58</f>
        <v>0</v>
      </c>
      <c r="AA70" s="89">
        <f>'AEO 2022 52 Raw'!AD58</f>
        <v>0</v>
      </c>
      <c r="AB70" s="89">
        <f>'AEO 2022 52 Raw'!AE58</f>
        <v>0</v>
      </c>
      <c r="AC70" s="89">
        <f>'AEO 2022 52 Raw'!AF58</f>
        <v>0</v>
      </c>
      <c r="AD70" s="89">
        <f>'AEO 2022 52 Raw'!AG58</f>
        <v>0</v>
      </c>
      <c r="AE70" s="89">
        <f>'AEO 2022 52 Raw'!AH58</f>
        <v>0</v>
      </c>
      <c r="AF70" s="89">
        <f>'AEO 2022 52 Raw'!AI58</f>
        <v>0</v>
      </c>
      <c r="AG70" s="95" t="str">
        <f>'AEO 2022 52 Raw'!AJ58</f>
        <v>- -</v>
      </c>
    </row>
    <row r="71" spans="1:33" ht="15" customHeight="1" x14ac:dyDescent="0.25">
      <c r="A71" s="83" t="s">
        <v>2235</v>
      </c>
      <c r="B71" s="88" t="s">
        <v>2171</v>
      </c>
      <c r="C71" s="89">
        <f>'AEO 2022 52 Raw'!F59</f>
        <v>50.209076000000003</v>
      </c>
      <c r="D71" s="89">
        <f>'AEO 2022 52 Raw'!G59</f>
        <v>49.462119999999999</v>
      </c>
      <c r="E71" s="89">
        <f>'AEO 2022 52 Raw'!H59</f>
        <v>48.932113999999999</v>
      </c>
      <c r="F71" s="89">
        <f>'AEO 2022 52 Raw'!I59</f>
        <v>48.423233000000003</v>
      </c>
      <c r="G71" s="89">
        <f>'AEO 2022 52 Raw'!J59</f>
        <v>48.277045999999999</v>
      </c>
      <c r="H71" s="89">
        <f>'AEO 2022 52 Raw'!K59</f>
        <v>48.051040999999998</v>
      </c>
      <c r="I71" s="89">
        <f>'AEO 2022 52 Raw'!L59</f>
        <v>47.827674999999999</v>
      </c>
      <c r="J71" s="89">
        <f>'AEO 2022 52 Raw'!M59</f>
        <v>47.609282999999998</v>
      </c>
      <c r="K71" s="89">
        <f>'AEO 2022 52 Raw'!N59</f>
        <v>47.438000000000002</v>
      </c>
      <c r="L71" s="89">
        <f>'AEO 2022 52 Raw'!O59</f>
        <v>47.302047999999999</v>
      </c>
      <c r="M71" s="89">
        <f>'AEO 2022 52 Raw'!P59</f>
        <v>47.200436000000003</v>
      </c>
      <c r="N71" s="89">
        <f>'AEO 2022 52 Raw'!Q59</f>
        <v>47.114100999999998</v>
      </c>
      <c r="O71" s="89">
        <f>'AEO 2022 52 Raw'!R59</f>
        <v>47.056614000000003</v>
      </c>
      <c r="P71" s="89">
        <f>'AEO 2022 52 Raw'!S59</f>
        <v>46.989285000000002</v>
      </c>
      <c r="Q71" s="89">
        <f>'AEO 2022 52 Raw'!T59</f>
        <v>46.929501000000002</v>
      </c>
      <c r="R71" s="89">
        <f>'AEO 2022 52 Raw'!U59</f>
        <v>46.879207999999998</v>
      </c>
      <c r="S71" s="89">
        <f>'AEO 2022 52 Raw'!V59</f>
        <v>46.834778</v>
      </c>
      <c r="T71" s="89">
        <f>'AEO 2022 52 Raw'!W59</f>
        <v>46.794970999999997</v>
      </c>
      <c r="U71" s="89">
        <f>'AEO 2022 52 Raw'!X59</f>
        <v>46.762737000000001</v>
      </c>
      <c r="V71" s="89">
        <f>'AEO 2022 52 Raw'!Y59</f>
        <v>46.727992999999998</v>
      </c>
      <c r="W71" s="89">
        <f>'AEO 2022 52 Raw'!Z59</f>
        <v>46.709220999999999</v>
      </c>
      <c r="X71" s="89">
        <f>'AEO 2022 52 Raw'!AA59</f>
        <v>46.693728999999998</v>
      </c>
      <c r="Y71" s="89">
        <f>'AEO 2022 52 Raw'!AB59</f>
        <v>46.679141999999999</v>
      </c>
      <c r="Z71" s="89">
        <f>'AEO 2022 52 Raw'!AC59</f>
        <v>46.668579000000001</v>
      </c>
      <c r="AA71" s="89">
        <f>'AEO 2022 52 Raw'!AD59</f>
        <v>46.661999000000002</v>
      </c>
      <c r="AB71" s="89">
        <f>'AEO 2022 52 Raw'!AE59</f>
        <v>46.657783999999999</v>
      </c>
      <c r="AC71" s="89">
        <f>'AEO 2022 52 Raw'!AF59</f>
        <v>46.656055000000002</v>
      </c>
      <c r="AD71" s="89">
        <f>'AEO 2022 52 Raw'!AG59</f>
        <v>46.657249</v>
      </c>
      <c r="AE71" s="89">
        <f>'AEO 2022 52 Raw'!AH59</f>
        <v>46.660384999999998</v>
      </c>
      <c r="AF71" s="89">
        <f>'AEO 2022 52 Raw'!AI59</f>
        <v>46.649856999999997</v>
      </c>
      <c r="AG71" s="95">
        <f>'AEO 2022 52 Raw'!AJ59</f>
        <v>-3.0000000000000001E-3</v>
      </c>
    </row>
    <row r="72" spans="1:33" ht="15" customHeight="1" x14ac:dyDescent="0.25">
      <c r="A72" s="83" t="s">
        <v>2236</v>
      </c>
      <c r="B72" s="88" t="s">
        <v>2173</v>
      </c>
      <c r="C72" s="89">
        <f>'AEO 2022 52 Raw'!F60</f>
        <v>42.635502000000002</v>
      </c>
      <c r="D72" s="89">
        <f>'AEO 2022 52 Raw'!G60</f>
        <v>41.837341000000002</v>
      </c>
      <c r="E72" s="89">
        <f>'AEO 2022 52 Raw'!H60</f>
        <v>41.302757</v>
      </c>
      <c r="F72" s="89">
        <f>'AEO 2022 52 Raw'!I60</f>
        <v>40.846145999999997</v>
      </c>
      <c r="G72" s="89">
        <f>'AEO 2022 52 Raw'!J60</f>
        <v>40.506926999999997</v>
      </c>
      <c r="H72" s="89">
        <f>'AEO 2022 52 Raw'!K60</f>
        <v>40.228413000000003</v>
      </c>
      <c r="I72" s="89">
        <f>'AEO 2022 52 Raw'!L60</f>
        <v>39.954182000000003</v>
      </c>
      <c r="J72" s="89">
        <f>'AEO 2022 52 Raw'!M60</f>
        <v>39.731720000000003</v>
      </c>
      <c r="K72" s="89">
        <f>'AEO 2022 52 Raw'!N60</f>
        <v>39.556499000000002</v>
      </c>
      <c r="L72" s="89">
        <f>'AEO 2022 52 Raw'!O60</f>
        <v>39.416721000000003</v>
      </c>
      <c r="M72" s="89">
        <f>'AEO 2022 52 Raw'!P60</f>
        <v>39.312187000000002</v>
      </c>
      <c r="N72" s="89">
        <f>'AEO 2022 52 Raw'!Q60</f>
        <v>39.223582999999998</v>
      </c>
      <c r="O72" s="89">
        <f>'AEO 2022 52 Raw'!R60</f>
        <v>39.165362999999999</v>
      </c>
      <c r="P72" s="89">
        <f>'AEO 2022 52 Raw'!S60</f>
        <v>39.097622000000001</v>
      </c>
      <c r="Q72" s="89">
        <f>'AEO 2022 52 Raw'!T60</f>
        <v>39.038424999999997</v>
      </c>
      <c r="R72" s="89">
        <f>'AEO 2022 52 Raw'!U60</f>
        <v>38.990467000000002</v>
      </c>
      <c r="S72" s="89">
        <f>'AEO 2022 52 Raw'!V60</f>
        <v>38.949779999999997</v>
      </c>
      <c r="T72" s="89">
        <f>'AEO 2022 52 Raw'!W60</f>
        <v>38.912520999999998</v>
      </c>
      <c r="U72" s="89">
        <f>'AEO 2022 52 Raw'!X60</f>
        <v>38.883204999999997</v>
      </c>
      <c r="V72" s="89">
        <f>'AEO 2022 52 Raw'!Y60</f>
        <v>38.848922999999999</v>
      </c>
      <c r="W72" s="89">
        <f>'AEO 2022 52 Raw'!Z60</f>
        <v>38.831294999999997</v>
      </c>
      <c r="X72" s="89">
        <f>'AEO 2022 52 Raw'!AA60</f>
        <v>38.816208000000003</v>
      </c>
      <c r="Y72" s="89">
        <f>'AEO 2022 52 Raw'!AB60</f>
        <v>38.802151000000002</v>
      </c>
      <c r="Z72" s="89">
        <f>'AEO 2022 52 Raw'!AC60</f>
        <v>38.792313</v>
      </c>
      <c r="AA72" s="89">
        <f>'AEO 2022 52 Raw'!AD60</f>
        <v>38.786704999999998</v>
      </c>
      <c r="AB72" s="89">
        <f>'AEO 2022 52 Raw'!AE60</f>
        <v>38.783347999999997</v>
      </c>
      <c r="AC72" s="89">
        <f>'AEO 2022 52 Raw'!AF60</f>
        <v>38.782992999999998</v>
      </c>
      <c r="AD72" s="89">
        <f>'AEO 2022 52 Raw'!AG60</f>
        <v>38.784992000000003</v>
      </c>
      <c r="AE72" s="89">
        <f>'AEO 2022 52 Raw'!AH60</f>
        <v>38.789485999999997</v>
      </c>
      <c r="AF72" s="89">
        <f>'AEO 2022 52 Raw'!AI60</f>
        <v>38.781157999999998</v>
      </c>
      <c r="AG72" s="95">
        <f>'AEO 2022 52 Raw'!AJ60</f>
        <v>-3.0000000000000001E-3</v>
      </c>
    </row>
    <row r="73" spans="1:33" ht="15" customHeight="1" x14ac:dyDescent="0.25">
      <c r="A73" s="83" t="s">
        <v>2237</v>
      </c>
      <c r="B73" s="88" t="s">
        <v>2175</v>
      </c>
      <c r="C73" s="89">
        <f>'AEO 2022 52 Raw'!F61</f>
        <v>43.989657999999999</v>
      </c>
      <c r="D73" s="89">
        <f>'AEO 2022 52 Raw'!G61</f>
        <v>43.196323</v>
      </c>
      <c r="E73" s="89">
        <f>'AEO 2022 52 Raw'!H61</f>
        <v>42.633175000000001</v>
      </c>
      <c r="F73" s="89">
        <f>'AEO 2022 52 Raw'!I61</f>
        <v>42.115555000000001</v>
      </c>
      <c r="G73" s="89">
        <f>'AEO 2022 52 Raw'!J61</f>
        <v>41.748477999999999</v>
      </c>
      <c r="H73" s="89">
        <f>'AEO 2022 52 Raw'!K61</f>
        <v>41.412925999999999</v>
      </c>
      <c r="I73" s="89">
        <f>'AEO 2022 52 Raw'!L61</f>
        <v>41.107070999999998</v>
      </c>
      <c r="J73" s="89">
        <f>'AEO 2022 52 Raw'!M61</f>
        <v>40.855263000000001</v>
      </c>
      <c r="K73" s="89">
        <f>'AEO 2022 52 Raw'!N61</f>
        <v>40.656272999999999</v>
      </c>
      <c r="L73" s="89">
        <f>'AEO 2022 52 Raw'!O61</f>
        <v>40.498767999999998</v>
      </c>
      <c r="M73" s="89">
        <f>'AEO 2022 52 Raw'!P61</f>
        <v>40.381092000000002</v>
      </c>
      <c r="N73" s="89">
        <f>'AEO 2022 52 Raw'!Q61</f>
        <v>40.283543000000002</v>
      </c>
      <c r="O73" s="89">
        <f>'AEO 2022 52 Raw'!R61</f>
        <v>40.218609000000001</v>
      </c>
      <c r="P73" s="89">
        <f>'AEO 2022 52 Raw'!S61</f>
        <v>40.146023</v>
      </c>
      <c r="Q73" s="89">
        <f>'AEO 2022 52 Raw'!T61</f>
        <v>40.082599999999999</v>
      </c>
      <c r="R73" s="89">
        <f>'AEO 2022 52 Raw'!U61</f>
        <v>40.030132000000002</v>
      </c>
      <c r="S73" s="89">
        <f>'AEO 2022 52 Raw'!V61</f>
        <v>39.985042999999997</v>
      </c>
      <c r="T73" s="89">
        <f>'AEO 2022 52 Raw'!W61</f>
        <v>39.944873999999999</v>
      </c>
      <c r="U73" s="89">
        <f>'AEO 2022 52 Raw'!X61</f>
        <v>39.912768999999997</v>
      </c>
      <c r="V73" s="89">
        <f>'AEO 2022 52 Raw'!Y61</f>
        <v>39.876747000000002</v>
      </c>
      <c r="W73" s="89">
        <f>'AEO 2022 52 Raw'!Z61</f>
        <v>39.860450999999998</v>
      </c>
      <c r="X73" s="89">
        <f>'AEO 2022 52 Raw'!AA61</f>
        <v>39.846679999999999</v>
      </c>
      <c r="Y73" s="89">
        <f>'AEO 2022 52 Raw'!AB61</f>
        <v>39.833754999999996</v>
      </c>
      <c r="Z73" s="89">
        <f>'AEO 2022 52 Raw'!AC61</f>
        <v>39.824730000000002</v>
      </c>
      <c r="AA73" s="89">
        <f>'AEO 2022 52 Raw'!AD61</f>
        <v>39.819564999999997</v>
      </c>
      <c r="AB73" s="89">
        <f>'AEO 2022 52 Raw'!AE61</f>
        <v>39.816600999999999</v>
      </c>
      <c r="AC73" s="89">
        <f>'AEO 2022 52 Raw'!AF61</f>
        <v>39.816296000000001</v>
      </c>
      <c r="AD73" s="89">
        <f>'AEO 2022 52 Raw'!AG61</f>
        <v>39.818469999999998</v>
      </c>
      <c r="AE73" s="89">
        <f>'AEO 2022 52 Raw'!AH61</f>
        <v>39.822792</v>
      </c>
      <c r="AF73" s="89">
        <f>'AEO 2022 52 Raw'!AI61</f>
        <v>39.813499</v>
      </c>
      <c r="AG73" s="95">
        <f>'AEO 2022 52 Raw'!AJ61</f>
        <v>-3.0000000000000001E-3</v>
      </c>
    </row>
    <row r="74" spans="1:33" ht="15" customHeight="1" x14ac:dyDescent="0.25">
      <c r="A74" s="83" t="s">
        <v>2238</v>
      </c>
      <c r="B74" s="88" t="s">
        <v>2177</v>
      </c>
      <c r="C74" s="89">
        <f>'AEO 2022 52 Raw'!F62</f>
        <v>53.651096000000003</v>
      </c>
      <c r="D74" s="89">
        <f>'AEO 2022 52 Raw'!G62</f>
        <v>52.677337999999999</v>
      </c>
      <c r="E74" s="89">
        <f>'AEO 2022 52 Raw'!H62</f>
        <v>51.938896</v>
      </c>
      <c r="F74" s="89">
        <f>'AEO 2022 52 Raw'!I62</f>
        <v>51.227061999999997</v>
      </c>
      <c r="G74" s="89">
        <f>'AEO 2022 52 Raw'!J62</f>
        <v>50.719619999999999</v>
      </c>
      <c r="H74" s="89">
        <f>'AEO 2022 52 Raw'!K62</f>
        <v>50.215755000000001</v>
      </c>
      <c r="I74" s="89">
        <f>'AEO 2022 52 Raw'!L62</f>
        <v>49.780799999999999</v>
      </c>
      <c r="J74" s="89">
        <f>'AEO 2022 52 Raw'!M62</f>
        <v>49.416355000000003</v>
      </c>
      <c r="K74" s="89">
        <f>'AEO 2022 52 Raw'!N62</f>
        <v>49.124409</v>
      </c>
      <c r="L74" s="89">
        <f>'AEO 2022 52 Raw'!O62</f>
        <v>48.891396</v>
      </c>
      <c r="M74" s="89">
        <f>'AEO 2022 52 Raw'!P62</f>
        <v>48.712200000000003</v>
      </c>
      <c r="N74" s="89">
        <f>'AEO 2022 52 Raw'!Q62</f>
        <v>48.566471</v>
      </c>
      <c r="O74" s="89">
        <f>'AEO 2022 52 Raw'!R62</f>
        <v>48.459319999999998</v>
      </c>
      <c r="P74" s="89">
        <f>'AEO 2022 52 Raw'!S62</f>
        <v>48.351467</v>
      </c>
      <c r="Q74" s="89">
        <f>'AEO 2022 52 Raw'!T62</f>
        <v>48.258087000000003</v>
      </c>
      <c r="R74" s="89">
        <f>'AEO 2022 52 Raw'!U62</f>
        <v>48.180022999999998</v>
      </c>
      <c r="S74" s="89">
        <f>'AEO 2022 52 Raw'!V62</f>
        <v>48.111668000000002</v>
      </c>
      <c r="T74" s="89">
        <f>'AEO 2022 52 Raw'!W62</f>
        <v>48.048656000000001</v>
      </c>
      <c r="U74" s="89">
        <f>'AEO 2022 52 Raw'!X62</f>
        <v>47.993713</v>
      </c>
      <c r="V74" s="89">
        <f>'AEO 2022 52 Raw'!Y62</f>
        <v>47.937542000000001</v>
      </c>
      <c r="W74" s="89">
        <f>'AEO 2022 52 Raw'!Z62</f>
        <v>47.908417</v>
      </c>
      <c r="X74" s="89">
        <f>'AEO 2022 52 Raw'!AA62</f>
        <v>47.882632999999998</v>
      </c>
      <c r="Y74" s="89">
        <f>'AEO 2022 52 Raw'!AB62</f>
        <v>47.858063000000001</v>
      </c>
      <c r="Z74" s="89">
        <f>'AEO 2022 52 Raw'!AC62</f>
        <v>47.837634999999999</v>
      </c>
      <c r="AA74" s="89">
        <f>'AEO 2022 52 Raw'!AD62</f>
        <v>47.821449000000001</v>
      </c>
      <c r="AB74" s="89">
        <f>'AEO 2022 52 Raw'!AE62</f>
        <v>47.808197</v>
      </c>
      <c r="AC74" s="89">
        <f>'AEO 2022 52 Raw'!AF62</f>
        <v>47.797694999999997</v>
      </c>
      <c r="AD74" s="89">
        <f>'AEO 2022 52 Raw'!AG62</f>
        <v>47.790073</v>
      </c>
      <c r="AE74" s="89">
        <f>'AEO 2022 52 Raw'!AH62</f>
        <v>47.784720999999998</v>
      </c>
      <c r="AF74" s="89">
        <f>'AEO 2022 52 Raw'!AI62</f>
        <v>47.765087000000001</v>
      </c>
      <c r="AG74" s="95">
        <f>'AEO 2022 52 Raw'!AJ62</f>
        <v>-4.0000000000000001E-3</v>
      </c>
    </row>
    <row r="75" spans="1:33" ht="15" customHeight="1" x14ac:dyDescent="0.25">
      <c r="A75" s="83" t="s">
        <v>2239</v>
      </c>
      <c r="B75" s="88" t="s">
        <v>2179</v>
      </c>
      <c r="C75" s="89">
        <f>'AEO 2022 52 Raw'!F63</f>
        <v>113.715446</v>
      </c>
      <c r="D75" s="89">
        <f>'AEO 2022 52 Raw'!G63</f>
        <v>112.86473100000001</v>
      </c>
      <c r="E75" s="89">
        <f>'AEO 2022 52 Raw'!H63</f>
        <v>112.19059</v>
      </c>
      <c r="F75" s="89">
        <f>'AEO 2022 52 Raw'!I63</f>
        <v>111.466675</v>
      </c>
      <c r="G75" s="89">
        <f>'AEO 2022 52 Raw'!J63</f>
        <v>111.128738</v>
      </c>
      <c r="H75" s="89">
        <f>'AEO 2022 52 Raw'!K63</f>
        <v>110.743523</v>
      </c>
      <c r="I75" s="89">
        <f>'AEO 2022 52 Raw'!L63</f>
        <v>110.35442399999999</v>
      </c>
      <c r="J75" s="89">
        <f>'AEO 2022 52 Raw'!M63</f>
        <v>110.01675400000001</v>
      </c>
      <c r="K75" s="89">
        <f>'AEO 2022 52 Raw'!N63</f>
        <v>109.747826</v>
      </c>
      <c r="L75" s="89">
        <f>'AEO 2022 52 Raw'!O63</f>
        <v>109.537102</v>
      </c>
      <c r="M75" s="89">
        <f>'AEO 2022 52 Raw'!P63</f>
        <v>109.37151299999999</v>
      </c>
      <c r="N75" s="89">
        <f>'AEO 2022 52 Raw'!Q63</f>
        <v>109.237053</v>
      </c>
      <c r="O75" s="89">
        <f>'AEO 2022 52 Raw'!R63</f>
        <v>109.140366</v>
      </c>
      <c r="P75" s="89">
        <f>'AEO 2022 52 Raw'!S63</f>
        <v>109.04136699999999</v>
      </c>
      <c r="Q75" s="89">
        <f>'AEO 2022 52 Raw'!T63</f>
        <v>108.95682499999999</v>
      </c>
      <c r="R75" s="89">
        <f>'AEO 2022 52 Raw'!U63</f>
        <v>108.886909</v>
      </c>
      <c r="S75" s="89">
        <f>'AEO 2022 52 Raw'!V63</f>
        <v>108.826691</v>
      </c>
      <c r="T75" s="89">
        <f>'AEO 2022 52 Raw'!W63</f>
        <v>108.77160600000001</v>
      </c>
      <c r="U75" s="89">
        <f>'AEO 2022 52 Raw'!X63</f>
        <v>108.72318300000001</v>
      </c>
      <c r="V75" s="89">
        <f>'AEO 2022 52 Raw'!Y63</f>
        <v>108.672653</v>
      </c>
      <c r="W75" s="89">
        <f>'AEO 2022 52 Raw'!Z63</f>
        <v>108.64969600000001</v>
      </c>
      <c r="X75" s="89">
        <f>'AEO 2022 52 Raw'!AA63</f>
        <v>108.629425</v>
      </c>
      <c r="Y75" s="89">
        <f>'AEO 2022 52 Raw'!AB63</f>
        <v>108.610069</v>
      </c>
      <c r="Z75" s="89">
        <f>'AEO 2022 52 Raw'!AC63</f>
        <v>108.594376</v>
      </c>
      <c r="AA75" s="89">
        <f>'AEO 2022 52 Raw'!AD63</f>
        <v>108.582359</v>
      </c>
      <c r="AB75" s="89">
        <f>'AEO 2022 52 Raw'!AE63</f>
        <v>108.572914</v>
      </c>
      <c r="AC75" s="89">
        <f>'AEO 2022 52 Raw'!AF63</f>
        <v>108.56601000000001</v>
      </c>
      <c r="AD75" s="89">
        <f>'AEO 2022 52 Raw'!AG63</f>
        <v>108.561508</v>
      </c>
      <c r="AE75" s="89">
        <f>'AEO 2022 52 Raw'!AH63</f>
        <v>108.559059</v>
      </c>
      <c r="AF75" s="89">
        <f>'AEO 2022 52 Raw'!AI63</f>
        <v>108.54098500000001</v>
      </c>
      <c r="AG75" s="95">
        <f>'AEO 2022 52 Raw'!AJ63</f>
        <v>-2E-3</v>
      </c>
    </row>
    <row r="76" spans="1:33" ht="15" customHeight="1" x14ac:dyDescent="0.25">
      <c r="A76" s="83" t="s">
        <v>2240</v>
      </c>
      <c r="B76" s="88" t="s">
        <v>2181</v>
      </c>
      <c r="C76" s="89">
        <f>'AEO 2022 52 Raw'!F64</f>
        <v>40.570137000000003</v>
      </c>
      <c r="D76" s="89">
        <f>'AEO 2022 52 Raw'!G64</f>
        <v>39.852684000000004</v>
      </c>
      <c r="E76" s="89">
        <f>'AEO 2022 52 Raw'!H64</f>
        <v>39.351073999999997</v>
      </c>
      <c r="F76" s="89">
        <f>'AEO 2022 52 Raw'!I64</f>
        <v>38.900703</v>
      </c>
      <c r="G76" s="89">
        <f>'AEO 2022 52 Raw'!J64</f>
        <v>38.606613000000003</v>
      </c>
      <c r="H76" s="89">
        <f>'AEO 2022 52 Raw'!K64</f>
        <v>38.386634999999998</v>
      </c>
      <c r="I76" s="89">
        <f>'AEO 2022 52 Raw'!L64</f>
        <v>38.156211999999996</v>
      </c>
      <c r="J76" s="89">
        <f>'AEO 2022 52 Raw'!M64</f>
        <v>37.967548000000001</v>
      </c>
      <c r="K76" s="89">
        <f>'AEO 2022 52 Raw'!N64</f>
        <v>37.816966999999998</v>
      </c>
      <c r="L76" s="89">
        <f>'AEO 2022 52 Raw'!O64</f>
        <v>37.695141</v>
      </c>
      <c r="M76" s="89">
        <f>'AEO 2022 52 Raw'!P64</f>
        <v>37.599964</v>
      </c>
      <c r="N76" s="89">
        <f>'AEO 2022 52 Raw'!Q64</f>
        <v>37.519992999999999</v>
      </c>
      <c r="O76" s="89">
        <f>'AEO 2022 52 Raw'!R64</f>
        <v>37.459620999999999</v>
      </c>
      <c r="P76" s="89">
        <f>'AEO 2022 52 Raw'!S64</f>
        <v>37.387669000000002</v>
      </c>
      <c r="Q76" s="89">
        <f>'AEO 2022 52 Raw'!T64</f>
        <v>37.322825999999999</v>
      </c>
      <c r="R76" s="89">
        <f>'AEO 2022 52 Raw'!U64</f>
        <v>37.26746</v>
      </c>
      <c r="S76" s="89">
        <f>'AEO 2022 52 Raw'!V64</f>
        <v>37.218646999999997</v>
      </c>
      <c r="T76" s="89">
        <f>'AEO 2022 52 Raw'!W64</f>
        <v>37.173878000000002</v>
      </c>
      <c r="U76" s="89">
        <f>'AEO 2022 52 Raw'!X64</f>
        <v>37.134895</v>
      </c>
      <c r="V76" s="89">
        <f>'AEO 2022 52 Raw'!Y64</f>
        <v>37.094588999999999</v>
      </c>
      <c r="W76" s="89">
        <f>'AEO 2022 52 Raw'!Z64</f>
        <v>37.065807</v>
      </c>
      <c r="X76" s="89">
        <f>'AEO 2022 52 Raw'!AA64</f>
        <v>37.039776000000003</v>
      </c>
      <c r="Y76" s="89">
        <f>'AEO 2022 52 Raw'!AB64</f>
        <v>37.015793000000002</v>
      </c>
      <c r="Z76" s="89">
        <f>'AEO 2022 52 Raw'!AC64</f>
        <v>36.995055999999998</v>
      </c>
      <c r="AA76" s="89">
        <f>'AEO 2022 52 Raw'!AD64</f>
        <v>36.978920000000002</v>
      </c>
      <c r="AB76" s="89">
        <f>'AEO 2022 52 Raw'!AE64</f>
        <v>36.965107000000003</v>
      </c>
      <c r="AC76" s="89">
        <f>'AEO 2022 52 Raw'!AF64</f>
        <v>36.954028999999998</v>
      </c>
      <c r="AD76" s="89">
        <f>'AEO 2022 52 Raw'!AG64</f>
        <v>36.944088000000001</v>
      </c>
      <c r="AE76" s="89">
        <f>'AEO 2022 52 Raw'!AH64</f>
        <v>36.936892999999998</v>
      </c>
      <c r="AF76" s="89">
        <f>'AEO 2022 52 Raw'!AI64</f>
        <v>36.913432999999998</v>
      </c>
      <c r="AG76" s="95">
        <f>'AEO 2022 52 Raw'!AJ64</f>
        <v>-3.0000000000000001E-3</v>
      </c>
    </row>
    <row r="77" spans="1:33" ht="15" customHeight="1" x14ac:dyDescent="0.25">
      <c r="A77" s="83" t="s">
        <v>2241</v>
      </c>
      <c r="B77" s="88" t="s">
        <v>2183</v>
      </c>
      <c r="C77" s="89">
        <f>'AEO 2022 52 Raw'!F65</f>
        <v>54.496189000000001</v>
      </c>
      <c r="D77" s="89">
        <f>'AEO 2022 52 Raw'!G65</f>
        <v>53.589302000000004</v>
      </c>
      <c r="E77" s="89">
        <f>'AEO 2022 52 Raw'!H65</f>
        <v>52.918982999999997</v>
      </c>
      <c r="F77" s="89">
        <f>'AEO 2022 52 Raw'!I65</f>
        <v>52.326469000000003</v>
      </c>
      <c r="G77" s="89">
        <f>'AEO 2022 52 Raw'!J65</f>
        <v>51.914383000000001</v>
      </c>
      <c r="H77" s="89">
        <f>'AEO 2022 52 Raw'!K65</f>
        <v>51.562263000000002</v>
      </c>
      <c r="I77" s="89">
        <f>'AEO 2022 52 Raw'!L65</f>
        <v>51.252701000000002</v>
      </c>
      <c r="J77" s="89">
        <f>'AEO 2022 52 Raw'!M65</f>
        <v>50.998519999999999</v>
      </c>
      <c r="K77" s="89">
        <f>'AEO 2022 52 Raw'!N65</f>
        <v>50.791888999999998</v>
      </c>
      <c r="L77" s="89">
        <f>'AEO 2022 52 Raw'!O65</f>
        <v>50.621921999999998</v>
      </c>
      <c r="M77" s="89">
        <f>'AEO 2022 52 Raw'!P65</f>
        <v>50.484478000000003</v>
      </c>
      <c r="N77" s="89">
        <f>'AEO 2022 52 Raw'!Q65</f>
        <v>50.368442999999999</v>
      </c>
      <c r="O77" s="89">
        <f>'AEO 2022 52 Raw'!R65</f>
        <v>50.273795999999997</v>
      </c>
      <c r="P77" s="89">
        <f>'AEO 2022 52 Raw'!S65</f>
        <v>50.170532000000001</v>
      </c>
      <c r="Q77" s="89">
        <f>'AEO 2022 52 Raw'!T65</f>
        <v>50.078254999999999</v>
      </c>
      <c r="R77" s="89">
        <f>'AEO 2022 52 Raw'!U65</f>
        <v>49.997971</v>
      </c>
      <c r="S77" s="89">
        <f>'AEO 2022 52 Raw'!V65</f>
        <v>49.926772999999997</v>
      </c>
      <c r="T77" s="89">
        <f>'AEO 2022 52 Raw'!W65</f>
        <v>49.860095999999999</v>
      </c>
      <c r="U77" s="89">
        <f>'AEO 2022 52 Raw'!X65</f>
        <v>49.799149</v>
      </c>
      <c r="V77" s="89">
        <f>'AEO 2022 52 Raw'!Y65</f>
        <v>49.73827</v>
      </c>
      <c r="W77" s="89">
        <f>'AEO 2022 52 Raw'!Z65</f>
        <v>49.690845000000003</v>
      </c>
      <c r="X77" s="89">
        <f>'AEO 2022 52 Raw'!AA65</f>
        <v>49.646960999999997</v>
      </c>
      <c r="Y77" s="89">
        <f>'AEO 2022 52 Raw'!AB65</f>
        <v>49.605896000000001</v>
      </c>
      <c r="Z77" s="89">
        <f>'AEO 2022 52 Raw'!AC65</f>
        <v>49.568694999999998</v>
      </c>
      <c r="AA77" s="89">
        <f>'AEO 2022 52 Raw'!AD65</f>
        <v>49.535378000000001</v>
      </c>
      <c r="AB77" s="89">
        <f>'AEO 2022 52 Raw'!AE65</f>
        <v>49.505153999999997</v>
      </c>
      <c r="AC77" s="89">
        <f>'AEO 2022 52 Raw'!AF65</f>
        <v>49.479103000000002</v>
      </c>
      <c r="AD77" s="89">
        <f>'AEO 2022 52 Raw'!AG65</f>
        <v>49.454571000000001</v>
      </c>
      <c r="AE77" s="89">
        <f>'AEO 2022 52 Raw'!AH65</f>
        <v>49.433715999999997</v>
      </c>
      <c r="AF77" s="89">
        <f>'AEO 2022 52 Raw'!AI65</f>
        <v>49.395775</v>
      </c>
      <c r="AG77" s="95">
        <f>'AEO 2022 52 Raw'!AJ65</f>
        <v>-3.0000000000000001E-3</v>
      </c>
    </row>
    <row r="78" spans="1:33" ht="15" customHeight="1" x14ac:dyDescent="0.25">
      <c r="A78" s="83" t="s">
        <v>2242</v>
      </c>
      <c r="B78" s="88" t="s">
        <v>2185</v>
      </c>
      <c r="C78" s="89">
        <f>'AEO 2022 52 Raw'!F66</f>
        <v>47.088225999999999</v>
      </c>
      <c r="D78" s="89">
        <f>'AEO 2022 52 Raw'!G66</f>
        <v>46.105105999999999</v>
      </c>
      <c r="E78" s="89">
        <f>'AEO 2022 52 Raw'!H66</f>
        <v>45.356997999999997</v>
      </c>
      <c r="F78" s="89">
        <f>'AEO 2022 52 Raw'!I66</f>
        <v>44.720078000000001</v>
      </c>
      <c r="G78" s="89">
        <f>'AEO 2022 52 Raw'!J66</f>
        <v>44.177238000000003</v>
      </c>
      <c r="H78" s="89">
        <f>'AEO 2022 52 Raw'!K66</f>
        <v>43.729298</v>
      </c>
      <c r="I78" s="89">
        <f>'AEO 2022 52 Raw'!L66</f>
        <v>43.361435</v>
      </c>
      <c r="J78" s="89">
        <f>'AEO 2022 52 Raw'!M66</f>
        <v>43.067520000000002</v>
      </c>
      <c r="K78" s="89">
        <f>'AEO 2022 52 Raw'!N66</f>
        <v>42.833548999999998</v>
      </c>
      <c r="L78" s="89">
        <f>'AEO 2022 52 Raw'!O66</f>
        <v>42.650803000000003</v>
      </c>
      <c r="M78" s="89">
        <f>'AEO 2022 52 Raw'!P66</f>
        <v>42.512011999999999</v>
      </c>
      <c r="N78" s="89">
        <f>'AEO 2022 52 Raw'!Q66</f>
        <v>42.408099999999997</v>
      </c>
      <c r="O78" s="89">
        <f>'AEO 2022 52 Raw'!R66</f>
        <v>42.330139000000003</v>
      </c>
      <c r="P78" s="89">
        <f>'AEO 2022 52 Raw'!S66</f>
        <v>42.203510000000001</v>
      </c>
      <c r="Q78" s="89">
        <f>'AEO 2022 52 Raw'!T66</f>
        <v>42.078277999999997</v>
      </c>
      <c r="R78" s="89">
        <f>'AEO 2022 52 Raw'!U66</f>
        <v>41.965724999999999</v>
      </c>
      <c r="S78" s="89">
        <f>'AEO 2022 52 Raw'!V66</f>
        <v>41.861590999999997</v>
      </c>
      <c r="T78" s="89">
        <f>'AEO 2022 52 Raw'!W66</f>
        <v>41.763451000000003</v>
      </c>
      <c r="U78" s="89">
        <f>'AEO 2022 52 Raw'!X66</f>
        <v>41.669688999999998</v>
      </c>
      <c r="V78" s="89">
        <f>'AEO 2022 52 Raw'!Y66</f>
        <v>41.578716</v>
      </c>
      <c r="W78" s="89">
        <f>'AEO 2022 52 Raw'!Z66</f>
        <v>41.506068999999997</v>
      </c>
      <c r="X78" s="89">
        <f>'AEO 2022 52 Raw'!AA66</f>
        <v>41.436878</v>
      </c>
      <c r="Y78" s="89">
        <f>'AEO 2022 52 Raw'!AB66</f>
        <v>41.370913999999999</v>
      </c>
      <c r="Z78" s="89">
        <f>'AEO 2022 52 Raw'!AC66</f>
        <v>41.308197</v>
      </c>
      <c r="AA78" s="89">
        <f>'AEO 2022 52 Raw'!AD66</f>
        <v>41.248589000000003</v>
      </c>
      <c r="AB78" s="89">
        <f>'AEO 2022 52 Raw'!AE66</f>
        <v>41.192588999999998</v>
      </c>
      <c r="AC78" s="89">
        <f>'AEO 2022 52 Raw'!AF66</f>
        <v>41.139256000000003</v>
      </c>
      <c r="AD78" s="89">
        <f>'AEO 2022 52 Raw'!AG66</f>
        <v>41.088245000000001</v>
      </c>
      <c r="AE78" s="89">
        <f>'AEO 2022 52 Raw'!AH66</f>
        <v>41.040100000000002</v>
      </c>
      <c r="AF78" s="89">
        <f>'AEO 2022 52 Raw'!AI66</f>
        <v>40.987758999999997</v>
      </c>
      <c r="AG78" s="95">
        <f>'AEO 2022 52 Raw'!AJ66</f>
        <v>-5.0000000000000001E-3</v>
      </c>
    </row>
    <row r="79" spans="1:33" ht="15" customHeight="1" x14ac:dyDescent="0.25">
      <c r="A79" s="83" t="s">
        <v>2243</v>
      </c>
      <c r="B79" s="88" t="s">
        <v>2187</v>
      </c>
      <c r="C79" s="89">
        <f>'AEO 2022 52 Raw'!F67</f>
        <v>0</v>
      </c>
      <c r="D79" s="89">
        <f>'AEO 2022 52 Raw'!G67</f>
        <v>0</v>
      </c>
      <c r="E79" s="89">
        <f>'AEO 2022 52 Raw'!H67</f>
        <v>0</v>
      </c>
      <c r="F79" s="89">
        <f>'AEO 2022 52 Raw'!I67</f>
        <v>0</v>
      </c>
      <c r="G79" s="89">
        <f>'AEO 2022 52 Raw'!J67</f>
        <v>0</v>
      </c>
      <c r="H79" s="89">
        <f>'AEO 2022 52 Raw'!K67</f>
        <v>0</v>
      </c>
      <c r="I79" s="89">
        <f>'AEO 2022 52 Raw'!L67</f>
        <v>0</v>
      </c>
      <c r="J79" s="89">
        <f>'AEO 2022 52 Raw'!M67</f>
        <v>0</v>
      </c>
      <c r="K79" s="89">
        <f>'AEO 2022 52 Raw'!N67</f>
        <v>0</v>
      </c>
      <c r="L79" s="89">
        <f>'AEO 2022 52 Raw'!O67</f>
        <v>0</v>
      </c>
      <c r="M79" s="89">
        <f>'AEO 2022 52 Raw'!P67</f>
        <v>0</v>
      </c>
      <c r="N79" s="89">
        <f>'AEO 2022 52 Raw'!Q67</f>
        <v>0</v>
      </c>
      <c r="O79" s="89">
        <f>'AEO 2022 52 Raw'!R67</f>
        <v>0</v>
      </c>
      <c r="P79" s="89">
        <f>'AEO 2022 52 Raw'!S67</f>
        <v>0</v>
      </c>
      <c r="Q79" s="89">
        <f>'AEO 2022 52 Raw'!T67</f>
        <v>0</v>
      </c>
      <c r="R79" s="89">
        <f>'AEO 2022 52 Raw'!U67</f>
        <v>0</v>
      </c>
      <c r="S79" s="89">
        <f>'AEO 2022 52 Raw'!V67</f>
        <v>0</v>
      </c>
      <c r="T79" s="89">
        <f>'AEO 2022 52 Raw'!W67</f>
        <v>0</v>
      </c>
      <c r="U79" s="89">
        <f>'AEO 2022 52 Raw'!X67</f>
        <v>0</v>
      </c>
      <c r="V79" s="89">
        <f>'AEO 2022 52 Raw'!Y67</f>
        <v>0</v>
      </c>
      <c r="W79" s="89">
        <f>'AEO 2022 52 Raw'!Z67</f>
        <v>0</v>
      </c>
      <c r="X79" s="89">
        <f>'AEO 2022 52 Raw'!AA67</f>
        <v>0</v>
      </c>
      <c r="Y79" s="89">
        <f>'AEO 2022 52 Raw'!AB67</f>
        <v>0</v>
      </c>
      <c r="Z79" s="89">
        <f>'AEO 2022 52 Raw'!AC67</f>
        <v>0</v>
      </c>
      <c r="AA79" s="89">
        <f>'AEO 2022 52 Raw'!AD67</f>
        <v>0</v>
      </c>
      <c r="AB79" s="89">
        <f>'AEO 2022 52 Raw'!AE67</f>
        <v>0</v>
      </c>
      <c r="AC79" s="89">
        <f>'AEO 2022 52 Raw'!AF67</f>
        <v>0</v>
      </c>
      <c r="AD79" s="89">
        <f>'AEO 2022 52 Raw'!AG67</f>
        <v>0</v>
      </c>
      <c r="AE79" s="89">
        <f>'AEO 2022 52 Raw'!AH67</f>
        <v>0</v>
      </c>
      <c r="AF79" s="89">
        <f>'AEO 2022 52 Raw'!AI67</f>
        <v>0</v>
      </c>
      <c r="AG79" s="95" t="str">
        <f>'AEO 2022 52 Raw'!AJ67</f>
        <v>- -</v>
      </c>
    </row>
    <row r="80" spans="1:33" ht="15" customHeight="1" x14ac:dyDescent="0.25">
      <c r="A80" s="83" t="s">
        <v>2244</v>
      </c>
      <c r="B80" s="88" t="s">
        <v>2189</v>
      </c>
      <c r="C80" s="89">
        <f>'AEO 2022 52 Raw'!F68</f>
        <v>0</v>
      </c>
      <c r="D80" s="89">
        <f>'AEO 2022 52 Raw'!G68</f>
        <v>0</v>
      </c>
      <c r="E80" s="89">
        <f>'AEO 2022 52 Raw'!H68</f>
        <v>0</v>
      </c>
      <c r="F80" s="89">
        <f>'AEO 2022 52 Raw'!I68</f>
        <v>0</v>
      </c>
      <c r="G80" s="89">
        <f>'AEO 2022 52 Raw'!J68</f>
        <v>0</v>
      </c>
      <c r="H80" s="89">
        <f>'AEO 2022 52 Raw'!K68</f>
        <v>0</v>
      </c>
      <c r="I80" s="89">
        <f>'AEO 2022 52 Raw'!L68</f>
        <v>0</v>
      </c>
      <c r="J80" s="89">
        <f>'AEO 2022 52 Raw'!M68</f>
        <v>0</v>
      </c>
      <c r="K80" s="89">
        <f>'AEO 2022 52 Raw'!N68</f>
        <v>0</v>
      </c>
      <c r="L80" s="89">
        <f>'AEO 2022 52 Raw'!O68</f>
        <v>0</v>
      </c>
      <c r="M80" s="89">
        <f>'AEO 2022 52 Raw'!P68</f>
        <v>0</v>
      </c>
      <c r="N80" s="89">
        <f>'AEO 2022 52 Raw'!Q68</f>
        <v>0</v>
      </c>
      <c r="O80" s="89">
        <f>'AEO 2022 52 Raw'!R68</f>
        <v>0</v>
      </c>
      <c r="P80" s="89">
        <f>'AEO 2022 52 Raw'!S68</f>
        <v>0</v>
      </c>
      <c r="Q80" s="89">
        <f>'AEO 2022 52 Raw'!T68</f>
        <v>0</v>
      </c>
      <c r="R80" s="89">
        <f>'AEO 2022 52 Raw'!U68</f>
        <v>0</v>
      </c>
      <c r="S80" s="89">
        <f>'AEO 2022 52 Raw'!V68</f>
        <v>0</v>
      </c>
      <c r="T80" s="89">
        <f>'AEO 2022 52 Raw'!W68</f>
        <v>0</v>
      </c>
      <c r="U80" s="89">
        <f>'AEO 2022 52 Raw'!X68</f>
        <v>0</v>
      </c>
      <c r="V80" s="89">
        <f>'AEO 2022 52 Raw'!Y68</f>
        <v>0</v>
      </c>
      <c r="W80" s="89">
        <f>'AEO 2022 52 Raw'!Z68</f>
        <v>0</v>
      </c>
      <c r="X80" s="89">
        <f>'AEO 2022 52 Raw'!AA68</f>
        <v>0</v>
      </c>
      <c r="Y80" s="89">
        <f>'AEO 2022 52 Raw'!AB68</f>
        <v>0</v>
      </c>
      <c r="Z80" s="89">
        <f>'AEO 2022 52 Raw'!AC68</f>
        <v>0</v>
      </c>
      <c r="AA80" s="89">
        <f>'AEO 2022 52 Raw'!AD68</f>
        <v>0</v>
      </c>
      <c r="AB80" s="89">
        <f>'AEO 2022 52 Raw'!AE68</f>
        <v>0</v>
      </c>
      <c r="AC80" s="89">
        <f>'AEO 2022 52 Raw'!AF68</f>
        <v>0</v>
      </c>
      <c r="AD80" s="89">
        <f>'AEO 2022 52 Raw'!AG68</f>
        <v>0</v>
      </c>
      <c r="AE80" s="89">
        <f>'AEO 2022 52 Raw'!AH68</f>
        <v>0</v>
      </c>
      <c r="AF80" s="89">
        <f>'AEO 2022 52 Raw'!AI68</f>
        <v>0</v>
      </c>
      <c r="AG80" s="95" t="str">
        <f>'AEO 2022 52 Raw'!AJ68</f>
        <v>- -</v>
      </c>
    </row>
    <row r="81" spans="1:33" ht="15" customHeight="1" x14ac:dyDescent="0.25">
      <c r="A81" s="83" t="s">
        <v>2245</v>
      </c>
      <c r="B81" s="88" t="s">
        <v>2191</v>
      </c>
      <c r="C81" s="89">
        <f>'AEO 2022 52 Raw'!F69</f>
        <v>48.526969999999999</v>
      </c>
      <c r="D81" s="89">
        <f>'AEO 2022 52 Raw'!G69</f>
        <v>47.602958999999998</v>
      </c>
      <c r="E81" s="89">
        <f>'AEO 2022 52 Raw'!H69</f>
        <v>46.947968000000003</v>
      </c>
      <c r="F81" s="89">
        <f>'AEO 2022 52 Raw'!I69</f>
        <v>46.452708999999999</v>
      </c>
      <c r="G81" s="89">
        <f>'AEO 2022 52 Raw'!J69</f>
        <v>46.038727000000002</v>
      </c>
      <c r="H81" s="89">
        <f>'AEO 2022 52 Raw'!K69</f>
        <v>45.736645000000003</v>
      </c>
      <c r="I81" s="89">
        <f>'AEO 2022 52 Raw'!L69</f>
        <v>45.510429000000002</v>
      </c>
      <c r="J81" s="89">
        <f>'AEO 2022 52 Raw'!M69</f>
        <v>45.338943</v>
      </c>
      <c r="K81" s="89">
        <f>'AEO 2022 52 Raw'!N69</f>
        <v>45.202412000000002</v>
      </c>
      <c r="L81" s="89">
        <f>'AEO 2022 52 Raw'!O69</f>
        <v>45.09066</v>
      </c>
      <c r="M81" s="89">
        <f>'AEO 2022 52 Raw'!P69</f>
        <v>44.998440000000002</v>
      </c>
      <c r="N81" s="89">
        <f>'AEO 2022 52 Raw'!Q69</f>
        <v>44.923428000000001</v>
      </c>
      <c r="O81" s="89">
        <f>'AEO 2022 52 Raw'!R69</f>
        <v>44.858584999999998</v>
      </c>
      <c r="P81" s="89">
        <f>'AEO 2022 52 Raw'!S69</f>
        <v>44.738185999999999</v>
      </c>
      <c r="Q81" s="89">
        <f>'AEO 2022 52 Raw'!T69</f>
        <v>44.621642999999999</v>
      </c>
      <c r="R81" s="89">
        <f>'AEO 2022 52 Raw'!U69</f>
        <v>44.512656999999997</v>
      </c>
      <c r="S81" s="89">
        <f>'AEO 2022 52 Raw'!V69</f>
        <v>44.410167999999999</v>
      </c>
      <c r="T81" s="89">
        <f>'AEO 2022 52 Raw'!W69</f>
        <v>44.309814000000003</v>
      </c>
      <c r="U81" s="89">
        <f>'AEO 2022 52 Raw'!X69</f>
        <v>44.214328999999999</v>
      </c>
      <c r="V81" s="89">
        <f>'AEO 2022 52 Raw'!Y69</f>
        <v>44.118701999999999</v>
      </c>
      <c r="W81" s="89">
        <f>'AEO 2022 52 Raw'!Z69</f>
        <v>44.027240999999997</v>
      </c>
      <c r="X81" s="89">
        <f>'AEO 2022 52 Raw'!AA69</f>
        <v>43.939700999999999</v>
      </c>
      <c r="Y81" s="89">
        <f>'AEO 2022 52 Raw'!AB69</f>
        <v>43.858376</v>
      </c>
      <c r="Z81" s="89">
        <f>'AEO 2022 52 Raw'!AC69</f>
        <v>43.780411000000001</v>
      </c>
      <c r="AA81" s="89">
        <f>'AEO 2022 52 Raw'!AD69</f>
        <v>43.706226000000001</v>
      </c>
      <c r="AB81" s="89">
        <f>'AEO 2022 52 Raw'!AE69</f>
        <v>43.635578000000002</v>
      </c>
      <c r="AC81" s="89">
        <f>'AEO 2022 52 Raw'!AF69</f>
        <v>43.567886000000001</v>
      </c>
      <c r="AD81" s="89">
        <f>'AEO 2022 52 Raw'!AG69</f>
        <v>43.502974999999999</v>
      </c>
      <c r="AE81" s="89">
        <f>'AEO 2022 52 Raw'!AH69</f>
        <v>43.441715000000002</v>
      </c>
      <c r="AF81" s="89">
        <f>'AEO 2022 52 Raw'!AI69</f>
        <v>43.376553000000001</v>
      </c>
      <c r="AG81" s="95">
        <f>'AEO 2022 52 Raw'!AJ69</f>
        <v>-4.0000000000000001E-3</v>
      </c>
    </row>
    <row r="82" spans="1:33" ht="15" customHeight="1" x14ac:dyDescent="0.25">
      <c r="A82" s="83" t="s">
        <v>2246</v>
      </c>
      <c r="B82" s="88" t="s">
        <v>2193</v>
      </c>
      <c r="C82" s="89">
        <f>'AEO 2022 52 Raw'!F70</f>
        <v>60.817616000000001</v>
      </c>
      <c r="D82" s="89">
        <f>'AEO 2022 52 Raw'!G70</f>
        <v>59.689143999999999</v>
      </c>
      <c r="E82" s="89">
        <f>'AEO 2022 52 Raw'!H70</f>
        <v>58.812095999999997</v>
      </c>
      <c r="F82" s="89">
        <f>'AEO 2022 52 Raw'!I70</f>
        <v>58.070022999999999</v>
      </c>
      <c r="G82" s="89">
        <f>'AEO 2022 52 Raw'!J70</f>
        <v>57.446812000000001</v>
      </c>
      <c r="H82" s="89">
        <f>'AEO 2022 52 Raw'!K70</f>
        <v>56.937305000000002</v>
      </c>
      <c r="I82" s="89">
        <f>'AEO 2022 52 Raw'!L70</f>
        <v>56.520454000000001</v>
      </c>
      <c r="J82" s="89">
        <f>'AEO 2022 52 Raw'!M70</f>
        <v>56.185237999999998</v>
      </c>
      <c r="K82" s="89">
        <f>'AEO 2022 52 Raw'!N70</f>
        <v>55.915317999999999</v>
      </c>
      <c r="L82" s="89">
        <f>'AEO 2022 52 Raw'!O70</f>
        <v>55.700015999999998</v>
      </c>
      <c r="M82" s="89">
        <f>'AEO 2022 52 Raw'!P70</f>
        <v>55.531281</v>
      </c>
      <c r="N82" s="89">
        <f>'AEO 2022 52 Raw'!Q70</f>
        <v>55.399890999999997</v>
      </c>
      <c r="O82" s="89">
        <f>'AEO 2022 52 Raw'!R70</f>
        <v>55.293689999999998</v>
      </c>
      <c r="P82" s="89">
        <f>'AEO 2022 52 Raw'!S70</f>
        <v>55.138205999999997</v>
      </c>
      <c r="Q82" s="89">
        <f>'AEO 2022 52 Raw'!T70</f>
        <v>54.988101999999998</v>
      </c>
      <c r="R82" s="89">
        <f>'AEO 2022 52 Raw'!U70</f>
        <v>54.852649999999997</v>
      </c>
      <c r="S82" s="89">
        <f>'AEO 2022 52 Raw'!V70</f>
        <v>54.728008000000003</v>
      </c>
      <c r="T82" s="89">
        <f>'AEO 2022 52 Raw'!W70</f>
        <v>54.611094999999999</v>
      </c>
      <c r="U82" s="89">
        <f>'AEO 2022 52 Raw'!X70</f>
        <v>54.500134000000003</v>
      </c>
      <c r="V82" s="89">
        <f>'AEO 2022 52 Raw'!Y70</f>
        <v>54.392035999999997</v>
      </c>
      <c r="W82" s="89">
        <f>'AEO 2022 52 Raw'!Z70</f>
        <v>54.303448000000003</v>
      </c>
      <c r="X82" s="89">
        <f>'AEO 2022 52 Raw'!AA70</f>
        <v>54.219253999999999</v>
      </c>
      <c r="Y82" s="89">
        <f>'AEO 2022 52 Raw'!AB70</f>
        <v>54.139274999999998</v>
      </c>
      <c r="Z82" s="89">
        <f>'AEO 2022 52 Raw'!AC70</f>
        <v>54.063206000000001</v>
      </c>
      <c r="AA82" s="89">
        <f>'AEO 2022 52 Raw'!AD70</f>
        <v>53.991183999999997</v>
      </c>
      <c r="AB82" s="89">
        <f>'AEO 2022 52 Raw'!AE70</f>
        <v>53.923484999999999</v>
      </c>
      <c r="AC82" s="89">
        <f>'AEO 2022 52 Raw'!AF70</f>
        <v>53.858970999999997</v>
      </c>
      <c r="AD82" s="89">
        <f>'AEO 2022 52 Raw'!AG70</f>
        <v>53.797542999999997</v>
      </c>
      <c r="AE82" s="89">
        <f>'AEO 2022 52 Raw'!AH70</f>
        <v>53.739409999999999</v>
      </c>
      <c r="AF82" s="89">
        <f>'AEO 2022 52 Raw'!AI70</f>
        <v>53.677826000000003</v>
      </c>
      <c r="AG82" s="95">
        <f>'AEO 2022 52 Raw'!AJ70</f>
        <v>-4.0000000000000001E-3</v>
      </c>
    </row>
    <row r="83" spans="1:33" ht="15" customHeight="1" x14ac:dyDescent="0.25">
      <c r="A83" s="83" t="s">
        <v>2247</v>
      </c>
      <c r="B83" s="88" t="s">
        <v>2195</v>
      </c>
      <c r="C83" s="89">
        <f>'AEO 2022 52 Raw'!F71</f>
        <v>0</v>
      </c>
      <c r="D83" s="89">
        <f>'AEO 2022 52 Raw'!G71</f>
        <v>0</v>
      </c>
      <c r="E83" s="89">
        <f>'AEO 2022 52 Raw'!H71</f>
        <v>0</v>
      </c>
      <c r="F83" s="89">
        <f>'AEO 2022 52 Raw'!I71</f>
        <v>0</v>
      </c>
      <c r="G83" s="89">
        <f>'AEO 2022 52 Raw'!J71</f>
        <v>0</v>
      </c>
      <c r="H83" s="89">
        <f>'AEO 2022 52 Raw'!K71</f>
        <v>0</v>
      </c>
      <c r="I83" s="89">
        <f>'AEO 2022 52 Raw'!L71</f>
        <v>0</v>
      </c>
      <c r="J83" s="89">
        <f>'AEO 2022 52 Raw'!M71</f>
        <v>0</v>
      </c>
      <c r="K83" s="89">
        <f>'AEO 2022 52 Raw'!N71</f>
        <v>0</v>
      </c>
      <c r="L83" s="89">
        <f>'AEO 2022 52 Raw'!O71</f>
        <v>0</v>
      </c>
      <c r="M83" s="89">
        <f>'AEO 2022 52 Raw'!P71</f>
        <v>0</v>
      </c>
      <c r="N83" s="89">
        <f>'AEO 2022 52 Raw'!Q71</f>
        <v>0</v>
      </c>
      <c r="O83" s="89">
        <f>'AEO 2022 52 Raw'!R71</f>
        <v>0</v>
      </c>
      <c r="P83" s="89">
        <f>'AEO 2022 52 Raw'!S71</f>
        <v>0</v>
      </c>
      <c r="Q83" s="89">
        <f>'AEO 2022 52 Raw'!T71</f>
        <v>0</v>
      </c>
      <c r="R83" s="89">
        <f>'AEO 2022 52 Raw'!U71</f>
        <v>0</v>
      </c>
      <c r="S83" s="89">
        <f>'AEO 2022 52 Raw'!V71</f>
        <v>0</v>
      </c>
      <c r="T83" s="89">
        <f>'AEO 2022 52 Raw'!W71</f>
        <v>0</v>
      </c>
      <c r="U83" s="89">
        <f>'AEO 2022 52 Raw'!X71</f>
        <v>0</v>
      </c>
      <c r="V83" s="89">
        <f>'AEO 2022 52 Raw'!Y71</f>
        <v>0</v>
      </c>
      <c r="W83" s="89">
        <f>'AEO 2022 52 Raw'!Z71</f>
        <v>0</v>
      </c>
      <c r="X83" s="89">
        <f>'AEO 2022 52 Raw'!AA71</f>
        <v>0</v>
      </c>
      <c r="Y83" s="89">
        <f>'AEO 2022 52 Raw'!AB71</f>
        <v>0</v>
      </c>
      <c r="Z83" s="89">
        <f>'AEO 2022 52 Raw'!AC71</f>
        <v>0</v>
      </c>
      <c r="AA83" s="89">
        <f>'AEO 2022 52 Raw'!AD71</f>
        <v>0</v>
      </c>
      <c r="AB83" s="89">
        <f>'AEO 2022 52 Raw'!AE71</f>
        <v>0</v>
      </c>
      <c r="AC83" s="89">
        <f>'AEO 2022 52 Raw'!AF71</f>
        <v>0</v>
      </c>
      <c r="AD83" s="89">
        <f>'AEO 2022 52 Raw'!AG71</f>
        <v>0</v>
      </c>
      <c r="AE83" s="89">
        <f>'AEO 2022 52 Raw'!AH71</f>
        <v>0</v>
      </c>
      <c r="AF83" s="89">
        <f>'AEO 2022 52 Raw'!AI71</f>
        <v>0</v>
      </c>
      <c r="AG83" s="95" t="str">
        <f>'AEO 2022 52 Raw'!AJ71</f>
        <v>- -</v>
      </c>
    </row>
    <row r="84" spans="1:33" ht="15" customHeight="1" x14ac:dyDescent="0.25">
      <c r="A84" s="83" t="s">
        <v>2248</v>
      </c>
      <c r="B84" s="88" t="s">
        <v>2197</v>
      </c>
      <c r="C84" s="89">
        <f>'AEO 2022 52 Raw'!F72</f>
        <v>42.029819000000003</v>
      </c>
      <c r="D84" s="89">
        <f>'AEO 2022 52 Raw'!G72</f>
        <v>41.327033999999998</v>
      </c>
      <c r="E84" s="89">
        <f>'AEO 2022 52 Raw'!H72</f>
        <v>40.849682000000001</v>
      </c>
      <c r="F84" s="89">
        <f>'AEO 2022 52 Raw'!I72</f>
        <v>40.466621000000004</v>
      </c>
      <c r="G84" s="89">
        <f>'AEO 2022 52 Raw'!J72</f>
        <v>40.144469999999998</v>
      </c>
      <c r="H84" s="89">
        <f>'AEO 2022 52 Raw'!K72</f>
        <v>39.893745000000003</v>
      </c>
      <c r="I84" s="89">
        <f>'AEO 2022 52 Raw'!L72</f>
        <v>39.700671999999997</v>
      </c>
      <c r="J84" s="89">
        <f>'AEO 2022 52 Raw'!M72</f>
        <v>39.559204000000001</v>
      </c>
      <c r="K84" s="89">
        <f>'AEO 2022 52 Raw'!N72</f>
        <v>39.452739999999999</v>
      </c>
      <c r="L84" s="89">
        <f>'AEO 2022 52 Raw'!O72</f>
        <v>39.373009000000003</v>
      </c>
      <c r="M84" s="89">
        <f>'AEO 2022 52 Raw'!P72</f>
        <v>39.318626000000002</v>
      </c>
      <c r="N84" s="89">
        <f>'AEO 2022 52 Raw'!Q72</f>
        <v>39.279392000000001</v>
      </c>
      <c r="O84" s="89">
        <f>'AEO 2022 52 Raw'!R72</f>
        <v>39.257796999999997</v>
      </c>
      <c r="P84" s="89">
        <f>'AEO 2022 52 Raw'!S72</f>
        <v>39.178851999999999</v>
      </c>
      <c r="Q84" s="89">
        <f>'AEO 2022 52 Raw'!T72</f>
        <v>39.097492000000003</v>
      </c>
      <c r="R84" s="89">
        <f>'AEO 2022 52 Raw'!U72</f>
        <v>39.025795000000002</v>
      </c>
      <c r="S84" s="89">
        <f>'AEO 2022 52 Raw'!V72</f>
        <v>38.960751000000002</v>
      </c>
      <c r="T84" s="89">
        <f>'AEO 2022 52 Raw'!W72</f>
        <v>38.898769000000001</v>
      </c>
      <c r="U84" s="89">
        <f>'AEO 2022 52 Raw'!X72</f>
        <v>38.841907999999997</v>
      </c>
      <c r="V84" s="89">
        <f>'AEO 2022 52 Raw'!Y72</f>
        <v>38.783912999999998</v>
      </c>
      <c r="W84" s="89">
        <f>'AEO 2022 52 Raw'!Z72</f>
        <v>38.73695</v>
      </c>
      <c r="X84" s="89">
        <f>'AEO 2022 52 Raw'!AA72</f>
        <v>38.692402000000001</v>
      </c>
      <c r="Y84" s="89">
        <f>'AEO 2022 52 Raw'!AB72</f>
        <v>38.649830000000001</v>
      </c>
      <c r="Z84" s="89">
        <f>'AEO 2022 52 Raw'!AC72</f>
        <v>38.610236999999998</v>
      </c>
      <c r="AA84" s="89">
        <f>'AEO 2022 52 Raw'!AD72</f>
        <v>38.573708000000003</v>
      </c>
      <c r="AB84" s="89">
        <f>'AEO 2022 52 Raw'!AE72</f>
        <v>38.539845</v>
      </c>
      <c r="AC84" s="89">
        <f>'AEO 2022 52 Raw'!AF72</f>
        <v>38.508457</v>
      </c>
      <c r="AD84" s="89">
        <f>'AEO 2022 52 Raw'!AG72</f>
        <v>38.478935</v>
      </c>
      <c r="AE84" s="89">
        <f>'AEO 2022 52 Raw'!AH72</f>
        <v>38.451836</v>
      </c>
      <c r="AF84" s="89">
        <f>'AEO 2022 52 Raw'!AI72</f>
        <v>38.422241</v>
      </c>
      <c r="AG84" s="95">
        <f>'AEO 2022 52 Raw'!AJ72</f>
        <v>-3.0000000000000001E-3</v>
      </c>
    </row>
    <row r="85" spans="1:33" ht="15" customHeight="1" x14ac:dyDescent="0.25">
      <c r="A85" s="83" t="s">
        <v>2249</v>
      </c>
      <c r="B85" s="88" t="s">
        <v>2199</v>
      </c>
      <c r="C85" s="89">
        <f>'AEO 2022 52 Raw'!F73</f>
        <v>0</v>
      </c>
      <c r="D85" s="89">
        <f>'AEO 2022 52 Raw'!G73</f>
        <v>0</v>
      </c>
      <c r="E85" s="89">
        <f>'AEO 2022 52 Raw'!H73</f>
        <v>0</v>
      </c>
      <c r="F85" s="89">
        <f>'AEO 2022 52 Raw'!I73</f>
        <v>0</v>
      </c>
      <c r="G85" s="89">
        <f>'AEO 2022 52 Raw'!J73</f>
        <v>0</v>
      </c>
      <c r="H85" s="89">
        <f>'AEO 2022 52 Raw'!K73</f>
        <v>0</v>
      </c>
      <c r="I85" s="89">
        <f>'AEO 2022 52 Raw'!L73</f>
        <v>0</v>
      </c>
      <c r="J85" s="89">
        <f>'AEO 2022 52 Raw'!M73</f>
        <v>0</v>
      </c>
      <c r="K85" s="89">
        <f>'AEO 2022 52 Raw'!N73</f>
        <v>0</v>
      </c>
      <c r="L85" s="89">
        <f>'AEO 2022 52 Raw'!O73</f>
        <v>0</v>
      </c>
      <c r="M85" s="89">
        <f>'AEO 2022 52 Raw'!P73</f>
        <v>0</v>
      </c>
      <c r="N85" s="89">
        <f>'AEO 2022 52 Raw'!Q73</f>
        <v>0</v>
      </c>
      <c r="O85" s="89">
        <f>'AEO 2022 52 Raw'!R73</f>
        <v>0</v>
      </c>
      <c r="P85" s="89">
        <f>'AEO 2022 52 Raw'!S73</f>
        <v>0</v>
      </c>
      <c r="Q85" s="89">
        <f>'AEO 2022 52 Raw'!T73</f>
        <v>0</v>
      </c>
      <c r="R85" s="89">
        <f>'AEO 2022 52 Raw'!U73</f>
        <v>0</v>
      </c>
      <c r="S85" s="89">
        <f>'AEO 2022 52 Raw'!V73</f>
        <v>0</v>
      </c>
      <c r="T85" s="89">
        <f>'AEO 2022 52 Raw'!W73</f>
        <v>0</v>
      </c>
      <c r="U85" s="89">
        <f>'AEO 2022 52 Raw'!X73</f>
        <v>0</v>
      </c>
      <c r="V85" s="89">
        <f>'AEO 2022 52 Raw'!Y73</f>
        <v>0</v>
      </c>
      <c r="W85" s="89">
        <f>'AEO 2022 52 Raw'!Z73</f>
        <v>0</v>
      </c>
      <c r="X85" s="89">
        <f>'AEO 2022 52 Raw'!AA73</f>
        <v>0</v>
      </c>
      <c r="Y85" s="89">
        <f>'AEO 2022 52 Raw'!AB73</f>
        <v>0</v>
      </c>
      <c r="Z85" s="89">
        <f>'AEO 2022 52 Raw'!AC73</f>
        <v>0</v>
      </c>
      <c r="AA85" s="89">
        <f>'AEO 2022 52 Raw'!AD73</f>
        <v>0</v>
      </c>
      <c r="AB85" s="89">
        <f>'AEO 2022 52 Raw'!AE73</f>
        <v>0</v>
      </c>
      <c r="AC85" s="89">
        <f>'AEO 2022 52 Raw'!AF73</f>
        <v>0</v>
      </c>
      <c r="AD85" s="89">
        <f>'AEO 2022 52 Raw'!AG73</f>
        <v>0</v>
      </c>
      <c r="AE85" s="89">
        <f>'AEO 2022 52 Raw'!AH73</f>
        <v>0</v>
      </c>
      <c r="AF85" s="89">
        <f>'AEO 2022 52 Raw'!AI73</f>
        <v>0</v>
      </c>
      <c r="AG85" s="95" t="str">
        <f>'AEO 2022 52 Raw'!AJ73</f>
        <v>- -</v>
      </c>
    </row>
    <row r="86" spans="1:33" ht="15" customHeight="1" x14ac:dyDescent="0.25">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B87" s="35" t="s">
        <v>29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2250</v>
      </c>
      <c r="B88" s="88" t="s">
        <v>2169</v>
      </c>
      <c r="C88" s="89">
        <f>'AEO 2022 52 Raw'!F75</f>
        <v>84.977469999999997</v>
      </c>
      <c r="D88" s="89">
        <f>'AEO 2022 52 Raw'!G75</f>
        <v>84.981200999999999</v>
      </c>
      <c r="E88" s="89">
        <f>'AEO 2022 52 Raw'!H75</f>
        <v>85.052627999999999</v>
      </c>
      <c r="F88" s="89">
        <f>'AEO 2022 52 Raw'!I75</f>
        <v>85.138908000000001</v>
      </c>
      <c r="G88" s="89">
        <f>'AEO 2022 52 Raw'!J75</f>
        <v>85.345200000000006</v>
      </c>
      <c r="H88" s="89">
        <f>'AEO 2022 52 Raw'!K75</f>
        <v>85.571738999999994</v>
      </c>
      <c r="I88" s="89">
        <f>'AEO 2022 52 Raw'!L75</f>
        <v>85.697768999999994</v>
      </c>
      <c r="J88" s="89">
        <f>'AEO 2022 52 Raw'!M75</f>
        <v>85.797882000000001</v>
      </c>
      <c r="K88" s="89">
        <f>'AEO 2022 52 Raw'!N75</f>
        <v>85.883529999999993</v>
      </c>
      <c r="L88" s="89">
        <f>'AEO 2022 52 Raw'!O75</f>
        <v>85.96669</v>
      </c>
      <c r="M88" s="89">
        <f>'AEO 2022 52 Raw'!P75</f>
        <v>86.034385999999998</v>
      </c>
      <c r="N88" s="89">
        <f>'AEO 2022 52 Raw'!Q75</f>
        <v>86.094238000000004</v>
      </c>
      <c r="O88" s="89">
        <f>'AEO 2022 52 Raw'!R75</f>
        <v>86.161629000000005</v>
      </c>
      <c r="P88" s="89">
        <f>'AEO 2022 52 Raw'!S75</f>
        <v>86.204712000000001</v>
      </c>
      <c r="Q88" s="89">
        <f>'AEO 2022 52 Raw'!T75</f>
        <v>86.239531999999997</v>
      </c>
      <c r="R88" s="89">
        <f>'AEO 2022 52 Raw'!U75</f>
        <v>86.276627000000005</v>
      </c>
      <c r="S88" s="89">
        <f>'AEO 2022 52 Raw'!V75</f>
        <v>86.311569000000006</v>
      </c>
      <c r="T88" s="89">
        <f>'AEO 2022 52 Raw'!W75</f>
        <v>86.344795000000005</v>
      </c>
      <c r="U88" s="89">
        <f>'AEO 2022 52 Raw'!X75</f>
        <v>86.380591999999993</v>
      </c>
      <c r="V88" s="89">
        <f>'AEO 2022 52 Raw'!Y75</f>
        <v>86.414931999999993</v>
      </c>
      <c r="W88" s="89">
        <f>'AEO 2022 52 Raw'!Z75</f>
        <v>86.449096999999995</v>
      </c>
      <c r="X88" s="89">
        <f>'AEO 2022 52 Raw'!AA75</f>
        <v>86.482810999999998</v>
      </c>
      <c r="Y88" s="89">
        <f>'AEO 2022 52 Raw'!AB75</f>
        <v>86.514945999999995</v>
      </c>
      <c r="Z88" s="89">
        <f>'AEO 2022 52 Raw'!AC75</f>
        <v>86.547852000000006</v>
      </c>
      <c r="AA88" s="89">
        <f>'AEO 2022 52 Raw'!AD75</f>
        <v>86.581374999999994</v>
      </c>
      <c r="AB88" s="89">
        <f>'AEO 2022 52 Raw'!AE75</f>
        <v>86.614707999999993</v>
      </c>
      <c r="AC88" s="89">
        <f>'AEO 2022 52 Raw'!AF75</f>
        <v>86.649117000000004</v>
      </c>
      <c r="AD88" s="89">
        <f>'AEO 2022 52 Raw'!AG75</f>
        <v>86.683334000000002</v>
      </c>
      <c r="AE88" s="89">
        <f>'AEO 2022 52 Raw'!AH75</f>
        <v>86.717117000000002</v>
      </c>
      <c r="AF88" s="89">
        <f>'AEO 2022 52 Raw'!AI75</f>
        <v>86.733635000000007</v>
      </c>
      <c r="AG88" s="95">
        <f>'AEO 2022 52 Raw'!AJ75</f>
        <v>1E-3</v>
      </c>
    </row>
    <row r="89" spans="1:33" ht="15" customHeight="1" x14ac:dyDescent="0.25">
      <c r="A89" s="83" t="s">
        <v>2251</v>
      </c>
      <c r="B89" s="88" t="s">
        <v>2171</v>
      </c>
      <c r="C89" s="89">
        <f>'AEO 2022 52 Raw'!F76</f>
        <v>38.181694</v>
      </c>
      <c r="D89" s="89">
        <f>'AEO 2022 52 Raw'!G76</f>
        <v>38.092506</v>
      </c>
      <c r="E89" s="89">
        <f>'AEO 2022 52 Raw'!H76</f>
        <v>38.148575000000001</v>
      </c>
      <c r="F89" s="89">
        <f>'AEO 2022 52 Raw'!I76</f>
        <v>38.246161999999998</v>
      </c>
      <c r="G89" s="89">
        <f>'AEO 2022 52 Raw'!J76</f>
        <v>38.489970999999997</v>
      </c>
      <c r="H89" s="89">
        <f>'AEO 2022 52 Raw'!K76</f>
        <v>38.733162</v>
      </c>
      <c r="I89" s="89">
        <f>'AEO 2022 52 Raw'!L76</f>
        <v>38.856017999999999</v>
      </c>
      <c r="J89" s="89">
        <f>'AEO 2022 52 Raw'!M76</f>
        <v>38.930453999999997</v>
      </c>
      <c r="K89" s="89">
        <f>'AEO 2022 52 Raw'!N76</f>
        <v>39.008887999999999</v>
      </c>
      <c r="L89" s="89">
        <f>'AEO 2022 52 Raw'!O76</f>
        <v>39.082225999999999</v>
      </c>
      <c r="M89" s="89">
        <f>'AEO 2022 52 Raw'!P76</f>
        <v>39.154525999999997</v>
      </c>
      <c r="N89" s="89">
        <f>'AEO 2022 52 Raw'!Q76</f>
        <v>39.213000999999998</v>
      </c>
      <c r="O89" s="89">
        <f>'AEO 2022 52 Raw'!R76</f>
        <v>39.283897000000003</v>
      </c>
      <c r="P89" s="89">
        <f>'AEO 2022 52 Raw'!S76</f>
        <v>39.332892999999999</v>
      </c>
      <c r="Q89" s="89">
        <f>'AEO 2022 52 Raw'!T76</f>
        <v>39.377392</v>
      </c>
      <c r="R89" s="89">
        <f>'AEO 2022 52 Raw'!U76</f>
        <v>39.420287999999999</v>
      </c>
      <c r="S89" s="89">
        <f>'AEO 2022 52 Raw'!V76</f>
        <v>39.460030000000003</v>
      </c>
      <c r="T89" s="89">
        <f>'AEO 2022 52 Raw'!W76</f>
        <v>39.498286999999998</v>
      </c>
      <c r="U89" s="89">
        <f>'AEO 2022 52 Raw'!X76</f>
        <v>39.539383000000001</v>
      </c>
      <c r="V89" s="89">
        <f>'AEO 2022 52 Raw'!Y76</f>
        <v>39.579841999999999</v>
      </c>
      <c r="W89" s="89">
        <f>'AEO 2022 52 Raw'!Z76</f>
        <v>39.618873999999998</v>
      </c>
      <c r="X89" s="89">
        <f>'AEO 2022 52 Raw'!AA76</f>
        <v>39.659171999999998</v>
      </c>
      <c r="Y89" s="89">
        <f>'AEO 2022 52 Raw'!AB76</f>
        <v>39.695675000000001</v>
      </c>
      <c r="Z89" s="89">
        <f>'AEO 2022 52 Raw'!AC76</f>
        <v>39.734332999999999</v>
      </c>
      <c r="AA89" s="89">
        <f>'AEO 2022 52 Raw'!AD76</f>
        <v>39.774318999999998</v>
      </c>
      <c r="AB89" s="89">
        <f>'AEO 2022 52 Raw'!AE76</f>
        <v>39.813934000000003</v>
      </c>
      <c r="AC89" s="89">
        <f>'AEO 2022 52 Raw'!AF76</f>
        <v>39.853718000000001</v>
      </c>
      <c r="AD89" s="89">
        <f>'AEO 2022 52 Raw'!AG76</f>
        <v>39.896388999999999</v>
      </c>
      <c r="AE89" s="89">
        <f>'AEO 2022 52 Raw'!AH76</f>
        <v>39.937064999999997</v>
      </c>
      <c r="AF89" s="89">
        <f>'AEO 2022 52 Raw'!AI76</f>
        <v>39.964500000000001</v>
      </c>
      <c r="AG89" s="95">
        <f>'AEO 2022 52 Raw'!AJ76</f>
        <v>2E-3</v>
      </c>
    </row>
    <row r="90" spans="1:33" ht="12" customHeight="1" x14ac:dyDescent="0.25">
      <c r="A90" s="83" t="s">
        <v>2252</v>
      </c>
      <c r="B90" s="88" t="s">
        <v>2173</v>
      </c>
      <c r="C90" s="89">
        <f>'AEO 2022 52 Raw'!F77</f>
        <v>30.303408000000001</v>
      </c>
      <c r="D90" s="89">
        <f>'AEO 2022 52 Raw'!G77</f>
        <v>30.238764</v>
      </c>
      <c r="E90" s="89">
        <f>'AEO 2022 52 Raw'!H77</f>
        <v>30.322244999999999</v>
      </c>
      <c r="F90" s="89">
        <f>'AEO 2022 52 Raw'!I77</f>
        <v>30.412099999999999</v>
      </c>
      <c r="G90" s="89">
        <f>'AEO 2022 52 Raw'!J77</f>
        <v>30.580524</v>
      </c>
      <c r="H90" s="89">
        <f>'AEO 2022 52 Raw'!K77</f>
        <v>30.706015000000001</v>
      </c>
      <c r="I90" s="89">
        <f>'AEO 2022 52 Raw'!L77</f>
        <v>30.782540999999998</v>
      </c>
      <c r="J90" s="89">
        <f>'AEO 2022 52 Raw'!M77</f>
        <v>30.865423</v>
      </c>
      <c r="K90" s="89">
        <f>'AEO 2022 52 Raw'!N77</f>
        <v>30.947558999999998</v>
      </c>
      <c r="L90" s="89">
        <f>'AEO 2022 52 Raw'!O77</f>
        <v>31.025804999999998</v>
      </c>
      <c r="M90" s="89">
        <f>'AEO 2022 52 Raw'!P77</f>
        <v>31.106283000000001</v>
      </c>
      <c r="N90" s="89">
        <f>'AEO 2022 52 Raw'!Q77</f>
        <v>31.172771000000001</v>
      </c>
      <c r="O90" s="89">
        <f>'AEO 2022 52 Raw'!R77</f>
        <v>31.252932000000001</v>
      </c>
      <c r="P90" s="89">
        <f>'AEO 2022 52 Raw'!S77</f>
        <v>31.309356999999999</v>
      </c>
      <c r="Q90" s="89">
        <f>'AEO 2022 52 Raw'!T77</f>
        <v>31.361242000000001</v>
      </c>
      <c r="R90" s="89">
        <f>'AEO 2022 52 Raw'!U77</f>
        <v>31.413834000000001</v>
      </c>
      <c r="S90" s="89">
        <f>'AEO 2022 52 Raw'!V77</f>
        <v>31.466004999999999</v>
      </c>
      <c r="T90" s="89">
        <f>'AEO 2022 52 Raw'!W77</f>
        <v>31.515180999999998</v>
      </c>
      <c r="U90" s="89">
        <f>'AEO 2022 52 Raw'!X77</f>
        <v>31.568491000000002</v>
      </c>
      <c r="V90" s="89">
        <f>'AEO 2022 52 Raw'!Y77</f>
        <v>31.612487999999999</v>
      </c>
      <c r="W90" s="89">
        <f>'AEO 2022 52 Raw'!Z77</f>
        <v>31.65785</v>
      </c>
      <c r="X90" s="89">
        <f>'AEO 2022 52 Raw'!AA77</f>
        <v>31.702465</v>
      </c>
      <c r="Y90" s="89">
        <f>'AEO 2022 52 Raw'!AB77</f>
        <v>31.745235000000001</v>
      </c>
      <c r="Z90" s="89">
        <f>'AEO 2022 52 Raw'!AC77</f>
        <v>31.789743000000001</v>
      </c>
      <c r="AA90" s="89">
        <f>'AEO 2022 52 Raw'!AD77</f>
        <v>31.835829</v>
      </c>
      <c r="AB90" s="89">
        <f>'AEO 2022 52 Raw'!AE77</f>
        <v>31.881240999999999</v>
      </c>
      <c r="AC90" s="89">
        <f>'AEO 2022 52 Raw'!AF77</f>
        <v>31.928007000000001</v>
      </c>
      <c r="AD90" s="89">
        <f>'AEO 2022 52 Raw'!AG77</f>
        <v>31.974785000000001</v>
      </c>
      <c r="AE90" s="89">
        <f>'AEO 2022 52 Raw'!AH77</f>
        <v>32.022224000000001</v>
      </c>
      <c r="AF90" s="89">
        <f>'AEO 2022 52 Raw'!AI77</f>
        <v>32.056061</v>
      </c>
      <c r="AG90" s="95">
        <f>'AEO 2022 52 Raw'!AJ77</f>
        <v>2E-3</v>
      </c>
    </row>
    <row r="91" spans="1:33" ht="15" customHeight="1" x14ac:dyDescent="0.25">
      <c r="A91" s="83" t="s">
        <v>2253</v>
      </c>
      <c r="B91" s="88" t="s">
        <v>2175</v>
      </c>
      <c r="C91" s="89">
        <f>'AEO 2022 52 Raw'!F78</f>
        <v>30.726355000000002</v>
      </c>
      <c r="D91" s="89">
        <f>'AEO 2022 52 Raw'!G78</f>
        <v>30.682054999999998</v>
      </c>
      <c r="E91" s="89">
        <f>'AEO 2022 52 Raw'!H78</f>
        <v>30.77216</v>
      </c>
      <c r="F91" s="89">
        <f>'AEO 2022 52 Raw'!I78</f>
        <v>30.860361000000001</v>
      </c>
      <c r="G91" s="89">
        <f>'AEO 2022 52 Raw'!J78</f>
        <v>31.041692999999999</v>
      </c>
      <c r="H91" s="89">
        <f>'AEO 2022 52 Raw'!K78</f>
        <v>31.170486</v>
      </c>
      <c r="I91" s="89">
        <f>'AEO 2022 52 Raw'!L78</f>
        <v>31.251010999999998</v>
      </c>
      <c r="J91" s="89">
        <f>'AEO 2022 52 Raw'!M78</f>
        <v>31.327687999999998</v>
      </c>
      <c r="K91" s="89">
        <f>'AEO 2022 52 Raw'!N78</f>
        <v>31.409451000000001</v>
      </c>
      <c r="L91" s="89">
        <f>'AEO 2022 52 Raw'!O78</f>
        <v>31.486294000000001</v>
      </c>
      <c r="M91" s="89">
        <f>'AEO 2022 52 Raw'!P78</f>
        <v>31.563465000000001</v>
      </c>
      <c r="N91" s="89">
        <f>'AEO 2022 52 Raw'!Q78</f>
        <v>31.627967999999999</v>
      </c>
      <c r="O91" s="89">
        <f>'AEO 2022 52 Raw'!R78</f>
        <v>31.706216999999999</v>
      </c>
      <c r="P91" s="89">
        <f>'AEO 2022 52 Raw'!S78</f>
        <v>31.761921000000001</v>
      </c>
      <c r="Q91" s="89">
        <f>'AEO 2022 52 Raw'!T78</f>
        <v>31.813521999999999</v>
      </c>
      <c r="R91" s="89">
        <f>'AEO 2022 52 Raw'!U78</f>
        <v>31.865590999999998</v>
      </c>
      <c r="S91" s="89">
        <f>'AEO 2022 52 Raw'!V78</f>
        <v>31.917027000000001</v>
      </c>
      <c r="T91" s="89">
        <f>'AEO 2022 52 Raw'!W78</f>
        <v>31.965212000000001</v>
      </c>
      <c r="U91" s="89">
        <f>'AEO 2022 52 Raw'!X78</f>
        <v>32.016907000000003</v>
      </c>
      <c r="V91" s="89">
        <f>'AEO 2022 52 Raw'!Y78</f>
        <v>32.059531999999997</v>
      </c>
      <c r="W91" s="89">
        <f>'AEO 2022 52 Raw'!Z78</f>
        <v>32.103335999999999</v>
      </c>
      <c r="X91" s="89">
        <f>'AEO 2022 52 Raw'!AA78</f>
        <v>32.146110999999998</v>
      </c>
      <c r="Y91" s="89">
        <f>'AEO 2022 52 Raw'!AB78</f>
        <v>32.187305000000002</v>
      </c>
      <c r="Z91" s="89">
        <f>'AEO 2022 52 Raw'!AC78</f>
        <v>32.229813</v>
      </c>
      <c r="AA91" s="89">
        <f>'AEO 2022 52 Raw'!AD78</f>
        <v>32.274197000000001</v>
      </c>
      <c r="AB91" s="89">
        <f>'AEO 2022 52 Raw'!AE78</f>
        <v>32.317965999999998</v>
      </c>
      <c r="AC91" s="89">
        <f>'AEO 2022 52 Raw'!AF78</f>
        <v>32.363098000000001</v>
      </c>
      <c r="AD91" s="89">
        <f>'AEO 2022 52 Raw'!AG78</f>
        <v>32.407294999999998</v>
      </c>
      <c r="AE91" s="89">
        <f>'AEO 2022 52 Raw'!AH78</f>
        <v>32.452582999999997</v>
      </c>
      <c r="AF91" s="89">
        <f>'AEO 2022 52 Raw'!AI78</f>
        <v>32.483077999999999</v>
      </c>
      <c r="AG91" s="95">
        <f>'AEO 2022 52 Raw'!AJ78</f>
        <v>2E-3</v>
      </c>
    </row>
    <row r="92" spans="1:33" ht="15" customHeight="1" x14ac:dyDescent="0.25">
      <c r="A92" s="83" t="s">
        <v>2254</v>
      </c>
      <c r="B92" s="88" t="s">
        <v>2177</v>
      </c>
      <c r="C92" s="89">
        <f>'AEO 2022 52 Raw'!F79</f>
        <v>36.388934999999996</v>
      </c>
      <c r="D92" s="89">
        <f>'AEO 2022 52 Raw'!G79</f>
        <v>36.348483999999999</v>
      </c>
      <c r="E92" s="89">
        <f>'AEO 2022 52 Raw'!H79</f>
        <v>36.422885999999998</v>
      </c>
      <c r="F92" s="89">
        <f>'AEO 2022 52 Raw'!I79</f>
        <v>36.526035</v>
      </c>
      <c r="G92" s="89">
        <f>'AEO 2022 52 Raw'!J79</f>
        <v>36.708754999999996</v>
      </c>
      <c r="H92" s="89">
        <f>'AEO 2022 52 Raw'!K79</f>
        <v>36.864322999999999</v>
      </c>
      <c r="I92" s="89">
        <f>'AEO 2022 52 Raw'!L79</f>
        <v>36.946292999999997</v>
      </c>
      <c r="J92" s="89">
        <f>'AEO 2022 52 Raw'!M79</f>
        <v>37.017204</v>
      </c>
      <c r="K92" s="89">
        <f>'AEO 2022 52 Raw'!N79</f>
        <v>37.094760999999998</v>
      </c>
      <c r="L92" s="89">
        <f>'AEO 2022 52 Raw'!O79</f>
        <v>37.167515000000002</v>
      </c>
      <c r="M92" s="89">
        <f>'AEO 2022 52 Raw'!P79</f>
        <v>37.239871999999998</v>
      </c>
      <c r="N92" s="89">
        <f>'AEO 2022 52 Raw'!Q79</f>
        <v>37.302093999999997</v>
      </c>
      <c r="O92" s="89">
        <f>'AEO 2022 52 Raw'!R79</f>
        <v>37.375435000000003</v>
      </c>
      <c r="P92" s="89">
        <f>'AEO 2022 52 Raw'!S79</f>
        <v>37.425700999999997</v>
      </c>
      <c r="Q92" s="89">
        <f>'AEO 2022 52 Raw'!T79</f>
        <v>37.470939999999999</v>
      </c>
      <c r="R92" s="89">
        <f>'AEO 2022 52 Raw'!U79</f>
        <v>37.518616000000002</v>
      </c>
      <c r="S92" s="89">
        <f>'AEO 2022 52 Raw'!V79</f>
        <v>37.565612999999999</v>
      </c>
      <c r="T92" s="89">
        <f>'AEO 2022 52 Raw'!W79</f>
        <v>37.609802000000002</v>
      </c>
      <c r="U92" s="89">
        <f>'AEO 2022 52 Raw'!X79</f>
        <v>37.655918</v>
      </c>
      <c r="V92" s="89">
        <f>'AEO 2022 52 Raw'!Y79</f>
        <v>37.696198000000003</v>
      </c>
      <c r="W92" s="89">
        <f>'AEO 2022 52 Raw'!Z79</f>
        <v>37.736930999999998</v>
      </c>
      <c r="X92" s="89">
        <f>'AEO 2022 52 Raw'!AA79</f>
        <v>37.777057999999997</v>
      </c>
      <c r="Y92" s="89">
        <f>'AEO 2022 52 Raw'!AB79</f>
        <v>37.815086000000001</v>
      </c>
      <c r="Z92" s="89">
        <f>'AEO 2022 52 Raw'!AC79</f>
        <v>37.854343</v>
      </c>
      <c r="AA92" s="89">
        <f>'AEO 2022 52 Raw'!AD79</f>
        <v>37.894942999999998</v>
      </c>
      <c r="AB92" s="89">
        <f>'AEO 2022 52 Raw'!AE79</f>
        <v>37.935561999999997</v>
      </c>
      <c r="AC92" s="89">
        <f>'AEO 2022 52 Raw'!AF79</f>
        <v>37.977226000000002</v>
      </c>
      <c r="AD92" s="89">
        <f>'AEO 2022 52 Raw'!AG79</f>
        <v>38.018664999999999</v>
      </c>
      <c r="AE92" s="89">
        <f>'AEO 2022 52 Raw'!AH79</f>
        <v>38.060611999999999</v>
      </c>
      <c r="AF92" s="89">
        <f>'AEO 2022 52 Raw'!AI79</f>
        <v>38.087090000000003</v>
      </c>
      <c r="AG92" s="95">
        <f>'AEO 2022 52 Raw'!AJ79</f>
        <v>2E-3</v>
      </c>
    </row>
    <row r="93" spans="1:33" ht="15" customHeight="1" x14ac:dyDescent="0.25">
      <c r="A93" s="83" t="s">
        <v>2255</v>
      </c>
      <c r="B93" s="88" t="s">
        <v>2179</v>
      </c>
      <c r="C93" s="89">
        <f>'AEO 2022 52 Raw'!F80</f>
        <v>97.751541000000003</v>
      </c>
      <c r="D93" s="89">
        <f>'AEO 2022 52 Raw'!G80</f>
        <v>97.737076000000002</v>
      </c>
      <c r="E93" s="89">
        <f>'AEO 2022 52 Raw'!H80</f>
        <v>97.806022999999996</v>
      </c>
      <c r="F93" s="89">
        <f>'AEO 2022 52 Raw'!I80</f>
        <v>97.881125999999995</v>
      </c>
      <c r="G93" s="89">
        <f>'AEO 2022 52 Raw'!J80</f>
        <v>98.030456999999998</v>
      </c>
      <c r="H93" s="89">
        <f>'AEO 2022 52 Raw'!K80</f>
        <v>98.215118000000004</v>
      </c>
      <c r="I93" s="89">
        <f>'AEO 2022 52 Raw'!L80</f>
        <v>98.327133000000003</v>
      </c>
      <c r="J93" s="89">
        <f>'AEO 2022 52 Raw'!M80</f>
        <v>98.415970000000002</v>
      </c>
      <c r="K93" s="89">
        <f>'AEO 2022 52 Raw'!N80</f>
        <v>98.496871999999996</v>
      </c>
      <c r="L93" s="89">
        <f>'AEO 2022 52 Raw'!O80</f>
        <v>98.574348000000001</v>
      </c>
      <c r="M93" s="89">
        <f>'AEO 2022 52 Raw'!P80</f>
        <v>98.649146999999999</v>
      </c>
      <c r="N93" s="89">
        <f>'AEO 2022 52 Raw'!Q80</f>
        <v>98.704780999999997</v>
      </c>
      <c r="O93" s="89">
        <f>'AEO 2022 52 Raw'!R80</f>
        <v>98.768951000000001</v>
      </c>
      <c r="P93" s="89">
        <f>'AEO 2022 52 Raw'!S80</f>
        <v>98.810317999999995</v>
      </c>
      <c r="Q93" s="89">
        <f>'AEO 2022 52 Raw'!T80</f>
        <v>98.845778999999993</v>
      </c>
      <c r="R93" s="89">
        <f>'AEO 2022 52 Raw'!U80</f>
        <v>98.885445000000004</v>
      </c>
      <c r="S93" s="89">
        <f>'AEO 2022 52 Raw'!V80</f>
        <v>98.927413999999999</v>
      </c>
      <c r="T93" s="89">
        <f>'AEO 2022 52 Raw'!W80</f>
        <v>98.967155000000005</v>
      </c>
      <c r="U93" s="89">
        <f>'AEO 2022 52 Raw'!X80</f>
        <v>99.008232000000007</v>
      </c>
      <c r="V93" s="89">
        <f>'AEO 2022 52 Raw'!Y80</f>
        <v>99.044974999999994</v>
      </c>
      <c r="W93" s="89">
        <f>'AEO 2022 52 Raw'!Z80</f>
        <v>99.080391000000006</v>
      </c>
      <c r="X93" s="89">
        <f>'AEO 2022 52 Raw'!AA80</f>
        <v>99.116141999999996</v>
      </c>
      <c r="Y93" s="89">
        <f>'AEO 2022 52 Raw'!AB80</f>
        <v>99.148201</v>
      </c>
      <c r="Z93" s="89">
        <f>'AEO 2022 52 Raw'!AC80</f>
        <v>99.181327999999993</v>
      </c>
      <c r="AA93" s="89">
        <f>'AEO 2022 52 Raw'!AD80</f>
        <v>99.214241000000001</v>
      </c>
      <c r="AB93" s="89">
        <f>'AEO 2022 52 Raw'!AE80</f>
        <v>99.248054999999994</v>
      </c>
      <c r="AC93" s="89">
        <f>'AEO 2022 52 Raw'!AF80</f>
        <v>99.283469999999994</v>
      </c>
      <c r="AD93" s="89">
        <f>'AEO 2022 52 Raw'!AG80</f>
        <v>99.320671000000004</v>
      </c>
      <c r="AE93" s="89">
        <f>'AEO 2022 52 Raw'!AH80</f>
        <v>99.357619999999997</v>
      </c>
      <c r="AF93" s="89">
        <f>'AEO 2022 52 Raw'!AI80</f>
        <v>99.377869000000004</v>
      </c>
      <c r="AG93" s="95">
        <f>'AEO 2022 52 Raw'!AJ80</f>
        <v>1E-3</v>
      </c>
    </row>
    <row r="94" spans="1:33" ht="15" customHeight="1" x14ac:dyDescent="0.25">
      <c r="A94" s="83" t="s">
        <v>2256</v>
      </c>
      <c r="B94" s="88" t="s">
        <v>2181</v>
      </c>
      <c r="C94" s="89">
        <f>'AEO 2022 52 Raw'!F81</f>
        <v>29.973516</v>
      </c>
      <c r="D94" s="89">
        <f>'AEO 2022 52 Raw'!G81</f>
        <v>29.972605000000001</v>
      </c>
      <c r="E94" s="89">
        <f>'AEO 2022 52 Raw'!H81</f>
        <v>30.043308</v>
      </c>
      <c r="F94" s="89">
        <f>'AEO 2022 52 Raw'!I81</f>
        <v>30.173525000000001</v>
      </c>
      <c r="G94" s="89">
        <f>'AEO 2022 52 Raw'!J81</f>
        <v>30.339545999999999</v>
      </c>
      <c r="H94" s="89">
        <f>'AEO 2022 52 Raw'!K81</f>
        <v>30.553787</v>
      </c>
      <c r="I94" s="89">
        <f>'AEO 2022 52 Raw'!L81</f>
        <v>30.624552000000001</v>
      </c>
      <c r="J94" s="89">
        <f>'AEO 2022 52 Raw'!M81</f>
        <v>30.694748000000001</v>
      </c>
      <c r="K94" s="89">
        <f>'AEO 2022 52 Raw'!N81</f>
        <v>30.763207999999999</v>
      </c>
      <c r="L94" s="89">
        <f>'AEO 2022 52 Raw'!O81</f>
        <v>30.828679999999999</v>
      </c>
      <c r="M94" s="89">
        <f>'AEO 2022 52 Raw'!P81</f>
        <v>30.895195000000001</v>
      </c>
      <c r="N94" s="89">
        <f>'AEO 2022 52 Raw'!Q81</f>
        <v>30.953973999999999</v>
      </c>
      <c r="O94" s="89">
        <f>'AEO 2022 52 Raw'!R81</f>
        <v>31.021303</v>
      </c>
      <c r="P94" s="89">
        <f>'AEO 2022 52 Raw'!S81</f>
        <v>31.066319</v>
      </c>
      <c r="Q94" s="89">
        <f>'AEO 2022 52 Raw'!T81</f>
        <v>31.10791</v>
      </c>
      <c r="R94" s="89">
        <f>'AEO 2022 52 Raw'!U81</f>
        <v>31.149342999999998</v>
      </c>
      <c r="S94" s="89">
        <f>'AEO 2022 52 Raw'!V81</f>
        <v>31.190556999999998</v>
      </c>
      <c r="T94" s="89">
        <f>'AEO 2022 52 Raw'!W81</f>
        <v>31.229355000000002</v>
      </c>
      <c r="U94" s="89">
        <f>'AEO 2022 52 Raw'!X81</f>
        <v>31.269894000000001</v>
      </c>
      <c r="V94" s="89">
        <f>'AEO 2022 52 Raw'!Y81</f>
        <v>31.304592</v>
      </c>
      <c r="W94" s="89">
        <f>'AEO 2022 52 Raw'!Z81</f>
        <v>31.340005999999999</v>
      </c>
      <c r="X94" s="89">
        <f>'AEO 2022 52 Raw'!AA81</f>
        <v>31.374834</v>
      </c>
      <c r="Y94" s="89">
        <f>'AEO 2022 52 Raw'!AB81</f>
        <v>31.409447</v>
      </c>
      <c r="Z94" s="89">
        <f>'AEO 2022 52 Raw'!AC81</f>
        <v>31.443954000000002</v>
      </c>
      <c r="AA94" s="89">
        <f>'AEO 2022 52 Raw'!AD81</f>
        <v>31.478612999999999</v>
      </c>
      <c r="AB94" s="89">
        <f>'AEO 2022 52 Raw'!AE81</f>
        <v>31.510162000000001</v>
      </c>
      <c r="AC94" s="89">
        <f>'AEO 2022 52 Raw'!AF81</f>
        <v>31.541160999999999</v>
      </c>
      <c r="AD94" s="89">
        <f>'AEO 2022 52 Raw'!AG81</f>
        <v>31.575773000000002</v>
      </c>
      <c r="AE94" s="89">
        <f>'AEO 2022 52 Raw'!AH81</f>
        <v>31.609171</v>
      </c>
      <c r="AF94" s="89">
        <f>'AEO 2022 52 Raw'!AI81</f>
        <v>31.626459000000001</v>
      </c>
      <c r="AG94" s="95">
        <f>'AEO 2022 52 Raw'!AJ81</f>
        <v>2E-3</v>
      </c>
    </row>
    <row r="95" spans="1:33" ht="12" customHeight="1" x14ac:dyDescent="0.25">
      <c r="A95" s="83" t="s">
        <v>2257</v>
      </c>
      <c r="B95" s="88" t="s">
        <v>2183</v>
      </c>
      <c r="C95" s="89">
        <f>'AEO 2022 52 Raw'!F82</f>
        <v>41.282932000000002</v>
      </c>
      <c r="D95" s="89">
        <f>'AEO 2022 52 Raw'!G82</f>
        <v>41.293509999999998</v>
      </c>
      <c r="E95" s="89">
        <f>'AEO 2022 52 Raw'!H82</f>
        <v>41.374344000000001</v>
      </c>
      <c r="F95" s="89">
        <f>'AEO 2022 52 Raw'!I82</f>
        <v>41.486770999999997</v>
      </c>
      <c r="G95" s="89">
        <f>'AEO 2022 52 Raw'!J82</f>
        <v>41.660724999999999</v>
      </c>
      <c r="H95" s="89">
        <f>'AEO 2022 52 Raw'!K82</f>
        <v>41.804519999999997</v>
      </c>
      <c r="I95" s="89">
        <f>'AEO 2022 52 Raw'!L82</f>
        <v>41.870148</v>
      </c>
      <c r="J95" s="89">
        <f>'AEO 2022 52 Raw'!M82</f>
        <v>41.933002000000002</v>
      </c>
      <c r="K95" s="89">
        <f>'AEO 2022 52 Raw'!N82</f>
        <v>41.997314000000003</v>
      </c>
      <c r="L95" s="89">
        <f>'AEO 2022 52 Raw'!O82</f>
        <v>42.059291999999999</v>
      </c>
      <c r="M95" s="89">
        <f>'AEO 2022 52 Raw'!P82</f>
        <v>42.122463000000003</v>
      </c>
      <c r="N95" s="89">
        <f>'AEO 2022 52 Raw'!Q82</f>
        <v>42.179564999999997</v>
      </c>
      <c r="O95" s="89">
        <f>'AEO 2022 52 Raw'!R82</f>
        <v>42.242161000000003</v>
      </c>
      <c r="P95" s="89">
        <f>'AEO 2022 52 Raw'!S82</f>
        <v>42.282401999999998</v>
      </c>
      <c r="Q95" s="89">
        <f>'AEO 2022 52 Raw'!T82</f>
        <v>42.321049000000002</v>
      </c>
      <c r="R95" s="89">
        <f>'AEO 2022 52 Raw'!U82</f>
        <v>42.359665</v>
      </c>
      <c r="S95" s="89">
        <f>'AEO 2022 52 Raw'!V82</f>
        <v>42.396481000000001</v>
      </c>
      <c r="T95" s="89">
        <f>'AEO 2022 52 Raw'!W82</f>
        <v>42.433253999999998</v>
      </c>
      <c r="U95" s="89">
        <f>'AEO 2022 52 Raw'!X82</f>
        <v>42.472225000000002</v>
      </c>
      <c r="V95" s="89">
        <f>'AEO 2022 52 Raw'!Y82</f>
        <v>42.504500999999998</v>
      </c>
      <c r="W95" s="89">
        <f>'AEO 2022 52 Raw'!Z82</f>
        <v>42.538761000000001</v>
      </c>
      <c r="X95" s="89">
        <f>'AEO 2022 52 Raw'!AA82</f>
        <v>42.571651000000003</v>
      </c>
      <c r="Y95" s="89">
        <f>'AEO 2022 52 Raw'!AB82</f>
        <v>42.605483999999997</v>
      </c>
      <c r="Z95" s="89">
        <f>'AEO 2022 52 Raw'!AC82</f>
        <v>42.638893000000003</v>
      </c>
      <c r="AA95" s="89">
        <f>'AEO 2022 52 Raw'!AD82</f>
        <v>42.672874</v>
      </c>
      <c r="AB95" s="89">
        <f>'AEO 2022 52 Raw'!AE82</f>
        <v>42.705418000000002</v>
      </c>
      <c r="AC95" s="89">
        <f>'AEO 2022 52 Raw'!AF82</f>
        <v>42.73901</v>
      </c>
      <c r="AD95" s="89">
        <f>'AEO 2022 52 Raw'!AG82</f>
        <v>42.770710000000001</v>
      </c>
      <c r="AE95" s="89">
        <f>'AEO 2022 52 Raw'!AH82</f>
        <v>42.802227000000002</v>
      </c>
      <c r="AF95" s="89">
        <f>'AEO 2022 52 Raw'!AI82</f>
        <v>42.815548</v>
      </c>
      <c r="AG95" s="95">
        <f>'AEO 2022 52 Raw'!AJ82</f>
        <v>1E-3</v>
      </c>
    </row>
    <row r="96" spans="1:33" ht="15" customHeight="1" x14ac:dyDescent="0.25">
      <c r="A96" s="83" t="s">
        <v>2258</v>
      </c>
      <c r="B96" s="88" t="s">
        <v>2185</v>
      </c>
      <c r="C96" s="89">
        <f>'AEO 2022 52 Raw'!F83</f>
        <v>31.483177000000001</v>
      </c>
      <c r="D96" s="89">
        <f>'AEO 2022 52 Raw'!G83</f>
        <v>31.592227999999999</v>
      </c>
      <c r="E96" s="89">
        <f>'AEO 2022 52 Raw'!H83</f>
        <v>31.692634999999999</v>
      </c>
      <c r="F96" s="89">
        <f>'AEO 2022 52 Raw'!I83</f>
        <v>31.786451</v>
      </c>
      <c r="G96" s="89">
        <f>'AEO 2022 52 Raw'!J83</f>
        <v>31.896668999999999</v>
      </c>
      <c r="H96" s="89">
        <f>'AEO 2022 52 Raw'!K83</f>
        <v>31.993020999999999</v>
      </c>
      <c r="I96" s="89">
        <f>'AEO 2022 52 Raw'!L83</f>
        <v>32.089832000000001</v>
      </c>
      <c r="J96" s="89">
        <f>'AEO 2022 52 Raw'!M83</f>
        <v>32.186591999999997</v>
      </c>
      <c r="K96" s="89">
        <f>'AEO 2022 52 Raw'!N83</f>
        <v>32.283268</v>
      </c>
      <c r="L96" s="89">
        <f>'AEO 2022 52 Raw'!O83</f>
        <v>32.379818</v>
      </c>
      <c r="M96" s="89">
        <f>'AEO 2022 52 Raw'!P83</f>
        <v>32.476978000000003</v>
      </c>
      <c r="N96" s="89">
        <f>'AEO 2022 52 Raw'!Q83</f>
        <v>32.568897</v>
      </c>
      <c r="O96" s="89">
        <f>'AEO 2022 52 Raw'!R83</f>
        <v>32.655281000000002</v>
      </c>
      <c r="P96" s="89">
        <f>'AEO 2022 52 Raw'!S83</f>
        <v>32.656939999999999</v>
      </c>
      <c r="Q96" s="89">
        <f>'AEO 2022 52 Raw'!T83</f>
        <v>32.634014000000001</v>
      </c>
      <c r="R96" s="89">
        <f>'AEO 2022 52 Raw'!U83</f>
        <v>32.636268999999999</v>
      </c>
      <c r="S96" s="89">
        <f>'AEO 2022 52 Raw'!V83</f>
        <v>32.641067999999997</v>
      </c>
      <c r="T96" s="89">
        <f>'AEO 2022 52 Raw'!W83</f>
        <v>32.648631999999999</v>
      </c>
      <c r="U96" s="89">
        <f>'AEO 2022 52 Raw'!X83</f>
        <v>32.655807000000003</v>
      </c>
      <c r="V96" s="89">
        <f>'AEO 2022 52 Raw'!Y83</f>
        <v>32.669196999999997</v>
      </c>
      <c r="W96" s="89">
        <f>'AEO 2022 52 Raw'!Z83</f>
        <v>32.677925000000002</v>
      </c>
      <c r="X96" s="89">
        <f>'AEO 2022 52 Raw'!AA83</f>
        <v>32.687767000000001</v>
      </c>
      <c r="Y96" s="89">
        <f>'AEO 2022 52 Raw'!AB83</f>
        <v>32.693778999999999</v>
      </c>
      <c r="Z96" s="89">
        <f>'AEO 2022 52 Raw'!AC83</f>
        <v>32.701168000000003</v>
      </c>
      <c r="AA96" s="89">
        <f>'AEO 2022 52 Raw'!AD83</f>
        <v>32.708969000000003</v>
      </c>
      <c r="AB96" s="89">
        <f>'AEO 2022 52 Raw'!AE83</f>
        <v>32.716602000000002</v>
      </c>
      <c r="AC96" s="89">
        <f>'AEO 2022 52 Raw'!AF83</f>
        <v>32.723885000000003</v>
      </c>
      <c r="AD96" s="89">
        <f>'AEO 2022 52 Raw'!AG83</f>
        <v>32.732506000000001</v>
      </c>
      <c r="AE96" s="89">
        <f>'AEO 2022 52 Raw'!AH83</f>
        <v>32.740622999999999</v>
      </c>
      <c r="AF96" s="89">
        <f>'AEO 2022 52 Raw'!AI83</f>
        <v>32.742801999999998</v>
      </c>
      <c r="AG96" s="95">
        <f>'AEO 2022 52 Raw'!AJ83</f>
        <v>1E-3</v>
      </c>
    </row>
    <row r="97" spans="1:33" ht="12" customHeight="1" x14ac:dyDescent="0.25">
      <c r="A97" s="83" t="s">
        <v>2259</v>
      </c>
      <c r="B97" s="88" t="s">
        <v>2187</v>
      </c>
      <c r="C97" s="89">
        <f>'AEO 2022 52 Raw'!F84</f>
        <v>37.619514000000002</v>
      </c>
      <c r="D97" s="89">
        <f>'AEO 2022 52 Raw'!G84</f>
        <v>37.763278999999997</v>
      </c>
      <c r="E97" s="89">
        <f>'AEO 2022 52 Raw'!H84</f>
        <v>37.949474000000002</v>
      </c>
      <c r="F97" s="89">
        <f>'AEO 2022 52 Raw'!I84</f>
        <v>38.175212999999999</v>
      </c>
      <c r="G97" s="89">
        <f>'AEO 2022 52 Raw'!J84</f>
        <v>38.299393000000002</v>
      </c>
      <c r="H97" s="89">
        <f>'AEO 2022 52 Raw'!K84</f>
        <v>38.436329000000001</v>
      </c>
      <c r="I97" s="89">
        <f>'AEO 2022 52 Raw'!L84</f>
        <v>38.575558000000001</v>
      </c>
      <c r="J97" s="89">
        <f>'AEO 2022 52 Raw'!M84</f>
        <v>38.714455000000001</v>
      </c>
      <c r="K97" s="89">
        <f>'AEO 2022 52 Raw'!N84</f>
        <v>38.832614999999997</v>
      </c>
      <c r="L97" s="89">
        <f>'AEO 2022 52 Raw'!O84</f>
        <v>38.943995999999999</v>
      </c>
      <c r="M97" s="89">
        <f>'AEO 2022 52 Raw'!P84</f>
        <v>39.053314</v>
      </c>
      <c r="N97" s="89">
        <f>'AEO 2022 52 Raw'!Q84</f>
        <v>39.157688</v>
      </c>
      <c r="O97" s="89">
        <f>'AEO 2022 52 Raw'!R84</f>
        <v>39.260513000000003</v>
      </c>
      <c r="P97" s="89">
        <f>'AEO 2022 52 Raw'!S84</f>
        <v>39.293250999999998</v>
      </c>
      <c r="Q97" s="89">
        <f>'AEO 2022 52 Raw'!T84</f>
        <v>39.311698999999997</v>
      </c>
      <c r="R97" s="89">
        <f>'AEO 2022 52 Raw'!U84</f>
        <v>39.312496000000003</v>
      </c>
      <c r="S97" s="89">
        <f>'AEO 2022 52 Raw'!V84</f>
        <v>39.325729000000003</v>
      </c>
      <c r="T97" s="89">
        <f>'AEO 2022 52 Raw'!W84</f>
        <v>39.341942000000003</v>
      </c>
      <c r="U97" s="89">
        <f>'AEO 2022 52 Raw'!X84</f>
        <v>39.359397999999999</v>
      </c>
      <c r="V97" s="89">
        <f>'AEO 2022 52 Raw'!Y84</f>
        <v>39.376224999999998</v>
      </c>
      <c r="W97" s="89">
        <f>'AEO 2022 52 Raw'!Z84</f>
        <v>39.391463999999999</v>
      </c>
      <c r="X97" s="89">
        <f>'AEO 2022 52 Raw'!AA84</f>
        <v>39.406844999999997</v>
      </c>
      <c r="Y97" s="89">
        <f>'AEO 2022 52 Raw'!AB84</f>
        <v>39.418415000000003</v>
      </c>
      <c r="Z97" s="89">
        <f>'AEO 2022 52 Raw'!AC84</f>
        <v>39.430370000000003</v>
      </c>
      <c r="AA97" s="89">
        <f>'AEO 2022 52 Raw'!AD84</f>
        <v>39.440105000000003</v>
      </c>
      <c r="AB97" s="89">
        <f>'AEO 2022 52 Raw'!AE84</f>
        <v>39.450836000000002</v>
      </c>
      <c r="AC97" s="89">
        <f>'AEO 2022 52 Raw'!AF84</f>
        <v>39.461323</v>
      </c>
      <c r="AD97" s="89">
        <f>'AEO 2022 52 Raw'!AG84</f>
        <v>39.475906000000002</v>
      </c>
      <c r="AE97" s="89">
        <f>'AEO 2022 52 Raw'!AH84</f>
        <v>39.488692999999998</v>
      </c>
      <c r="AF97" s="89">
        <f>'AEO 2022 52 Raw'!AI84</f>
        <v>39.498179999999998</v>
      </c>
      <c r="AG97" s="95">
        <f>'AEO 2022 52 Raw'!AJ84</f>
        <v>2E-3</v>
      </c>
    </row>
    <row r="98" spans="1:33" ht="15" customHeight="1" x14ac:dyDescent="0.25">
      <c r="A98" s="83" t="s">
        <v>2260</v>
      </c>
      <c r="B98" s="88" t="s">
        <v>2189</v>
      </c>
      <c r="C98" s="89">
        <f>'AEO 2022 52 Raw'!F85</f>
        <v>30.372063000000001</v>
      </c>
      <c r="D98" s="89">
        <f>'AEO 2022 52 Raw'!G85</f>
        <v>30.520814999999999</v>
      </c>
      <c r="E98" s="89">
        <f>'AEO 2022 52 Raw'!H85</f>
        <v>30.810682</v>
      </c>
      <c r="F98" s="89">
        <f>'AEO 2022 52 Raw'!I85</f>
        <v>31.128997999999999</v>
      </c>
      <c r="G98" s="89">
        <f>'AEO 2022 52 Raw'!J85</f>
        <v>31.316980000000001</v>
      </c>
      <c r="H98" s="89">
        <f>'AEO 2022 52 Raw'!K85</f>
        <v>31.509905</v>
      </c>
      <c r="I98" s="89">
        <f>'AEO 2022 52 Raw'!L85</f>
        <v>31.678570000000001</v>
      </c>
      <c r="J98" s="89">
        <f>'AEO 2022 52 Raw'!M85</f>
        <v>31.853653000000001</v>
      </c>
      <c r="K98" s="89">
        <f>'AEO 2022 52 Raw'!N85</f>
        <v>32.001658999999997</v>
      </c>
      <c r="L98" s="89">
        <f>'AEO 2022 52 Raw'!O85</f>
        <v>32.124274999999997</v>
      </c>
      <c r="M98" s="89">
        <f>'AEO 2022 52 Raw'!P85</f>
        <v>32.236125999999999</v>
      </c>
      <c r="N98" s="89">
        <f>'AEO 2022 52 Raw'!Q85</f>
        <v>32.337589000000001</v>
      </c>
      <c r="O98" s="89">
        <f>'AEO 2022 52 Raw'!R85</f>
        <v>32.438507000000001</v>
      </c>
      <c r="P98" s="89">
        <f>'AEO 2022 52 Raw'!S85</f>
        <v>32.471237000000002</v>
      </c>
      <c r="Q98" s="89">
        <f>'AEO 2022 52 Raw'!T85</f>
        <v>32.491444000000001</v>
      </c>
      <c r="R98" s="89">
        <f>'AEO 2022 52 Raw'!U85</f>
        <v>32.511242000000003</v>
      </c>
      <c r="S98" s="89">
        <f>'AEO 2022 52 Raw'!V85</f>
        <v>32.548965000000003</v>
      </c>
      <c r="T98" s="89">
        <f>'AEO 2022 52 Raw'!W85</f>
        <v>32.563549000000002</v>
      </c>
      <c r="U98" s="89">
        <f>'AEO 2022 52 Raw'!X85</f>
        <v>32.578887999999999</v>
      </c>
      <c r="V98" s="89">
        <f>'AEO 2022 52 Raw'!Y85</f>
        <v>32.592632000000002</v>
      </c>
      <c r="W98" s="89">
        <f>'AEO 2022 52 Raw'!Z85</f>
        <v>32.606445000000001</v>
      </c>
      <c r="X98" s="89">
        <f>'AEO 2022 52 Raw'!AA85</f>
        <v>32.619914999999999</v>
      </c>
      <c r="Y98" s="89">
        <f>'AEO 2022 52 Raw'!AB85</f>
        <v>32.632159999999999</v>
      </c>
      <c r="Z98" s="89">
        <f>'AEO 2022 52 Raw'!AC85</f>
        <v>32.644866999999998</v>
      </c>
      <c r="AA98" s="89">
        <f>'AEO 2022 52 Raw'!AD85</f>
        <v>32.657393999999996</v>
      </c>
      <c r="AB98" s="89">
        <f>'AEO 2022 52 Raw'!AE85</f>
        <v>32.669342</v>
      </c>
      <c r="AC98" s="89">
        <f>'AEO 2022 52 Raw'!AF85</f>
        <v>32.681075999999997</v>
      </c>
      <c r="AD98" s="89">
        <f>'AEO 2022 52 Raw'!AG85</f>
        <v>32.694420000000001</v>
      </c>
      <c r="AE98" s="89">
        <f>'AEO 2022 52 Raw'!AH85</f>
        <v>32.706767999999997</v>
      </c>
      <c r="AF98" s="89">
        <f>'AEO 2022 52 Raw'!AI85</f>
        <v>32.715057000000002</v>
      </c>
      <c r="AG98" s="95">
        <f>'AEO 2022 52 Raw'!AJ85</f>
        <v>3.0000000000000001E-3</v>
      </c>
    </row>
    <row r="99" spans="1:33" ht="15" customHeight="1" x14ac:dyDescent="0.25">
      <c r="A99" s="83" t="s">
        <v>2261</v>
      </c>
      <c r="B99" s="88" t="s">
        <v>2191</v>
      </c>
      <c r="C99" s="89">
        <f>'AEO 2022 52 Raw'!F86</f>
        <v>36.579048</v>
      </c>
      <c r="D99" s="89">
        <f>'AEO 2022 52 Raw'!G86</f>
        <v>36.686329000000001</v>
      </c>
      <c r="E99" s="89">
        <f>'AEO 2022 52 Raw'!H86</f>
        <v>36.798740000000002</v>
      </c>
      <c r="F99" s="89">
        <f>'AEO 2022 52 Raw'!I86</f>
        <v>36.902816999999999</v>
      </c>
      <c r="G99" s="89">
        <f>'AEO 2022 52 Raw'!J86</f>
        <v>36.995139999999999</v>
      </c>
      <c r="H99" s="89">
        <f>'AEO 2022 52 Raw'!K86</f>
        <v>37.089001000000003</v>
      </c>
      <c r="I99" s="89">
        <f>'AEO 2022 52 Raw'!L86</f>
        <v>37.183281000000001</v>
      </c>
      <c r="J99" s="89">
        <f>'AEO 2022 52 Raw'!M86</f>
        <v>37.278896000000003</v>
      </c>
      <c r="K99" s="89">
        <f>'AEO 2022 52 Raw'!N86</f>
        <v>37.374493000000001</v>
      </c>
      <c r="L99" s="89">
        <f>'AEO 2022 52 Raw'!O86</f>
        <v>37.469898000000001</v>
      </c>
      <c r="M99" s="89">
        <f>'AEO 2022 52 Raw'!P86</f>
        <v>37.565998</v>
      </c>
      <c r="N99" s="89">
        <f>'AEO 2022 52 Raw'!Q86</f>
        <v>37.661858000000002</v>
      </c>
      <c r="O99" s="89">
        <f>'AEO 2022 52 Raw'!R86</f>
        <v>37.758408000000003</v>
      </c>
      <c r="P99" s="89">
        <f>'AEO 2022 52 Raw'!S86</f>
        <v>37.778163999999997</v>
      </c>
      <c r="Q99" s="89">
        <f>'AEO 2022 52 Raw'!T86</f>
        <v>37.775084999999997</v>
      </c>
      <c r="R99" s="89">
        <f>'AEO 2022 52 Raw'!U86</f>
        <v>37.772373000000002</v>
      </c>
      <c r="S99" s="89">
        <f>'AEO 2022 52 Raw'!V86</f>
        <v>37.761100999999996</v>
      </c>
      <c r="T99" s="89">
        <f>'AEO 2022 52 Raw'!W86</f>
        <v>37.772151999999998</v>
      </c>
      <c r="U99" s="89">
        <f>'AEO 2022 52 Raw'!X86</f>
        <v>37.784607000000001</v>
      </c>
      <c r="V99" s="89">
        <f>'AEO 2022 52 Raw'!Y86</f>
        <v>37.795200000000001</v>
      </c>
      <c r="W99" s="89">
        <f>'AEO 2022 52 Raw'!Z86</f>
        <v>37.805840000000003</v>
      </c>
      <c r="X99" s="89">
        <f>'AEO 2022 52 Raw'!AA86</f>
        <v>37.815421999999998</v>
      </c>
      <c r="Y99" s="89">
        <f>'AEO 2022 52 Raw'!AB86</f>
        <v>37.824738000000004</v>
      </c>
      <c r="Z99" s="89">
        <f>'AEO 2022 52 Raw'!AC86</f>
        <v>37.830368</v>
      </c>
      <c r="AA99" s="89">
        <f>'AEO 2022 52 Raw'!AD86</f>
        <v>37.83419</v>
      </c>
      <c r="AB99" s="89">
        <f>'AEO 2022 52 Raw'!AE86</f>
        <v>37.835307999999998</v>
      </c>
      <c r="AC99" s="89">
        <f>'AEO 2022 52 Raw'!AF86</f>
        <v>37.837200000000003</v>
      </c>
      <c r="AD99" s="89">
        <f>'AEO 2022 52 Raw'!AG86</f>
        <v>37.845146</v>
      </c>
      <c r="AE99" s="89">
        <f>'AEO 2022 52 Raw'!AH86</f>
        <v>37.853870000000001</v>
      </c>
      <c r="AF99" s="89">
        <f>'AEO 2022 52 Raw'!AI86</f>
        <v>37.855823999999998</v>
      </c>
      <c r="AG99" s="95">
        <f>'AEO 2022 52 Raw'!AJ86</f>
        <v>1E-3</v>
      </c>
    </row>
    <row r="100" spans="1:33" ht="15" customHeight="1" x14ac:dyDescent="0.25">
      <c r="A100" s="83" t="s">
        <v>2262</v>
      </c>
      <c r="B100" s="88" t="s">
        <v>2193</v>
      </c>
      <c r="C100" s="89">
        <f>'AEO 2022 52 Raw'!F87</f>
        <v>43.115409999999997</v>
      </c>
      <c r="D100" s="89">
        <f>'AEO 2022 52 Raw'!G87</f>
        <v>43.209747</v>
      </c>
      <c r="E100" s="89">
        <f>'AEO 2022 52 Raw'!H87</f>
        <v>43.337200000000003</v>
      </c>
      <c r="F100" s="89">
        <f>'AEO 2022 52 Raw'!I87</f>
        <v>43.46508</v>
      </c>
      <c r="G100" s="89">
        <f>'AEO 2022 52 Raw'!J87</f>
        <v>43.577793</v>
      </c>
      <c r="H100" s="89">
        <f>'AEO 2022 52 Raw'!K87</f>
        <v>43.677208</v>
      </c>
      <c r="I100" s="89">
        <f>'AEO 2022 52 Raw'!L87</f>
        <v>43.777489000000003</v>
      </c>
      <c r="J100" s="89">
        <f>'AEO 2022 52 Raw'!M87</f>
        <v>43.880569000000001</v>
      </c>
      <c r="K100" s="89">
        <f>'AEO 2022 52 Raw'!N87</f>
        <v>43.980018999999999</v>
      </c>
      <c r="L100" s="89">
        <f>'AEO 2022 52 Raw'!O87</f>
        <v>44.079093999999998</v>
      </c>
      <c r="M100" s="89">
        <f>'AEO 2022 52 Raw'!P87</f>
        <v>44.179561999999997</v>
      </c>
      <c r="N100" s="89">
        <f>'AEO 2022 52 Raw'!Q87</f>
        <v>44.278492</v>
      </c>
      <c r="O100" s="89">
        <f>'AEO 2022 52 Raw'!R87</f>
        <v>44.379508999999999</v>
      </c>
      <c r="P100" s="89">
        <f>'AEO 2022 52 Raw'!S87</f>
        <v>44.412078999999999</v>
      </c>
      <c r="Q100" s="89">
        <f>'AEO 2022 52 Raw'!T87</f>
        <v>44.431114000000001</v>
      </c>
      <c r="R100" s="89">
        <f>'AEO 2022 52 Raw'!U87</f>
        <v>44.448086000000004</v>
      </c>
      <c r="S100" s="89">
        <f>'AEO 2022 52 Raw'!V87</f>
        <v>44.462398999999998</v>
      </c>
      <c r="T100" s="89">
        <f>'AEO 2022 52 Raw'!W87</f>
        <v>44.476990000000001</v>
      </c>
      <c r="U100" s="89">
        <f>'AEO 2022 52 Raw'!X87</f>
        <v>44.491745000000002</v>
      </c>
      <c r="V100" s="89">
        <f>'AEO 2022 52 Raw'!Y87</f>
        <v>44.504345000000001</v>
      </c>
      <c r="W100" s="89">
        <f>'AEO 2022 52 Raw'!Z87</f>
        <v>44.516731</v>
      </c>
      <c r="X100" s="89">
        <f>'AEO 2022 52 Raw'!AA87</f>
        <v>44.528267</v>
      </c>
      <c r="Y100" s="89">
        <f>'AEO 2022 52 Raw'!AB87</f>
        <v>44.539326000000003</v>
      </c>
      <c r="Z100" s="89">
        <f>'AEO 2022 52 Raw'!AC87</f>
        <v>44.550159000000001</v>
      </c>
      <c r="AA100" s="89">
        <f>'AEO 2022 52 Raw'!AD87</f>
        <v>44.560326000000003</v>
      </c>
      <c r="AB100" s="89">
        <f>'AEO 2022 52 Raw'!AE87</f>
        <v>44.570259</v>
      </c>
      <c r="AC100" s="89">
        <f>'AEO 2022 52 Raw'!AF87</f>
        <v>44.580368</v>
      </c>
      <c r="AD100" s="89">
        <f>'AEO 2022 52 Raw'!AG87</f>
        <v>44.590415999999998</v>
      </c>
      <c r="AE100" s="89">
        <f>'AEO 2022 52 Raw'!AH87</f>
        <v>44.600482999999997</v>
      </c>
      <c r="AF100" s="89">
        <f>'AEO 2022 52 Raw'!AI87</f>
        <v>44.604686999999998</v>
      </c>
      <c r="AG100" s="95">
        <f>'AEO 2022 52 Raw'!AJ87</f>
        <v>1E-3</v>
      </c>
    </row>
    <row r="101" spans="1:33" ht="15" customHeight="1" x14ac:dyDescent="0.25">
      <c r="A101" s="83" t="s">
        <v>2263</v>
      </c>
      <c r="B101" s="88" t="s">
        <v>2195</v>
      </c>
      <c r="C101" s="89">
        <f>'AEO 2022 52 Raw'!F88</f>
        <v>62.503990000000002</v>
      </c>
      <c r="D101" s="89">
        <f>'AEO 2022 52 Raw'!G88</f>
        <v>62.643841000000002</v>
      </c>
      <c r="E101" s="89">
        <f>'AEO 2022 52 Raw'!H88</f>
        <v>62.836483000000001</v>
      </c>
      <c r="F101" s="89">
        <f>'AEO 2022 52 Raw'!I88</f>
        <v>63.019539000000002</v>
      </c>
      <c r="G101" s="89">
        <f>'AEO 2022 52 Raw'!J88</f>
        <v>63.118319999999997</v>
      </c>
      <c r="H101" s="89">
        <f>'AEO 2022 52 Raw'!K88</f>
        <v>63.234107999999999</v>
      </c>
      <c r="I101" s="89">
        <f>'AEO 2022 52 Raw'!L88</f>
        <v>63.354008</v>
      </c>
      <c r="J101" s="89">
        <f>'AEO 2022 52 Raw'!M88</f>
        <v>63.479453999999997</v>
      </c>
      <c r="K101" s="89">
        <f>'AEO 2022 52 Raw'!N88</f>
        <v>63.588776000000003</v>
      </c>
      <c r="L101" s="89">
        <f>'AEO 2022 52 Raw'!O88</f>
        <v>63.692028000000001</v>
      </c>
      <c r="M101" s="89">
        <f>'AEO 2022 52 Raw'!P88</f>
        <v>63.795296</v>
      </c>
      <c r="N101" s="89">
        <f>'AEO 2022 52 Raw'!Q88</f>
        <v>63.895679000000001</v>
      </c>
      <c r="O101" s="89">
        <f>'AEO 2022 52 Raw'!R88</f>
        <v>64.000564999999995</v>
      </c>
      <c r="P101" s="89">
        <f>'AEO 2022 52 Raw'!S88</f>
        <v>64.036095000000003</v>
      </c>
      <c r="Q101" s="89">
        <f>'AEO 2022 52 Raw'!T88</f>
        <v>64.057648</v>
      </c>
      <c r="R101" s="89">
        <f>'AEO 2022 52 Raw'!U88</f>
        <v>64.079009999999997</v>
      </c>
      <c r="S101" s="89">
        <f>'AEO 2022 52 Raw'!V88</f>
        <v>64.109558000000007</v>
      </c>
      <c r="T101" s="89">
        <f>'AEO 2022 52 Raw'!W88</f>
        <v>64.127373000000006</v>
      </c>
      <c r="U101" s="89">
        <f>'AEO 2022 52 Raw'!X88</f>
        <v>64.145545999999996</v>
      </c>
      <c r="V101" s="89">
        <f>'AEO 2022 52 Raw'!Y88</f>
        <v>64.159408999999997</v>
      </c>
      <c r="W101" s="89">
        <f>'AEO 2022 52 Raw'!Z88</f>
        <v>64.174019000000001</v>
      </c>
      <c r="X101" s="89">
        <f>'AEO 2022 52 Raw'!AA88</f>
        <v>64.187056999999996</v>
      </c>
      <c r="Y101" s="89">
        <f>'AEO 2022 52 Raw'!AB88</f>
        <v>64.199791000000005</v>
      </c>
      <c r="Z101" s="89">
        <f>'AEO 2022 52 Raw'!AC88</f>
        <v>64.208824000000007</v>
      </c>
      <c r="AA101" s="89">
        <f>'AEO 2022 52 Raw'!AD88</f>
        <v>64.216697999999994</v>
      </c>
      <c r="AB101" s="89">
        <f>'AEO 2022 52 Raw'!AE88</f>
        <v>64.223502999999994</v>
      </c>
      <c r="AC101" s="89">
        <f>'AEO 2022 52 Raw'!AF88</f>
        <v>64.237044999999995</v>
      </c>
      <c r="AD101" s="89">
        <f>'AEO 2022 52 Raw'!AG88</f>
        <v>64.247681</v>
      </c>
      <c r="AE101" s="89">
        <f>'AEO 2022 52 Raw'!AH88</f>
        <v>64.257141000000004</v>
      </c>
      <c r="AF101" s="89">
        <f>'AEO 2022 52 Raw'!AI88</f>
        <v>64.260979000000006</v>
      </c>
      <c r="AG101" s="95">
        <f>'AEO 2022 52 Raw'!AJ88</f>
        <v>1E-3</v>
      </c>
    </row>
    <row r="102" spans="1:33" ht="15" customHeight="1" x14ac:dyDescent="0.25">
      <c r="A102" s="83" t="s">
        <v>2264</v>
      </c>
      <c r="B102" s="88" t="s">
        <v>2197</v>
      </c>
      <c r="C102" s="89">
        <f>'AEO 2022 52 Raw'!F89</f>
        <v>30.965392999999999</v>
      </c>
      <c r="D102" s="89">
        <f>'AEO 2022 52 Raw'!G89</f>
        <v>31.030242999999999</v>
      </c>
      <c r="E102" s="89">
        <f>'AEO 2022 52 Raw'!H89</f>
        <v>31.183413000000002</v>
      </c>
      <c r="F102" s="89">
        <f>'AEO 2022 52 Raw'!I89</f>
        <v>31.346336000000001</v>
      </c>
      <c r="G102" s="89">
        <f>'AEO 2022 52 Raw'!J89</f>
        <v>31.466515000000001</v>
      </c>
      <c r="H102" s="89">
        <f>'AEO 2022 52 Raw'!K89</f>
        <v>31.585629000000001</v>
      </c>
      <c r="I102" s="89">
        <f>'AEO 2022 52 Raw'!L89</f>
        <v>31.704947000000001</v>
      </c>
      <c r="J102" s="89">
        <f>'AEO 2022 52 Raw'!M89</f>
        <v>31.830257</v>
      </c>
      <c r="K102" s="89">
        <f>'AEO 2022 52 Raw'!N89</f>
        <v>31.949466999999999</v>
      </c>
      <c r="L102" s="89">
        <f>'AEO 2022 52 Raw'!O89</f>
        <v>32.062237000000003</v>
      </c>
      <c r="M102" s="89">
        <f>'AEO 2022 52 Raw'!P89</f>
        <v>32.176032999999997</v>
      </c>
      <c r="N102" s="89">
        <f>'AEO 2022 52 Raw'!Q89</f>
        <v>32.282508999999997</v>
      </c>
      <c r="O102" s="89">
        <f>'AEO 2022 52 Raw'!R89</f>
        <v>32.393517000000003</v>
      </c>
      <c r="P102" s="89">
        <f>'AEO 2022 52 Raw'!S89</f>
        <v>32.436019999999999</v>
      </c>
      <c r="Q102" s="89">
        <f>'AEO 2022 52 Raw'!T89</f>
        <v>32.465729000000003</v>
      </c>
      <c r="R102" s="89">
        <f>'AEO 2022 52 Raw'!U89</f>
        <v>32.495063999999999</v>
      </c>
      <c r="S102" s="89">
        <f>'AEO 2022 52 Raw'!V89</f>
        <v>32.525714999999998</v>
      </c>
      <c r="T102" s="89">
        <f>'AEO 2022 52 Raw'!W89</f>
        <v>32.550925999999997</v>
      </c>
      <c r="U102" s="89">
        <f>'AEO 2022 52 Raw'!X89</f>
        <v>32.577209000000003</v>
      </c>
      <c r="V102" s="89">
        <f>'AEO 2022 52 Raw'!Y89</f>
        <v>32.597163999999999</v>
      </c>
      <c r="W102" s="89">
        <f>'AEO 2022 52 Raw'!Z89</f>
        <v>32.617686999999997</v>
      </c>
      <c r="X102" s="89">
        <f>'AEO 2022 52 Raw'!AA89</f>
        <v>32.636906000000003</v>
      </c>
      <c r="Y102" s="89">
        <f>'AEO 2022 52 Raw'!AB89</f>
        <v>32.655506000000003</v>
      </c>
      <c r="Z102" s="89">
        <f>'AEO 2022 52 Raw'!AC89</f>
        <v>32.674187000000003</v>
      </c>
      <c r="AA102" s="89">
        <f>'AEO 2022 52 Raw'!AD89</f>
        <v>32.692901999999997</v>
      </c>
      <c r="AB102" s="89">
        <f>'AEO 2022 52 Raw'!AE89</f>
        <v>32.711311000000002</v>
      </c>
      <c r="AC102" s="89">
        <f>'AEO 2022 52 Raw'!AF89</f>
        <v>32.730590999999997</v>
      </c>
      <c r="AD102" s="89">
        <f>'AEO 2022 52 Raw'!AG89</f>
        <v>32.748691999999998</v>
      </c>
      <c r="AE102" s="89">
        <f>'AEO 2022 52 Raw'!AH89</f>
        <v>32.767574000000003</v>
      </c>
      <c r="AF102" s="89">
        <f>'AEO 2022 52 Raw'!AI89</f>
        <v>32.782260999999998</v>
      </c>
      <c r="AG102" s="95">
        <f>'AEO 2022 52 Raw'!AJ89</f>
        <v>2E-3</v>
      </c>
    </row>
    <row r="103" spans="1:33" ht="15" customHeight="1" x14ac:dyDescent="0.25">
      <c r="A103" s="83" t="s">
        <v>2265</v>
      </c>
      <c r="B103" s="88" t="s">
        <v>2199</v>
      </c>
      <c r="C103" s="89">
        <f>'AEO 2022 52 Raw'!F90</f>
        <v>43.717781000000002</v>
      </c>
      <c r="D103" s="89">
        <f>'AEO 2022 52 Raw'!G90</f>
        <v>43.778522000000002</v>
      </c>
      <c r="E103" s="89">
        <f>'AEO 2022 52 Raw'!H90</f>
        <v>43.900844999999997</v>
      </c>
      <c r="F103" s="89">
        <f>'AEO 2022 52 Raw'!I90</f>
        <v>44.057651999999997</v>
      </c>
      <c r="G103" s="89">
        <f>'AEO 2022 52 Raw'!J90</f>
        <v>44.189174999999999</v>
      </c>
      <c r="H103" s="89">
        <f>'AEO 2022 52 Raw'!K90</f>
        <v>44.318344000000003</v>
      </c>
      <c r="I103" s="89">
        <f>'AEO 2022 52 Raw'!L90</f>
        <v>44.443272</v>
      </c>
      <c r="J103" s="89">
        <f>'AEO 2022 52 Raw'!M90</f>
        <v>44.570427000000002</v>
      </c>
      <c r="K103" s="89">
        <f>'AEO 2022 52 Raw'!N90</f>
        <v>44.686664999999998</v>
      </c>
      <c r="L103" s="89">
        <f>'AEO 2022 52 Raw'!O90</f>
        <v>44.799007000000003</v>
      </c>
      <c r="M103" s="89">
        <f>'AEO 2022 52 Raw'!P90</f>
        <v>44.912235000000003</v>
      </c>
      <c r="N103" s="89">
        <f>'AEO 2022 52 Raw'!Q90</f>
        <v>45.017220000000002</v>
      </c>
      <c r="O103" s="89">
        <f>'AEO 2022 52 Raw'!R90</f>
        <v>45.126067999999997</v>
      </c>
      <c r="P103" s="89">
        <f>'AEO 2022 52 Raw'!S90</f>
        <v>45.167679</v>
      </c>
      <c r="Q103" s="89">
        <f>'AEO 2022 52 Raw'!T90</f>
        <v>45.176174000000003</v>
      </c>
      <c r="R103" s="89">
        <f>'AEO 2022 52 Raw'!U90</f>
        <v>45.194248000000002</v>
      </c>
      <c r="S103" s="89">
        <f>'AEO 2022 52 Raw'!V90</f>
        <v>45.213085</v>
      </c>
      <c r="T103" s="89">
        <f>'AEO 2022 52 Raw'!W90</f>
        <v>45.231318999999999</v>
      </c>
      <c r="U103" s="89">
        <f>'AEO 2022 52 Raw'!X90</f>
        <v>45.252696999999998</v>
      </c>
      <c r="V103" s="89">
        <f>'AEO 2022 52 Raw'!Y90</f>
        <v>45.274169999999998</v>
      </c>
      <c r="W103" s="89">
        <f>'AEO 2022 52 Raw'!Z90</f>
        <v>45.293163</v>
      </c>
      <c r="X103" s="89">
        <f>'AEO 2022 52 Raw'!AA90</f>
        <v>45.312817000000003</v>
      </c>
      <c r="Y103" s="89">
        <f>'AEO 2022 52 Raw'!AB90</f>
        <v>45.329619999999998</v>
      </c>
      <c r="Z103" s="89">
        <f>'AEO 2022 52 Raw'!AC90</f>
        <v>45.347084000000002</v>
      </c>
      <c r="AA103" s="89">
        <f>'AEO 2022 52 Raw'!AD90</f>
        <v>45.364952000000002</v>
      </c>
      <c r="AB103" s="89">
        <f>'AEO 2022 52 Raw'!AE90</f>
        <v>45.382041999999998</v>
      </c>
      <c r="AC103" s="89">
        <f>'AEO 2022 52 Raw'!AF90</f>
        <v>45.399044000000004</v>
      </c>
      <c r="AD103" s="89">
        <f>'AEO 2022 52 Raw'!AG90</f>
        <v>45.418205</v>
      </c>
      <c r="AE103" s="89">
        <f>'AEO 2022 52 Raw'!AH90</f>
        <v>45.436656999999997</v>
      </c>
      <c r="AF103" s="89">
        <f>'AEO 2022 52 Raw'!AI90</f>
        <v>45.452114000000002</v>
      </c>
      <c r="AG103" s="95">
        <f>'AEO 2022 52 Raw'!AJ90</f>
        <v>1E-3</v>
      </c>
    </row>
    <row r="104" spans="1:33" ht="15" customHeight="1" x14ac:dyDescent="0.25">
      <c r="B104" s="35" t="s">
        <v>28</v>
      </c>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95"/>
    </row>
    <row r="105" spans="1:33" ht="15" customHeight="1" x14ac:dyDescent="0.25">
      <c r="A105" s="83" t="s">
        <v>2266</v>
      </c>
      <c r="B105" s="88" t="s">
        <v>2169</v>
      </c>
      <c r="C105" s="89">
        <f>'AEO 2022 52 Raw'!F92</f>
        <v>0</v>
      </c>
      <c r="D105" s="89">
        <f>'AEO 2022 52 Raw'!G92</f>
        <v>0</v>
      </c>
      <c r="E105" s="89">
        <f>'AEO 2022 52 Raw'!H92</f>
        <v>0</v>
      </c>
      <c r="F105" s="89">
        <f>'AEO 2022 52 Raw'!I92</f>
        <v>0</v>
      </c>
      <c r="G105" s="89">
        <f>'AEO 2022 52 Raw'!J92</f>
        <v>0</v>
      </c>
      <c r="H105" s="89">
        <f>'AEO 2022 52 Raw'!K92</f>
        <v>0</v>
      </c>
      <c r="I105" s="89">
        <f>'AEO 2022 52 Raw'!L92</f>
        <v>0</v>
      </c>
      <c r="J105" s="89">
        <f>'AEO 2022 52 Raw'!M92</f>
        <v>0</v>
      </c>
      <c r="K105" s="89">
        <f>'AEO 2022 52 Raw'!N92</f>
        <v>0</v>
      </c>
      <c r="L105" s="89">
        <f>'AEO 2022 52 Raw'!O92</f>
        <v>0</v>
      </c>
      <c r="M105" s="89">
        <f>'AEO 2022 52 Raw'!P92</f>
        <v>0</v>
      </c>
      <c r="N105" s="89">
        <f>'AEO 2022 52 Raw'!Q92</f>
        <v>0</v>
      </c>
      <c r="O105" s="89">
        <f>'AEO 2022 52 Raw'!R92</f>
        <v>0</v>
      </c>
      <c r="P105" s="89">
        <f>'AEO 2022 52 Raw'!S92</f>
        <v>0</v>
      </c>
      <c r="Q105" s="89">
        <f>'AEO 2022 52 Raw'!T92</f>
        <v>0</v>
      </c>
      <c r="R105" s="89">
        <f>'AEO 2022 52 Raw'!U92</f>
        <v>0</v>
      </c>
      <c r="S105" s="89">
        <f>'AEO 2022 52 Raw'!V92</f>
        <v>0</v>
      </c>
      <c r="T105" s="89">
        <f>'AEO 2022 52 Raw'!W92</f>
        <v>0</v>
      </c>
      <c r="U105" s="89">
        <f>'AEO 2022 52 Raw'!X92</f>
        <v>0</v>
      </c>
      <c r="V105" s="89">
        <f>'AEO 2022 52 Raw'!Y92</f>
        <v>0</v>
      </c>
      <c r="W105" s="89">
        <f>'AEO 2022 52 Raw'!Z92</f>
        <v>0</v>
      </c>
      <c r="X105" s="89">
        <f>'AEO 2022 52 Raw'!AA92</f>
        <v>0</v>
      </c>
      <c r="Y105" s="89">
        <f>'AEO 2022 52 Raw'!AB92</f>
        <v>0</v>
      </c>
      <c r="Z105" s="89">
        <f>'AEO 2022 52 Raw'!AC92</f>
        <v>0</v>
      </c>
      <c r="AA105" s="89">
        <f>'AEO 2022 52 Raw'!AD92</f>
        <v>0</v>
      </c>
      <c r="AB105" s="89">
        <f>'AEO 2022 52 Raw'!AE92</f>
        <v>0</v>
      </c>
      <c r="AC105" s="89">
        <f>'AEO 2022 52 Raw'!AF92</f>
        <v>0</v>
      </c>
      <c r="AD105" s="89">
        <f>'AEO 2022 52 Raw'!AG92</f>
        <v>0</v>
      </c>
      <c r="AE105" s="89">
        <f>'AEO 2022 52 Raw'!AH92</f>
        <v>0</v>
      </c>
      <c r="AF105" s="89">
        <f>'AEO 2022 52 Raw'!AI92</f>
        <v>0</v>
      </c>
      <c r="AG105" s="95" t="str">
        <f>'AEO 2022 52 Raw'!AJ92</f>
        <v>- -</v>
      </c>
    </row>
    <row r="106" spans="1:33" ht="15" customHeight="1" x14ac:dyDescent="0.25">
      <c r="A106" s="83" t="s">
        <v>2267</v>
      </c>
      <c r="B106" s="88" t="s">
        <v>2171</v>
      </c>
      <c r="C106" s="89">
        <f>'AEO 2022 52 Raw'!F93</f>
        <v>0</v>
      </c>
      <c r="D106" s="89">
        <f>'AEO 2022 52 Raw'!G93</f>
        <v>0</v>
      </c>
      <c r="E106" s="89">
        <f>'AEO 2022 52 Raw'!H93</f>
        <v>0</v>
      </c>
      <c r="F106" s="89">
        <f>'AEO 2022 52 Raw'!I93</f>
        <v>0</v>
      </c>
      <c r="G106" s="89">
        <f>'AEO 2022 52 Raw'!J93</f>
        <v>0</v>
      </c>
      <c r="H106" s="89">
        <f>'AEO 2022 52 Raw'!K93</f>
        <v>0</v>
      </c>
      <c r="I106" s="89">
        <f>'AEO 2022 52 Raw'!L93</f>
        <v>0</v>
      </c>
      <c r="J106" s="89">
        <f>'AEO 2022 52 Raw'!M93</f>
        <v>0</v>
      </c>
      <c r="K106" s="89">
        <f>'AEO 2022 52 Raw'!N93</f>
        <v>0</v>
      </c>
      <c r="L106" s="89">
        <f>'AEO 2022 52 Raw'!O93</f>
        <v>0</v>
      </c>
      <c r="M106" s="89">
        <f>'AEO 2022 52 Raw'!P93</f>
        <v>0</v>
      </c>
      <c r="N106" s="89">
        <f>'AEO 2022 52 Raw'!Q93</f>
        <v>0</v>
      </c>
      <c r="O106" s="89">
        <f>'AEO 2022 52 Raw'!R93</f>
        <v>0</v>
      </c>
      <c r="P106" s="89">
        <f>'AEO 2022 52 Raw'!S93</f>
        <v>0</v>
      </c>
      <c r="Q106" s="89">
        <f>'AEO 2022 52 Raw'!T93</f>
        <v>0</v>
      </c>
      <c r="R106" s="89">
        <f>'AEO 2022 52 Raw'!U93</f>
        <v>0</v>
      </c>
      <c r="S106" s="89">
        <f>'AEO 2022 52 Raw'!V93</f>
        <v>0</v>
      </c>
      <c r="T106" s="89">
        <f>'AEO 2022 52 Raw'!W93</f>
        <v>0</v>
      </c>
      <c r="U106" s="89">
        <f>'AEO 2022 52 Raw'!X93</f>
        <v>0</v>
      </c>
      <c r="V106" s="89">
        <f>'AEO 2022 52 Raw'!Y93</f>
        <v>0</v>
      </c>
      <c r="W106" s="89">
        <f>'AEO 2022 52 Raw'!Z93</f>
        <v>0</v>
      </c>
      <c r="X106" s="89">
        <f>'AEO 2022 52 Raw'!AA93</f>
        <v>0</v>
      </c>
      <c r="Y106" s="89">
        <f>'AEO 2022 52 Raw'!AB93</f>
        <v>0</v>
      </c>
      <c r="Z106" s="89">
        <f>'AEO 2022 52 Raw'!AC93</f>
        <v>0</v>
      </c>
      <c r="AA106" s="89">
        <f>'AEO 2022 52 Raw'!AD93</f>
        <v>0</v>
      </c>
      <c r="AB106" s="89">
        <f>'AEO 2022 52 Raw'!AE93</f>
        <v>0</v>
      </c>
      <c r="AC106" s="89">
        <f>'AEO 2022 52 Raw'!AF93</f>
        <v>0</v>
      </c>
      <c r="AD106" s="89">
        <f>'AEO 2022 52 Raw'!AG93</f>
        <v>0</v>
      </c>
      <c r="AE106" s="89">
        <f>'AEO 2022 52 Raw'!AH93</f>
        <v>0</v>
      </c>
      <c r="AF106" s="89">
        <f>'AEO 2022 52 Raw'!AI93</f>
        <v>0</v>
      </c>
      <c r="AG106" s="95" t="str">
        <f>'AEO 2022 52 Raw'!AJ93</f>
        <v>- -</v>
      </c>
    </row>
    <row r="107" spans="1:33" ht="15" customHeight="1" x14ac:dyDescent="0.25">
      <c r="A107" s="83" t="s">
        <v>2268</v>
      </c>
      <c r="B107" s="88" t="s">
        <v>2173</v>
      </c>
      <c r="C107" s="89">
        <f>'AEO 2022 52 Raw'!F94</f>
        <v>39.197941</v>
      </c>
      <c r="D107" s="89">
        <f>'AEO 2022 52 Raw'!G94</f>
        <v>39.136569999999999</v>
      </c>
      <c r="E107" s="89">
        <f>'AEO 2022 52 Raw'!H94</f>
        <v>39.220092999999999</v>
      </c>
      <c r="F107" s="89">
        <f>'AEO 2022 52 Raw'!I94</f>
        <v>39.312114999999999</v>
      </c>
      <c r="G107" s="89">
        <f>'AEO 2022 52 Raw'!J94</f>
        <v>39.495632000000001</v>
      </c>
      <c r="H107" s="89">
        <f>'AEO 2022 52 Raw'!K94</f>
        <v>39.629452000000001</v>
      </c>
      <c r="I107" s="89">
        <f>'AEO 2022 52 Raw'!L94</f>
        <v>39.706206999999999</v>
      </c>
      <c r="J107" s="89">
        <f>'AEO 2022 52 Raw'!M94</f>
        <v>39.789875000000002</v>
      </c>
      <c r="K107" s="89">
        <f>'AEO 2022 52 Raw'!N94</f>
        <v>39.873089</v>
      </c>
      <c r="L107" s="89">
        <f>'AEO 2022 52 Raw'!O94</f>
        <v>39.952418999999999</v>
      </c>
      <c r="M107" s="89">
        <f>'AEO 2022 52 Raw'!P94</f>
        <v>40.034035000000003</v>
      </c>
      <c r="N107" s="89">
        <f>'AEO 2022 52 Raw'!Q94</f>
        <v>40.101500999999999</v>
      </c>
      <c r="O107" s="89">
        <f>'AEO 2022 52 Raw'!R94</f>
        <v>40.182868999999997</v>
      </c>
      <c r="P107" s="89">
        <f>'AEO 2022 52 Raw'!S94</f>
        <v>40.240806999999997</v>
      </c>
      <c r="Q107" s="89">
        <f>'AEO 2022 52 Raw'!T94</f>
        <v>40.294181999999999</v>
      </c>
      <c r="R107" s="89">
        <f>'AEO 2022 52 Raw'!U94</f>
        <v>40.347759000000003</v>
      </c>
      <c r="S107" s="89">
        <f>'AEO 2022 52 Raw'!V94</f>
        <v>40.400444</v>
      </c>
      <c r="T107" s="89">
        <f>'AEO 2022 52 Raw'!W94</f>
        <v>40.450169000000002</v>
      </c>
      <c r="U107" s="89">
        <f>'AEO 2022 52 Raw'!X94</f>
        <v>40.504024999999999</v>
      </c>
      <c r="V107" s="89">
        <f>'AEO 2022 52 Raw'!Y94</f>
        <v>40.548565000000004</v>
      </c>
      <c r="W107" s="89">
        <f>'AEO 2022 52 Raw'!Z94</f>
        <v>40.594363999999999</v>
      </c>
      <c r="X107" s="89">
        <f>'AEO 2022 52 Raw'!AA94</f>
        <v>40.639384999999997</v>
      </c>
      <c r="Y107" s="89">
        <f>'AEO 2022 52 Raw'!AB94</f>
        <v>40.682529000000002</v>
      </c>
      <c r="Z107" s="89">
        <f>'AEO 2022 52 Raw'!AC94</f>
        <v>40.727535000000003</v>
      </c>
      <c r="AA107" s="89">
        <f>'AEO 2022 52 Raw'!AD94</f>
        <v>40.774174000000002</v>
      </c>
      <c r="AB107" s="89">
        <f>'AEO 2022 52 Raw'!AE94</f>
        <v>40.820098999999999</v>
      </c>
      <c r="AC107" s="89">
        <f>'AEO 2022 52 Raw'!AF94</f>
        <v>40.867432000000001</v>
      </c>
      <c r="AD107" s="89">
        <f>'AEO 2022 52 Raw'!AG94</f>
        <v>40.914845</v>
      </c>
      <c r="AE107" s="89">
        <f>'AEO 2022 52 Raw'!AH94</f>
        <v>40.962940000000003</v>
      </c>
      <c r="AF107" s="89">
        <f>'AEO 2022 52 Raw'!AI94</f>
        <v>40.997387000000003</v>
      </c>
      <c r="AG107" s="95">
        <f>'AEO 2022 52 Raw'!AJ94</f>
        <v>2E-3</v>
      </c>
    </row>
    <row r="108" spans="1:33" ht="15" customHeight="1" x14ac:dyDescent="0.25">
      <c r="A108" s="83" t="s">
        <v>2269</v>
      </c>
      <c r="B108" s="88" t="s">
        <v>2175</v>
      </c>
      <c r="C108" s="89">
        <f>'AEO 2022 52 Raw'!F95</f>
        <v>0</v>
      </c>
      <c r="D108" s="89">
        <f>'AEO 2022 52 Raw'!G95</f>
        <v>0</v>
      </c>
      <c r="E108" s="89">
        <f>'AEO 2022 52 Raw'!H95</f>
        <v>0</v>
      </c>
      <c r="F108" s="89">
        <f>'AEO 2022 52 Raw'!I95</f>
        <v>0</v>
      </c>
      <c r="G108" s="89">
        <f>'AEO 2022 52 Raw'!J95</f>
        <v>0</v>
      </c>
      <c r="H108" s="89">
        <f>'AEO 2022 52 Raw'!K95</f>
        <v>0</v>
      </c>
      <c r="I108" s="89">
        <f>'AEO 2022 52 Raw'!L95</f>
        <v>0</v>
      </c>
      <c r="J108" s="89">
        <f>'AEO 2022 52 Raw'!M95</f>
        <v>0</v>
      </c>
      <c r="K108" s="89">
        <f>'AEO 2022 52 Raw'!N95</f>
        <v>0</v>
      </c>
      <c r="L108" s="89">
        <f>'AEO 2022 52 Raw'!O95</f>
        <v>0</v>
      </c>
      <c r="M108" s="89">
        <f>'AEO 2022 52 Raw'!P95</f>
        <v>0</v>
      </c>
      <c r="N108" s="89">
        <f>'AEO 2022 52 Raw'!Q95</f>
        <v>0</v>
      </c>
      <c r="O108" s="89">
        <f>'AEO 2022 52 Raw'!R95</f>
        <v>0</v>
      </c>
      <c r="P108" s="89">
        <f>'AEO 2022 52 Raw'!S95</f>
        <v>0</v>
      </c>
      <c r="Q108" s="89">
        <f>'AEO 2022 52 Raw'!T95</f>
        <v>0</v>
      </c>
      <c r="R108" s="89">
        <f>'AEO 2022 52 Raw'!U95</f>
        <v>0</v>
      </c>
      <c r="S108" s="89">
        <f>'AEO 2022 52 Raw'!V95</f>
        <v>0</v>
      </c>
      <c r="T108" s="89">
        <f>'AEO 2022 52 Raw'!W95</f>
        <v>0</v>
      </c>
      <c r="U108" s="89">
        <f>'AEO 2022 52 Raw'!X95</f>
        <v>0</v>
      </c>
      <c r="V108" s="89">
        <f>'AEO 2022 52 Raw'!Y95</f>
        <v>0</v>
      </c>
      <c r="W108" s="89">
        <f>'AEO 2022 52 Raw'!Z95</f>
        <v>0</v>
      </c>
      <c r="X108" s="89">
        <f>'AEO 2022 52 Raw'!AA95</f>
        <v>0</v>
      </c>
      <c r="Y108" s="89">
        <f>'AEO 2022 52 Raw'!AB95</f>
        <v>0</v>
      </c>
      <c r="Z108" s="89">
        <f>'AEO 2022 52 Raw'!AC95</f>
        <v>0</v>
      </c>
      <c r="AA108" s="89">
        <f>'AEO 2022 52 Raw'!AD95</f>
        <v>0</v>
      </c>
      <c r="AB108" s="89">
        <f>'AEO 2022 52 Raw'!AE95</f>
        <v>0</v>
      </c>
      <c r="AC108" s="89">
        <f>'AEO 2022 52 Raw'!AF95</f>
        <v>0</v>
      </c>
      <c r="AD108" s="89">
        <f>'AEO 2022 52 Raw'!AG95</f>
        <v>0</v>
      </c>
      <c r="AE108" s="89">
        <f>'AEO 2022 52 Raw'!AH95</f>
        <v>0</v>
      </c>
      <c r="AF108" s="89">
        <f>'AEO 2022 52 Raw'!AI95</f>
        <v>0</v>
      </c>
      <c r="AG108" s="95" t="str">
        <f>'AEO 2022 52 Raw'!AJ95</f>
        <v>- -</v>
      </c>
    </row>
    <row r="109" spans="1:33" ht="15" customHeight="1" x14ac:dyDescent="0.25">
      <c r="A109" s="83" t="s">
        <v>2270</v>
      </c>
      <c r="B109" s="88" t="s">
        <v>2177</v>
      </c>
      <c r="C109" s="89">
        <f>'AEO 2022 52 Raw'!F96</f>
        <v>45.273712000000003</v>
      </c>
      <c r="D109" s="89">
        <f>'AEO 2022 52 Raw'!G96</f>
        <v>45.234096999999998</v>
      </c>
      <c r="E109" s="89">
        <f>'AEO 2022 52 Raw'!H96</f>
        <v>45.310966000000001</v>
      </c>
      <c r="F109" s="89">
        <f>'AEO 2022 52 Raw'!I96</f>
        <v>45.409008</v>
      </c>
      <c r="G109" s="89">
        <f>'AEO 2022 52 Raw'!J96</f>
        <v>45.606712000000002</v>
      </c>
      <c r="H109" s="89">
        <f>'AEO 2022 52 Raw'!K96</f>
        <v>45.763393000000001</v>
      </c>
      <c r="I109" s="89">
        <f>'AEO 2022 52 Raw'!L96</f>
        <v>45.843445000000003</v>
      </c>
      <c r="J109" s="89">
        <f>'AEO 2022 52 Raw'!M96</f>
        <v>45.916969000000002</v>
      </c>
      <c r="K109" s="89">
        <f>'AEO 2022 52 Raw'!N96</f>
        <v>45.995361000000003</v>
      </c>
      <c r="L109" s="89">
        <f>'AEO 2022 52 Raw'!O96</f>
        <v>46.068516000000002</v>
      </c>
      <c r="M109" s="89">
        <f>'AEO 2022 52 Raw'!P96</f>
        <v>46.141598000000002</v>
      </c>
      <c r="N109" s="89">
        <f>'AEO 2022 52 Raw'!Q96</f>
        <v>46.203116999999999</v>
      </c>
      <c r="O109" s="89">
        <f>'AEO 2022 52 Raw'!R96</f>
        <v>46.277092000000003</v>
      </c>
      <c r="P109" s="89">
        <f>'AEO 2022 52 Raw'!S96</f>
        <v>46.328460999999997</v>
      </c>
      <c r="Q109" s="89">
        <f>'AEO 2022 52 Raw'!T96</f>
        <v>46.375076</v>
      </c>
      <c r="R109" s="89">
        <f>'AEO 2022 52 Raw'!U96</f>
        <v>46.421889999999998</v>
      </c>
      <c r="S109" s="89">
        <f>'AEO 2022 52 Raw'!V96</f>
        <v>46.469444000000003</v>
      </c>
      <c r="T109" s="89">
        <f>'AEO 2022 52 Raw'!W96</f>
        <v>46.514544999999998</v>
      </c>
      <c r="U109" s="89">
        <f>'AEO 2022 52 Raw'!X96</f>
        <v>46.562278999999997</v>
      </c>
      <c r="V109" s="89">
        <f>'AEO 2022 52 Raw'!Y96</f>
        <v>46.603127000000001</v>
      </c>
      <c r="W109" s="89">
        <f>'AEO 2022 52 Raw'!Z96</f>
        <v>46.644309999999997</v>
      </c>
      <c r="X109" s="89">
        <f>'AEO 2022 52 Raw'!AA96</f>
        <v>46.684956</v>
      </c>
      <c r="Y109" s="89">
        <f>'AEO 2022 52 Raw'!AB96</f>
        <v>46.723236</v>
      </c>
      <c r="Z109" s="89">
        <f>'AEO 2022 52 Raw'!AC96</f>
        <v>46.762920000000001</v>
      </c>
      <c r="AA109" s="89">
        <f>'AEO 2022 52 Raw'!AD96</f>
        <v>46.804001</v>
      </c>
      <c r="AB109" s="89">
        <f>'AEO 2022 52 Raw'!AE96</f>
        <v>46.844611999999998</v>
      </c>
      <c r="AC109" s="89">
        <f>'AEO 2022 52 Raw'!AF96</f>
        <v>46.886406000000001</v>
      </c>
      <c r="AD109" s="89">
        <f>'AEO 2022 52 Raw'!AG96</f>
        <v>46.928600000000003</v>
      </c>
      <c r="AE109" s="89">
        <f>'AEO 2022 52 Raw'!AH96</f>
        <v>46.971260000000001</v>
      </c>
      <c r="AF109" s="89">
        <f>'AEO 2022 52 Raw'!AI96</f>
        <v>46.998607999999997</v>
      </c>
      <c r="AG109" s="95">
        <f>'AEO 2022 52 Raw'!AJ96</f>
        <v>1E-3</v>
      </c>
    </row>
    <row r="110" spans="1:33" ht="15" customHeight="1" x14ac:dyDescent="0.25">
      <c r="A110" s="83" t="s">
        <v>2271</v>
      </c>
      <c r="B110" s="88" t="s">
        <v>2179</v>
      </c>
      <c r="C110" s="89">
        <f>'AEO 2022 52 Raw'!F97</f>
        <v>0</v>
      </c>
      <c r="D110" s="89">
        <f>'AEO 2022 52 Raw'!G97</f>
        <v>0</v>
      </c>
      <c r="E110" s="89">
        <f>'AEO 2022 52 Raw'!H97</f>
        <v>0</v>
      </c>
      <c r="F110" s="89">
        <f>'AEO 2022 52 Raw'!I97</f>
        <v>0</v>
      </c>
      <c r="G110" s="89">
        <f>'AEO 2022 52 Raw'!J97</f>
        <v>0</v>
      </c>
      <c r="H110" s="89">
        <f>'AEO 2022 52 Raw'!K97</f>
        <v>0</v>
      </c>
      <c r="I110" s="89">
        <f>'AEO 2022 52 Raw'!L97</f>
        <v>0</v>
      </c>
      <c r="J110" s="89">
        <f>'AEO 2022 52 Raw'!M97</f>
        <v>0</v>
      </c>
      <c r="K110" s="89">
        <f>'AEO 2022 52 Raw'!N97</f>
        <v>0</v>
      </c>
      <c r="L110" s="89">
        <f>'AEO 2022 52 Raw'!O97</f>
        <v>0</v>
      </c>
      <c r="M110" s="89">
        <f>'AEO 2022 52 Raw'!P97</f>
        <v>0</v>
      </c>
      <c r="N110" s="89">
        <f>'AEO 2022 52 Raw'!Q97</f>
        <v>0</v>
      </c>
      <c r="O110" s="89">
        <f>'AEO 2022 52 Raw'!R97</f>
        <v>0</v>
      </c>
      <c r="P110" s="89">
        <f>'AEO 2022 52 Raw'!S97</f>
        <v>0</v>
      </c>
      <c r="Q110" s="89">
        <f>'AEO 2022 52 Raw'!T97</f>
        <v>0</v>
      </c>
      <c r="R110" s="89">
        <f>'AEO 2022 52 Raw'!U97</f>
        <v>0</v>
      </c>
      <c r="S110" s="89">
        <f>'AEO 2022 52 Raw'!V97</f>
        <v>0</v>
      </c>
      <c r="T110" s="89">
        <f>'AEO 2022 52 Raw'!W97</f>
        <v>0</v>
      </c>
      <c r="U110" s="89">
        <f>'AEO 2022 52 Raw'!X97</f>
        <v>0</v>
      </c>
      <c r="V110" s="89">
        <f>'AEO 2022 52 Raw'!Y97</f>
        <v>0</v>
      </c>
      <c r="W110" s="89">
        <f>'AEO 2022 52 Raw'!Z97</f>
        <v>0</v>
      </c>
      <c r="X110" s="89">
        <f>'AEO 2022 52 Raw'!AA97</f>
        <v>0</v>
      </c>
      <c r="Y110" s="89">
        <f>'AEO 2022 52 Raw'!AB97</f>
        <v>0</v>
      </c>
      <c r="Z110" s="89">
        <f>'AEO 2022 52 Raw'!AC97</f>
        <v>0</v>
      </c>
      <c r="AA110" s="89">
        <f>'AEO 2022 52 Raw'!AD97</f>
        <v>0</v>
      </c>
      <c r="AB110" s="89">
        <f>'AEO 2022 52 Raw'!AE97</f>
        <v>0</v>
      </c>
      <c r="AC110" s="89">
        <f>'AEO 2022 52 Raw'!AF97</f>
        <v>0</v>
      </c>
      <c r="AD110" s="89">
        <f>'AEO 2022 52 Raw'!AG97</f>
        <v>0</v>
      </c>
      <c r="AE110" s="89">
        <f>'AEO 2022 52 Raw'!AH97</f>
        <v>0</v>
      </c>
      <c r="AF110" s="89">
        <f>'AEO 2022 52 Raw'!AI97</f>
        <v>0</v>
      </c>
      <c r="AG110" s="95" t="str">
        <f>'AEO 2022 52 Raw'!AJ97</f>
        <v>- -</v>
      </c>
    </row>
    <row r="111" spans="1:33" ht="15" customHeight="1" x14ac:dyDescent="0.25">
      <c r="A111" s="83" t="s">
        <v>2272</v>
      </c>
      <c r="B111" s="88" t="s">
        <v>2181</v>
      </c>
      <c r="C111" s="89">
        <f>'AEO 2022 52 Raw'!F98</f>
        <v>0</v>
      </c>
      <c r="D111" s="89">
        <f>'AEO 2022 52 Raw'!G98</f>
        <v>0</v>
      </c>
      <c r="E111" s="89">
        <f>'AEO 2022 52 Raw'!H98</f>
        <v>0</v>
      </c>
      <c r="F111" s="89">
        <f>'AEO 2022 52 Raw'!I98</f>
        <v>0</v>
      </c>
      <c r="G111" s="89">
        <f>'AEO 2022 52 Raw'!J98</f>
        <v>0</v>
      </c>
      <c r="H111" s="89">
        <f>'AEO 2022 52 Raw'!K98</f>
        <v>0</v>
      </c>
      <c r="I111" s="89">
        <f>'AEO 2022 52 Raw'!L98</f>
        <v>0</v>
      </c>
      <c r="J111" s="89">
        <f>'AEO 2022 52 Raw'!M98</f>
        <v>0</v>
      </c>
      <c r="K111" s="89">
        <f>'AEO 2022 52 Raw'!N98</f>
        <v>0</v>
      </c>
      <c r="L111" s="89">
        <f>'AEO 2022 52 Raw'!O98</f>
        <v>0</v>
      </c>
      <c r="M111" s="89">
        <f>'AEO 2022 52 Raw'!P98</f>
        <v>0</v>
      </c>
      <c r="N111" s="89">
        <f>'AEO 2022 52 Raw'!Q98</f>
        <v>0</v>
      </c>
      <c r="O111" s="89">
        <f>'AEO 2022 52 Raw'!R98</f>
        <v>0</v>
      </c>
      <c r="P111" s="89">
        <f>'AEO 2022 52 Raw'!S98</f>
        <v>0</v>
      </c>
      <c r="Q111" s="89">
        <f>'AEO 2022 52 Raw'!T98</f>
        <v>0</v>
      </c>
      <c r="R111" s="89">
        <f>'AEO 2022 52 Raw'!U98</f>
        <v>0</v>
      </c>
      <c r="S111" s="89">
        <f>'AEO 2022 52 Raw'!V98</f>
        <v>0</v>
      </c>
      <c r="T111" s="89">
        <f>'AEO 2022 52 Raw'!W98</f>
        <v>0</v>
      </c>
      <c r="U111" s="89">
        <f>'AEO 2022 52 Raw'!X98</f>
        <v>0</v>
      </c>
      <c r="V111" s="89">
        <f>'AEO 2022 52 Raw'!Y98</f>
        <v>0</v>
      </c>
      <c r="W111" s="89">
        <f>'AEO 2022 52 Raw'!Z98</f>
        <v>0</v>
      </c>
      <c r="X111" s="89">
        <f>'AEO 2022 52 Raw'!AA98</f>
        <v>0</v>
      </c>
      <c r="Y111" s="89">
        <f>'AEO 2022 52 Raw'!AB98</f>
        <v>0</v>
      </c>
      <c r="Z111" s="89">
        <f>'AEO 2022 52 Raw'!AC98</f>
        <v>0</v>
      </c>
      <c r="AA111" s="89">
        <f>'AEO 2022 52 Raw'!AD98</f>
        <v>0</v>
      </c>
      <c r="AB111" s="89">
        <f>'AEO 2022 52 Raw'!AE98</f>
        <v>0</v>
      </c>
      <c r="AC111" s="89">
        <f>'AEO 2022 52 Raw'!AF98</f>
        <v>0</v>
      </c>
      <c r="AD111" s="89">
        <f>'AEO 2022 52 Raw'!AG98</f>
        <v>0</v>
      </c>
      <c r="AE111" s="89">
        <f>'AEO 2022 52 Raw'!AH98</f>
        <v>0</v>
      </c>
      <c r="AF111" s="89">
        <f>'AEO 2022 52 Raw'!AI98</f>
        <v>0</v>
      </c>
      <c r="AG111" s="95" t="str">
        <f>'AEO 2022 52 Raw'!AJ98</f>
        <v>- -</v>
      </c>
    </row>
    <row r="112" spans="1:33" ht="15" customHeight="1" x14ac:dyDescent="0.25">
      <c r="A112" s="83" t="s">
        <v>2273</v>
      </c>
      <c r="B112" s="88" t="s">
        <v>2183</v>
      </c>
      <c r="C112" s="89">
        <f>'AEO 2022 52 Raw'!F99</f>
        <v>0</v>
      </c>
      <c r="D112" s="89">
        <f>'AEO 2022 52 Raw'!G99</f>
        <v>0</v>
      </c>
      <c r="E112" s="89">
        <f>'AEO 2022 52 Raw'!H99</f>
        <v>0</v>
      </c>
      <c r="F112" s="89">
        <f>'AEO 2022 52 Raw'!I99</f>
        <v>0</v>
      </c>
      <c r="G112" s="89">
        <f>'AEO 2022 52 Raw'!J99</f>
        <v>0</v>
      </c>
      <c r="H112" s="89">
        <f>'AEO 2022 52 Raw'!K99</f>
        <v>0</v>
      </c>
      <c r="I112" s="89">
        <f>'AEO 2022 52 Raw'!L99</f>
        <v>0</v>
      </c>
      <c r="J112" s="89">
        <f>'AEO 2022 52 Raw'!M99</f>
        <v>0</v>
      </c>
      <c r="K112" s="89">
        <f>'AEO 2022 52 Raw'!N99</f>
        <v>0</v>
      </c>
      <c r="L112" s="89">
        <f>'AEO 2022 52 Raw'!O99</f>
        <v>0</v>
      </c>
      <c r="M112" s="89">
        <f>'AEO 2022 52 Raw'!P99</f>
        <v>0</v>
      </c>
      <c r="N112" s="89">
        <f>'AEO 2022 52 Raw'!Q99</f>
        <v>0</v>
      </c>
      <c r="O112" s="89">
        <f>'AEO 2022 52 Raw'!R99</f>
        <v>0</v>
      </c>
      <c r="P112" s="89">
        <f>'AEO 2022 52 Raw'!S99</f>
        <v>0</v>
      </c>
      <c r="Q112" s="89">
        <f>'AEO 2022 52 Raw'!T99</f>
        <v>0</v>
      </c>
      <c r="R112" s="89">
        <f>'AEO 2022 52 Raw'!U99</f>
        <v>0</v>
      </c>
      <c r="S112" s="89">
        <f>'AEO 2022 52 Raw'!V99</f>
        <v>0</v>
      </c>
      <c r="T112" s="89">
        <f>'AEO 2022 52 Raw'!W99</f>
        <v>0</v>
      </c>
      <c r="U112" s="89">
        <f>'AEO 2022 52 Raw'!X99</f>
        <v>0</v>
      </c>
      <c r="V112" s="89">
        <f>'AEO 2022 52 Raw'!Y99</f>
        <v>0</v>
      </c>
      <c r="W112" s="89">
        <f>'AEO 2022 52 Raw'!Z99</f>
        <v>0</v>
      </c>
      <c r="X112" s="89">
        <f>'AEO 2022 52 Raw'!AA99</f>
        <v>0</v>
      </c>
      <c r="Y112" s="89">
        <f>'AEO 2022 52 Raw'!AB99</f>
        <v>0</v>
      </c>
      <c r="Z112" s="89">
        <f>'AEO 2022 52 Raw'!AC99</f>
        <v>0</v>
      </c>
      <c r="AA112" s="89">
        <f>'AEO 2022 52 Raw'!AD99</f>
        <v>0</v>
      </c>
      <c r="AB112" s="89">
        <f>'AEO 2022 52 Raw'!AE99</f>
        <v>0</v>
      </c>
      <c r="AC112" s="89">
        <f>'AEO 2022 52 Raw'!AF99</f>
        <v>0</v>
      </c>
      <c r="AD112" s="89">
        <f>'AEO 2022 52 Raw'!AG99</f>
        <v>0</v>
      </c>
      <c r="AE112" s="89">
        <f>'AEO 2022 52 Raw'!AH99</f>
        <v>0</v>
      </c>
      <c r="AF112" s="89">
        <f>'AEO 2022 52 Raw'!AI99</f>
        <v>0</v>
      </c>
      <c r="AG112" s="95" t="str">
        <f>'AEO 2022 52 Raw'!AJ99</f>
        <v>- -</v>
      </c>
    </row>
    <row r="113" spans="1:33" ht="12" customHeight="1" x14ac:dyDescent="0.25">
      <c r="A113" s="83" t="s">
        <v>2274</v>
      </c>
      <c r="B113" s="88" t="s">
        <v>2185</v>
      </c>
      <c r="C113" s="89">
        <f>'AEO 2022 52 Raw'!F100</f>
        <v>0</v>
      </c>
      <c r="D113" s="89">
        <f>'AEO 2022 52 Raw'!G100</f>
        <v>0</v>
      </c>
      <c r="E113" s="89">
        <f>'AEO 2022 52 Raw'!H100</f>
        <v>0</v>
      </c>
      <c r="F113" s="89">
        <f>'AEO 2022 52 Raw'!I100</f>
        <v>0</v>
      </c>
      <c r="G113" s="89">
        <f>'AEO 2022 52 Raw'!J100</f>
        <v>0</v>
      </c>
      <c r="H113" s="89">
        <f>'AEO 2022 52 Raw'!K100</f>
        <v>0</v>
      </c>
      <c r="I113" s="89">
        <f>'AEO 2022 52 Raw'!L100</f>
        <v>0</v>
      </c>
      <c r="J113" s="89">
        <f>'AEO 2022 52 Raw'!M100</f>
        <v>0</v>
      </c>
      <c r="K113" s="89">
        <f>'AEO 2022 52 Raw'!N100</f>
        <v>0</v>
      </c>
      <c r="L113" s="89">
        <f>'AEO 2022 52 Raw'!O100</f>
        <v>0</v>
      </c>
      <c r="M113" s="89">
        <f>'AEO 2022 52 Raw'!P100</f>
        <v>0</v>
      </c>
      <c r="N113" s="89">
        <f>'AEO 2022 52 Raw'!Q100</f>
        <v>0</v>
      </c>
      <c r="O113" s="89">
        <f>'AEO 2022 52 Raw'!R100</f>
        <v>0</v>
      </c>
      <c r="P113" s="89">
        <f>'AEO 2022 52 Raw'!S100</f>
        <v>0</v>
      </c>
      <c r="Q113" s="89">
        <f>'AEO 2022 52 Raw'!T100</f>
        <v>0</v>
      </c>
      <c r="R113" s="89">
        <f>'AEO 2022 52 Raw'!U100</f>
        <v>0</v>
      </c>
      <c r="S113" s="89">
        <f>'AEO 2022 52 Raw'!V100</f>
        <v>0</v>
      </c>
      <c r="T113" s="89">
        <f>'AEO 2022 52 Raw'!W100</f>
        <v>0</v>
      </c>
      <c r="U113" s="89">
        <f>'AEO 2022 52 Raw'!X100</f>
        <v>0</v>
      </c>
      <c r="V113" s="89">
        <f>'AEO 2022 52 Raw'!Y100</f>
        <v>0</v>
      </c>
      <c r="W113" s="89">
        <f>'AEO 2022 52 Raw'!Z100</f>
        <v>0</v>
      </c>
      <c r="X113" s="89">
        <f>'AEO 2022 52 Raw'!AA100</f>
        <v>0</v>
      </c>
      <c r="Y113" s="89">
        <f>'AEO 2022 52 Raw'!AB100</f>
        <v>0</v>
      </c>
      <c r="Z113" s="89">
        <f>'AEO 2022 52 Raw'!AC100</f>
        <v>0</v>
      </c>
      <c r="AA113" s="89">
        <f>'AEO 2022 52 Raw'!AD100</f>
        <v>0</v>
      </c>
      <c r="AB113" s="89">
        <f>'AEO 2022 52 Raw'!AE100</f>
        <v>0</v>
      </c>
      <c r="AC113" s="89">
        <f>'AEO 2022 52 Raw'!AF100</f>
        <v>0</v>
      </c>
      <c r="AD113" s="89">
        <f>'AEO 2022 52 Raw'!AG100</f>
        <v>0</v>
      </c>
      <c r="AE113" s="89">
        <f>'AEO 2022 52 Raw'!AH100</f>
        <v>0</v>
      </c>
      <c r="AF113" s="89">
        <f>'AEO 2022 52 Raw'!AI100</f>
        <v>0</v>
      </c>
      <c r="AG113" s="95" t="str">
        <f>'AEO 2022 52 Raw'!AJ100</f>
        <v>- -</v>
      </c>
    </row>
    <row r="114" spans="1:33" ht="15" customHeight="1" x14ac:dyDescent="0.25">
      <c r="A114" s="83" t="s">
        <v>2275</v>
      </c>
      <c r="B114" s="88" t="s">
        <v>2187</v>
      </c>
      <c r="C114" s="89">
        <f>'AEO 2022 52 Raw'!F101</f>
        <v>47.43224</v>
      </c>
      <c r="D114" s="89">
        <f>'AEO 2022 52 Raw'!G101</f>
        <v>47.575462000000002</v>
      </c>
      <c r="E114" s="89">
        <f>'AEO 2022 52 Raw'!H101</f>
        <v>47.762504999999997</v>
      </c>
      <c r="F114" s="89">
        <f>'AEO 2022 52 Raw'!I101</f>
        <v>47.992767000000001</v>
      </c>
      <c r="G114" s="89">
        <f>'AEO 2022 52 Raw'!J101</f>
        <v>48.120193</v>
      </c>
      <c r="H114" s="89">
        <f>'AEO 2022 52 Raw'!K101</f>
        <v>48.260551</v>
      </c>
      <c r="I114" s="89">
        <f>'AEO 2022 52 Raw'!L101</f>
        <v>48.405357000000002</v>
      </c>
      <c r="J114" s="89">
        <f>'AEO 2022 52 Raw'!M101</f>
        <v>48.539378999999997</v>
      </c>
      <c r="K114" s="89">
        <f>'AEO 2022 52 Raw'!N101</f>
        <v>48.659657000000003</v>
      </c>
      <c r="L114" s="89">
        <f>'AEO 2022 52 Raw'!O101</f>
        <v>48.772350000000003</v>
      </c>
      <c r="M114" s="89">
        <f>'AEO 2022 52 Raw'!P101</f>
        <v>48.882812000000001</v>
      </c>
      <c r="N114" s="89">
        <f>'AEO 2022 52 Raw'!Q101</f>
        <v>48.988537000000001</v>
      </c>
      <c r="O114" s="89">
        <f>'AEO 2022 52 Raw'!R101</f>
        <v>49.091701999999998</v>
      </c>
      <c r="P114" s="89">
        <f>'AEO 2022 52 Raw'!S101</f>
        <v>49.124935000000001</v>
      </c>
      <c r="Q114" s="89">
        <f>'AEO 2022 52 Raw'!T101</f>
        <v>49.145409000000001</v>
      </c>
      <c r="R114" s="89">
        <f>'AEO 2022 52 Raw'!U101</f>
        <v>49.16404</v>
      </c>
      <c r="S114" s="89">
        <f>'AEO 2022 52 Raw'!V101</f>
        <v>49.177672999999999</v>
      </c>
      <c r="T114" s="89">
        <f>'AEO 2022 52 Raw'!W101</f>
        <v>49.187945999999997</v>
      </c>
      <c r="U114" s="89">
        <f>'AEO 2022 52 Raw'!X101</f>
        <v>49.198345000000003</v>
      </c>
      <c r="V114" s="89">
        <f>'AEO 2022 52 Raw'!Y101</f>
        <v>49.214843999999999</v>
      </c>
      <c r="W114" s="89">
        <f>'AEO 2022 52 Raw'!Z101</f>
        <v>49.230907000000002</v>
      </c>
      <c r="X114" s="89">
        <f>'AEO 2022 52 Raw'!AA101</f>
        <v>49.246727</v>
      </c>
      <c r="Y114" s="89">
        <f>'AEO 2022 52 Raw'!AB101</f>
        <v>49.260361000000003</v>
      </c>
      <c r="Z114" s="89">
        <f>'AEO 2022 52 Raw'!AC101</f>
        <v>49.274600999999997</v>
      </c>
      <c r="AA114" s="89">
        <f>'AEO 2022 52 Raw'!AD101</f>
        <v>49.28933</v>
      </c>
      <c r="AB114" s="89">
        <f>'AEO 2022 52 Raw'!AE101</f>
        <v>49.303711</v>
      </c>
      <c r="AC114" s="89">
        <f>'AEO 2022 52 Raw'!AF101</f>
        <v>49.318095999999997</v>
      </c>
      <c r="AD114" s="89">
        <f>'AEO 2022 52 Raw'!AG101</f>
        <v>49.333500000000001</v>
      </c>
      <c r="AE114" s="89">
        <f>'AEO 2022 52 Raw'!AH101</f>
        <v>49.348250999999998</v>
      </c>
      <c r="AF114" s="89">
        <f>'AEO 2022 52 Raw'!AI101</f>
        <v>49.358916999999998</v>
      </c>
      <c r="AG114" s="95">
        <f>'AEO 2022 52 Raw'!AJ101</f>
        <v>1E-3</v>
      </c>
    </row>
    <row r="115" spans="1:33" ht="15" customHeight="1" x14ac:dyDescent="0.25">
      <c r="A115" s="83" t="s">
        <v>2276</v>
      </c>
      <c r="B115" s="88" t="s">
        <v>2189</v>
      </c>
      <c r="C115" s="89">
        <f>'AEO 2022 52 Raw'!F102</f>
        <v>0</v>
      </c>
      <c r="D115" s="89">
        <f>'AEO 2022 52 Raw'!G102</f>
        <v>0</v>
      </c>
      <c r="E115" s="89">
        <f>'AEO 2022 52 Raw'!H102</f>
        <v>0</v>
      </c>
      <c r="F115" s="89">
        <f>'AEO 2022 52 Raw'!I102</f>
        <v>0</v>
      </c>
      <c r="G115" s="89">
        <f>'AEO 2022 52 Raw'!J102</f>
        <v>0</v>
      </c>
      <c r="H115" s="89">
        <f>'AEO 2022 52 Raw'!K102</f>
        <v>0</v>
      </c>
      <c r="I115" s="89">
        <f>'AEO 2022 52 Raw'!L102</f>
        <v>0</v>
      </c>
      <c r="J115" s="89">
        <f>'AEO 2022 52 Raw'!M102</f>
        <v>0</v>
      </c>
      <c r="K115" s="89">
        <f>'AEO 2022 52 Raw'!N102</f>
        <v>0</v>
      </c>
      <c r="L115" s="89">
        <f>'AEO 2022 52 Raw'!O102</f>
        <v>0</v>
      </c>
      <c r="M115" s="89">
        <f>'AEO 2022 52 Raw'!P102</f>
        <v>0</v>
      </c>
      <c r="N115" s="89">
        <f>'AEO 2022 52 Raw'!Q102</f>
        <v>0</v>
      </c>
      <c r="O115" s="89">
        <f>'AEO 2022 52 Raw'!R102</f>
        <v>0</v>
      </c>
      <c r="P115" s="89">
        <f>'AEO 2022 52 Raw'!S102</f>
        <v>0</v>
      </c>
      <c r="Q115" s="89">
        <f>'AEO 2022 52 Raw'!T102</f>
        <v>0</v>
      </c>
      <c r="R115" s="89">
        <f>'AEO 2022 52 Raw'!U102</f>
        <v>0</v>
      </c>
      <c r="S115" s="89">
        <f>'AEO 2022 52 Raw'!V102</f>
        <v>0</v>
      </c>
      <c r="T115" s="89">
        <f>'AEO 2022 52 Raw'!W102</f>
        <v>0</v>
      </c>
      <c r="U115" s="89">
        <f>'AEO 2022 52 Raw'!X102</f>
        <v>0</v>
      </c>
      <c r="V115" s="89">
        <f>'AEO 2022 52 Raw'!Y102</f>
        <v>0</v>
      </c>
      <c r="W115" s="89">
        <f>'AEO 2022 52 Raw'!Z102</f>
        <v>0</v>
      </c>
      <c r="X115" s="89">
        <f>'AEO 2022 52 Raw'!AA102</f>
        <v>0</v>
      </c>
      <c r="Y115" s="89">
        <f>'AEO 2022 52 Raw'!AB102</f>
        <v>0</v>
      </c>
      <c r="Z115" s="89">
        <f>'AEO 2022 52 Raw'!AC102</f>
        <v>0</v>
      </c>
      <c r="AA115" s="89">
        <f>'AEO 2022 52 Raw'!AD102</f>
        <v>0</v>
      </c>
      <c r="AB115" s="89">
        <f>'AEO 2022 52 Raw'!AE102</f>
        <v>0</v>
      </c>
      <c r="AC115" s="89">
        <f>'AEO 2022 52 Raw'!AF102</f>
        <v>0</v>
      </c>
      <c r="AD115" s="89">
        <f>'AEO 2022 52 Raw'!AG102</f>
        <v>0</v>
      </c>
      <c r="AE115" s="89">
        <f>'AEO 2022 52 Raw'!AH102</f>
        <v>0</v>
      </c>
      <c r="AF115" s="89">
        <f>'AEO 2022 52 Raw'!AI102</f>
        <v>0</v>
      </c>
      <c r="AG115" s="95" t="str">
        <f>'AEO 2022 52 Raw'!AJ102</f>
        <v>- -</v>
      </c>
    </row>
    <row r="116" spans="1:33" ht="15" customHeight="1" x14ac:dyDescent="0.25">
      <c r="A116" s="83" t="s">
        <v>2277</v>
      </c>
      <c r="B116" s="88" t="s">
        <v>2191</v>
      </c>
      <c r="C116" s="89">
        <f>'AEO 2022 52 Raw'!F103</f>
        <v>46.410609999999998</v>
      </c>
      <c r="D116" s="89">
        <f>'AEO 2022 52 Raw'!G103</f>
        <v>46.515586999999996</v>
      </c>
      <c r="E116" s="89">
        <f>'AEO 2022 52 Raw'!H103</f>
        <v>46.630282999999999</v>
      </c>
      <c r="F116" s="89">
        <f>'AEO 2022 52 Raw'!I103</f>
        <v>46.740608000000002</v>
      </c>
      <c r="G116" s="89">
        <f>'AEO 2022 52 Raw'!J103</f>
        <v>46.835135999999999</v>
      </c>
      <c r="H116" s="89">
        <f>'AEO 2022 52 Raw'!K103</f>
        <v>46.931648000000003</v>
      </c>
      <c r="I116" s="89">
        <f>'AEO 2022 52 Raw'!L103</f>
        <v>47.02758</v>
      </c>
      <c r="J116" s="89">
        <f>'AEO 2022 52 Raw'!M103</f>
        <v>47.125343000000001</v>
      </c>
      <c r="K116" s="89">
        <f>'AEO 2022 52 Raw'!N103</f>
        <v>47.222873999999997</v>
      </c>
      <c r="L116" s="89">
        <f>'AEO 2022 52 Raw'!O103</f>
        <v>47.319988000000002</v>
      </c>
      <c r="M116" s="89">
        <f>'AEO 2022 52 Raw'!P103</f>
        <v>47.417884999999998</v>
      </c>
      <c r="N116" s="89">
        <f>'AEO 2022 52 Raw'!Q103</f>
        <v>47.514995999999996</v>
      </c>
      <c r="O116" s="89">
        <f>'AEO 2022 52 Raw'!R103</f>
        <v>47.613540999999998</v>
      </c>
      <c r="P116" s="89">
        <f>'AEO 2022 52 Raw'!S103</f>
        <v>47.644298999999997</v>
      </c>
      <c r="Q116" s="89">
        <f>'AEO 2022 52 Raw'!T103</f>
        <v>47.659748</v>
      </c>
      <c r="R116" s="89">
        <f>'AEO 2022 52 Raw'!U103</f>
        <v>47.665599999999998</v>
      </c>
      <c r="S116" s="89">
        <f>'AEO 2022 52 Raw'!V103</f>
        <v>47.670268999999998</v>
      </c>
      <c r="T116" s="89">
        <f>'AEO 2022 52 Raw'!W103</f>
        <v>47.676895000000002</v>
      </c>
      <c r="U116" s="89">
        <f>'AEO 2022 52 Raw'!X103</f>
        <v>47.676254</v>
      </c>
      <c r="V116" s="89">
        <f>'AEO 2022 52 Raw'!Y103</f>
        <v>47.687995999999998</v>
      </c>
      <c r="W116" s="89">
        <f>'AEO 2022 52 Raw'!Z103</f>
        <v>47.695774</v>
      </c>
      <c r="X116" s="89">
        <f>'AEO 2022 52 Raw'!AA103</f>
        <v>47.704371999999999</v>
      </c>
      <c r="Y116" s="89">
        <f>'AEO 2022 52 Raw'!AB103</f>
        <v>47.702331999999998</v>
      </c>
      <c r="Z116" s="89">
        <f>'AEO 2022 52 Raw'!AC103</f>
        <v>47.702872999999997</v>
      </c>
      <c r="AA116" s="89">
        <f>'AEO 2022 52 Raw'!AD103</f>
        <v>47.712502000000001</v>
      </c>
      <c r="AB116" s="89">
        <f>'AEO 2022 52 Raw'!AE103</f>
        <v>47.721977000000003</v>
      </c>
      <c r="AC116" s="89">
        <f>'AEO 2022 52 Raw'!AF103</f>
        <v>47.731696999999997</v>
      </c>
      <c r="AD116" s="89">
        <f>'AEO 2022 52 Raw'!AG103</f>
        <v>47.740879</v>
      </c>
      <c r="AE116" s="89">
        <f>'AEO 2022 52 Raw'!AH103</f>
        <v>47.750332</v>
      </c>
      <c r="AF116" s="89">
        <f>'AEO 2022 52 Raw'!AI103</f>
        <v>47.753695999999998</v>
      </c>
      <c r="AG116" s="95">
        <f>'AEO 2022 52 Raw'!AJ103</f>
        <v>1E-3</v>
      </c>
    </row>
    <row r="117" spans="1:33" ht="15" customHeight="1" x14ac:dyDescent="0.25">
      <c r="A117" s="83" t="s">
        <v>2278</v>
      </c>
      <c r="B117" s="88" t="s">
        <v>2193</v>
      </c>
      <c r="C117" s="89">
        <f>'AEO 2022 52 Raw'!F104</f>
        <v>0</v>
      </c>
      <c r="D117" s="89">
        <f>'AEO 2022 52 Raw'!G104</f>
        <v>0</v>
      </c>
      <c r="E117" s="89">
        <f>'AEO 2022 52 Raw'!H104</f>
        <v>0</v>
      </c>
      <c r="F117" s="89">
        <f>'AEO 2022 52 Raw'!I104</f>
        <v>0</v>
      </c>
      <c r="G117" s="89">
        <f>'AEO 2022 52 Raw'!J104</f>
        <v>0</v>
      </c>
      <c r="H117" s="89">
        <f>'AEO 2022 52 Raw'!K104</f>
        <v>0</v>
      </c>
      <c r="I117" s="89">
        <f>'AEO 2022 52 Raw'!L104</f>
        <v>0</v>
      </c>
      <c r="J117" s="89">
        <f>'AEO 2022 52 Raw'!M104</f>
        <v>0</v>
      </c>
      <c r="K117" s="89">
        <f>'AEO 2022 52 Raw'!N104</f>
        <v>0</v>
      </c>
      <c r="L117" s="89">
        <f>'AEO 2022 52 Raw'!O104</f>
        <v>0</v>
      </c>
      <c r="M117" s="89">
        <f>'AEO 2022 52 Raw'!P104</f>
        <v>0</v>
      </c>
      <c r="N117" s="89">
        <f>'AEO 2022 52 Raw'!Q104</f>
        <v>0</v>
      </c>
      <c r="O117" s="89">
        <f>'AEO 2022 52 Raw'!R104</f>
        <v>0</v>
      </c>
      <c r="P117" s="89">
        <f>'AEO 2022 52 Raw'!S104</f>
        <v>0</v>
      </c>
      <c r="Q117" s="89">
        <f>'AEO 2022 52 Raw'!T104</f>
        <v>0</v>
      </c>
      <c r="R117" s="89">
        <f>'AEO 2022 52 Raw'!U104</f>
        <v>0</v>
      </c>
      <c r="S117" s="89">
        <f>'AEO 2022 52 Raw'!V104</f>
        <v>0</v>
      </c>
      <c r="T117" s="89">
        <f>'AEO 2022 52 Raw'!W104</f>
        <v>0</v>
      </c>
      <c r="U117" s="89">
        <f>'AEO 2022 52 Raw'!X104</f>
        <v>0</v>
      </c>
      <c r="V117" s="89">
        <f>'AEO 2022 52 Raw'!Y104</f>
        <v>0</v>
      </c>
      <c r="W117" s="89">
        <f>'AEO 2022 52 Raw'!Z104</f>
        <v>0</v>
      </c>
      <c r="X117" s="89">
        <f>'AEO 2022 52 Raw'!AA104</f>
        <v>0</v>
      </c>
      <c r="Y117" s="89">
        <f>'AEO 2022 52 Raw'!AB104</f>
        <v>0</v>
      </c>
      <c r="Z117" s="89">
        <f>'AEO 2022 52 Raw'!AC104</f>
        <v>0</v>
      </c>
      <c r="AA117" s="89">
        <f>'AEO 2022 52 Raw'!AD104</f>
        <v>0</v>
      </c>
      <c r="AB117" s="89">
        <f>'AEO 2022 52 Raw'!AE104</f>
        <v>0</v>
      </c>
      <c r="AC117" s="89">
        <f>'AEO 2022 52 Raw'!AF104</f>
        <v>0</v>
      </c>
      <c r="AD117" s="89">
        <f>'AEO 2022 52 Raw'!AG104</f>
        <v>0</v>
      </c>
      <c r="AE117" s="89">
        <f>'AEO 2022 52 Raw'!AH104</f>
        <v>0</v>
      </c>
      <c r="AF117" s="89">
        <f>'AEO 2022 52 Raw'!AI104</f>
        <v>0</v>
      </c>
      <c r="AG117" s="95" t="str">
        <f>'AEO 2022 52 Raw'!AJ104</f>
        <v>- -</v>
      </c>
    </row>
    <row r="118" spans="1:33" ht="15" customHeight="1" x14ac:dyDescent="0.25">
      <c r="A118" s="83" t="s">
        <v>2279</v>
      </c>
      <c r="B118" s="88" t="s">
        <v>2195</v>
      </c>
      <c r="C118" s="89">
        <f>'AEO 2022 52 Raw'!F105</f>
        <v>0</v>
      </c>
      <c r="D118" s="89">
        <f>'AEO 2022 52 Raw'!G105</f>
        <v>0</v>
      </c>
      <c r="E118" s="89">
        <f>'AEO 2022 52 Raw'!H105</f>
        <v>0</v>
      </c>
      <c r="F118" s="89">
        <f>'AEO 2022 52 Raw'!I105</f>
        <v>0</v>
      </c>
      <c r="G118" s="89">
        <f>'AEO 2022 52 Raw'!J105</f>
        <v>0</v>
      </c>
      <c r="H118" s="89">
        <f>'AEO 2022 52 Raw'!K105</f>
        <v>0</v>
      </c>
      <c r="I118" s="89">
        <f>'AEO 2022 52 Raw'!L105</f>
        <v>0</v>
      </c>
      <c r="J118" s="89">
        <f>'AEO 2022 52 Raw'!M105</f>
        <v>0</v>
      </c>
      <c r="K118" s="89">
        <f>'AEO 2022 52 Raw'!N105</f>
        <v>0</v>
      </c>
      <c r="L118" s="89">
        <f>'AEO 2022 52 Raw'!O105</f>
        <v>0</v>
      </c>
      <c r="M118" s="89">
        <f>'AEO 2022 52 Raw'!P105</f>
        <v>0</v>
      </c>
      <c r="N118" s="89">
        <f>'AEO 2022 52 Raw'!Q105</f>
        <v>0</v>
      </c>
      <c r="O118" s="89">
        <f>'AEO 2022 52 Raw'!R105</f>
        <v>0</v>
      </c>
      <c r="P118" s="89">
        <f>'AEO 2022 52 Raw'!S105</f>
        <v>0</v>
      </c>
      <c r="Q118" s="89">
        <f>'AEO 2022 52 Raw'!T105</f>
        <v>0</v>
      </c>
      <c r="R118" s="89">
        <f>'AEO 2022 52 Raw'!U105</f>
        <v>0</v>
      </c>
      <c r="S118" s="89">
        <f>'AEO 2022 52 Raw'!V105</f>
        <v>0</v>
      </c>
      <c r="T118" s="89">
        <f>'AEO 2022 52 Raw'!W105</f>
        <v>0</v>
      </c>
      <c r="U118" s="89">
        <f>'AEO 2022 52 Raw'!X105</f>
        <v>0</v>
      </c>
      <c r="V118" s="89">
        <f>'AEO 2022 52 Raw'!Y105</f>
        <v>0</v>
      </c>
      <c r="W118" s="89">
        <f>'AEO 2022 52 Raw'!Z105</f>
        <v>0</v>
      </c>
      <c r="X118" s="89">
        <f>'AEO 2022 52 Raw'!AA105</f>
        <v>0</v>
      </c>
      <c r="Y118" s="89">
        <f>'AEO 2022 52 Raw'!AB105</f>
        <v>0</v>
      </c>
      <c r="Z118" s="89">
        <f>'AEO 2022 52 Raw'!AC105</f>
        <v>0</v>
      </c>
      <c r="AA118" s="89">
        <f>'AEO 2022 52 Raw'!AD105</f>
        <v>0</v>
      </c>
      <c r="AB118" s="89">
        <f>'AEO 2022 52 Raw'!AE105</f>
        <v>0</v>
      </c>
      <c r="AC118" s="89">
        <f>'AEO 2022 52 Raw'!AF105</f>
        <v>0</v>
      </c>
      <c r="AD118" s="89">
        <f>'AEO 2022 52 Raw'!AG105</f>
        <v>0</v>
      </c>
      <c r="AE118" s="89">
        <f>'AEO 2022 52 Raw'!AH105</f>
        <v>0</v>
      </c>
      <c r="AF118" s="89">
        <f>'AEO 2022 52 Raw'!AI105</f>
        <v>0</v>
      </c>
      <c r="AG118" s="95" t="str">
        <f>'AEO 2022 52 Raw'!AJ105</f>
        <v>- -</v>
      </c>
    </row>
    <row r="119" spans="1:33" ht="15" customHeight="1" x14ac:dyDescent="0.25">
      <c r="A119" s="83" t="s">
        <v>2280</v>
      </c>
      <c r="B119" s="88" t="s">
        <v>2197</v>
      </c>
      <c r="C119" s="89">
        <f>'AEO 2022 52 Raw'!F106</f>
        <v>0</v>
      </c>
      <c r="D119" s="89">
        <f>'AEO 2022 52 Raw'!G106</f>
        <v>0</v>
      </c>
      <c r="E119" s="89">
        <f>'AEO 2022 52 Raw'!H106</f>
        <v>0</v>
      </c>
      <c r="F119" s="89">
        <f>'AEO 2022 52 Raw'!I106</f>
        <v>0</v>
      </c>
      <c r="G119" s="89">
        <f>'AEO 2022 52 Raw'!J106</f>
        <v>0</v>
      </c>
      <c r="H119" s="89">
        <f>'AEO 2022 52 Raw'!K106</f>
        <v>0</v>
      </c>
      <c r="I119" s="89">
        <f>'AEO 2022 52 Raw'!L106</f>
        <v>0</v>
      </c>
      <c r="J119" s="89">
        <f>'AEO 2022 52 Raw'!M106</f>
        <v>0</v>
      </c>
      <c r="K119" s="89">
        <f>'AEO 2022 52 Raw'!N106</f>
        <v>0</v>
      </c>
      <c r="L119" s="89">
        <f>'AEO 2022 52 Raw'!O106</f>
        <v>0</v>
      </c>
      <c r="M119" s="89">
        <f>'AEO 2022 52 Raw'!P106</f>
        <v>0</v>
      </c>
      <c r="N119" s="89">
        <f>'AEO 2022 52 Raw'!Q106</f>
        <v>0</v>
      </c>
      <c r="O119" s="89">
        <f>'AEO 2022 52 Raw'!R106</f>
        <v>0</v>
      </c>
      <c r="P119" s="89">
        <f>'AEO 2022 52 Raw'!S106</f>
        <v>0</v>
      </c>
      <c r="Q119" s="89">
        <f>'AEO 2022 52 Raw'!T106</f>
        <v>0</v>
      </c>
      <c r="R119" s="89">
        <f>'AEO 2022 52 Raw'!U106</f>
        <v>0</v>
      </c>
      <c r="S119" s="89">
        <f>'AEO 2022 52 Raw'!V106</f>
        <v>0</v>
      </c>
      <c r="T119" s="89">
        <f>'AEO 2022 52 Raw'!W106</f>
        <v>0</v>
      </c>
      <c r="U119" s="89">
        <f>'AEO 2022 52 Raw'!X106</f>
        <v>0</v>
      </c>
      <c r="V119" s="89">
        <f>'AEO 2022 52 Raw'!Y106</f>
        <v>0</v>
      </c>
      <c r="W119" s="89">
        <f>'AEO 2022 52 Raw'!Z106</f>
        <v>0</v>
      </c>
      <c r="X119" s="89">
        <f>'AEO 2022 52 Raw'!AA106</f>
        <v>0</v>
      </c>
      <c r="Y119" s="89">
        <f>'AEO 2022 52 Raw'!AB106</f>
        <v>0</v>
      </c>
      <c r="Z119" s="89">
        <f>'AEO 2022 52 Raw'!AC106</f>
        <v>0</v>
      </c>
      <c r="AA119" s="89">
        <f>'AEO 2022 52 Raw'!AD106</f>
        <v>0</v>
      </c>
      <c r="AB119" s="89">
        <f>'AEO 2022 52 Raw'!AE106</f>
        <v>0</v>
      </c>
      <c r="AC119" s="89">
        <f>'AEO 2022 52 Raw'!AF106</f>
        <v>0</v>
      </c>
      <c r="AD119" s="89">
        <f>'AEO 2022 52 Raw'!AG106</f>
        <v>0</v>
      </c>
      <c r="AE119" s="89">
        <f>'AEO 2022 52 Raw'!AH106</f>
        <v>0</v>
      </c>
      <c r="AF119" s="89">
        <f>'AEO 2022 52 Raw'!AI106</f>
        <v>0</v>
      </c>
      <c r="AG119" s="95" t="str">
        <f>'AEO 2022 52 Raw'!AJ106</f>
        <v>- -</v>
      </c>
    </row>
    <row r="120" spans="1:33" ht="15" customHeight="1" x14ac:dyDescent="0.25">
      <c r="A120" s="83" t="s">
        <v>2281</v>
      </c>
      <c r="B120" s="88" t="s">
        <v>2199</v>
      </c>
      <c r="C120" s="89">
        <f>'AEO 2022 52 Raw'!F107</f>
        <v>0</v>
      </c>
      <c r="D120" s="89">
        <f>'AEO 2022 52 Raw'!G107</f>
        <v>0</v>
      </c>
      <c r="E120" s="89">
        <f>'AEO 2022 52 Raw'!H107</f>
        <v>0</v>
      </c>
      <c r="F120" s="89">
        <f>'AEO 2022 52 Raw'!I107</f>
        <v>0</v>
      </c>
      <c r="G120" s="89">
        <f>'AEO 2022 52 Raw'!J107</f>
        <v>0</v>
      </c>
      <c r="H120" s="89">
        <f>'AEO 2022 52 Raw'!K107</f>
        <v>0</v>
      </c>
      <c r="I120" s="89">
        <f>'AEO 2022 52 Raw'!L107</f>
        <v>0</v>
      </c>
      <c r="J120" s="89">
        <f>'AEO 2022 52 Raw'!M107</f>
        <v>0</v>
      </c>
      <c r="K120" s="89">
        <f>'AEO 2022 52 Raw'!N107</f>
        <v>0</v>
      </c>
      <c r="L120" s="89">
        <f>'AEO 2022 52 Raw'!O107</f>
        <v>0</v>
      </c>
      <c r="M120" s="89">
        <f>'AEO 2022 52 Raw'!P107</f>
        <v>0</v>
      </c>
      <c r="N120" s="89">
        <f>'AEO 2022 52 Raw'!Q107</f>
        <v>0</v>
      </c>
      <c r="O120" s="89">
        <f>'AEO 2022 52 Raw'!R107</f>
        <v>0</v>
      </c>
      <c r="P120" s="89">
        <f>'AEO 2022 52 Raw'!S107</f>
        <v>0</v>
      </c>
      <c r="Q120" s="89">
        <f>'AEO 2022 52 Raw'!T107</f>
        <v>0</v>
      </c>
      <c r="R120" s="89">
        <f>'AEO 2022 52 Raw'!U107</f>
        <v>0</v>
      </c>
      <c r="S120" s="89">
        <f>'AEO 2022 52 Raw'!V107</f>
        <v>0</v>
      </c>
      <c r="T120" s="89">
        <f>'AEO 2022 52 Raw'!W107</f>
        <v>0</v>
      </c>
      <c r="U120" s="89">
        <f>'AEO 2022 52 Raw'!X107</f>
        <v>0</v>
      </c>
      <c r="V120" s="89">
        <f>'AEO 2022 52 Raw'!Y107</f>
        <v>0</v>
      </c>
      <c r="W120" s="89">
        <f>'AEO 2022 52 Raw'!Z107</f>
        <v>0</v>
      </c>
      <c r="X120" s="89">
        <f>'AEO 2022 52 Raw'!AA107</f>
        <v>0</v>
      </c>
      <c r="Y120" s="89">
        <f>'AEO 2022 52 Raw'!AB107</f>
        <v>0</v>
      </c>
      <c r="Z120" s="89">
        <f>'AEO 2022 52 Raw'!AC107</f>
        <v>0</v>
      </c>
      <c r="AA120" s="89">
        <f>'AEO 2022 52 Raw'!AD107</f>
        <v>0</v>
      </c>
      <c r="AB120" s="89">
        <f>'AEO 2022 52 Raw'!AE107</f>
        <v>0</v>
      </c>
      <c r="AC120" s="89">
        <f>'AEO 2022 52 Raw'!AF107</f>
        <v>0</v>
      </c>
      <c r="AD120" s="89">
        <f>'AEO 2022 52 Raw'!AG107</f>
        <v>0</v>
      </c>
      <c r="AE120" s="89">
        <f>'AEO 2022 52 Raw'!AH107</f>
        <v>0</v>
      </c>
      <c r="AF120" s="89">
        <f>'AEO 2022 52 Raw'!AI107</f>
        <v>0</v>
      </c>
      <c r="AG120" s="95" t="str">
        <f>'AEO 2022 52 Raw'!AJ107</f>
        <v>- -</v>
      </c>
    </row>
    <row r="121" spans="1:33" ht="15" customHeight="1" x14ac:dyDescent="0.25">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c r="AA121" s="89"/>
      <c r="AB121" s="89"/>
      <c r="AC121" s="89"/>
      <c r="AD121" s="89"/>
      <c r="AE121" s="89"/>
      <c r="AF121" s="89"/>
      <c r="AG121" s="95"/>
    </row>
    <row r="122" spans="1:33" ht="15" customHeight="1" x14ac:dyDescent="0.25">
      <c r="B122" s="35" t="s">
        <v>27</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2282</v>
      </c>
      <c r="B123" s="88" t="s">
        <v>2169</v>
      </c>
      <c r="C123" s="89">
        <f>'AEO 2022 52 Raw'!F109</f>
        <v>0</v>
      </c>
      <c r="D123" s="89">
        <f>'AEO 2022 52 Raw'!G109</f>
        <v>0</v>
      </c>
      <c r="E123" s="89">
        <f>'AEO 2022 52 Raw'!H109</f>
        <v>0</v>
      </c>
      <c r="F123" s="89">
        <f>'AEO 2022 52 Raw'!I109</f>
        <v>0</v>
      </c>
      <c r="G123" s="89">
        <f>'AEO 2022 52 Raw'!J109</f>
        <v>0</v>
      </c>
      <c r="H123" s="89">
        <f>'AEO 2022 52 Raw'!K109</f>
        <v>0</v>
      </c>
      <c r="I123" s="89">
        <f>'AEO 2022 52 Raw'!L109</f>
        <v>0</v>
      </c>
      <c r="J123" s="89">
        <f>'AEO 2022 52 Raw'!M109</f>
        <v>0</v>
      </c>
      <c r="K123" s="89">
        <f>'AEO 2022 52 Raw'!N109</f>
        <v>0</v>
      </c>
      <c r="L123" s="89">
        <f>'AEO 2022 52 Raw'!O109</f>
        <v>0</v>
      </c>
      <c r="M123" s="89">
        <f>'AEO 2022 52 Raw'!P109</f>
        <v>0</v>
      </c>
      <c r="N123" s="89">
        <f>'AEO 2022 52 Raw'!Q109</f>
        <v>0</v>
      </c>
      <c r="O123" s="89">
        <f>'AEO 2022 52 Raw'!R109</f>
        <v>0</v>
      </c>
      <c r="P123" s="89">
        <f>'AEO 2022 52 Raw'!S109</f>
        <v>0</v>
      </c>
      <c r="Q123" s="89">
        <f>'AEO 2022 52 Raw'!T109</f>
        <v>0</v>
      </c>
      <c r="R123" s="89">
        <f>'AEO 2022 52 Raw'!U109</f>
        <v>0</v>
      </c>
      <c r="S123" s="89">
        <f>'AEO 2022 52 Raw'!V109</f>
        <v>0</v>
      </c>
      <c r="T123" s="89">
        <f>'AEO 2022 52 Raw'!W109</f>
        <v>0</v>
      </c>
      <c r="U123" s="89">
        <f>'AEO 2022 52 Raw'!X109</f>
        <v>0</v>
      </c>
      <c r="V123" s="89">
        <f>'AEO 2022 52 Raw'!Y109</f>
        <v>0</v>
      </c>
      <c r="W123" s="89">
        <f>'AEO 2022 52 Raw'!Z109</f>
        <v>0</v>
      </c>
      <c r="X123" s="89">
        <f>'AEO 2022 52 Raw'!AA109</f>
        <v>0</v>
      </c>
      <c r="Y123" s="89">
        <f>'AEO 2022 52 Raw'!AB109</f>
        <v>0</v>
      </c>
      <c r="Z123" s="89">
        <f>'AEO 2022 52 Raw'!AC109</f>
        <v>0</v>
      </c>
      <c r="AA123" s="89">
        <f>'AEO 2022 52 Raw'!AD109</f>
        <v>0</v>
      </c>
      <c r="AB123" s="89">
        <f>'AEO 2022 52 Raw'!AE109</f>
        <v>0</v>
      </c>
      <c r="AC123" s="89">
        <f>'AEO 2022 52 Raw'!AF109</f>
        <v>0</v>
      </c>
      <c r="AD123" s="89">
        <f>'AEO 2022 52 Raw'!AG109</f>
        <v>0</v>
      </c>
      <c r="AE123" s="89">
        <f>'AEO 2022 52 Raw'!AH109</f>
        <v>0</v>
      </c>
      <c r="AF123" s="89">
        <f>'AEO 2022 52 Raw'!AI109</f>
        <v>0</v>
      </c>
      <c r="AG123" s="95" t="str">
        <f>'AEO 2022 52 Raw'!AJ109</f>
        <v>- -</v>
      </c>
    </row>
    <row r="124" spans="1:33" ht="15" customHeight="1" x14ac:dyDescent="0.25">
      <c r="A124" s="83" t="s">
        <v>2283</v>
      </c>
      <c r="B124" s="88" t="s">
        <v>2171</v>
      </c>
      <c r="C124" s="89">
        <f>'AEO 2022 52 Raw'!F110</f>
        <v>0</v>
      </c>
      <c r="D124" s="89">
        <f>'AEO 2022 52 Raw'!G110</f>
        <v>0</v>
      </c>
      <c r="E124" s="89">
        <f>'AEO 2022 52 Raw'!H110</f>
        <v>0</v>
      </c>
      <c r="F124" s="89">
        <f>'AEO 2022 52 Raw'!I110</f>
        <v>0</v>
      </c>
      <c r="G124" s="89">
        <f>'AEO 2022 52 Raw'!J110</f>
        <v>0</v>
      </c>
      <c r="H124" s="89">
        <f>'AEO 2022 52 Raw'!K110</f>
        <v>0</v>
      </c>
      <c r="I124" s="89">
        <f>'AEO 2022 52 Raw'!L110</f>
        <v>0</v>
      </c>
      <c r="J124" s="89">
        <f>'AEO 2022 52 Raw'!M110</f>
        <v>0</v>
      </c>
      <c r="K124" s="89">
        <f>'AEO 2022 52 Raw'!N110</f>
        <v>0</v>
      </c>
      <c r="L124" s="89">
        <f>'AEO 2022 52 Raw'!O110</f>
        <v>0</v>
      </c>
      <c r="M124" s="89">
        <f>'AEO 2022 52 Raw'!P110</f>
        <v>0</v>
      </c>
      <c r="N124" s="89">
        <f>'AEO 2022 52 Raw'!Q110</f>
        <v>0</v>
      </c>
      <c r="O124" s="89">
        <f>'AEO 2022 52 Raw'!R110</f>
        <v>0</v>
      </c>
      <c r="P124" s="89">
        <f>'AEO 2022 52 Raw'!S110</f>
        <v>0</v>
      </c>
      <c r="Q124" s="89">
        <f>'AEO 2022 52 Raw'!T110</f>
        <v>0</v>
      </c>
      <c r="R124" s="89">
        <f>'AEO 2022 52 Raw'!U110</f>
        <v>0</v>
      </c>
      <c r="S124" s="89">
        <f>'AEO 2022 52 Raw'!V110</f>
        <v>0</v>
      </c>
      <c r="T124" s="89">
        <f>'AEO 2022 52 Raw'!W110</f>
        <v>0</v>
      </c>
      <c r="U124" s="89">
        <f>'AEO 2022 52 Raw'!X110</f>
        <v>0</v>
      </c>
      <c r="V124" s="89">
        <f>'AEO 2022 52 Raw'!Y110</f>
        <v>0</v>
      </c>
      <c r="W124" s="89">
        <f>'AEO 2022 52 Raw'!Z110</f>
        <v>0</v>
      </c>
      <c r="X124" s="89">
        <f>'AEO 2022 52 Raw'!AA110</f>
        <v>0</v>
      </c>
      <c r="Y124" s="89">
        <f>'AEO 2022 52 Raw'!AB110</f>
        <v>0</v>
      </c>
      <c r="Z124" s="89">
        <f>'AEO 2022 52 Raw'!AC110</f>
        <v>0</v>
      </c>
      <c r="AA124" s="89">
        <f>'AEO 2022 52 Raw'!AD110</f>
        <v>0</v>
      </c>
      <c r="AB124" s="89">
        <f>'AEO 2022 52 Raw'!AE110</f>
        <v>0</v>
      </c>
      <c r="AC124" s="89">
        <f>'AEO 2022 52 Raw'!AF110</f>
        <v>0</v>
      </c>
      <c r="AD124" s="89">
        <f>'AEO 2022 52 Raw'!AG110</f>
        <v>0</v>
      </c>
      <c r="AE124" s="89">
        <f>'AEO 2022 52 Raw'!AH110</f>
        <v>0</v>
      </c>
      <c r="AF124" s="89">
        <f>'AEO 2022 52 Raw'!AI110</f>
        <v>0</v>
      </c>
      <c r="AG124" s="95" t="str">
        <f>'AEO 2022 52 Raw'!AJ110</f>
        <v>- -</v>
      </c>
    </row>
    <row r="125" spans="1:33" ht="15" customHeight="1" x14ac:dyDescent="0.25">
      <c r="A125" s="83" t="s">
        <v>2284</v>
      </c>
      <c r="B125" s="88" t="s">
        <v>2173</v>
      </c>
      <c r="C125" s="89">
        <f>'AEO 2022 52 Raw'!F111</f>
        <v>37.539271999999997</v>
      </c>
      <c r="D125" s="89">
        <f>'AEO 2022 52 Raw'!G111</f>
        <v>37.474941000000001</v>
      </c>
      <c r="E125" s="89">
        <f>'AEO 2022 52 Raw'!H111</f>
        <v>37.559578000000002</v>
      </c>
      <c r="F125" s="89">
        <f>'AEO 2022 52 Raw'!I111</f>
        <v>37.648029000000001</v>
      </c>
      <c r="G125" s="89">
        <f>'AEO 2022 52 Raw'!J111</f>
        <v>37.813183000000002</v>
      </c>
      <c r="H125" s="89">
        <f>'AEO 2022 52 Raw'!K111</f>
        <v>37.937781999999999</v>
      </c>
      <c r="I125" s="89">
        <f>'AEO 2022 52 Raw'!L111</f>
        <v>38.014969000000001</v>
      </c>
      <c r="J125" s="89">
        <f>'AEO 2022 52 Raw'!M111</f>
        <v>38.098697999999999</v>
      </c>
      <c r="K125" s="89">
        <f>'AEO 2022 52 Raw'!N111</f>
        <v>38.182026</v>
      </c>
      <c r="L125" s="89">
        <f>'AEO 2022 52 Raw'!O111</f>
        <v>38.261066</v>
      </c>
      <c r="M125" s="89">
        <f>'AEO 2022 52 Raw'!P111</f>
        <v>38.342345999999999</v>
      </c>
      <c r="N125" s="89">
        <f>'AEO 2022 52 Raw'!Q111</f>
        <v>38.409660000000002</v>
      </c>
      <c r="O125" s="89">
        <f>'AEO 2022 52 Raw'!R111</f>
        <v>38.490616000000003</v>
      </c>
      <c r="P125" s="89">
        <f>'AEO 2022 52 Raw'!S111</f>
        <v>38.547634000000002</v>
      </c>
      <c r="Q125" s="89">
        <f>'AEO 2022 52 Raw'!T111</f>
        <v>38.600185000000003</v>
      </c>
      <c r="R125" s="89">
        <f>'AEO 2022 52 Raw'!U111</f>
        <v>38.653441999999998</v>
      </c>
      <c r="S125" s="89">
        <f>'AEO 2022 52 Raw'!V111</f>
        <v>38.706310000000002</v>
      </c>
      <c r="T125" s="89">
        <f>'AEO 2022 52 Raw'!W111</f>
        <v>38.756115000000001</v>
      </c>
      <c r="U125" s="89">
        <f>'AEO 2022 52 Raw'!X111</f>
        <v>38.810043</v>
      </c>
      <c r="V125" s="89">
        <f>'AEO 2022 52 Raw'!Y111</f>
        <v>38.854568</v>
      </c>
      <c r="W125" s="89">
        <f>'AEO 2022 52 Raw'!Z111</f>
        <v>38.900531999999998</v>
      </c>
      <c r="X125" s="89">
        <f>'AEO 2022 52 Raw'!AA111</f>
        <v>38.945670999999997</v>
      </c>
      <c r="Y125" s="89">
        <f>'AEO 2022 52 Raw'!AB111</f>
        <v>38.988948999999998</v>
      </c>
      <c r="Z125" s="89">
        <f>'AEO 2022 52 Raw'!AC111</f>
        <v>39.033985000000001</v>
      </c>
      <c r="AA125" s="89">
        <f>'AEO 2022 52 Raw'!AD111</f>
        <v>39.080643000000002</v>
      </c>
      <c r="AB125" s="89">
        <f>'AEO 2022 52 Raw'!AE111</f>
        <v>39.126579</v>
      </c>
      <c r="AC125" s="89">
        <f>'AEO 2022 52 Raw'!AF111</f>
        <v>39.173999999999999</v>
      </c>
      <c r="AD125" s="89">
        <f>'AEO 2022 52 Raw'!AG111</f>
        <v>39.221401</v>
      </c>
      <c r="AE125" s="89">
        <f>'AEO 2022 52 Raw'!AH111</f>
        <v>39.269553999999999</v>
      </c>
      <c r="AF125" s="89">
        <f>'AEO 2022 52 Raw'!AI111</f>
        <v>39.304049999999997</v>
      </c>
      <c r="AG125" s="95">
        <f>'AEO 2022 52 Raw'!AJ111</f>
        <v>2E-3</v>
      </c>
    </row>
    <row r="126" spans="1:33" ht="15" customHeight="1" x14ac:dyDescent="0.25">
      <c r="A126" s="83" t="s">
        <v>2285</v>
      </c>
      <c r="B126" s="88" t="s">
        <v>2175</v>
      </c>
      <c r="C126" s="89">
        <f>'AEO 2022 52 Raw'!F112</f>
        <v>0</v>
      </c>
      <c r="D126" s="89">
        <f>'AEO 2022 52 Raw'!G112</f>
        <v>0</v>
      </c>
      <c r="E126" s="89">
        <f>'AEO 2022 52 Raw'!H112</f>
        <v>0</v>
      </c>
      <c r="F126" s="89">
        <f>'AEO 2022 52 Raw'!I112</f>
        <v>0</v>
      </c>
      <c r="G126" s="89">
        <f>'AEO 2022 52 Raw'!J112</f>
        <v>0</v>
      </c>
      <c r="H126" s="89">
        <f>'AEO 2022 52 Raw'!K112</f>
        <v>0</v>
      </c>
      <c r="I126" s="89">
        <f>'AEO 2022 52 Raw'!L112</f>
        <v>0</v>
      </c>
      <c r="J126" s="89">
        <f>'AEO 2022 52 Raw'!M112</f>
        <v>0</v>
      </c>
      <c r="K126" s="89">
        <f>'AEO 2022 52 Raw'!N112</f>
        <v>0</v>
      </c>
      <c r="L126" s="89">
        <f>'AEO 2022 52 Raw'!O112</f>
        <v>0</v>
      </c>
      <c r="M126" s="89">
        <f>'AEO 2022 52 Raw'!P112</f>
        <v>0</v>
      </c>
      <c r="N126" s="89">
        <f>'AEO 2022 52 Raw'!Q112</f>
        <v>0</v>
      </c>
      <c r="O126" s="89">
        <f>'AEO 2022 52 Raw'!R112</f>
        <v>0</v>
      </c>
      <c r="P126" s="89">
        <f>'AEO 2022 52 Raw'!S112</f>
        <v>0</v>
      </c>
      <c r="Q126" s="89">
        <f>'AEO 2022 52 Raw'!T112</f>
        <v>0</v>
      </c>
      <c r="R126" s="89">
        <f>'AEO 2022 52 Raw'!U112</f>
        <v>0</v>
      </c>
      <c r="S126" s="89">
        <f>'AEO 2022 52 Raw'!V112</f>
        <v>0</v>
      </c>
      <c r="T126" s="89">
        <f>'AEO 2022 52 Raw'!W112</f>
        <v>0</v>
      </c>
      <c r="U126" s="89">
        <f>'AEO 2022 52 Raw'!X112</f>
        <v>0</v>
      </c>
      <c r="V126" s="89">
        <f>'AEO 2022 52 Raw'!Y112</f>
        <v>0</v>
      </c>
      <c r="W126" s="89">
        <f>'AEO 2022 52 Raw'!Z112</f>
        <v>0</v>
      </c>
      <c r="X126" s="89">
        <f>'AEO 2022 52 Raw'!AA112</f>
        <v>0</v>
      </c>
      <c r="Y126" s="89">
        <f>'AEO 2022 52 Raw'!AB112</f>
        <v>0</v>
      </c>
      <c r="Z126" s="89">
        <f>'AEO 2022 52 Raw'!AC112</f>
        <v>0</v>
      </c>
      <c r="AA126" s="89">
        <f>'AEO 2022 52 Raw'!AD112</f>
        <v>0</v>
      </c>
      <c r="AB126" s="89">
        <f>'AEO 2022 52 Raw'!AE112</f>
        <v>0</v>
      </c>
      <c r="AC126" s="89">
        <f>'AEO 2022 52 Raw'!AF112</f>
        <v>0</v>
      </c>
      <c r="AD126" s="89">
        <f>'AEO 2022 52 Raw'!AG112</f>
        <v>0</v>
      </c>
      <c r="AE126" s="89">
        <f>'AEO 2022 52 Raw'!AH112</f>
        <v>0</v>
      </c>
      <c r="AF126" s="89">
        <f>'AEO 2022 52 Raw'!AI112</f>
        <v>0</v>
      </c>
      <c r="AG126" s="95" t="str">
        <f>'AEO 2022 52 Raw'!AJ112</f>
        <v>- -</v>
      </c>
    </row>
    <row r="127" spans="1:33" ht="15" customHeight="1" x14ac:dyDescent="0.25">
      <c r="A127" s="83" t="s">
        <v>2286</v>
      </c>
      <c r="B127" s="88" t="s">
        <v>2177</v>
      </c>
      <c r="C127" s="89">
        <f>'AEO 2022 52 Raw'!F113</f>
        <v>43.611373999999998</v>
      </c>
      <c r="D127" s="89">
        <f>'AEO 2022 52 Raw'!G113</f>
        <v>43.572040999999999</v>
      </c>
      <c r="E127" s="89">
        <f>'AEO 2022 52 Raw'!H113</f>
        <v>43.646374000000002</v>
      </c>
      <c r="F127" s="89">
        <f>'AEO 2022 52 Raw'!I113</f>
        <v>43.75</v>
      </c>
      <c r="G127" s="89">
        <f>'AEO 2022 52 Raw'!J113</f>
        <v>43.931175000000003</v>
      </c>
      <c r="H127" s="89">
        <f>'AEO 2022 52 Raw'!K113</f>
        <v>44.081924000000001</v>
      </c>
      <c r="I127" s="89">
        <f>'AEO 2022 52 Raw'!L113</f>
        <v>44.164791000000001</v>
      </c>
      <c r="J127" s="89">
        <f>'AEO 2022 52 Raw'!M113</f>
        <v>44.235751999999998</v>
      </c>
      <c r="K127" s="89">
        <f>'AEO 2022 52 Raw'!N113</f>
        <v>44.313858000000003</v>
      </c>
      <c r="L127" s="89">
        <f>'AEO 2022 52 Raw'!O113</f>
        <v>44.387141999999997</v>
      </c>
      <c r="M127" s="89">
        <f>'AEO 2022 52 Raw'!P113</f>
        <v>44.460278000000002</v>
      </c>
      <c r="N127" s="89">
        <f>'AEO 2022 52 Raw'!Q113</f>
        <v>44.522854000000002</v>
      </c>
      <c r="O127" s="89">
        <f>'AEO 2022 52 Raw'!R113</f>
        <v>44.596809</v>
      </c>
      <c r="P127" s="89">
        <f>'AEO 2022 52 Raw'!S113</f>
        <v>44.648273000000003</v>
      </c>
      <c r="Q127" s="89">
        <f>'AEO 2022 52 Raw'!T113</f>
        <v>44.695019000000002</v>
      </c>
      <c r="R127" s="89">
        <f>'AEO 2022 52 Raw'!U113</f>
        <v>44.743507000000001</v>
      </c>
      <c r="S127" s="89">
        <f>'AEO 2022 52 Raw'!V113</f>
        <v>44.791091999999999</v>
      </c>
      <c r="T127" s="89">
        <f>'AEO 2022 52 Raw'!W113</f>
        <v>44.835383999999998</v>
      </c>
      <c r="U127" s="89">
        <f>'AEO 2022 52 Raw'!X113</f>
        <v>44.882354999999997</v>
      </c>
      <c r="V127" s="89">
        <f>'AEO 2022 52 Raw'!Y113</f>
        <v>44.923271</v>
      </c>
      <c r="W127" s="89">
        <f>'AEO 2022 52 Raw'!Z113</f>
        <v>44.964683999999998</v>
      </c>
      <c r="X127" s="89">
        <f>'AEO 2022 52 Raw'!AA113</f>
        <v>45.005405000000003</v>
      </c>
      <c r="Y127" s="89">
        <f>'AEO 2022 52 Raw'!AB113</f>
        <v>45.044013999999997</v>
      </c>
      <c r="Z127" s="89">
        <f>'AEO 2022 52 Raw'!AC113</f>
        <v>45.083934999999997</v>
      </c>
      <c r="AA127" s="89">
        <f>'AEO 2022 52 Raw'!AD113</f>
        <v>45.125629000000004</v>
      </c>
      <c r="AB127" s="89">
        <f>'AEO 2022 52 Raw'!AE113</f>
        <v>45.167011000000002</v>
      </c>
      <c r="AC127" s="89">
        <f>'AEO 2022 52 Raw'!AF113</f>
        <v>45.209491999999997</v>
      </c>
      <c r="AD127" s="89">
        <f>'AEO 2022 52 Raw'!AG113</f>
        <v>45.251792999999999</v>
      </c>
      <c r="AE127" s="89">
        <f>'AEO 2022 52 Raw'!AH113</f>
        <v>45.294674000000001</v>
      </c>
      <c r="AF127" s="89">
        <f>'AEO 2022 52 Raw'!AI113</f>
        <v>45.322265999999999</v>
      </c>
      <c r="AG127" s="95">
        <f>'AEO 2022 52 Raw'!AJ113</f>
        <v>1E-3</v>
      </c>
    </row>
    <row r="128" spans="1:33" ht="12" customHeight="1" x14ac:dyDescent="0.25">
      <c r="A128" s="83" t="s">
        <v>2287</v>
      </c>
      <c r="B128" s="88" t="s">
        <v>2179</v>
      </c>
      <c r="C128" s="89">
        <f>'AEO 2022 52 Raw'!F114</f>
        <v>0</v>
      </c>
      <c r="D128" s="89">
        <f>'AEO 2022 52 Raw'!G114</f>
        <v>0</v>
      </c>
      <c r="E128" s="89">
        <f>'AEO 2022 52 Raw'!H114</f>
        <v>0</v>
      </c>
      <c r="F128" s="89">
        <f>'AEO 2022 52 Raw'!I114</f>
        <v>0</v>
      </c>
      <c r="G128" s="89">
        <f>'AEO 2022 52 Raw'!J114</f>
        <v>0</v>
      </c>
      <c r="H128" s="89">
        <f>'AEO 2022 52 Raw'!K114</f>
        <v>0</v>
      </c>
      <c r="I128" s="89">
        <f>'AEO 2022 52 Raw'!L114</f>
        <v>0</v>
      </c>
      <c r="J128" s="89">
        <f>'AEO 2022 52 Raw'!M114</f>
        <v>0</v>
      </c>
      <c r="K128" s="89">
        <f>'AEO 2022 52 Raw'!N114</f>
        <v>0</v>
      </c>
      <c r="L128" s="89">
        <f>'AEO 2022 52 Raw'!O114</f>
        <v>0</v>
      </c>
      <c r="M128" s="89">
        <f>'AEO 2022 52 Raw'!P114</f>
        <v>0</v>
      </c>
      <c r="N128" s="89">
        <f>'AEO 2022 52 Raw'!Q114</f>
        <v>0</v>
      </c>
      <c r="O128" s="89">
        <f>'AEO 2022 52 Raw'!R114</f>
        <v>0</v>
      </c>
      <c r="P128" s="89">
        <f>'AEO 2022 52 Raw'!S114</f>
        <v>0</v>
      </c>
      <c r="Q128" s="89">
        <f>'AEO 2022 52 Raw'!T114</f>
        <v>0</v>
      </c>
      <c r="R128" s="89">
        <f>'AEO 2022 52 Raw'!U114</f>
        <v>0</v>
      </c>
      <c r="S128" s="89">
        <f>'AEO 2022 52 Raw'!V114</f>
        <v>0</v>
      </c>
      <c r="T128" s="89">
        <f>'AEO 2022 52 Raw'!W114</f>
        <v>0</v>
      </c>
      <c r="U128" s="89">
        <f>'AEO 2022 52 Raw'!X114</f>
        <v>0</v>
      </c>
      <c r="V128" s="89">
        <f>'AEO 2022 52 Raw'!Y114</f>
        <v>0</v>
      </c>
      <c r="W128" s="89">
        <f>'AEO 2022 52 Raw'!Z114</f>
        <v>0</v>
      </c>
      <c r="X128" s="89">
        <f>'AEO 2022 52 Raw'!AA114</f>
        <v>0</v>
      </c>
      <c r="Y128" s="89">
        <f>'AEO 2022 52 Raw'!AB114</f>
        <v>0</v>
      </c>
      <c r="Z128" s="89">
        <f>'AEO 2022 52 Raw'!AC114</f>
        <v>0</v>
      </c>
      <c r="AA128" s="89">
        <f>'AEO 2022 52 Raw'!AD114</f>
        <v>0</v>
      </c>
      <c r="AB128" s="89">
        <f>'AEO 2022 52 Raw'!AE114</f>
        <v>0</v>
      </c>
      <c r="AC128" s="89">
        <f>'AEO 2022 52 Raw'!AF114</f>
        <v>0</v>
      </c>
      <c r="AD128" s="89">
        <f>'AEO 2022 52 Raw'!AG114</f>
        <v>0</v>
      </c>
      <c r="AE128" s="89">
        <f>'AEO 2022 52 Raw'!AH114</f>
        <v>0</v>
      </c>
      <c r="AF128" s="89">
        <f>'AEO 2022 52 Raw'!AI114</f>
        <v>0</v>
      </c>
      <c r="AG128" s="95" t="str">
        <f>'AEO 2022 52 Raw'!AJ114</f>
        <v>- -</v>
      </c>
    </row>
    <row r="129" spans="1:33" ht="12" customHeight="1" x14ac:dyDescent="0.25">
      <c r="A129" s="83" t="s">
        <v>2288</v>
      </c>
      <c r="B129" s="88" t="s">
        <v>2181</v>
      </c>
      <c r="C129" s="89">
        <f>'AEO 2022 52 Raw'!F115</f>
        <v>0</v>
      </c>
      <c r="D129" s="89">
        <f>'AEO 2022 52 Raw'!G115</f>
        <v>0</v>
      </c>
      <c r="E129" s="89">
        <f>'AEO 2022 52 Raw'!H115</f>
        <v>0</v>
      </c>
      <c r="F129" s="89">
        <f>'AEO 2022 52 Raw'!I115</f>
        <v>0</v>
      </c>
      <c r="G129" s="89">
        <f>'AEO 2022 52 Raw'!J115</f>
        <v>0</v>
      </c>
      <c r="H129" s="89">
        <f>'AEO 2022 52 Raw'!K115</f>
        <v>0</v>
      </c>
      <c r="I129" s="89">
        <f>'AEO 2022 52 Raw'!L115</f>
        <v>0</v>
      </c>
      <c r="J129" s="89">
        <f>'AEO 2022 52 Raw'!M115</f>
        <v>0</v>
      </c>
      <c r="K129" s="89">
        <f>'AEO 2022 52 Raw'!N115</f>
        <v>0</v>
      </c>
      <c r="L129" s="89">
        <f>'AEO 2022 52 Raw'!O115</f>
        <v>0</v>
      </c>
      <c r="M129" s="89">
        <f>'AEO 2022 52 Raw'!P115</f>
        <v>0</v>
      </c>
      <c r="N129" s="89">
        <f>'AEO 2022 52 Raw'!Q115</f>
        <v>0</v>
      </c>
      <c r="O129" s="89">
        <f>'AEO 2022 52 Raw'!R115</f>
        <v>0</v>
      </c>
      <c r="P129" s="89">
        <f>'AEO 2022 52 Raw'!S115</f>
        <v>0</v>
      </c>
      <c r="Q129" s="89">
        <f>'AEO 2022 52 Raw'!T115</f>
        <v>0</v>
      </c>
      <c r="R129" s="89">
        <f>'AEO 2022 52 Raw'!U115</f>
        <v>0</v>
      </c>
      <c r="S129" s="89">
        <f>'AEO 2022 52 Raw'!V115</f>
        <v>0</v>
      </c>
      <c r="T129" s="89">
        <f>'AEO 2022 52 Raw'!W115</f>
        <v>0</v>
      </c>
      <c r="U129" s="89">
        <f>'AEO 2022 52 Raw'!X115</f>
        <v>0</v>
      </c>
      <c r="V129" s="89">
        <f>'AEO 2022 52 Raw'!Y115</f>
        <v>0</v>
      </c>
      <c r="W129" s="89">
        <f>'AEO 2022 52 Raw'!Z115</f>
        <v>0</v>
      </c>
      <c r="X129" s="89">
        <f>'AEO 2022 52 Raw'!AA115</f>
        <v>0</v>
      </c>
      <c r="Y129" s="89">
        <f>'AEO 2022 52 Raw'!AB115</f>
        <v>0</v>
      </c>
      <c r="Z129" s="89">
        <f>'AEO 2022 52 Raw'!AC115</f>
        <v>0</v>
      </c>
      <c r="AA129" s="89">
        <f>'AEO 2022 52 Raw'!AD115</f>
        <v>0</v>
      </c>
      <c r="AB129" s="89">
        <f>'AEO 2022 52 Raw'!AE115</f>
        <v>0</v>
      </c>
      <c r="AC129" s="89">
        <f>'AEO 2022 52 Raw'!AF115</f>
        <v>0</v>
      </c>
      <c r="AD129" s="89">
        <f>'AEO 2022 52 Raw'!AG115</f>
        <v>0</v>
      </c>
      <c r="AE129" s="89">
        <f>'AEO 2022 52 Raw'!AH115</f>
        <v>0</v>
      </c>
      <c r="AF129" s="89">
        <f>'AEO 2022 52 Raw'!AI115</f>
        <v>0</v>
      </c>
      <c r="AG129" s="95" t="str">
        <f>'AEO 2022 52 Raw'!AJ115</f>
        <v>- -</v>
      </c>
    </row>
    <row r="130" spans="1:33" ht="12" customHeight="1" x14ac:dyDescent="0.25">
      <c r="A130" s="83" t="s">
        <v>2289</v>
      </c>
      <c r="B130" s="88" t="s">
        <v>2183</v>
      </c>
      <c r="C130" s="89">
        <f>'AEO 2022 52 Raw'!F116</f>
        <v>0</v>
      </c>
      <c r="D130" s="89">
        <f>'AEO 2022 52 Raw'!G116</f>
        <v>0</v>
      </c>
      <c r="E130" s="89">
        <f>'AEO 2022 52 Raw'!H116</f>
        <v>0</v>
      </c>
      <c r="F130" s="89">
        <f>'AEO 2022 52 Raw'!I116</f>
        <v>0</v>
      </c>
      <c r="G130" s="89">
        <f>'AEO 2022 52 Raw'!J116</f>
        <v>0</v>
      </c>
      <c r="H130" s="89">
        <f>'AEO 2022 52 Raw'!K116</f>
        <v>0</v>
      </c>
      <c r="I130" s="89">
        <f>'AEO 2022 52 Raw'!L116</f>
        <v>0</v>
      </c>
      <c r="J130" s="89">
        <f>'AEO 2022 52 Raw'!M116</f>
        <v>0</v>
      </c>
      <c r="K130" s="89">
        <f>'AEO 2022 52 Raw'!N116</f>
        <v>0</v>
      </c>
      <c r="L130" s="89">
        <f>'AEO 2022 52 Raw'!O116</f>
        <v>0</v>
      </c>
      <c r="M130" s="89">
        <f>'AEO 2022 52 Raw'!P116</f>
        <v>0</v>
      </c>
      <c r="N130" s="89">
        <f>'AEO 2022 52 Raw'!Q116</f>
        <v>0</v>
      </c>
      <c r="O130" s="89">
        <f>'AEO 2022 52 Raw'!R116</f>
        <v>0</v>
      </c>
      <c r="P130" s="89">
        <f>'AEO 2022 52 Raw'!S116</f>
        <v>0</v>
      </c>
      <c r="Q130" s="89">
        <f>'AEO 2022 52 Raw'!T116</f>
        <v>0</v>
      </c>
      <c r="R130" s="89">
        <f>'AEO 2022 52 Raw'!U116</f>
        <v>0</v>
      </c>
      <c r="S130" s="89">
        <f>'AEO 2022 52 Raw'!V116</f>
        <v>0</v>
      </c>
      <c r="T130" s="89">
        <f>'AEO 2022 52 Raw'!W116</f>
        <v>0</v>
      </c>
      <c r="U130" s="89">
        <f>'AEO 2022 52 Raw'!X116</f>
        <v>0</v>
      </c>
      <c r="V130" s="89">
        <f>'AEO 2022 52 Raw'!Y116</f>
        <v>0</v>
      </c>
      <c r="W130" s="89">
        <f>'AEO 2022 52 Raw'!Z116</f>
        <v>0</v>
      </c>
      <c r="X130" s="89">
        <f>'AEO 2022 52 Raw'!AA116</f>
        <v>0</v>
      </c>
      <c r="Y130" s="89">
        <f>'AEO 2022 52 Raw'!AB116</f>
        <v>0</v>
      </c>
      <c r="Z130" s="89">
        <f>'AEO 2022 52 Raw'!AC116</f>
        <v>0</v>
      </c>
      <c r="AA130" s="89">
        <f>'AEO 2022 52 Raw'!AD116</f>
        <v>0</v>
      </c>
      <c r="AB130" s="89">
        <f>'AEO 2022 52 Raw'!AE116</f>
        <v>0</v>
      </c>
      <c r="AC130" s="89">
        <f>'AEO 2022 52 Raw'!AF116</f>
        <v>0</v>
      </c>
      <c r="AD130" s="89">
        <f>'AEO 2022 52 Raw'!AG116</f>
        <v>0</v>
      </c>
      <c r="AE130" s="89">
        <f>'AEO 2022 52 Raw'!AH116</f>
        <v>0</v>
      </c>
      <c r="AF130" s="89">
        <f>'AEO 2022 52 Raw'!AI116</f>
        <v>0</v>
      </c>
      <c r="AG130" s="95" t="str">
        <f>'AEO 2022 52 Raw'!AJ116</f>
        <v>- -</v>
      </c>
    </row>
    <row r="131" spans="1:33" ht="12" customHeight="1" x14ac:dyDescent="0.25">
      <c r="A131" s="83" t="s">
        <v>2290</v>
      </c>
      <c r="B131" s="88" t="s">
        <v>2185</v>
      </c>
      <c r="C131" s="89">
        <f>'AEO 2022 52 Raw'!F117</f>
        <v>0</v>
      </c>
      <c r="D131" s="89">
        <f>'AEO 2022 52 Raw'!G117</f>
        <v>0</v>
      </c>
      <c r="E131" s="89">
        <f>'AEO 2022 52 Raw'!H117</f>
        <v>0</v>
      </c>
      <c r="F131" s="89">
        <f>'AEO 2022 52 Raw'!I117</f>
        <v>0</v>
      </c>
      <c r="G131" s="89">
        <f>'AEO 2022 52 Raw'!J117</f>
        <v>0</v>
      </c>
      <c r="H131" s="89">
        <f>'AEO 2022 52 Raw'!K117</f>
        <v>0</v>
      </c>
      <c r="I131" s="89">
        <f>'AEO 2022 52 Raw'!L117</f>
        <v>0</v>
      </c>
      <c r="J131" s="89">
        <f>'AEO 2022 52 Raw'!M117</f>
        <v>0</v>
      </c>
      <c r="K131" s="89">
        <f>'AEO 2022 52 Raw'!N117</f>
        <v>0</v>
      </c>
      <c r="L131" s="89">
        <f>'AEO 2022 52 Raw'!O117</f>
        <v>0</v>
      </c>
      <c r="M131" s="89">
        <f>'AEO 2022 52 Raw'!P117</f>
        <v>0</v>
      </c>
      <c r="N131" s="89">
        <f>'AEO 2022 52 Raw'!Q117</f>
        <v>0</v>
      </c>
      <c r="O131" s="89">
        <f>'AEO 2022 52 Raw'!R117</f>
        <v>0</v>
      </c>
      <c r="P131" s="89">
        <f>'AEO 2022 52 Raw'!S117</f>
        <v>0</v>
      </c>
      <c r="Q131" s="89">
        <f>'AEO 2022 52 Raw'!T117</f>
        <v>0</v>
      </c>
      <c r="R131" s="89">
        <f>'AEO 2022 52 Raw'!U117</f>
        <v>0</v>
      </c>
      <c r="S131" s="89">
        <f>'AEO 2022 52 Raw'!V117</f>
        <v>0</v>
      </c>
      <c r="T131" s="89">
        <f>'AEO 2022 52 Raw'!W117</f>
        <v>0</v>
      </c>
      <c r="U131" s="89">
        <f>'AEO 2022 52 Raw'!X117</f>
        <v>0</v>
      </c>
      <c r="V131" s="89">
        <f>'AEO 2022 52 Raw'!Y117</f>
        <v>0</v>
      </c>
      <c r="W131" s="89">
        <f>'AEO 2022 52 Raw'!Z117</f>
        <v>0</v>
      </c>
      <c r="X131" s="89">
        <f>'AEO 2022 52 Raw'!AA117</f>
        <v>0</v>
      </c>
      <c r="Y131" s="89">
        <f>'AEO 2022 52 Raw'!AB117</f>
        <v>0</v>
      </c>
      <c r="Z131" s="89">
        <f>'AEO 2022 52 Raw'!AC117</f>
        <v>0</v>
      </c>
      <c r="AA131" s="89">
        <f>'AEO 2022 52 Raw'!AD117</f>
        <v>0</v>
      </c>
      <c r="AB131" s="89">
        <f>'AEO 2022 52 Raw'!AE117</f>
        <v>0</v>
      </c>
      <c r="AC131" s="89">
        <f>'AEO 2022 52 Raw'!AF117</f>
        <v>0</v>
      </c>
      <c r="AD131" s="89">
        <f>'AEO 2022 52 Raw'!AG117</f>
        <v>0</v>
      </c>
      <c r="AE131" s="89">
        <f>'AEO 2022 52 Raw'!AH117</f>
        <v>0</v>
      </c>
      <c r="AF131" s="89">
        <f>'AEO 2022 52 Raw'!AI117</f>
        <v>0</v>
      </c>
      <c r="AG131" s="95" t="str">
        <f>'AEO 2022 52 Raw'!AJ117</f>
        <v>- -</v>
      </c>
    </row>
    <row r="132" spans="1:33" ht="12" customHeight="1" x14ac:dyDescent="0.25">
      <c r="A132" s="83" t="s">
        <v>2291</v>
      </c>
      <c r="B132" s="88" t="s">
        <v>2187</v>
      </c>
      <c r="C132" s="89">
        <f>'AEO 2022 52 Raw'!F118</f>
        <v>46.327869</v>
      </c>
      <c r="D132" s="89">
        <f>'AEO 2022 52 Raw'!G118</f>
        <v>46.472698000000001</v>
      </c>
      <c r="E132" s="89">
        <f>'AEO 2022 52 Raw'!H118</f>
        <v>46.660240000000002</v>
      </c>
      <c r="F132" s="89">
        <f>'AEO 2022 52 Raw'!I118</f>
        <v>46.885162000000001</v>
      </c>
      <c r="G132" s="89">
        <f>'AEO 2022 52 Raw'!J118</f>
        <v>47.008831000000001</v>
      </c>
      <c r="H132" s="89">
        <f>'AEO 2022 52 Raw'!K118</f>
        <v>47.146847000000001</v>
      </c>
      <c r="I132" s="89">
        <f>'AEO 2022 52 Raw'!L118</f>
        <v>47.285514999999997</v>
      </c>
      <c r="J132" s="89">
        <f>'AEO 2022 52 Raw'!M118</f>
        <v>47.426163000000003</v>
      </c>
      <c r="K132" s="89">
        <f>'AEO 2022 52 Raw'!N118</f>
        <v>47.544604999999997</v>
      </c>
      <c r="L132" s="89">
        <f>'AEO 2022 52 Raw'!O118</f>
        <v>47.656395000000003</v>
      </c>
      <c r="M132" s="89">
        <f>'AEO 2022 52 Raw'!P118</f>
        <v>47.766128999999999</v>
      </c>
      <c r="N132" s="89">
        <f>'AEO 2022 52 Raw'!Q118</f>
        <v>47.870766000000003</v>
      </c>
      <c r="O132" s="89">
        <f>'AEO 2022 52 Raw'!R118</f>
        <v>47.974204999999998</v>
      </c>
      <c r="P132" s="89">
        <f>'AEO 2022 52 Raw'!S118</f>
        <v>48.007595000000002</v>
      </c>
      <c r="Q132" s="89">
        <f>'AEO 2022 52 Raw'!T118</f>
        <v>48.022877000000001</v>
      </c>
      <c r="R132" s="89">
        <f>'AEO 2022 52 Raw'!U118</f>
        <v>48.024590000000003</v>
      </c>
      <c r="S132" s="89">
        <f>'AEO 2022 52 Raw'!V118</f>
        <v>48.041522999999998</v>
      </c>
      <c r="T132" s="89">
        <f>'AEO 2022 52 Raw'!W118</f>
        <v>48.058307999999997</v>
      </c>
      <c r="U132" s="89">
        <f>'AEO 2022 52 Raw'!X118</f>
        <v>48.075347999999998</v>
      </c>
      <c r="V132" s="89">
        <f>'AEO 2022 52 Raw'!Y118</f>
        <v>48.092509999999997</v>
      </c>
      <c r="W132" s="89">
        <f>'AEO 2022 52 Raw'!Z118</f>
        <v>48.107548000000001</v>
      </c>
      <c r="X132" s="89">
        <f>'AEO 2022 52 Raw'!AA118</f>
        <v>48.123013</v>
      </c>
      <c r="Y132" s="89">
        <f>'AEO 2022 52 Raw'!AB118</f>
        <v>48.133678000000003</v>
      </c>
      <c r="Z132" s="89">
        <f>'AEO 2022 52 Raw'!AC118</f>
        <v>48.143520000000002</v>
      </c>
      <c r="AA132" s="89">
        <f>'AEO 2022 52 Raw'!AD118</f>
        <v>48.155650999999999</v>
      </c>
      <c r="AB132" s="89">
        <f>'AEO 2022 52 Raw'!AE118</f>
        <v>48.167400000000001</v>
      </c>
      <c r="AC132" s="89">
        <f>'AEO 2022 52 Raw'!AF118</f>
        <v>48.178390999999998</v>
      </c>
      <c r="AD132" s="89">
        <f>'AEO 2022 52 Raw'!AG118</f>
        <v>48.193626000000002</v>
      </c>
      <c r="AE132" s="89">
        <f>'AEO 2022 52 Raw'!AH118</f>
        <v>48.204276999999998</v>
      </c>
      <c r="AF132" s="89">
        <f>'AEO 2022 52 Raw'!AI118</f>
        <v>48.213099999999997</v>
      </c>
      <c r="AG132" s="95">
        <f>'AEO 2022 52 Raw'!AJ118</f>
        <v>1E-3</v>
      </c>
    </row>
    <row r="133" spans="1:33" ht="12" customHeight="1" x14ac:dyDescent="0.25">
      <c r="A133" s="83" t="s">
        <v>2292</v>
      </c>
      <c r="B133" s="88" t="s">
        <v>2189</v>
      </c>
      <c r="C133" s="89">
        <f>'AEO 2022 52 Raw'!F119</f>
        <v>0</v>
      </c>
      <c r="D133" s="89">
        <f>'AEO 2022 52 Raw'!G119</f>
        <v>0</v>
      </c>
      <c r="E133" s="89">
        <f>'AEO 2022 52 Raw'!H119</f>
        <v>0</v>
      </c>
      <c r="F133" s="89">
        <f>'AEO 2022 52 Raw'!I119</f>
        <v>0</v>
      </c>
      <c r="G133" s="89">
        <f>'AEO 2022 52 Raw'!J119</f>
        <v>0</v>
      </c>
      <c r="H133" s="89">
        <f>'AEO 2022 52 Raw'!K119</f>
        <v>0</v>
      </c>
      <c r="I133" s="89">
        <f>'AEO 2022 52 Raw'!L119</f>
        <v>0</v>
      </c>
      <c r="J133" s="89">
        <f>'AEO 2022 52 Raw'!M119</f>
        <v>0</v>
      </c>
      <c r="K133" s="89">
        <f>'AEO 2022 52 Raw'!N119</f>
        <v>0</v>
      </c>
      <c r="L133" s="89">
        <f>'AEO 2022 52 Raw'!O119</f>
        <v>0</v>
      </c>
      <c r="M133" s="89">
        <f>'AEO 2022 52 Raw'!P119</f>
        <v>0</v>
      </c>
      <c r="N133" s="89">
        <f>'AEO 2022 52 Raw'!Q119</f>
        <v>0</v>
      </c>
      <c r="O133" s="89">
        <f>'AEO 2022 52 Raw'!R119</f>
        <v>0</v>
      </c>
      <c r="P133" s="89">
        <f>'AEO 2022 52 Raw'!S119</f>
        <v>0</v>
      </c>
      <c r="Q133" s="89">
        <f>'AEO 2022 52 Raw'!T119</f>
        <v>0</v>
      </c>
      <c r="R133" s="89">
        <f>'AEO 2022 52 Raw'!U119</f>
        <v>0</v>
      </c>
      <c r="S133" s="89">
        <f>'AEO 2022 52 Raw'!V119</f>
        <v>0</v>
      </c>
      <c r="T133" s="89">
        <f>'AEO 2022 52 Raw'!W119</f>
        <v>0</v>
      </c>
      <c r="U133" s="89">
        <f>'AEO 2022 52 Raw'!X119</f>
        <v>0</v>
      </c>
      <c r="V133" s="89">
        <f>'AEO 2022 52 Raw'!Y119</f>
        <v>0</v>
      </c>
      <c r="W133" s="89">
        <f>'AEO 2022 52 Raw'!Z119</f>
        <v>0</v>
      </c>
      <c r="X133" s="89">
        <f>'AEO 2022 52 Raw'!AA119</f>
        <v>0</v>
      </c>
      <c r="Y133" s="89">
        <f>'AEO 2022 52 Raw'!AB119</f>
        <v>0</v>
      </c>
      <c r="Z133" s="89">
        <f>'AEO 2022 52 Raw'!AC119</f>
        <v>0</v>
      </c>
      <c r="AA133" s="89">
        <f>'AEO 2022 52 Raw'!AD119</f>
        <v>0</v>
      </c>
      <c r="AB133" s="89">
        <f>'AEO 2022 52 Raw'!AE119</f>
        <v>0</v>
      </c>
      <c r="AC133" s="89">
        <f>'AEO 2022 52 Raw'!AF119</f>
        <v>0</v>
      </c>
      <c r="AD133" s="89">
        <f>'AEO 2022 52 Raw'!AG119</f>
        <v>0</v>
      </c>
      <c r="AE133" s="89">
        <f>'AEO 2022 52 Raw'!AH119</f>
        <v>0</v>
      </c>
      <c r="AF133" s="89">
        <f>'AEO 2022 52 Raw'!AI119</f>
        <v>0</v>
      </c>
      <c r="AG133" s="95" t="str">
        <f>'AEO 2022 52 Raw'!AJ119</f>
        <v>- -</v>
      </c>
    </row>
    <row r="134" spans="1:33" ht="12" customHeight="1" x14ac:dyDescent="0.25">
      <c r="A134" s="83" t="s">
        <v>2293</v>
      </c>
      <c r="B134" s="88" t="s">
        <v>2191</v>
      </c>
      <c r="C134" s="89">
        <f>'AEO 2022 52 Raw'!F120</f>
        <v>45.306094999999999</v>
      </c>
      <c r="D134" s="89">
        <f>'AEO 2022 52 Raw'!G120</f>
        <v>45.414302999999997</v>
      </c>
      <c r="E134" s="89">
        <f>'AEO 2022 52 Raw'!H120</f>
        <v>45.536040999999997</v>
      </c>
      <c r="F134" s="89">
        <f>'AEO 2022 52 Raw'!I120</f>
        <v>45.644100000000002</v>
      </c>
      <c r="G134" s="89">
        <f>'AEO 2022 52 Raw'!J120</f>
        <v>45.738712</v>
      </c>
      <c r="H134" s="89">
        <f>'AEO 2022 52 Raw'!K120</f>
        <v>45.835307999999998</v>
      </c>
      <c r="I134" s="89">
        <f>'AEO 2022 52 Raw'!L120</f>
        <v>45.931373999999998</v>
      </c>
      <c r="J134" s="89">
        <f>'AEO 2022 52 Raw'!M120</f>
        <v>46.029045000000004</v>
      </c>
      <c r="K134" s="89">
        <f>'AEO 2022 52 Raw'!N120</f>
        <v>46.126697999999998</v>
      </c>
      <c r="L134" s="89">
        <f>'AEO 2022 52 Raw'!O120</f>
        <v>46.223948999999998</v>
      </c>
      <c r="M134" s="89">
        <f>'AEO 2022 52 Raw'!P120</f>
        <v>46.322020999999999</v>
      </c>
      <c r="N134" s="89">
        <f>'AEO 2022 52 Raw'!Q120</f>
        <v>46.419097999999998</v>
      </c>
      <c r="O134" s="89">
        <f>'AEO 2022 52 Raw'!R120</f>
        <v>46.515518</v>
      </c>
      <c r="P134" s="89">
        <f>'AEO 2022 52 Raw'!S120</f>
        <v>46.534720999999998</v>
      </c>
      <c r="Q134" s="89">
        <f>'AEO 2022 52 Raw'!T120</f>
        <v>46.532829</v>
      </c>
      <c r="R134" s="89">
        <f>'AEO 2022 52 Raw'!U120</f>
        <v>46.528815999999999</v>
      </c>
      <c r="S134" s="89">
        <f>'AEO 2022 52 Raw'!V120</f>
        <v>46.524853</v>
      </c>
      <c r="T134" s="89">
        <f>'AEO 2022 52 Raw'!W120</f>
        <v>46.539555</v>
      </c>
      <c r="U134" s="89">
        <f>'AEO 2022 52 Raw'!X120</f>
        <v>46.553832999999997</v>
      </c>
      <c r="V134" s="89">
        <f>'AEO 2022 52 Raw'!Y120</f>
        <v>46.565764999999999</v>
      </c>
      <c r="W134" s="89">
        <f>'AEO 2022 52 Raw'!Z120</f>
        <v>46.577759</v>
      </c>
      <c r="X134" s="89">
        <f>'AEO 2022 52 Raw'!AA120</f>
        <v>46.587657999999998</v>
      </c>
      <c r="Y134" s="89">
        <f>'AEO 2022 52 Raw'!AB120</f>
        <v>46.592345999999999</v>
      </c>
      <c r="Z134" s="89">
        <f>'AEO 2022 52 Raw'!AC120</f>
        <v>46.595950999999999</v>
      </c>
      <c r="AA134" s="89">
        <f>'AEO 2022 52 Raw'!AD120</f>
        <v>46.597636999999999</v>
      </c>
      <c r="AB134" s="89">
        <f>'AEO 2022 52 Raw'!AE120</f>
        <v>46.607425999999997</v>
      </c>
      <c r="AC134" s="89">
        <f>'AEO 2022 52 Raw'!AF120</f>
        <v>46.618462000000001</v>
      </c>
      <c r="AD134" s="89">
        <f>'AEO 2022 52 Raw'!AG120</f>
        <v>46.627769000000001</v>
      </c>
      <c r="AE134" s="89">
        <f>'AEO 2022 52 Raw'!AH120</f>
        <v>46.637917000000002</v>
      </c>
      <c r="AF134" s="89">
        <f>'AEO 2022 52 Raw'!AI120</f>
        <v>46.641635999999998</v>
      </c>
      <c r="AG134" s="95">
        <f>'AEO 2022 52 Raw'!AJ120</f>
        <v>1E-3</v>
      </c>
    </row>
    <row r="135" spans="1:33" ht="12" customHeight="1" x14ac:dyDescent="0.25">
      <c r="A135" s="83" t="s">
        <v>2294</v>
      </c>
      <c r="B135" s="88" t="s">
        <v>2193</v>
      </c>
      <c r="C135" s="89">
        <f>'AEO 2022 52 Raw'!F121</f>
        <v>0</v>
      </c>
      <c r="D135" s="89">
        <f>'AEO 2022 52 Raw'!G121</f>
        <v>0</v>
      </c>
      <c r="E135" s="89">
        <f>'AEO 2022 52 Raw'!H121</f>
        <v>0</v>
      </c>
      <c r="F135" s="89">
        <f>'AEO 2022 52 Raw'!I121</f>
        <v>0</v>
      </c>
      <c r="G135" s="89">
        <f>'AEO 2022 52 Raw'!J121</f>
        <v>0</v>
      </c>
      <c r="H135" s="89">
        <f>'AEO 2022 52 Raw'!K121</f>
        <v>0</v>
      </c>
      <c r="I135" s="89">
        <f>'AEO 2022 52 Raw'!L121</f>
        <v>0</v>
      </c>
      <c r="J135" s="89">
        <f>'AEO 2022 52 Raw'!M121</f>
        <v>0</v>
      </c>
      <c r="K135" s="89">
        <f>'AEO 2022 52 Raw'!N121</f>
        <v>0</v>
      </c>
      <c r="L135" s="89">
        <f>'AEO 2022 52 Raw'!O121</f>
        <v>0</v>
      </c>
      <c r="M135" s="89">
        <f>'AEO 2022 52 Raw'!P121</f>
        <v>0</v>
      </c>
      <c r="N135" s="89">
        <f>'AEO 2022 52 Raw'!Q121</f>
        <v>0</v>
      </c>
      <c r="O135" s="89">
        <f>'AEO 2022 52 Raw'!R121</f>
        <v>0</v>
      </c>
      <c r="P135" s="89">
        <f>'AEO 2022 52 Raw'!S121</f>
        <v>0</v>
      </c>
      <c r="Q135" s="89">
        <f>'AEO 2022 52 Raw'!T121</f>
        <v>0</v>
      </c>
      <c r="R135" s="89">
        <f>'AEO 2022 52 Raw'!U121</f>
        <v>0</v>
      </c>
      <c r="S135" s="89">
        <f>'AEO 2022 52 Raw'!V121</f>
        <v>0</v>
      </c>
      <c r="T135" s="89">
        <f>'AEO 2022 52 Raw'!W121</f>
        <v>0</v>
      </c>
      <c r="U135" s="89">
        <f>'AEO 2022 52 Raw'!X121</f>
        <v>0</v>
      </c>
      <c r="V135" s="89">
        <f>'AEO 2022 52 Raw'!Y121</f>
        <v>0</v>
      </c>
      <c r="W135" s="89">
        <f>'AEO 2022 52 Raw'!Z121</f>
        <v>0</v>
      </c>
      <c r="X135" s="89">
        <f>'AEO 2022 52 Raw'!AA121</f>
        <v>0</v>
      </c>
      <c r="Y135" s="89">
        <f>'AEO 2022 52 Raw'!AB121</f>
        <v>0</v>
      </c>
      <c r="Z135" s="89">
        <f>'AEO 2022 52 Raw'!AC121</f>
        <v>0</v>
      </c>
      <c r="AA135" s="89">
        <f>'AEO 2022 52 Raw'!AD121</f>
        <v>0</v>
      </c>
      <c r="AB135" s="89">
        <f>'AEO 2022 52 Raw'!AE121</f>
        <v>0</v>
      </c>
      <c r="AC135" s="89">
        <f>'AEO 2022 52 Raw'!AF121</f>
        <v>0</v>
      </c>
      <c r="AD135" s="89">
        <f>'AEO 2022 52 Raw'!AG121</f>
        <v>0</v>
      </c>
      <c r="AE135" s="89">
        <f>'AEO 2022 52 Raw'!AH121</f>
        <v>0</v>
      </c>
      <c r="AF135" s="89">
        <f>'AEO 2022 52 Raw'!AI121</f>
        <v>0</v>
      </c>
      <c r="AG135" s="95" t="str">
        <f>'AEO 2022 52 Raw'!AJ121</f>
        <v>- -</v>
      </c>
    </row>
    <row r="136" spans="1:33" ht="12" customHeight="1" x14ac:dyDescent="0.25">
      <c r="A136" s="83" t="s">
        <v>2295</v>
      </c>
      <c r="B136" s="88" t="s">
        <v>2195</v>
      </c>
      <c r="C136" s="89">
        <f>'AEO 2022 52 Raw'!F122</f>
        <v>0</v>
      </c>
      <c r="D136" s="89">
        <f>'AEO 2022 52 Raw'!G122</f>
        <v>0</v>
      </c>
      <c r="E136" s="89">
        <f>'AEO 2022 52 Raw'!H122</f>
        <v>0</v>
      </c>
      <c r="F136" s="89">
        <f>'AEO 2022 52 Raw'!I122</f>
        <v>0</v>
      </c>
      <c r="G136" s="89">
        <f>'AEO 2022 52 Raw'!J122</f>
        <v>0</v>
      </c>
      <c r="H136" s="89">
        <f>'AEO 2022 52 Raw'!K122</f>
        <v>0</v>
      </c>
      <c r="I136" s="89">
        <f>'AEO 2022 52 Raw'!L122</f>
        <v>0</v>
      </c>
      <c r="J136" s="89">
        <f>'AEO 2022 52 Raw'!M122</f>
        <v>0</v>
      </c>
      <c r="K136" s="89">
        <f>'AEO 2022 52 Raw'!N122</f>
        <v>0</v>
      </c>
      <c r="L136" s="89">
        <f>'AEO 2022 52 Raw'!O122</f>
        <v>0</v>
      </c>
      <c r="M136" s="89">
        <f>'AEO 2022 52 Raw'!P122</f>
        <v>0</v>
      </c>
      <c r="N136" s="89">
        <f>'AEO 2022 52 Raw'!Q122</f>
        <v>0</v>
      </c>
      <c r="O136" s="89">
        <f>'AEO 2022 52 Raw'!R122</f>
        <v>0</v>
      </c>
      <c r="P136" s="89">
        <f>'AEO 2022 52 Raw'!S122</f>
        <v>0</v>
      </c>
      <c r="Q136" s="89">
        <f>'AEO 2022 52 Raw'!T122</f>
        <v>0</v>
      </c>
      <c r="R136" s="89">
        <f>'AEO 2022 52 Raw'!U122</f>
        <v>0</v>
      </c>
      <c r="S136" s="89">
        <f>'AEO 2022 52 Raw'!V122</f>
        <v>0</v>
      </c>
      <c r="T136" s="89">
        <f>'AEO 2022 52 Raw'!W122</f>
        <v>0</v>
      </c>
      <c r="U136" s="89">
        <f>'AEO 2022 52 Raw'!X122</f>
        <v>0</v>
      </c>
      <c r="V136" s="89">
        <f>'AEO 2022 52 Raw'!Y122</f>
        <v>0</v>
      </c>
      <c r="W136" s="89">
        <f>'AEO 2022 52 Raw'!Z122</f>
        <v>0</v>
      </c>
      <c r="X136" s="89">
        <f>'AEO 2022 52 Raw'!AA122</f>
        <v>0</v>
      </c>
      <c r="Y136" s="89">
        <f>'AEO 2022 52 Raw'!AB122</f>
        <v>0</v>
      </c>
      <c r="Z136" s="89">
        <f>'AEO 2022 52 Raw'!AC122</f>
        <v>0</v>
      </c>
      <c r="AA136" s="89">
        <f>'AEO 2022 52 Raw'!AD122</f>
        <v>0</v>
      </c>
      <c r="AB136" s="89">
        <f>'AEO 2022 52 Raw'!AE122</f>
        <v>0</v>
      </c>
      <c r="AC136" s="89">
        <f>'AEO 2022 52 Raw'!AF122</f>
        <v>0</v>
      </c>
      <c r="AD136" s="89">
        <f>'AEO 2022 52 Raw'!AG122</f>
        <v>0</v>
      </c>
      <c r="AE136" s="89">
        <f>'AEO 2022 52 Raw'!AH122</f>
        <v>0</v>
      </c>
      <c r="AF136" s="89">
        <f>'AEO 2022 52 Raw'!AI122</f>
        <v>0</v>
      </c>
      <c r="AG136" s="95" t="str">
        <f>'AEO 2022 52 Raw'!AJ122</f>
        <v>- -</v>
      </c>
    </row>
    <row r="137" spans="1:33" ht="12" customHeight="1" x14ac:dyDescent="0.25">
      <c r="A137" s="83" t="s">
        <v>2296</v>
      </c>
      <c r="B137" s="88" t="s">
        <v>2197</v>
      </c>
      <c r="C137" s="89">
        <f>'AEO 2022 52 Raw'!F123</f>
        <v>0</v>
      </c>
      <c r="D137" s="89">
        <f>'AEO 2022 52 Raw'!G123</f>
        <v>0</v>
      </c>
      <c r="E137" s="89">
        <f>'AEO 2022 52 Raw'!H123</f>
        <v>0</v>
      </c>
      <c r="F137" s="89">
        <f>'AEO 2022 52 Raw'!I123</f>
        <v>0</v>
      </c>
      <c r="G137" s="89">
        <f>'AEO 2022 52 Raw'!J123</f>
        <v>0</v>
      </c>
      <c r="H137" s="89">
        <f>'AEO 2022 52 Raw'!K123</f>
        <v>0</v>
      </c>
      <c r="I137" s="89">
        <f>'AEO 2022 52 Raw'!L123</f>
        <v>0</v>
      </c>
      <c r="J137" s="89">
        <f>'AEO 2022 52 Raw'!M123</f>
        <v>0</v>
      </c>
      <c r="K137" s="89">
        <f>'AEO 2022 52 Raw'!N123</f>
        <v>0</v>
      </c>
      <c r="L137" s="89">
        <f>'AEO 2022 52 Raw'!O123</f>
        <v>0</v>
      </c>
      <c r="M137" s="89">
        <f>'AEO 2022 52 Raw'!P123</f>
        <v>0</v>
      </c>
      <c r="N137" s="89">
        <f>'AEO 2022 52 Raw'!Q123</f>
        <v>0</v>
      </c>
      <c r="O137" s="89">
        <f>'AEO 2022 52 Raw'!R123</f>
        <v>0</v>
      </c>
      <c r="P137" s="89">
        <f>'AEO 2022 52 Raw'!S123</f>
        <v>0</v>
      </c>
      <c r="Q137" s="89">
        <f>'AEO 2022 52 Raw'!T123</f>
        <v>0</v>
      </c>
      <c r="R137" s="89">
        <f>'AEO 2022 52 Raw'!U123</f>
        <v>0</v>
      </c>
      <c r="S137" s="89">
        <f>'AEO 2022 52 Raw'!V123</f>
        <v>0</v>
      </c>
      <c r="T137" s="89">
        <f>'AEO 2022 52 Raw'!W123</f>
        <v>0</v>
      </c>
      <c r="U137" s="89">
        <f>'AEO 2022 52 Raw'!X123</f>
        <v>0</v>
      </c>
      <c r="V137" s="89">
        <f>'AEO 2022 52 Raw'!Y123</f>
        <v>0</v>
      </c>
      <c r="W137" s="89">
        <f>'AEO 2022 52 Raw'!Z123</f>
        <v>0</v>
      </c>
      <c r="X137" s="89">
        <f>'AEO 2022 52 Raw'!AA123</f>
        <v>0</v>
      </c>
      <c r="Y137" s="89">
        <f>'AEO 2022 52 Raw'!AB123</f>
        <v>0</v>
      </c>
      <c r="Z137" s="89">
        <f>'AEO 2022 52 Raw'!AC123</f>
        <v>0</v>
      </c>
      <c r="AA137" s="89">
        <f>'AEO 2022 52 Raw'!AD123</f>
        <v>0</v>
      </c>
      <c r="AB137" s="89">
        <f>'AEO 2022 52 Raw'!AE123</f>
        <v>0</v>
      </c>
      <c r="AC137" s="89">
        <f>'AEO 2022 52 Raw'!AF123</f>
        <v>0</v>
      </c>
      <c r="AD137" s="89">
        <f>'AEO 2022 52 Raw'!AG123</f>
        <v>0</v>
      </c>
      <c r="AE137" s="89">
        <f>'AEO 2022 52 Raw'!AH123</f>
        <v>0</v>
      </c>
      <c r="AF137" s="89">
        <f>'AEO 2022 52 Raw'!AI123</f>
        <v>0</v>
      </c>
      <c r="AG137" s="95" t="str">
        <f>'AEO 2022 52 Raw'!AJ123</f>
        <v>- -</v>
      </c>
    </row>
    <row r="138" spans="1:33" ht="12" customHeight="1" x14ac:dyDescent="0.25">
      <c r="A138" s="83" t="s">
        <v>2297</v>
      </c>
      <c r="B138" s="88" t="s">
        <v>2199</v>
      </c>
      <c r="C138" s="89">
        <f>'AEO 2022 52 Raw'!F124</f>
        <v>0</v>
      </c>
      <c r="D138" s="89">
        <f>'AEO 2022 52 Raw'!G124</f>
        <v>0</v>
      </c>
      <c r="E138" s="89">
        <f>'AEO 2022 52 Raw'!H124</f>
        <v>0</v>
      </c>
      <c r="F138" s="89">
        <f>'AEO 2022 52 Raw'!I124</f>
        <v>0</v>
      </c>
      <c r="G138" s="89">
        <f>'AEO 2022 52 Raw'!J124</f>
        <v>0</v>
      </c>
      <c r="H138" s="89">
        <f>'AEO 2022 52 Raw'!K124</f>
        <v>0</v>
      </c>
      <c r="I138" s="89">
        <f>'AEO 2022 52 Raw'!L124</f>
        <v>0</v>
      </c>
      <c r="J138" s="89">
        <f>'AEO 2022 52 Raw'!M124</f>
        <v>0</v>
      </c>
      <c r="K138" s="89">
        <f>'AEO 2022 52 Raw'!N124</f>
        <v>0</v>
      </c>
      <c r="L138" s="89">
        <f>'AEO 2022 52 Raw'!O124</f>
        <v>0</v>
      </c>
      <c r="M138" s="89">
        <f>'AEO 2022 52 Raw'!P124</f>
        <v>0</v>
      </c>
      <c r="N138" s="89">
        <f>'AEO 2022 52 Raw'!Q124</f>
        <v>0</v>
      </c>
      <c r="O138" s="89">
        <f>'AEO 2022 52 Raw'!R124</f>
        <v>0</v>
      </c>
      <c r="P138" s="89">
        <f>'AEO 2022 52 Raw'!S124</f>
        <v>0</v>
      </c>
      <c r="Q138" s="89">
        <f>'AEO 2022 52 Raw'!T124</f>
        <v>0</v>
      </c>
      <c r="R138" s="89">
        <f>'AEO 2022 52 Raw'!U124</f>
        <v>0</v>
      </c>
      <c r="S138" s="89">
        <f>'AEO 2022 52 Raw'!V124</f>
        <v>0</v>
      </c>
      <c r="T138" s="89">
        <f>'AEO 2022 52 Raw'!W124</f>
        <v>0</v>
      </c>
      <c r="U138" s="89">
        <f>'AEO 2022 52 Raw'!X124</f>
        <v>0</v>
      </c>
      <c r="V138" s="89">
        <f>'AEO 2022 52 Raw'!Y124</f>
        <v>0</v>
      </c>
      <c r="W138" s="89">
        <f>'AEO 2022 52 Raw'!Z124</f>
        <v>0</v>
      </c>
      <c r="X138" s="89">
        <f>'AEO 2022 52 Raw'!AA124</f>
        <v>0</v>
      </c>
      <c r="Y138" s="89">
        <f>'AEO 2022 52 Raw'!AB124</f>
        <v>0</v>
      </c>
      <c r="Z138" s="89">
        <f>'AEO 2022 52 Raw'!AC124</f>
        <v>0</v>
      </c>
      <c r="AA138" s="89">
        <f>'AEO 2022 52 Raw'!AD124</f>
        <v>0</v>
      </c>
      <c r="AB138" s="89">
        <f>'AEO 2022 52 Raw'!AE124</f>
        <v>0</v>
      </c>
      <c r="AC138" s="89">
        <f>'AEO 2022 52 Raw'!AF124</f>
        <v>0</v>
      </c>
      <c r="AD138" s="89">
        <f>'AEO 2022 52 Raw'!AG124</f>
        <v>0</v>
      </c>
      <c r="AE138" s="89">
        <f>'AEO 2022 52 Raw'!AH124</f>
        <v>0</v>
      </c>
      <c r="AF138" s="89">
        <f>'AEO 2022 52 Raw'!AI124</f>
        <v>0</v>
      </c>
      <c r="AG138" s="95" t="str">
        <f>'AEO 2022 52 Raw'!AJ124</f>
        <v>- -</v>
      </c>
    </row>
    <row r="139" spans="1:33" ht="12" customHeight="1" x14ac:dyDescent="0.25">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5"/>
    </row>
    <row r="140" spans="1:33" ht="12" customHeight="1" x14ac:dyDescent="0.25">
      <c r="B140" s="35" t="s">
        <v>26</v>
      </c>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5"/>
    </row>
    <row r="141" spans="1:33" ht="12" customHeight="1" x14ac:dyDescent="0.25">
      <c r="A141" s="83" t="s">
        <v>2298</v>
      </c>
      <c r="B141" s="88" t="s">
        <v>2169</v>
      </c>
      <c r="C141" s="89">
        <f>'AEO 2022 52 Raw'!F126</f>
        <v>0</v>
      </c>
      <c r="D141" s="89">
        <f>'AEO 2022 52 Raw'!G126</f>
        <v>0</v>
      </c>
      <c r="E141" s="89">
        <f>'AEO 2022 52 Raw'!H126</f>
        <v>0</v>
      </c>
      <c r="F141" s="89">
        <f>'AEO 2022 52 Raw'!I126</f>
        <v>0</v>
      </c>
      <c r="G141" s="89">
        <f>'AEO 2022 52 Raw'!J126</f>
        <v>0</v>
      </c>
      <c r="H141" s="89">
        <f>'AEO 2022 52 Raw'!K126</f>
        <v>0</v>
      </c>
      <c r="I141" s="89">
        <f>'AEO 2022 52 Raw'!L126</f>
        <v>0</v>
      </c>
      <c r="J141" s="89">
        <f>'AEO 2022 52 Raw'!M126</f>
        <v>0</v>
      </c>
      <c r="K141" s="89">
        <f>'AEO 2022 52 Raw'!N126</f>
        <v>0</v>
      </c>
      <c r="L141" s="89">
        <f>'AEO 2022 52 Raw'!O126</f>
        <v>0</v>
      </c>
      <c r="M141" s="89">
        <f>'AEO 2022 52 Raw'!P126</f>
        <v>0</v>
      </c>
      <c r="N141" s="89">
        <f>'AEO 2022 52 Raw'!Q126</f>
        <v>0</v>
      </c>
      <c r="O141" s="89">
        <f>'AEO 2022 52 Raw'!R126</f>
        <v>0</v>
      </c>
      <c r="P141" s="89">
        <f>'AEO 2022 52 Raw'!S126</f>
        <v>0</v>
      </c>
      <c r="Q141" s="89">
        <f>'AEO 2022 52 Raw'!T126</f>
        <v>0</v>
      </c>
      <c r="R141" s="89">
        <f>'AEO 2022 52 Raw'!U126</f>
        <v>0</v>
      </c>
      <c r="S141" s="89">
        <f>'AEO 2022 52 Raw'!V126</f>
        <v>0</v>
      </c>
      <c r="T141" s="89">
        <f>'AEO 2022 52 Raw'!W126</f>
        <v>0</v>
      </c>
      <c r="U141" s="89">
        <f>'AEO 2022 52 Raw'!X126</f>
        <v>0</v>
      </c>
      <c r="V141" s="89">
        <f>'AEO 2022 52 Raw'!Y126</f>
        <v>0</v>
      </c>
      <c r="W141" s="89">
        <f>'AEO 2022 52 Raw'!Z126</f>
        <v>0</v>
      </c>
      <c r="X141" s="89">
        <f>'AEO 2022 52 Raw'!AA126</f>
        <v>0</v>
      </c>
      <c r="Y141" s="89">
        <f>'AEO 2022 52 Raw'!AB126</f>
        <v>0</v>
      </c>
      <c r="Z141" s="89">
        <f>'AEO 2022 52 Raw'!AC126</f>
        <v>0</v>
      </c>
      <c r="AA141" s="89">
        <f>'AEO 2022 52 Raw'!AD126</f>
        <v>0</v>
      </c>
      <c r="AB141" s="89">
        <f>'AEO 2022 52 Raw'!AE126</f>
        <v>0</v>
      </c>
      <c r="AC141" s="89">
        <f>'AEO 2022 52 Raw'!AF126</f>
        <v>0</v>
      </c>
      <c r="AD141" s="89">
        <f>'AEO 2022 52 Raw'!AG126</f>
        <v>0</v>
      </c>
      <c r="AE141" s="89">
        <f>'AEO 2022 52 Raw'!AH126</f>
        <v>0</v>
      </c>
      <c r="AF141" s="89">
        <f>'AEO 2022 52 Raw'!AI126</f>
        <v>0</v>
      </c>
      <c r="AG141" s="95" t="str">
        <f>'AEO 2022 52 Raw'!AJ126</f>
        <v>- -</v>
      </c>
    </row>
    <row r="142" spans="1:33" ht="12" customHeight="1" x14ac:dyDescent="0.25">
      <c r="A142" s="83" t="s">
        <v>2299</v>
      </c>
      <c r="B142" s="88" t="s">
        <v>2171</v>
      </c>
      <c r="C142" s="89">
        <f>'AEO 2022 52 Raw'!F127</f>
        <v>0</v>
      </c>
      <c r="D142" s="89">
        <f>'AEO 2022 52 Raw'!G127</f>
        <v>0</v>
      </c>
      <c r="E142" s="89">
        <f>'AEO 2022 52 Raw'!H127</f>
        <v>0</v>
      </c>
      <c r="F142" s="89">
        <f>'AEO 2022 52 Raw'!I127</f>
        <v>0</v>
      </c>
      <c r="G142" s="89">
        <f>'AEO 2022 52 Raw'!J127</f>
        <v>0</v>
      </c>
      <c r="H142" s="89">
        <f>'AEO 2022 52 Raw'!K127</f>
        <v>0</v>
      </c>
      <c r="I142" s="89">
        <f>'AEO 2022 52 Raw'!L127</f>
        <v>0</v>
      </c>
      <c r="J142" s="89">
        <f>'AEO 2022 52 Raw'!M127</f>
        <v>0</v>
      </c>
      <c r="K142" s="89">
        <f>'AEO 2022 52 Raw'!N127</f>
        <v>0</v>
      </c>
      <c r="L142" s="89">
        <f>'AEO 2022 52 Raw'!O127</f>
        <v>0</v>
      </c>
      <c r="M142" s="89">
        <f>'AEO 2022 52 Raw'!P127</f>
        <v>0</v>
      </c>
      <c r="N142" s="89">
        <f>'AEO 2022 52 Raw'!Q127</f>
        <v>0</v>
      </c>
      <c r="O142" s="89">
        <f>'AEO 2022 52 Raw'!R127</f>
        <v>0</v>
      </c>
      <c r="P142" s="89">
        <f>'AEO 2022 52 Raw'!S127</f>
        <v>0</v>
      </c>
      <c r="Q142" s="89">
        <f>'AEO 2022 52 Raw'!T127</f>
        <v>0</v>
      </c>
      <c r="R142" s="89">
        <f>'AEO 2022 52 Raw'!U127</f>
        <v>0</v>
      </c>
      <c r="S142" s="89">
        <f>'AEO 2022 52 Raw'!V127</f>
        <v>0</v>
      </c>
      <c r="T142" s="89">
        <f>'AEO 2022 52 Raw'!W127</f>
        <v>0</v>
      </c>
      <c r="U142" s="89">
        <f>'AEO 2022 52 Raw'!X127</f>
        <v>0</v>
      </c>
      <c r="V142" s="89">
        <f>'AEO 2022 52 Raw'!Y127</f>
        <v>0</v>
      </c>
      <c r="W142" s="89">
        <f>'AEO 2022 52 Raw'!Z127</f>
        <v>0</v>
      </c>
      <c r="X142" s="89">
        <f>'AEO 2022 52 Raw'!AA127</f>
        <v>0</v>
      </c>
      <c r="Y142" s="89">
        <f>'AEO 2022 52 Raw'!AB127</f>
        <v>0</v>
      </c>
      <c r="Z142" s="89">
        <f>'AEO 2022 52 Raw'!AC127</f>
        <v>0</v>
      </c>
      <c r="AA142" s="89">
        <f>'AEO 2022 52 Raw'!AD127</f>
        <v>0</v>
      </c>
      <c r="AB142" s="89">
        <f>'AEO 2022 52 Raw'!AE127</f>
        <v>0</v>
      </c>
      <c r="AC142" s="89">
        <f>'AEO 2022 52 Raw'!AF127</f>
        <v>0</v>
      </c>
      <c r="AD142" s="89">
        <f>'AEO 2022 52 Raw'!AG127</f>
        <v>0</v>
      </c>
      <c r="AE142" s="89">
        <f>'AEO 2022 52 Raw'!AH127</f>
        <v>0</v>
      </c>
      <c r="AF142" s="89">
        <f>'AEO 2022 52 Raw'!AI127</f>
        <v>0</v>
      </c>
      <c r="AG142" s="95" t="str">
        <f>'AEO 2022 52 Raw'!AJ127</f>
        <v>- -</v>
      </c>
    </row>
    <row r="143" spans="1:33" ht="12" customHeight="1" x14ac:dyDescent="0.25">
      <c r="A143" s="83" t="s">
        <v>2300</v>
      </c>
      <c r="B143" s="88" t="s">
        <v>2173</v>
      </c>
      <c r="C143" s="89">
        <f>'AEO 2022 52 Raw'!F128</f>
        <v>0</v>
      </c>
      <c r="D143" s="89">
        <f>'AEO 2022 52 Raw'!G128</f>
        <v>0</v>
      </c>
      <c r="E143" s="89">
        <f>'AEO 2022 52 Raw'!H128</f>
        <v>0</v>
      </c>
      <c r="F143" s="89">
        <f>'AEO 2022 52 Raw'!I128</f>
        <v>0</v>
      </c>
      <c r="G143" s="89">
        <f>'AEO 2022 52 Raw'!J128</f>
        <v>0</v>
      </c>
      <c r="H143" s="89">
        <f>'AEO 2022 52 Raw'!K128</f>
        <v>0</v>
      </c>
      <c r="I143" s="89">
        <f>'AEO 2022 52 Raw'!L128</f>
        <v>0</v>
      </c>
      <c r="J143" s="89">
        <f>'AEO 2022 52 Raw'!M128</f>
        <v>0</v>
      </c>
      <c r="K143" s="89">
        <f>'AEO 2022 52 Raw'!N128</f>
        <v>0</v>
      </c>
      <c r="L143" s="89">
        <f>'AEO 2022 52 Raw'!O128</f>
        <v>0</v>
      </c>
      <c r="M143" s="89">
        <f>'AEO 2022 52 Raw'!P128</f>
        <v>0</v>
      </c>
      <c r="N143" s="89">
        <f>'AEO 2022 52 Raw'!Q128</f>
        <v>0</v>
      </c>
      <c r="O143" s="89">
        <f>'AEO 2022 52 Raw'!R128</f>
        <v>0</v>
      </c>
      <c r="P143" s="89">
        <f>'AEO 2022 52 Raw'!S128</f>
        <v>0</v>
      </c>
      <c r="Q143" s="89">
        <f>'AEO 2022 52 Raw'!T128</f>
        <v>0</v>
      </c>
      <c r="R143" s="89">
        <f>'AEO 2022 52 Raw'!U128</f>
        <v>0</v>
      </c>
      <c r="S143" s="89">
        <f>'AEO 2022 52 Raw'!V128</f>
        <v>0</v>
      </c>
      <c r="T143" s="89">
        <f>'AEO 2022 52 Raw'!W128</f>
        <v>0</v>
      </c>
      <c r="U143" s="89">
        <f>'AEO 2022 52 Raw'!X128</f>
        <v>0</v>
      </c>
      <c r="V143" s="89">
        <f>'AEO 2022 52 Raw'!Y128</f>
        <v>0</v>
      </c>
      <c r="W143" s="89">
        <f>'AEO 2022 52 Raw'!Z128</f>
        <v>0</v>
      </c>
      <c r="X143" s="89">
        <f>'AEO 2022 52 Raw'!AA128</f>
        <v>0</v>
      </c>
      <c r="Y143" s="89">
        <f>'AEO 2022 52 Raw'!AB128</f>
        <v>0</v>
      </c>
      <c r="Z143" s="89">
        <f>'AEO 2022 52 Raw'!AC128</f>
        <v>0</v>
      </c>
      <c r="AA143" s="89">
        <f>'AEO 2022 52 Raw'!AD128</f>
        <v>0</v>
      </c>
      <c r="AB143" s="89">
        <f>'AEO 2022 52 Raw'!AE128</f>
        <v>0</v>
      </c>
      <c r="AC143" s="89">
        <f>'AEO 2022 52 Raw'!AF128</f>
        <v>0</v>
      </c>
      <c r="AD143" s="89">
        <f>'AEO 2022 52 Raw'!AG128</f>
        <v>0</v>
      </c>
      <c r="AE143" s="89">
        <f>'AEO 2022 52 Raw'!AH128</f>
        <v>0</v>
      </c>
      <c r="AF143" s="89">
        <f>'AEO 2022 52 Raw'!AI128</f>
        <v>0</v>
      </c>
      <c r="AG143" s="95" t="str">
        <f>'AEO 2022 52 Raw'!AJ128</f>
        <v>- -</v>
      </c>
    </row>
    <row r="144" spans="1:33" ht="12" customHeight="1" x14ac:dyDescent="0.25">
      <c r="A144" s="83" t="s">
        <v>2301</v>
      </c>
      <c r="B144" s="88" t="s">
        <v>2175</v>
      </c>
      <c r="C144" s="89">
        <f>'AEO 2022 52 Raw'!F129</f>
        <v>0</v>
      </c>
      <c r="D144" s="89">
        <f>'AEO 2022 52 Raw'!G129</f>
        <v>0</v>
      </c>
      <c r="E144" s="89">
        <f>'AEO 2022 52 Raw'!H129</f>
        <v>0</v>
      </c>
      <c r="F144" s="89">
        <f>'AEO 2022 52 Raw'!I129</f>
        <v>0</v>
      </c>
      <c r="G144" s="89">
        <f>'AEO 2022 52 Raw'!J129</f>
        <v>0</v>
      </c>
      <c r="H144" s="89">
        <f>'AEO 2022 52 Raw'!K129</f>
        <v>0</v>
      </c>
      <c r="I144" s="89">
        <f>'AEO 2022 52 Raw'!L129</f>
        <v>0</v>
      </c>
      <c r="J144" s="89">
        <f>'AEO 2022 52 Raw'!M129</f>
        <v>0</v>
      </c>
      <c r="K144" s="89">
        <f>'AEO 2022 52 Raw'!N129</f>
        <v>0</v>
      </c>
      <c r="L144" s="89">
        <f>'AEO 2022 52 Raw'!O129</f>
        <v>0</v>
      </c>
      <c r="M144" s="89">
        <f>'AEO 2022 52 Raw'!P129</f>
        <v>0</v>
      </c>
      <c r="N144" s="89">
        <f>'AEO 2022 52 Raw'!Q129</f>
        <v>0</v>
      </c>
      <c r="O144" s="89">
        <f>'AEO 2022 52 Raw'!R129</f>
        <v>0</v>
      </c>
      <c r="P144" s="89">
        <f>'AEO 2022 52 Raw'!S129</f>
        <v>0</v>
      </c>
      <c r="Q144" s="89">
        <f>'AEO 2022 52 Raw'!T129</f>
        <v>0</v>
      </c>
      <c r="R144" s="89">
        <f>'AEO 2022 52 Raw'!U129</f>
        <v>0</v>
      </c>
      <c r="S144" s="89">
        <f>'AEO 2022 52 Raw'!V129</f>
        <v>0</v>
      </c>
      <c r="T144" s="89">
        <f>'AEO 2022 52 Raw'!W129</f>
        <v>0</v>
      </c>
      <c r="U144" s="89">
        <f>'AEO 2022 52 Raw'!X129</f>
        <v>0</v>
      </c>
      <c r="V144" s="89">
        <f>'AEO 2022 52 Raw'!Y129</f>
        <v>0</v>
      </c>
      <c r="W144" s="89">
        <f>'AEO 2022 52 Raw'!Z129</f>
        <v>0</v>
      </c>
      <c r="X144" s="89">
        <f>'AEO 2022 52 Raw'!AA129</f>
        <v>0</v>
      </c>
      <c r="Y144" s="89">
        <f>'AEO 2022 52 Raw'!AB129</f>
        <v>0</v>
      </c>
      <c r="Z144" s="89">
        <f>'AEO 2022 52 Raw'!AC129</f>
        <v>0</v>
      </c>
      <c r="AA144" s="89">
        <f>'AEO 2022 52 Raw'!AD129</f>
        <v>0</v>
      </c>
      <c r="AB144" s="89">
        <f>'AEO 2022 52 Raw'!AE129</f>
        <v>0</v>
      </c>
      <c r="AC144" s="89">
        <f>'AEO 2022 52 Raw'!AF129</f>
        <v>0</v>
      </c>
      <c r="AD144" s="89">
        <f>'AEO 2022 52 Raw'!AG129</f>
        <v>0</v>
      </c>
      <c r="AE144" s="89">
        <f>'AEO 2022 52 Raw'!AH129</f>
        <v>0</v>
      </c>
      <c r="AF144" s="89">
        <f>'AEO 2022 52 Raw'!AI129</f>
        <v>0</v>
      </c>
      <c r="AG144" s="95" t="str">
        <f>'AEO 2022 52 Raw'!AJ129</f>
        <v>- -</v>
      </c>
    </row>
    <row r="145" spans="1:33" ht="12" customHeight="1" x14ac:dyDescent="0.25">
      <c r="A145" s="83" t="s">
        <v>2302</v>
      </c>
      <c r="B145" s="88" t="s">
        <v>2177</v>
      </c>
      <c r="C145" s="89">
        <f>'AEO 2022 52 Raw'!F130</f>
        <v>43.098788999999996</v>
      </c>
      <c r="D145" s="89">
        <f>'AEO 2022 52 Raw'!G130</f>
        <v>43.058883999999999</v>
      </c>
      <c r="E145" s="89">
        <f>'AEO 2022 52 Raw'!H130</f>
        <v>43.133899999999997</v>
      </c>
      <c r="F145" s="89">
        <f>'AEO 2022 52 Raw'!I130</f>
        <v>43.235621999999999</v>
      </c>
      <c r="G145" s="89">
        <f>'AEO 2022 52 Raw'!J130</f>
        <v>43.425139999999999</v>
      </c>
      <c r="H145" s="89">
        <f>'AEO 2022 52 Raw'!K130</f>
        <v>43.583477000000002</v>
      </c>
      <c r="I145" s="89">
        <f>'AEO 2022 52 Raw'!L130</f>
        <v>43.664741999999997</v>
      </c>
      <c r="J145" s="89">
        <f>'AEO 2022 52 Raw'!M130</f>
        <v>43.736687000000003</v>
      </c>
      <c r="K145" s="89">
        <f>'AEO 2022 52 Raw'!N130</f>
        <v>43.814579000000002</v>
      </c>
      <c r="L145" s="89">
        <f>'AEO 2022 52 Raw'!O130</f>
        <v>43.887604000000003</v>
      </c>
      <c r="M145" s="89">
        <f>'AEO 2022 52 Raw'!P130</f>
        <v>43.960213000000003</v>
      </c>
      <c r="N145" s="89">
        <f>'AEO 2022 52 Raw'!Q130</f>
        <v>44.022143999999997</v>
      </c>
      <c r="O145" s="89">
        <f>'AEO 2022 52 Raw'!R130</f>
        <v>44.096462000000002</v>
      </c>
      <c r="P145" s="89">
        <f>'AEO 2022 52 Raw'!S130</f>
        <v>44.146759000000003</v>
      </c>
      <c r="Q145" s="89">
        <f>'AEO 2022 52 Raw'!T130</f>
        <v>44.192172999999997</v>
      </c>
      <c r="R145" s="89">
        <f>'AEO 2022 52 Raw'!U130</f>
        <v>44.239113000000003</v>
      </c>
      <c r="S145" s="89">
        <f>'AEO 2022 52 Raw'!V130</f>
        <v>44.286422999999999</v>
      </c>
      <c r="T145" s="89">
        <f>'AEO 2022 52 Raw'!W130</f>
        <v>44.330756999999998</v>
      </c>
      <c r="U145" s="89">
        <f>'AEO 2022 52 Raw'!X130</f>
        <v>44.377738999999998</v>
      </c>
      <c r="V145" s="89">
        <f>'AEO 2022 52 Raw'!Y130</f>
        <v>44.418151999999999</v>
      </c>
      <c r="W145" s="89">
        <f>'AEO 2022 52 Raw'!Z130</f>
        <v>44.458655999999998</v>
      </c>
      <c r="X145" s="89">
        <f>'AEO 2022 52 Raw'!AA130</f>
        <v>44.498829000000001</v>
      </c>
      <c r="Y145" s="89">
        <f>'AEO 2022 52 Raw'!AB130</f>
        <v>44.536915</v>
      </c>
      <c r="Z145" s="89">
        <f>'AEO 2022 52 Raw'!AC130</f>
        <v>44.576324</v>
      </c>
      <c r="AA145" s="89">
        <f>'AEO 2022 52 Raw'!AD130</f>
        <v>44.616928000000001</v>
      </c>
      <c r="AB145" s="89">
        <f>'AEO 2022 52 Raw'!AE130</f>
        <v>44.657192000000002</v>
      </c>
      <c r="AC145" s="89">
        <f>'AEO 2022 52 Raw'!AF130</f>
        <v>44.698830000000001</v>
      </c>
      <c r="AD145" s="89">
        <f>'AEO 2022 52 Raw'!AG130</f>
        <v>44.740406</v>
      </c>
      <c r="AE145" s="89">
        <f>'AEO 2022 52 Raw'!AH130</f>
        <v>44.782490000000003</v>
      </c>
      <c r="AF145" s="89">
        <f>'AEO 2022 52 Raw'!AI130</f>
        <v>44.809024999999998</v>
      </c>
      <c r="AG145" s="95">
        <f>'AEO 2022 52 Raw'!AJ130</f>
        <v>1E-3</v>
      </c>
    </row>
    <row r="146" spans="1:33" ht="12" customHeight="1" x14ac:dyDescent="0.25">
      <c r="A146" s="83" t="s">
        <v>2303</v>
      </c>
      <c r="B146" s="88" t="s">
        <v>2179</v>
      </c>
      <c r="C146" s="89">
        <f>'AEO 2022 52 Raw'!F131</f>
        <v>0</v>
      </c>
      <c r="D146" s="89">
        <f>'AEO 2022 52 Raw'!G131</f>
        <v>0</v>
      </c>
      <c r="E146" s="89">
        <f>'AEO 2022 52 Raw'!H131</f>
        <v>0</v>
      </c>
      <c r="F146" s="89">
        <f>'AEO 2022 52 Raw'!I131</f>
        <v>0</v>
      </c>
      <c r="G146" s="89">
        <f>'AEO 2022 52 Raw'!J131</f>
        <v>0</v>
      </c>
      <c r="H146" s="89">
        <f>'AEO 2022 52 Raw'!K131</f>
        <v>0</v>
      </c>
      <c r="I146" s="89">
        <f>'AEO 2022 52 Raw'!L131</f>
        <v>0</v>
      </c>
      <c r="J146" s="89">
        <f>'AEO 2022 52 Raw'!M131</f>
        <v>0</v>
      </c>
      <c r="K146" s="89">
        <f>'AEO 2022 52 Raw'!N131</f>
        <v>0</v>
      </c>
      <c r="L146" s="89">
        <f>'AEO 2022 52 Raw'!O131</f>
        <v>0</v>
      </c>
      <c r="M146" s="89">
        <f>'AEO 2022 52 Raw'!P131</f>
        <v>0</v>
      </c>
      <c r="N146" s="89">
        <f>'AEO 2022 52 Raw'!Q131</f>
        <v>0</v>
      </c>
      <c r="O146" s="89">
        <f>'AEO 2022 52 Raw'!R131</f>
        <v>0</v>
      </c>
      <c r="P146" s="89">
        <f>'AEO 2022 52 Raw'!S131</f>
        <v>0</v>
      </c>
      <c r="Q146" s="89">
        <f>'AEO 2022 52 Raw'!T131</f>
        <v>0</v>
      </c>
      <c r="R146" s="89">
        <f>'AEO 2022 52 Raw'!U131</f>
        <v>0</v>
      </c>
      <c r="S146" s="89">
        <f>'AEO 2022 52 Raw'!V131</f>
        <v>0</v>
      </c>
      <c r="T146" s="89">
        <f>'AEO 2022 52 Raw'!W131</f>
        <v>0</v>
      </c>
      <c r="U146" s="89">
        <f>'AEO 2022 52 Raw'!X131</f>
        <v>0</v>
      </c>
      <c r="V146" s="89">
        <f>'AEO 2022 52 Raw'!Y131</f>
        <v>0</v>
      </c>
      <c r="W146" s="89">
        <f>'AEO 2022 52 Raw'!Z131</f>
        <v>0</v>
      </c>
      <c r="X146" s="89">
        <f>'AEO 2022 52 Raw'!AA131</f>
        <v>0</v>
      </c>
      <c r="Y146" s="89">
        <f>'AEO 2022 52 Raw'!AB131</f>
        <v>0</v>
      </c>
      <c r="Z146" s="89">
        <f>'AEO 2022 52 Raw'!AC131</f>
        <v>0</v>
      </c>
      <c r="AA146" s="89">
        <f>'AEO 2022 52 Raw'!AD131</f>
        <v>0</v>
      </c>
      <c r="AB146" s="89">
        <f>'AEO 2022 52 Raw'!AE131</f>
        <v>0</v>
      </c>
      <c r="AC146" s="89">
        <f>'AEO 2022 52 Raw'!AF131</f>
        <v>0</v>
      </c>
      <c r="AD146" s="89">
        <f>'AEO 2022 52 Raw'!AG131</f>
        <v>0</v>
      </c>
      <c r="AE146" s="89">
        <f>'AEO 2022 52 Raw'!AH131</f>
        <v>0</v>
      </c>
      <c r="AF146" s="89">
        <f>'AEO 2022 52 Raw'!AI131</f>
        <v>0</v>
      </c>
      <c r="AG146" s="95" t="str">
        <f>'AEO 2022 52 Raw'!AJ131</f>
        <v>- -</v>
      </c>
    </row>
    <row r="147" spans="1:33" ht="12" customHeight="1" x14ac:dyDescent="0.25">
      <c r="A147" s="83" t="s">
        <v>2304</v>
      </c>
      <c r="B147" s="88" t="s">
        <v>2181</v>
      </c>
      <c r="C147" s="89">
        <f>'AEO 2022 52 Raw'!F132</f>
        <v>0</v>
      </c>
      <c r="D147" s="89">
        <f>'AEO 2022 52 Raw'!G132</f>
        <v>0</v>
      </c>
      <c r="E147" s="89">
        <f>'AEO 2022 52 Raw'!H132</f>
        <v>0</v>
      </c>
      <c r="F147" s="89">
        <f>'AEO 2022 52 Raw'!I132</f>
        <v>0</v>
      </c>
      <c r="G147" s="89">
        <f>'AEO 2022 52 Raw'!J132</f>
        <v>0</v>
      </c>
      <c r="H147" s="89">
        <f>'AEO 2022 52 Raw'!K132</f>
        <v>0</v>
      </c>
      <c r="I147" s="89">
        <f>'AEO 2022 52 Raw'!L132</f>
        <v>0</v>
      </c>
      <c r="J147" s="89">
        <f>'AEO 2022 52 Raw'!M132</f>
        <v>0</v>
      </c>
      <c r="K147" s="89">
        <f>'AEO 2022 52 Raw'!N132</f>
        <v>0</v>
      </c>
      <c r="L147" s="89">
        <f>'AEO 2022 52 Raw'!O132</f>
        <v>0</v>
      </c>
      <c r="M147" s="89">
        <f>'AEO 2022 52 Raw'!P132</f>
        <v>0</v>
      </c>
      <c r="N147" s="89">
        <f>'AEO 2022 52 Raw'!Q132</f>
        <v>0</v>
      </c>
      <c r="O147" s="89">
        <f>'AEO 2022 52 Raw'!R132</f>
        <v>0</v>
      </c>
      <c r="P147" s="89">
        <f>'AEO 2022 52 Raw'!S132</f>
        <v>0</v>
      </c>
      <c r="Q147" s="89">
        <f>'AEO 2022 52 Raw'!T132</f>
        <v>0</v>
      </c>
      <c r="R147" s="89">
        <f>'AEO 2022 52 Raw'!U132</f>
        <v>0</v>
      </c>
      <c r="S147" s="89">
        <f>'AEO 2022 52 Raw'!V132</f>
        <v>0</v>
      </c>
      <c r="T147" s="89">
        <f>'AEO 2022 52 Raw'!W132</f>
        <v>0</v>
      </c>
      <c r="U147" s="89">
        <f>'AEO 2022 52 Raw'!X132</f>
        <v>0</v>
      </c>
      <c r="V147" s="89">
        <f>'AEO 2022 52 Raw'!Y132</f>
        <v>0</v>
      </c>
      <c r="W147" s="89">
        <f>'AEO 2022 52 Raw'!Z132</f>
        <v>0</v>
      </c>
      <c r="X147" s="89">
        <f>'AEO 2022 52 Raw'!AA132</f>
        <v>0</v>
      </c>
      <c r="Y147" s="89">
        <f>'AEO 2022 52 Raw'!AB132</f>
        <v>0</v>
      </c>
      <c r="Z147" s="89">
        <f>'AEO 2022 52 Raw'!AC132</f>
        <v>0</v>
      </c>
      <c r="AA147" s="89">
        <f>'AEO 2022 52 Raw'!AD132</f>
        <v>0</v>
      </c>
      <c r="AB147" s="89">
        <f>'AEO 2022 52 Raw'!AE132</f>
        <v>0</v>
      </c>
      <c r="AC147" s="89">
        <f>'AEO 2022 52 Raw'!AF132</f>
        <v>0</v>
      </c>
      <c r="AD147" s="89">
        <f>'AEO 2022 52 Raw'!AG132</f>
        <v>0</v>
      </c>
      <c r="AE147" s="89">
        <f>'AEO 2022 52 Raw'!AH132</f>
        <v>0</v>
      </c>
      <c r="AF147" s="89">
        <f>'AEO 2022 52 Raw'!AI132</f>
        <v>0</v>
      </c>
      <c r="AG147" s="95" t="str">
        <f>'AEO 2022 52 Raw'!AJ132</f>
        <v>- -</v>
      </c>
    </row>
    <row r="148" spans="1:33" ht="12" customHeight="1" x14ac:dyDescent="0.25">
      <c r="A148" s="83" t="s">
        <v>2305</v>
      </c>
      <c r="B148" s="88" t="s">
        <v>2183</v>
      </c>
      <c r="C148" s="89">
        <f>'AEO 2022 52 Raw'!F133</f>
        <v>0</v>
      </c>
      <c r="D148" s="89">
        <f>'AEO 2022 52 Raw'!G133</f>
        <v>0</v>
      </c>
      <c r="E148" s="89">
        <f>'AEO 2022 52 Raw'!H133</f>
        <v>0</v>
      </c>
      <c r="F148" s="89">
        <f>'AEO 2022 52 Raw'!I133</f>
        <v>0</v>
      </c>
      <c r="G148" s="89">
        <f>'AEO 2022 52 Raw'!J133</f>
        <v>0</v>
      </c>
      <c r="H148" s="89">
        <f>'AEO 2022 52 Raw'!K133</f>
        <v>0</v>
      </c>
      <c r="I148" s="89">
        <f>'AEO 2022 52 Raw'!L133</f>
        <v>0</v>
      </c>
      <c r="J148" s="89">
        <f>'AEO 2022 52 Raw'!M133</f>
        <v>0</v>
      </c>
      <c r="K148" s="89">
        <f>'AEO 2022 52 Raw'!N133</f>
        <v>0</v>
      </c>
      <c r="L148" s="89">
        <f>'AEO 2022 52 Raw'!O133</f>
        <v>0</v>
      </c>
      <c r="M148" s="89">
        <f>'AEO 2022 52 Raw'!P133</f>
        <v>0</v>
      </c>
      <c r="N148" s="89">
        <f>'AEO 2022 52 Raw'!Q133</f>
        <v>0</v>
      </c>
      <c r="O148" s="89">
        <f>'AEO 2022 52 Raw'!R133</f>
        <v>0</v>
      </c>
      <c r="P148" s="89">
        <f>'AEO 2022 52 Raw'!S133</f>
        <v>0</v>
      </c>
      <c r="Q148" s="89">
        <f>'AEO 2022 52 Raw'!T133</f>
        <v>0</v>
      </c>
      <c r="R148" s="89">
        <f>'AEO 2022 52 Raw'!U133</f>
        <v>0</v>
      </c>
      <c r="S148" s="89">
        <f>'AEO 2022 52 Raw'!V133</f>
        <v>0</v>
      </c>
      <c r="T148" s="89">
        <f>'AEO 2022 52 Raw'!W133</f>
        <v>0</v>
      </c>
      <c r="U148" s="89">
        <f>'AEO 2022 52 Raw'!X133</f>
        <v>0</v>
      </c>
      <c r="V148" s="89">
        <f>'AEO 2022 52 Raw'!Y133</f>
        <v>0</v>
      </c>
      <c r="W148" s="89">
        <f>'AEO 2022 52 Raw'!Z133</f>
        <v>0</v>
      </c>
      <c r="X148" s="89">
        <f>'AEO 2022 52 Raw'!AA133</f>
        <v>0</v>
      </c>
      <c r="Y148" s="89">
        <f>'AEO 2022 52 Raw'!AB133</f>
        <v>0</v>
      </c>
      <c r="Z148" s="89">
        <f>'AEO 2022 52 Raw'!AC133</f>
        <v>0</v>
      </c>
      <c r="AA148" s="89">
        <f>'AEO 2022 52 Raw'!AD133</f>
        <v>0</v>
      </c>
      <c r="AB148" s="89">
        <f>'AEO 2022 52 Raw'!AE133</f>
        <v>0</v>
      </c>
      <c r="AC148" s="89">
        <f>'AEO 2022 52 Raw'!AF133</f>
        <v>0</v>
      </c>
      <c r="AD148" s="89">
        <f>'AEO 2022 52 Raw'!AG133</f>
        <v>0</v>
      </c>
      <c r="AE148" s="89">
        <f>'AEO 2022 52 Raw'!AH133</f>
        <v>0</v>
      </c>
      <c r="AF148" s="89">
        <f>'AEO 2022 52 Raw'!AI133</f>
        <v>0</v>
      </c>
      <c r="AG148" s="95" t="str">
        <f>'AEO 2022 52 Raw'!AJ133</f>
        <v>- -</v>
      </c>
    </row>
    <row r="149" spans="1:33" ht="12" customHeight="1" x14ac:dyDescent="0.25">
      <c r="A149" s="83" t="s">
        <v>2306</v>
      </c>
      <c r="B149" s="88" t="s">
        <v>2185</v>
      </c>
      <c r="C149" s="89">
        <f>'AEO 2022 52 Raw'!F134</f>
        <v>0</v>
      </c>
      <c r="D149" s="89">
        <f>'AEO 2022 52 Raw'!G134</f>
        <v>0</v>
      </c>
      <c r="E149" s="89">
        <f>'AEO 2022 52 Raw'!H134</f>
        <v>0</v>
      </c>
      <c r="F149" s="89">
        <f>'AEO 2022 52 Raw'!I134</f>
        <v>0</v>
      </c>
      <c r="G149" s="89">
        <f>'AEO 2022 52 Raw'!J134</f>
        <v>0</v>
      </c>
      <c r="H149" s="89">
        <f>'AEO 2022 52 Raw'!K134</f>
        <v>0</v>
      </c>
      <c r="I149" s="89">
        <f>'AEO 2022 52 Raw'!L134</f>
        <v>0</v>
      </c>
      <c r="J149" s="89">
        <f>'AEO 2022 52 Raw'!M134</f>
        <v>0</v>
      </c>
      <c r="K149" s="89">
        <f>'AEO 2022 52 Raw'!N134</f>
        <v>0</v>
      </c>
      <c r="L149" s="89">
        <f>'AEO 2022 52 Raw'!O134</f>
        <v>0</v>
      </c>
      <c r="M149" s="89">
        <f>'AEO 2022 52 Raw'!P134</f>
        <v>0</v>
      </c>
      <c r="N149" s="89">
        <f>'AEO 2022 52 Raw'!Q134</f>
        <v>0</v>
      </c>
      <c r="O149" s="89">
        <f>'AEO 2022 52 Raw'!R134</f>
        <v>0</v>
      </c>
      <c r="P149" s="89">
        <f>'AEO 2022 52 Raw'!S134</f>
        <v>0</v>
      </c>
      <c r="Q149" s="89">
        <f>'AEO 2022 52 Raw'!T134</f>
        <v>0</v>
      </c>
      <c r="R149" s="89">
        <f>'AEO 2022 52 Raw'!U134</f>
        <v>0</v>
      </c>
      <c r="S149" s="89">
        <f>'AEO 2022 52 Raw'!V134</f>
        <v>0</v>
      </c>
      <c r="T149" s="89">
        <f>'AEO 2022 52 Raw'!W134</f>
        <v>0</v>
      </c>
      <c r="U149" s="89">
        <f>'AEO 2022 52 Raw'!X134</f>
        <v>0</v>
      </c>
      <c r="V149" s="89">
        <f>'AEO 2022 52 Raw'!Y134</f>
        <v>0</v>
      </c>
      <c r="W149" s="89">
        <f>'AEO 2022 52 Raw'!Z134</f>
        <v>0</v>
      </c>
      <c r="X149" s="89">
        <f>'AEO 2022 52 Raw'!AA134</f>
        <v>0</v>
      </c>
      <c r="Y149" s="89">
        <f>'AEO 2022 52 Raw'!AB134</f>
        <v>0</v>
      </c>
      <c r="Z149" s="89">
        <f>'AEO 2022 52 Raw'!AC134</f>
        <v>0</v>
      </c>
      <c r="AA149" s="89">
        <f>'AEO 2022 52 Raw'!AD134</f>
        <v>0</v>
      </c>
      <c r="AB149" s="89">
        <f>'AEO 2022 52 Raw'!AE134</f>
        <v>0</v>
      </c>
      <c r="AC149" s="89">
        <f>'AEO 2022 52 Raw'!AF134</f>
        <v>0</v>
      </c>
      <c r="AD149" s="89">
        <f>'AEO 2022 52 Raw'!AG134</f>
        <v>0</v>
      </c>
      <c r="AE149" s="89">
        <f>'AEO 2022 52 Raw'!AH134</f>
        <v>0</v>
      </c>
      <c r="AF149" s="89">
        <f>'AEO 2022 52 Raw'!AI134</f>
        <v>0</v>
      </c>
      <c r="AG149" s="95" t="str">
        <f>'AEO 2022 52 Raw'!AJ134</f>
        <v>- -</v>
      </c>
    </row>
    <row r="150" spans="1:33" ht="15" customHeight="1" x14ac:dyDescent="0.25">
      <c r="A150" s="83" t="s">
        <v>2307</v>
      </c>
      <c r="B150" s="88" t="s">
        <v>2187</v>
      </c>
      <c r="C150" s="89">
        <f>'AEO 2022 52 Raw'!F135</f>
        <v>47.604667999999997</v>
      </c>
      <c r="D150" s="89">
        <f>'AEO 2022 52 Raw'!G135</f>
        <v>47.748806000000002</v>
      </c>
      <c r="E150" s="89">
        <f>'AEO 2022 52 Raw'!H135</f>
        <v>47.935519999999997</v>
      </c>
      <c r="F150" s="89">
        <f>'AEO 2022 52 Raw'!I135</f>
        <v>48.164535999999998</v>
      </c>
      <c r="G150" s="89">
        <f>'AEO 2022 52 Raw'!J135</f>
        <v>48.290905000000002</v>
      </c>
      <c r="H150" s="89">
        <f>'AEO 2022 52 Raw'!K135</f>
        <v>48.428303</v>
      </c>
      <c r="I150" s="89">
        <f>'AEO 2022 52 Raw'!L135</f>
        <v>48.570396000000002</v>
      </c>
      <c r="J150" s="89">
        <f>'AEO 2022 52 Raw'!M135</f>
        <v>48.706699</v>
      </c>
      <c r="K150" s="89">
        <f>'AEO 2022 52 Raw'!N135</f>
        <v>48.825767999999997</v>
      </c>
      <c r="L150" s="89">
        <f>'AEO 2022 52 Raw'!O135</f>
        <v>48.937652999999997</v>
      </c>
      <c r="M150" s="89">
        <f>'AEO 2022 52 Raw'!P135</f>
        <v>49.047497</v>
      </c>
      <c r="N150" s="89">
        <f>'AEO 2022 52 Raw'!Q135</f>
        <v>49.152546000000001</v>
      </c>
      <c r="O150" s="89">
        <f>'AEO 2022 52 Raw'!R135</f>
        <v>49.255547</v>
      </c>
      <c r="P150" s="89">
        <f>'AEO 2022 52 Raw'!S135</f>
        <v>49.288409999999999</v>
      </c>
      <c r="Q150" s="89">
        <f>'AEO 2022 52 Raw'!T135</f>
        <v>49.307944999999997</v>
      </c>
      <c r="R150" s="89">
        <f>'AEO 2022 52 Raw'!U135</f>
        <v>49.319504000000002</v>
      </c>
      <c r="S150" s="89">
        <f>'AEO 2022 52 Raw'!V135</f>
        <v>49.325836000000002</v>
      </c>
      <c r="T150" s="89">
        <f>'AEO 2022 52 Raw'!W135</f>
        <v>49.339928</v>
      </c>
      <c r="U150" s="89">
        <f>'AEO 2022 52 Raw'!X135</f>
        <v>49.356994999999998</v>
      </c>
      <c r="V150" s="89">
        <f>'AEO 2022 52 Raw'!Y135</f>
        <v>49.373936</v>
      </c>
      <c r="W150" s="89">
        <f>'AEO 2022 52 Raw'!Z135</f>
        <v>49.389423000000001</v>
      </c>
      <c r="X150" s="89">
        <f>'AEO 2022 52 Raw'!AA135</f>
        <v>49.405037</v>
      </c>
      <c r="Y150" s="89">
        <f>'AEO 2022 52 Raw'!AB135</f>
        <v>49.418914999999998</v>
      </c>
      <c r="Z150" s="89">
        <f>'AEO 2022 52 Raw'!AC135</f>
        <v>49.432887999999998</v>
      </c>
      <c r="AA150" s="89">
        <f>'AEO 2022 52 Raw'!AD135</f>
        <v>49.446311999999999</v>
      </c>
      <c r="AB150" s="89">
        <f>'AEO 2022 52 Raw'!AE135</f>
        <v>49.458660000000002</v>
      </c>
      <c r="AC150" s="89">
        <f>'AEO 2022 52 Raw'!AF135</f>
        <v>49.469127999999998</v>
      </c>
      <c r="AD150" s="89">
        <f>'AEO 2022 52 Raw'!AG135</f>
        <v>49.483902</v>
      </c>
      <c r="AE150" s="89">
        <f>'AEO 2022 52 Raw'!AH135</f>
        <v>49.495936999999998</v>
      </c>
      <c r="AF150" s="89">
        <f>'AEO 2022 52 Raw'!AI135</f>
        <v>49.505806</v>
      </c>
      <c r="AG150" s="95">
        <f>'AEO 2022 52 Raw'!AJ135</f>
        <v>1E-3</v>
      </c>
    </row>
    <row r="151" spans="1:33" ht="15" customHeight="1" x14ac:dyDescent="0.25">
      <c r="A151" s="83" t="s">
        <v>2308</v>
      </c>
      <c r="B151" s="88" t="s">
        <v>2189</v>
      </c>
      <c r="C151" s="89">
        <f>'AEO 2022 52 Raw'!F136</f>
        <v>0</v>
      </c>
      <c r="D151" s="89">
        <f>'AEO 2022 52 Raw'!G136</f>
        <v>0</v>
      </c>
      <c r="E151" s="89">
        <f>'AEO 2022 52 Raw'!H136</f>
        <v>0</v>
      </c>
      <c r="F151" s="89">
        <f>'AEO 2022 52 Raw'!I136</f>
        <v>0</v>
      </c>
      <c r="G151" s="89">
        <f>'AEO 2022 52 Raw'!J136</f>
        <v>0</v>
      </c>
      <c r="H151" s="89">
        <f>'AEO 2022 52 Raw'!K136</f>
        <v>0</v>
      </c>
      <c r="I151" s="89">
        <f>'AEO 2022 52 Raw'!L136</f>
        <v>0</v>
      </c>
      <c r="J151" s="89">
        <f>'AEO 2022 52 Raw'!M136</f>
        <v>0</v>
      </c>
      <c r="K151" s="89">
        <f>'AEO 2022 52 Raw'!N136</f>
        <v>0</v>
      </c>
      <c r="L151" s="89">
        <f>'AEO 2022 52 Raw'!O136</f>
        <v>0</v>
      </c>
      <c r="M151" s="89">
        <f>'AEO 2022 52 Raw'!P136</f>
        <v>0</v>
      </c>
      <c r="N151" s="89">
        <f>'AEO 2022 52 Raw'!Q136</f>
        <v>0</v>
      </c>
      <c r="O151" s="89">
        <f>'AEO 2022 52 Raw'!R136</f>
        <v>0</v>
      </c>
      <c r="P151" s="89">
        <f>'AEO 2022 52 Raw'!S136</f>
        <v>0</v>
      </c>
      <c r="Q151" s="89">
        <f>'AEO 2022 52 Raw'!T136</f>
        <v>0</v>
      </c>
      <c r="R151" s="89">
        <f>'AEO 2022 52 Raw'!U136</f>
        <v>0</v>
      </c>
      <c r="S151" s="89">
        <f>'AEO 2022 52 Raw'!V136</f>
        <v>0</v>
      </c>
      <c r="T151" s="89">
        <f>'AEO 2022 52 Raw'!W136</f>
        <v>0</v>
      </c>
      <c r="U151" s="89">
        <f>'AEO 2022 52 Raw'!X136</f>
        <v>0</v>
      </c>
      <c r="V151" s="89">
        <f>'AEO 2022 52 Raw'!Y136</f>
        <v>0</v>
      </c>
      <c r="W151" s="89">
        <f>'AEO 2022 52 Raw'!Z136</f>
        <v>0</v>
      </c>
      <c r="X151" s="89">
        <f>'AEO 2022 52 Raw'!AA136</f>
        <v>0</v>
      </c>
      <c r="Y151" s="89">
        <f>'AEO 2022 52 Raw'!AB136</f>
        <v>0</v>
      </c>
      <c r="Z151" s="89">
        <f>'AEO 2022 52 Raw'!AC136</f>
        <v>0</v>
      </c>
      <c r="AA151" s="89">
        <f>'AEO 2022 52 Raw'!AD136</f>
        <v>0</v>
      </c>
      <c r="AB151" s="89">
        <f>'AEO 2022 52 Raw'!AE136</f>
        <v>0</v>
      </c>
      <c r="AC151" s="89">
        <f>'AEO 2022 52 Raw'!AF136</f>
        <v>0</v>
      </c>
      <c r="AD151" s="89">
        <f>'AEO 2022 52 Raw'!AG136</f>
        <v>0</v>
      </c>
      <c r="AE151" s="89">
        <f>'AEO 2022 52 Raw'!AH136</f>
        <v>0</v>
      </c>
      <c r="AF151" s="89">
        <f>'AEO 2022 52 Raw'!AI136</f>
        <v>0</v>
      </c>
      <c r="AG151" s="95" t="str">
        <f>'AEO 2022 52 Raw'!AJ136</f>
        <v>- -</v>
      </c>
    </row>
    <row r="152" spans="1:33" ht="15" customHeight="1" x14ac:dyDescent="0.25">
      <c r="A152" s="83" t="s">
        <v>2309</v>
      </c>
      <c r="B152" s="88" t="s">
        <v>2191</v>
      </c>
      <c r="C152" s="89">
        <f>'AEO 2022 52 Raw'!F137</f>
        <v>46.584538000000002</v>
      </c>
      <c r="D152" s="89">
        <f>'AEO 2022 52 Raw'!G137</f>
        <v>46.693995999999999</v>
      </c>
      <c r="E152" s="89">
        <f>'AEO 2022 52 Raw'!H137</f>
        <v>46.809280000000001</v>
      </c>
      <c r="F152" s="89">
        <f>'AEO 2022 52 Raw'!I137</f>
        <v>46.916851000000001</v>
      </c>
      <c r="G152" s="89">
        <f>'AEO 2022 52 Raw'!J137</f>
        <v>47.009846000000003</v>
      </c>
      <c r="H152" s="89">
        <f>'AEO 2022 52 Raw'!K137</f>
        <v>47.104317000000002</v>
      </c>
      <c r="I152" s="89">
        <f>'AEO 2022 52 Raw'!L137</f>
        <v>47.198990000000002</v>
      </c>
      <c r="J152" s="89">
        <f>'AEO 2022 52 Raw'!M137</f>
        <v>47.295132000000002</v>
      </c>
      <c r="K152" s="89">
        <f>'AEO 2022 52 Raw'!N137</f>
        <v>47.391193000000001</v>
      </c>
      <c r="L152" s="89">
        <f>'AEO 2022 52 Raw'!O137</f>
        <v>47.486969000000002</v>
      </c>
      <c r="M152" s="89">
        <f>'AEO 2022 52 Raw'!P137</f>
        <v>47.583401000000002</v>
      </c>
      <c r="N152" s="89">
        <f>'AEO 2022 52 Raw'!Q137</f>
        <v>47.679564999999997</v>
      </c>
      <c r="O152" s="89">
        <f>'AEO 2022 52 Raw'!R137</f>
        <v>47.776752000000002</v>
      </c>
      <c r="P152" s="89">
        <f>'AEO 2022 52 Raw'!S137</f>
        <v>47.805225</v>
      </c>
      <c r="Q152" s="89">
        <f>'AEO 2022 52 Raw'!T137</f>
        <v>47.805996</v>
      </c>
      <c r="R152" s="89">
        <f>'AEO 2022 52 Raw'!U137</f>
        <v>47.808430000000001</v>
      </c>
      <c r="S152" s="89">
        <f>'AEO 2022 52 Raw'!V137</f>
        <v>47.807636000000002</v>
      </c>
      <c r="T152" s="89">
        <f>'AEO 2022 52 Raw'!W137</f>
        <v>47.802123999999999</v>
      </c>
      <c r="U152" s="89">
        <f>'AEO 2022 52 Raw'!X137</f>
        <v>47.804015999999997</v>
      </c>
      <c r="V152" s="89">
        <f>'AEO 2022 52 Raw'!Y137</f>
        <v>47.814864999999998</v>
      </c>
      <c r="W152" s="89">
        <f>'AEO 2022 52 Raw'!Z137</f>
        <v>47.825741000000001</v>
      </c>
      <c r="X152" s="89">
        <f>'AEO 2022 52 Raw'!AA137</f>
        <v>47.835552</v>
      </c>
      <c r="Y152" s="89">
        <f>'AEO 2022 52 Raw'!AB137</f>
        <v>47.845036</v>
      </c>
      <c r="Z152" s="89">
        <f>'AEO 2022 52 Raw'!AC137</f>
        <v>47.854115</v>
      </c>
      <c r="AA152" s="89">
        <f>'AEO 2022 52 Raw'!AD137</f>
        <v>47.862811999999998</v>
      </c>
      <c r="AB152" s="89">
        <f>'AEO 2022 52 Raw'!AE137</f>
        <v>47.869976000000001</v>
      </c>
      <c r="AC152" s="89">
        <f>'AEO 2022 52 Raw'!AF137</f>
        <v>47.872428999999997</v>
      </c>
      <c r="AD152" s="89">
        <f>'AEO 2022 52 Raw'!AG137</f>
        <v>47.880135000000003</v>
      </c>
      <c r="AE152" s="89">
        <f>'AEO 2022 52 Raw'!AH137</f>
        <v>47.884247000000002</v>
      </c>
      <c r="AF152" s="89">
        <f>'AEO 2022 52 Raw'!AI137</f>
        <v>47.884022000000002</v>
      </c>
      <c r="AG152" s="95">
        <f>'AEO 2022 52 Raw'!AJ137</f>
        <v>1E-3</v>
      </c>
    </row>
    <row r="153" spans="1:33" ht="15" customHeight="1" x14ac:dyDescent="0.25">
      <c r="A153" s="83" t="s">
        <v>2310</v>
      </c>
      <c r="B153" s="88" t="s">
        <v>2193</v>
      </c>
      <c r="C153" s="89">
        <f>'AEO 2022 52 Raw'!F138</f>
        <v>0</v>
      </c>
      <c r="D153" s="89">
        <f>'AEO 2022 52 Raw'!G138</f>
        <v>0</v>
      </c>
      <c r="E153" s="89">
        <f>'AEO 2022 52 Raw'!H138</f>
        <v>0</v>
      </c>
      <c r="F153" s="89">
        <f>'AEO 2022 52 Raw'!I138</f>
        <v>0</v>
      </c>
      <c r="G153" s="89">
        <f>'AEO 2022 52 Raw'!J138</f>
        <v>0</v>
      </c>
      <c r="H153" s="89">
        <f>'AEO 2022 52 Raw'!K138</f>
        <v>0</v>
      </c>
      <c r="I153" s="89">
        <f>'AEO 2022 52 Raw'!L138</f>
        <v>0</v>
      </c>
      <c r="J153" s="89">
        <f>'AEO 2022 52 Raw'!M138</f>
        <v>0</v>
      </c>
      <c r="K153" s="89">
        <f>'AEO 2022 52 Raw'!N138</f>
        <v>0</v>
      </c>
      <c r="L153" s="89">
        <f>'AEO 2022 52 Raw'!O138</f>
        <v>0</v>
      </c>
      <c r="M153" s="89">
        <f>'AEO 2022 52 Raw'!P138</f>
        <v>0</v>
      </c>
      <c r="N153" s="89">
        <f>'AEO 2022 52 Raw'!Q138</f>
        <v>0</v>
      </c>
      <c r="O153" s="89">
        <f>'AEO 2022 52 Raw'!R138</f>
        <v>0</v>
      </c>
      <c r="P153" s="89">
        <f>'AEO 2022 52 Raw'!S138</f>
        <v>0</v>
      </c>
      <c r="Q153" s="89">
        <f>'AEO 2022 52 Raw'!T138</f>
        <v>0</v>
      </c>
      <c r="R153" s="89">
        <f>'AEO 2022 52 Raw'!U138</f>
        <v>0</v>
      </c>
      <c r="S153" s="89">
        <f>'AEO 2022 52 Raw'!V138</f>
        <v>0</v>
      </c>
      <c r="T153" s="89">
        <f>'AEO 2022 52 Raw'!W138</f>
        <v>0</v>
      </c>
      <c r="U153" s="89">
        <f>'AEO 2022 52 Raw'!X138</f>
        <v>0</v>
      </c>
      <c r="V153" s="89">
        <f>'AEO 2022 52 Raw'!Y138</f>
        <v>0</v>
      </c>
      <c r="W153" s="89">
        <f>'AEO 2022 52 Raw'!Z138</f>
        <v>0</v>
      </c>
      <c r="X153" s="89">
        <f>'AEO 2022 52 Raw'!AA138</f>
        <v>0</v>
      </c>
      <c r="Y153" s="89">
        <f>'AEO 2022 52 Raw'!AB138</f>
        <v>0</v>
      </c>
      <c r="Z153" s="89">
        <f>'AEO 2022 52 Raw'!AC138</f>
        <v>0</v>
      </c>
      <c r="AA153" s="89">
        <f>'AEO 2022 52 Raw'!AD138</f>
        <v>0</v>
      </c>
      <c r="AB153" s="89">
        <f>'AEO 2022 52 Raw'!AE138</f>
        <v>0</v>
      </c>
      <c r="AC153" s="89">
        <f>'AEO 2022 52 Raw'!AF138</f>
        <v>0</v>
      </c>
      <c r="AD153" s="89">
        <f>'AEO 2022 52 Raw'!AG138</f>
        <v>0</v>
      </c>
      <c r="AE153" s="89">
        <f>'AEO 2022 52 Raw'!AH138</f>
        <v>0</v>
      </c>
      <c r="AF153" s="89">
        <f>'AEO 2022 52 Raw'!AI138</f>
        <v>0</v>
      </c>
      <c r="AG153" s="95" t="str">
        <f>'AEO 2022 52 Raw'!AJ138</f>
        <v>- -</v>
      </c>
    </row>
    <row r="154" spans="1:33" ht="15" customHeight="1" x14ac:dyDescent="0.25">
      <c r="A154" s="83" t="s">
        <v>2311</v>
      </c>
      <c r="B154" s="88" t="s">
        <v>2195</v>
      </c>
      <c r="C154" s="89">
        <f>'AEO 2022 52 Raw'!F139</f>
        <v>0</v>
      </c>
      <c r="D154" s="89">
        <f>'AEO 2022 52 Raw'!G139</f>
        <v>0</v>
      </c>
      <c r="E154" s="89">
        <f>'AEO 2022 52 Raw'!H139</f>
        <v>0</v>
      </c>
      <c r="F154" s="89">
        <f>'AEO 2022 52 Raw'!I139</f>
        <v>0</v>
      </c>
      <c r="G154" s="89">
        <f>'AEO 2022 52 Raw'!J139</f>
        <v>0</v>
      </c>
      <c r="H154" s="89">
        <f>'AEO 2022 52 Raw'!K139</f>
        <v>0</v>
      </c>
      <c r="I154" s="89">
        <f>'AEO 2022 52 Raw'!L139</f>
        <v>0</v>
      </c>
      <c r="J154" s="89">
        <f>'AEO 2022 52 Raw'!M139</f>
        <v>0</v>
      </c>
      <c r="K154" s="89">
        <f>'AEO 2022 52 Raw'!N139</f>
        <v>0</v>
      </c>
      <c r="L154" s="89">
        <f>'AEO 2022 52 Raw'!O139</f>
        <v>0</v>
      </c>
      <c r="M154" s="89">
        <f>'AEO 2022 52 Raw'!P139</f>
        <v>0</v>
      </c>
      <c r="N154" s="89">
        <f>'AEO 2022 52 Raw'!Q139</f>
        <v>0</v>
      </c>
      <c r="O154" s="89">
        <f>'AEO 2022 52 Raw'!R139</f>
        <v>0</v>
      </c>
      <c r="P154" s="89">
        <f>'AEO 2022 52 Raw'!S139</f>
        <v>0</v>
      </c>
      <c r="Q154" s="89">
        <f>'AEO 2022 52 Raw'!T139</f>
        <v>0</v>
      </c>
      <c r="R154" s="89">
        <f>'AEO 2022 52 Raw'!U139</f>
        <v>0</v>
      </c>
      <c r="S154" s="89">
        <f>'AEO 2022 52 Raw'!V139</f>
        <v>0</v>
      </c>
      <c r="T154" s="89">
        <f>'AEO 2022 52 Raw'!W139</f>
        <v>0</v>
      </c>
      <c r="U154" s="89">
        <f>'AEO 2022 52 Raw'!X139</f>
        <v>0</v>
      </c>
      <c r="V154" s="89">
        <f>'AEO 2022 52 Raw'!Y139</f>
        <v>0</v>
      </c>
      <c r="W154" s="89">
        <f>'AEO 2022 52 Raw'!Z139</f>
        <v>0</v>
      </c>
      <c r="X154" s="89">
        <f>'AEO 2022 52 Raw'!AA139</f>
        <v>0</v>
      </c>
      <c r="Y154" s="89">
        <f>'AEO 2022 52 Raw'!AB139</f>
        <v>0</v>
      </c>
      <c r="Z154" s="89">
        <f>'AEO 2022 52 Raw'!AC139</f>
        <v>0</v>
      </c>
      <c r="AA154" s="89">
        <f>'AEO 2022 52 Raw'!AD139</f>
        <v>0</v>
      </c>
      <c r="AB154" s="89">
        <f>'AEO 2022 52 Raw'!AE139</f>
        <v>0</v>
      </c>
      <c r="AC154" s="89">
        <f>'AEO 2022 52 Raw'!AF139</f>
        <v>0</v>
      </c>
      <c r="AD154" s="89">
        <f>'AEO 2022 52 Raw'!AG139</f>
        <v>0</v>
      </c>
      <c r="AE154" s="89">
        <f>'AEO 2022 52 Raw'!AH139</f>
        <v>0</v>
      </c>
      <c r="AF154" s="89">
        <f>'AEO 2022 52 Raw'!AI139</f>
        <v>0</v>
      </c>
      <c r="AG154" s="95" t="str">
        <f>'AEO 2022 52 Raw'!AJ139</f>
        <v>- -</v>
      </c>
    </row>
    <row r="155" spans="1:33" ht="15" customHeight="1" x14ac:dyDescent="0.25">
      <c r="A155" s="83" t="s">
        <v>2312</v>
      </c>
      <c r="B155" s="88" t="s">
        <v>2197</v>
      </c>
      <c r="C155" s="89">
        <f>'AEO 2022 52 Raw'!F140</f>
        <v>0</v>
      </c>
      <c r="D155" s="89">
        <f>'AEO 2022 52 Raw'!G140</f>
        <v>0</v>
      </c>
      <c r="E155" s="89">
        <f>'AEO 2022 52 Raw'!H140</f>
        <v>0</v>
      </c>
      <c r="F155" s="89">
        <f>'AEO 2022 52 Raw'!I140</f>
        <v>0</v>
      </c>
      <c r="G155" s="89">
        <f>'AEO 2022 52 Raw'!J140</f>
        <v>0</v>
      </c>
      <c r="H155" s="89">
        <f>'AEO 2022 52 Raw'!K140</f>
        <v>0</v>
      </c>
      <c r="I155" s="89">
        <f>'AEO 2022 52 Raw'!L140</f>
        <v>0</v>
      </c>
      <c r="J155" s="89">
        <f>'AEO 2022 52 Raw'!M140</f>
        <v>0</v>
      </c>
      <c r="K155" s="89">
        <f>'AEO 2022 52 Raw'!N140</f>
        <v>0</v>
      </c>
      <c r="L155" s="89">
        <f>'AEO 2022 52 Raw'!O140</f>
        <v>0</v>
      </c>
      <c r="M155" s="89">
        <f>'AEO 2022 52 Raw'!P140</f>
        <v>0</v>
      </c>
      <c r="N155" s="89">
        <f>'AEO 2022 52 Raw'!Q140</f>
        <v>0</v>
      </c>
      <c r="O155" s="89">
        <f>'AEO 2022 52 Raw'!R140</f>
        <v>0</v>
      </c>
      <c r="P155" s="89">
        <f>'AEO 2022 52 Raw'!S140</f>
        <v>0</v>
      </c>
      <c r="Q155" s="89">
        <f>'AEO 2022 52 Raw'!T140</f>
        <v>0</v>
      </c>
      <c r="R155" s="89">
        <f>'AEO 2022 52 Raw'!U140</f>
        <v>0</v>
      </c>
      <c r="S155" s="89">
        <f>'AEO 2022 52 Raw'!V140</f>
        <v>0</v>
      </c>
      <c r="T155" s="89">
        <f>'AEO 2022 52 Raw'!W140</f>
        <v>0</v>
      </c>
      <c r="U155" s="89">
        <f>'AEO 2022 52 Raw'!X140</f>
        <v>0</v>
      </c>
      <c r="V155" s="89">
        <f>'AEO 2022 52 Raw'!Y140</f>
        <v>0</v>
      </c>
      <c r="W155" s="89">
        <f>'AEO 2022 52 Raw'!Z140</f>
        <v>0</v>
      </c>
      <c r="X155" s="89">
        <f>'AEO 2022 52 Raw'!AA140</f>
        <v>0</v>
      </c>
      <c r="Y155" s="89">
        <f>'AEO 2022 52 Raw'!AB140</f>
        <v>0</v>
      </c>
      <c r="Z155" s="89">
        <f>'AEO 2022 52 Raw'!AC140</f>
        <v>0</v>
      </c>
      <c r="AA155" s="89">
        <f>'AEO 2022 52 Raw'!AD140</f>
        <v>0</v>
      </c>
      <c r="AB155" s="89">
        <f>'AEO 2022 52 Raw'!AE140</f>
        <v>0</v>
      </c>
      <c r="AC155" s="89">
        <f>'AEO 2022 52 Raw'!AF140</f>
        <v>0</v>
      </c>
      <c r="AD155" s="89">
        <f>'AEO 2022 52 Raw'!AG140</f>
        <v>0</v>
      </c>
      <c r="AE155" s="89">
        <f>'AEO 2022 52 Raw'!AH140</f>
        <v>0</v>
      </c>
      <c r="AF155" s="89">
        <f>'AEO 2022 52 Raw'!AI140</f>
        <v>0</v>
      </c>
      <c r="AG155" s="95" t="str">
        <f>'AEO 2022 52 Raw'!AJ140</f>
        <v>- -</v>
      </c>
    </row>
    <row r="156" spans="1:33" ht="15" customHeight="1" x14ac:dyDescent="0.25">
      <c r="A156" s="83" t="s">
        <v>2313</v>
      </c>
      <c r="B156" s="88" t="s">
        <v>2199</v>
      </c>
      <c r="C156" s="89">
        <f>'AEO 2022 52 Raw'!F141</f>
        <v>0</v>
      </c>
      <c r="D156" s="89">
        <f>'AEO 2022 52 Raw'!G141</f>
        <v>0</v>
      </c>
      <c r="E156" s="89">
        <f>'AEO 2022 52 Raw'!H141</f>
        <v>0</v>
      </c>
      <c r="F156" s="89">
        <f>'AEO 2022 52 Raw'!I141</f>
        <v>0</v>
      </c>
      <c r="G156" s="89">
        <f>'AEO 2022 52 Raw'!J141</f>
        <v>0</v>
      </c>
      <c r="H156" s="89">
        <f>'AEO 2022 52 Raw'!K141</f>
        <v>0</v>
      </c>
      <c r="I156" s="89">
        <f>'AEO 2022 52 Raw'!L141</f>
        <v>0</v>
      </c>
      <c r="J156" s="89">
        <f>'AEO 2022 52 Raw'!M141</f>
        <v>0</v>
      </c>
      <c r="K156" s="89">
        <f>'AEO 2022 52 Raw'!N141</f>
        <v>0</v>
      </c>
      <c r="L156" s="89">
        <f>'AEO 2022 52 Raw'!O141</f>
        <v>0</v>
      </c>
      <c r="M156" s="89">
        <f>'AEO 2022 52 Raw'!P141</f>
        <v>0</v>
      </c>
      <c r="N156" s="89">
        <f>'AEO 2022 52 Raw'!Q141</f>
        <v>0</v>
      </c>
      <c r="O156" s="89">
        <f>'AEO 2022 52 Raw'!R141</f>
        <v>0</v>
      </c>
      <c r="P156" s="89">
        <f>'AEO 2022 52 Raw'!S141</f>
        <v>0</v>
      </c>
      <c r="Q156" s="89">
        <f>'AEO 2022 52 Raw'!T141</f>
        <v>0</v>
      </c>
      <c r="R156" s="89">
        <f>'AEO 2022 52 Raw'!U141</f>
        <v>0</v>
      </c>
      <c r="S156" s="89">
        <f>'AEO 2022 52 Raw'!V141</f>
        <v>0</v>
      </c>
      <c r="T156" s="89">
        <f>'AEO 2022 52 Raw'!W141</f>
        <v>0</v>
      </c>
      <c r="U156" s="89">
        <f>'AEO 2022 52 Raw'!X141</f>
        <v>0</v>
      </c>
      <c r="V156" s="89">
        <f>'AEO 2022 52 Raw'!Y141</f>
        <v>0</v>
      </c>
      <c r="W156" s="89">
        <f>'AEO 2022 52 Raw'!Z141</f>
        <v>0</v>
      </c>
      <c r="X156" s="89">
        <f>'AEO 2022 52 Raw'!AA141</f>
        <v>0</v>
      </c>
      <c r="Y156" s="89">
        <f>'AEO 2022 52 Raw'!AB141</f>
        <v>0</v>
      </c>
      <c r="Z156" s="89">
        <f>'AEO 2022 52 Raw'!AC141</f>
        <v>0</v>
      </c>
      <c r="AA156" s="89">
        <f>'AEO 2022 52 Raw'!AD141</f>
        <v>0</v>
      </c>
      <c r="AB156" s="89">
        <f>'AEO 2022 52 Raw'!AE141</f>
        <v>0</v>
      </c>
      <c r="AC156" s="89">
        <f>'AEO 2022 52 Raw'!AF141</f>
        <v>0</v>
      </c>
      <c r="AD156" s="89">
        <f>'AEO 2022 52 Raw'!AG141</f>
        <v>0</v>
      </c>
      <c r="AE156" s="89">
        <f>'AEO 2022 52 Raw'!AH141</f>
        <v>0</v>
      </c>
      <c r="AF156" s="89">
        <f>'AEO 2022 52 Raw'!AI141</f>
        <v>0</v>
      </c>
      <c r="AG156" s="95" t="str">
        <f>'AEO 2022 52 Raw'!AJ141</f>
        <v>- -</v>
      </c>
    </row>
    <row r="157" spans="1:33" ht="15" customHeight="1" x14ac:dyDescent="0.25">
      <c r="B157" s="35" t="s">
        <v>25</v>
      </c>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5"/>
    </row>
    <row r="158" spans="1:33" ht="15" customHeight="1" x14ac:dyDescent="0.25">
      <c r="A158" s="83" t="s">
        <v>2314</v>
      </c>
      <c r="B158" s="88" t="s">
        <v>2169</v>
      </c>
      <c r="C158" s="89">
        <f>'AEO 2022 52 Raw'!F143</f>
        <v>0</v>
      </c>
      <c r="D158" s="89">
        <f>'AEO 2022 52 Raw'!G143</f>
        <v>0</v>
      </c>
      <c r="E158" s="89">
        <f>'AEO 2022 52 Raw'!H143</f>
        <v>0</v>
      </c>
      <c r="F158" s="89">
        <f>'AEO 2022 52 Raw'!I143</f>
        <v>0</v>
      </c>
      <c r="G158" s="89">
        <f>'AEO 2022 52 Raw'!J143</f>
        <v>0</v>
      </c>
      <c r="H158" s="89">
        <f>'AEO 2022 52 Raw'!K143</f>
        <v>0</v>
      </c>
      <c r="I158" s="89">
        <f>'AEO 2022 52 Raw'!L143</f>
        <v>0</v>
      </c>
      <c r="J158" s="89">
        <f>'AEO 2022 52 Raw'!M143</f>
        <v>0</v>
      </c>
      <c r="K158" s="89">
        <f>'AEO 2022 52 Raw'!N143</f>
        <v>0</v>
      </c>
      <c r="L158" s="89">
        <f>'AEO 2022 52 Raw'!O143</f>
        <v>0</v>
      </c>
      <c r="M158" s="89">
        <f>'AEO 2022 52 Raw'!P143</f>
        <v>0</v>
      </c>
      <c r="N158" s="89">
        <f>'AEO 2022 52 Raw'!Q143</f>
        <v>0</v>
      </c>
      <c r="O158" s="89">
        <f>'AEO 2022 52 Raw'!R143</f>
        <v>0</v>
      </c>
      <c r="P158" s="89">
        <f>'AEO 2022 52 Raw'!S143</f>
        <v>0</v>
      </c>
      <c r="Q158" s="89">
        <f>'AEO 2022 52 Raw'!T143</f>
        <v>0</v>
      </c>
      <c r="R158" s="89">
        <f>'AEO 2022 52 Raw'!U143</f>
        <v>0</v>
      </c>
      <c r="S158" s="89">
        <f>'AEO 2022 52 Raw'!V143</f>
        <v>0</v>
      </c>
      <c r="T158" s="89">
        <f>'AEO 2022 52 Raw'!W143</f>
        <v>0</v>
      </c>
      <c r="U158" s="89">
        <f>'AEO 2022 52 Raw'!X143</f>
        <v>0</v>
      </c>
      <c r="V158" s="89">
        <f>'AEO 2022 52 Raw'!Y143</f>
        <v>0</v>
      </c>
      <c r="W158" s="89">
        <f>'AEO 2022 52 Raw'!Z143</f>
        <v>0</v>
      </c>
      <c r="X158" s="89">
        <f>'AEO 2022 52 Raw'!AA143</f>
        <v>0</v>
      </c>
      <c r="Y158" s="89">
        <f>'AEO 2022 52 Raw'!AB143</f>
        <v>0</v>
      </c>
      <c r="Z158" s="89">
        <f>'AEO 2022 52 Raw'!AC143</f>
        <v>0</v>
      </c>
      <c r="AA158" s="89">
        <f>'AEO 2022 52 Raw'!AD143</f>
        <v>0</v>
      </c>
      <c r="AB158" s="89">
        <f>'AEO 2022 52 Raw'!AE143</f>
        <v>0</v>
      </c>
      <c r="AC158" s="89">
        <f>'AEO 2022 52 Raw'!AF143</f>
        <v>0</v>
      </c>
      <c r="AD158" s="89">
        <f>'AEO 2022 52 Raw'!AG143</f>
        <v>0</v>
      </c>
      <c r="AE158" s="89">
        <f>'AEO 2022 52 Raw'!AH143</f>
        <v>0</v>
      </c>
      <c r="AF158" s="89">
        <f>'AEO 2022 52 Raw'!AI143</f>
        <v>0</v>
      </c>
      <c r="AG158" s="95" t="str">
        <f>'AEO 2022 52 Raw'!AJ143</f>
        <v>- -</v>
      </c>
    </row>
    <row r="159" spans="1:33" ht="15" customHeight="1" x14ac:dyDescent="0.25">
      <c r="A159" s="83" t="s">
        <v>2315</v>
      </c>
      <c r="B159" s="88" t="s">
        <v>2171</v>
      </c>
      <c r="C159" s="89">
        <f>'AEO 2022 52 Raw'!F144</f>
        <v>0</v>
      </c>
      <c r="D159" s="89">
        <f>'AEO 2022 52 Raw'!G144</f>
        <v>0</v>
      </c>
      <c r="E159" s="89">
        <f>'AEO 2022 52 Raw'!H144</f>
        <v>0</v>
      </c>
      <c r="F159" s="89">
        <f>'AEO 2022 52 Raw'!I144</f>
        <v>0</v>
      </c>
      <c r="G159" s="89">
        <f>'AEO 2022 52 Raw'!J144</f>
        <v>0</v>
      </c>
      <c r="H159" s="89">
        <f>'AEO 2022 52 Raw'!K144</f>
        <v>0</v>
      </c>
      <c r="I159" s="89">
        <f>'AEO 2022 52 Raw'!L144</f>
        <v>0</v>
      </c>
      <c r="J159" s="89">
        <f>'AEO 2022 52 Raw'!M144</f>
        <v>0</v>
      </c>
      <c r="K159" s="89">
        <f>'AEO 2022 52 Raw'!N144</f>
        <v>0</v>
      </c>
      <c r="L159" s="89">
        <f>'AEO 2022 52 Raw'!O144</f>
        <v>0</v>
      </c>
      <c r="M159" s="89">
        <f>'AEO 2022 52 Raw'!P144</f>
        <v>0</v>
      </c>
      <c r="N159" s="89">
        <f>'AEO 2022 52 Raw'!Q144</f>
        <v>0</v>
      </c>
      <c r="O159" s="89">
        <f>'AEO 2022 52 Raw'!R144</f>
        <v>0</v>
      </c>
      <c r="P159" s="89">
        <f>'AEO 2022 52 Raw'!S144</f>
        <v>0</v>
      </c>
      <c r="Q159" s="89">
        <f>'AEO 2022 52 Raw'!T144</f>
        <v>0</v>
      </c>
      <c r="R159" s="89">
        <f>'AEO 2022 52 Raw'!U144</f>
        <v>0</v>
      </c>
      <c r="S159" s="89">
        <f>'AEO 2022 52 Raw'!V144</f>
        <v>0</v>
      </c>
      <c r="T159" s="89">
        <f>'AEO 2022 52 Raw'!W144</f>
        <v>0</v>
      </c>
      <c r="U159" s="89">
        <f>'AEO 2022 52 Raw'!X144</f>
        <v>0</v>
      </c>
      <c r="V159" s="89">
        <f>'AEO 2022 52 Raw'!Y144</f>
        <v>0</v>
      </c>
      <c r="W159" s="89">
        <f>'AEO 2022 52 Raw'!Z144</f>
        <v>0</v>
      </c>
      <c r="X159" s="89">
        <f>'AEO 2022 52 Raw'!AA144</f>
        <v>0</v>
      </c>
      <c r="Y159" s="89">
        <f>'AEO 2022 52 Raw'!AB144</f>
        <v>0</v>
      </c>
      <c r="Z159" s="89">
        <f>'AEO 2022 52 Raw'!AC144</f>
        <v>0</v>
      </c>
      <c r="AA159" s="89">
        <f>'AEO 2022 52 Raw'!AD144</f>
        <v>0</v>
      </c>
      <c r="AB159" s="89">
        <f>'AEO 2022 52 Raw'!AE144</f>
        <v>0</v>
      </c>
      <c r="AC159" s="89">
        <f>'AEO 2022 52 Raw'!AF144</f>
        <v>0</v>
      </c>
      <c r="AD159" s="89">
        <f>'AEO 2022 52 Raw'!AG144</f>
        <v>0</v>
      </c>
      <c r="AE159" s="89">
        <f>'AEO 2022 52 Raw'!AH144</f>
        <v>0</v>
      </c>
      <c r="AF159" s="89">
        <f>'AEO 2022 52 Raw'!AI144</f>
        <v>0</v>
      </c>
      <c r="AG159" s="95" t="str">
        <f>'AEO 2022 52 Raw'!AJ144</f>
        <v>- -</v>
      </c>
    </row>
    <row r="160" spans="1:33" ht="15" customHeight="1" x14ac:dyDescent="0.25">
      <c r="A160" s="83" t="s">
        <v>2316</v>
      </c>
      <c r="B160" s="88" t="s">
        <v>2173</v>
      </c>
      <c r="C160" s="89">
        <f>'AEO 2022 52 Raw'!F145</f>
        <v>36.796871000000003</v>
      </c>
      <c r="D160" s="89">
        <f>'AEO 2022 52 Raw'!G145</f>
        <v>36.732430000000001</v>
      </c>
      <c r="E160" s="89">
        <f>'AEO 2022 52 Raw'!H145</f>
        <v>36.816550999999997</v>
      </c>
      <c r="F160" s="89">
        <f>'AEO 2022 52 Raw'!I145</f>
        <v>36.905197000000001</v>
      </c>
      <c r="G160" s="89">
        <f>'AEO 2022 52 Raw'!J145</f>
        <v>37.072291999999997</v>
      </c>
      <c r="H160" s="89">
        <f>'AEO 2022 52 Raw'!K145</f>
        <v>37.197215999999997</v>
      </c>
      <c r="I160" s="89">
        <f>'AEO 2022 52 Raw'!L145</f>
        <v>37.274227000000003</v>
      </c>
      <c r="J160" s="89">
        <f>'AEO 2022 52 Raw'!M145</f>
        <v>37.357700000000001</v>
      </c>
      <c r="K160" s="89">
        <f>'AEO 2022 52 Raw'!N145</f>
        <v>37.440322999999999</v>
      </c>
      <c r="L160" s="89">
        <f>'AEO 2022 52 Raw'!O145</f>
        <v>37.519035000000002</v>
      </c>
      <c r="M160" s="89">
        <f>'AEO 2022 52 Raw'!P145</f>
        <v>37.599975999999998</v>
      </c>
      <c r="N160" s="89">
        <f>'AEO 2022 52 Raw'!Q145</f>
        <v>37.666972999999999</v>
      </c>
      <c r="O160" s="89">
        <f>'AEO 2022 52 Raw'!R145</f>
        <v>37.747635000000002</v>
      </c>
      <c r="P160" s="89">
        <f>'AEO 2022 52 Raw'!S145</f>
        <v>37.804340000000003</v>
      </c>
      <c r="Q160" s="89">
        <f>'AEO 2022 52 Raw'!T145</f>
        <v>37.856555999999998</v>
      </c>
      <c r="R160" s="89">
        <f>'AEO 2022 52 Raw'!U145</f>
        <v>37.909466000000002</v>
      </c>
      <c r="S160" s="89">
        <f>'AEO 2022 52 Raw'!V145</f>
        <v>37.961975000000002</v>
      </c>
      <c r="T160" s="89">
        <f>'AEO 2022 52 Raw'!W145</f>
        <v>38.011474999999997</v>
      </c>
      <c r="U160" s="89">
        <f>'AEO 2022 52 Raw'!X145</f>
        <v>38.065120999999998</v>
      </c>
      <c r="V160" s="89">
        <f>'AEO 2022 52 Raw'!Y145</f>
        <v>38.109425000000002</v>
      </c>
      <c r="W160" s="89">
        <f>'AEO 2022 52 Raw'!Z145</f>
        <v>38.155169999999998</v>
      </c>
      <c r="X160" s="89">
        <f>'AEO 2022 52 Raw'!AA145</f>
        <v>38.200114999999997</v>
      </c>
      <c r="Y160" s="89">
        <f>'AEO 2022 52 Raw'!AB145</f>
        <v>38.243217000000001</v>
      </c>
      <c r="Z160" s="89">
        <f>'AEO 2022 52 Raw'!AC145</f>
        <v>38.288074000000002</v>
      </c>
      <c r="AA160" s="89">
        <f>'AEO 2022 52 Raw'!AD145</f>
        <v>38.334544999999999</v>
      </c>
      <c r="AB160" s="89">
        <f>'AEO 2022 52 Raw'!AE145</f>
        <v>38.380313999999998</v>
      </c>
      <c r="AC160" s="89">
        <f>'AEO 2022 52 Raw'!AF145</f>
        <v>38.427486000000002</v>
      </c>
      <c r="AD160" s="89">
        <f>'AEO 2022 52 Raw'!AG145</f>
        <v>38.474670000000003</v>
      </c>
      <c r="AE160" s="89">
        <f>'AEO 2022 52 Raw'!AH145</f>
        <v>38.522559999999999</v>
      </c>
      <c r="AF160" s="89">
        <f>'AEO 2022 52 Raw'!AI145</f>
        <v>38.556736000000001</v>
      </c>
      <c r="AG160" s="95">
        <f>'AEO 2022 52 Raw'!AJ145</f>
        <v>2E-3</v>
      </c>
    </row>
    <row r="161" spans="1:33" ht="15" customHeight="1" x14ac:dyDescent="0.25">
      <c r="A161" s="83" t="s">
        <v>2317</v>
      </c>
      <c r="B161" s="88" t="s">
        <v>2175</v>
      </c>
      <c r="C161" s="89">
        <f>'AEO 2022 52 Raw'!F146</f>
        <v>37.216022000000002</v>
      </c>
      <c r="D161" s="89">
        <f>'AEO 2022 52 Raw'!G146</f>
        <v>37.172427999999996</v>
      </c>
      <c r="E161" s="89">
        <f>'AEO 2022 52 Raw'!H146</f>
        <v>37.262897000000002</v>
      </c>
      <c r="F161" s="89">
        <f>'AEO 2022 52 Raw'!I146</f>
        <v>37.351353000000003</v>
      </c>
      <c r="G161" s="89">
        <f>'AEO 2022 52 Raw'!J146</f>
        <v>37.532927999999998</v>
      </c>
      <c r="H161" s="89">
        <f>'AEO 2022 52 Raw'!K146</f>
        <v>37.662143999999998</v>
      </c>
      <c r="I161" s="89">
        <f>'AEO 2022 52 Raw'!L146</f>
        <v>37.743000000000002</v>
      </c>
      <c r="J161" s="89">
        <f>'AEO 2022 52 Raw'!M146</f>
        <v>37.819781999999996</v>
      </c>
      <c r="K161" s="89">
        <f>'AEO 2022 52 Raw'!N146</f>
        <v>37.901896999999998</v>
      </c>
      <c r="L161" s="89">
        <f>'AEO 2022 52 Raw'!O146</f>
        <v>37.979056999999997</v>
      </c>
      <c r="M161" s="89">
        <f>'AEO 2022 52 Raw'!P146</f>
        <v>38.056598999999999</v>
      </c>
      <c r="N161" s="89">
        <f>'AEO 2022 52 Raw'!Q146</f>
        <v>38.121830000000003</v>
      </c>
      <c r="O161" s="89">
        <f>'AEO 2022 52 Raw'!R146</f>
        <v>38.200619000000003</v>
      </c>
      <c r="P161" s="89">
        <f>'AEO 2022 52 Raw'!S146</f>
        <v>38.256748000000002</v>
      </c>
      <c r="Q161" s="89">
        <f>'AEO 2022 52 Raw'!T146</f>
        <v>38.308734999999999</v>
      </c>
      <c r="R161" s="89">
        <f>'AEO 2022 52 Raw'!U146</f>
        <v>38.361164000000002</v>
      </c>
      <c r="S161" s="89">
        <f>'AEO 2022 52 Raw'!V146</f>
        <v>38.412990999999998</v>
      </c>
      <c r="T161" s="89">
        <f>'AEO 2022 52 Raw'!W146</f>
        <v>38.461575000000003</v>
      </c>
      <c r="U161" s="89">
        <f>'AEO 2022 52 Raw'!X146</f>
        <v>38.513686999999997</v>
      </c>
      <c r="V161" s="89">
        <f>'AEO 2022 52 Raw'!Y146</f>
        <v>38.556660000000001</v>
      </c>
      <c r="W161" s="89">
        <f>'AEO 2022 52 Raw'!Z146</f>
        <v>38.600830000000002</v>
      </c>
      <c r="X161" s="89">
        <f>'AEO 2022 52 Raw'!AA146</f>
        <v>38.643990000000002</v>
      </c>
      <c r="Y161" s="89">
        <f>'AEO 2022 52 Raw'!AB146</f>
        <v>38.685558</v>
      </c>
      <c r="Z161" s="89">
        <f>'AEO 2022 52 Raw'!AC146</f>
        <v>38.728588000000002</v>
      </c>
      <c r="AA161" s="89">
        <f>'AEO 2022 52 Raw'!AD146</f>
        <v>38.773685</v>
      </c>
      <c r="AB161" s="89">
        <f>'AEO 2022 52 Raw'!AE146</f>
        <v>38.817841000000001</v>
      </c>
      <c r="AC161" s="89">
        <f>'AEO 2022 52 Raw'!AF146</f>
        <v>38.863425999999997</v>
      </c>
      <c r="AD161" s="89">
        <f>'AEO 2022 52 Raw'!AG146</f>
        <v>38.908096</v>
      </c>
      <c r="AE161" s="89">
        <f>'AEO 2022 52 Raw'!AH146</f>
        <v>38.953944999999997</v>
      </c>
      <c r="AF161" s="89">
        <f>'AEO 2022 52 Raw'!AI146</f>
        <v>38.984959000000003</v>
      </c>
      <c r="AG161" s="95">
        <f>'AEO 2022 52 Raw'!AJ146</f>
        <v>2E-3</v>
      </c>
    </row>
    <row r="162" spans="1:33" ht="15" customHeight="1" x14ac:dyDescent="0.25">
      <c r="A162" s="83" t="s">
        <v>2318</v>
      </c>
      <c r="B162" s="88" t="s">
        <v>2177</v>
      </c>
      <c r="C162" s="89">
        <f>'AEO 2022 52 Raw'!F147</f>
        <v>42.873291000000002</v>
      </c>
      <c r="D162" s="89">
        <f>'AEO 2022 52 Raw'!G147</f>
        <v>42.833480999999999</v>
      </c>
      <c r="E162" s="89">
        <f>'AEO 2022 52 Raw'!H147</f>
        <v>42.907783999999999</v>
      </c>
      <c r="F162" s="89">
        <f>'AEO 2022 52 Raw'!I147</f>
        <v>43.011657999999997</v>
      </c>
      <c r="G162" s="89">
        <f>'AEO 2022 52 Raw'!J147</f>
        <v>43.192931999999999</v>
      </c>
      <c r="H162" s="89">
        <f>'AEO 2022 52 Raw'!K147</f>
        <v>43.348422999999997</v>
      </c>
      <c r="I162" s="89">
        <f>'AEO 2022 52 Raw'!L147</f>
        <v>43.431033999999997</v>
      </c>
      <c r="J162" s="89">
        <f>'AEO 2022 52 Raw'!M147</f>
        <v>43.501849999999997</v>
      </c>
      <c r="K162" s="89">
        <f>'AEO 2022 52 Raw'!N147</f>
        <v>43.579738999999996</v>
      </c>
      <c r="L162" s="89">
        <f>'AEO 2022 52 Raw'!O147</f>
        <v>43.652794</v>
      </c>
      <c r="M162" s="89">
        <f>'AEO 2022 52 Raw'!P147</f>
        <v>43.725628</v>
      </c>
      <c r="N162" s="89">
        <f>'AEO 2022 52 Raw'!Q147</f>
        <v>43.788086</v>
      </c>
      <c r="O162" s="89">
        <f>'AEO 2022 52 Raw'!R147</f>
        <v>43.861794000000003</v>
      </c>
      <c r="P162" s="89">
        <f>'AEO 2022 52 Raw'!S147</f>
        <v>43.912334000000001</v>
      </c>
      <c r="Q162" s="89">
        <f>'AEO 2022 52 Raw'!T147</f>
        <v>43.958083999999999</v>
      </c>
      <c r="R162" s="89">
        <f>'AEO 2022 52 Raw'!U147</f>
        <v>44.006180000000001</v>
      </c>
      <c r="S162" s="89">
        <f>'AEO 2022 52 Raw'!V147</f>
        <v>44.053406000000003</v>
      </c>
      <c r="T162" s="89">
        <f>'AEO 2022 52 Raw'!W147</f>
        <v>44.097484999999999</v>
      </c>
      <c r="U162" s="89">
        <f>'AEO 2022 52 Raw'!X147</f>
        <v>44.144114999999999</v>
      </c>
      <c r="V162" s="89">
        <f>'AEO 2022 52 Raw'!Y147</f>
        <v>44.184769000000003</v>
      </c>
      <c r="W162" s="89">
        <f>'AEO 2022 52 Raw'!Z147</f>
        <v>44.225929000000001</v>
      </c>
      <c r="X162" s="89">
        <f>'AEO 2022 52 Raw'!AA147</f>
        <v>44.26643</v>
      </c>
      <c r="Y162" s="89">
        <f>'AEO 2022 52 Raw'!AB147</f>
        <v>44.304813000000003</v>
      </c>
      <c r="Z162" s="89">
        <f>'AEO 2022 52 Raw'!AC147</f>
        <v>44.344498000000002</v>
      </c>
      <c r="AA162" s="89">
        <f>'AEO 2022 52 Raw'!AD147</f>
        <v>44.385871999999999</v>
      </c>
      <c r="AB162" s="89">
        <f>'AEO 2022 52 Raw'!AE147</f>
        <v>44.426991000000001</v>
      </c>
      <c r="AC162" s="89">
        <f>'AEO 2022 52 Raw'!AF147</f>
        <v>44.469180999999999</v>
      </c>
      <c r="AD162" s="89">
        <f>'AEO 2022 52 Raw'!AG147</f>
        <v>44.511169000000002</v>
      </c>
      <c r="AE162" s="89">
        <f>'AEO 2022 52 Raw'!AH147</f>
        <v>44.553722</v>
      </c>
      <c r="AF162" s="89">
        <f>'AEO 2022 52 Raw'!AI147</f>
        <v>44.580840999999999</v>
      </c>
      <c r="AG162" s="95">
        <f>'AEO 2022 52 Raw'!AJ147</f>
        <v>1E-3</v>
      </c>
    </row>
    <row r="163" spans="1:33" ht="12" customHeight="1" x14ac:dyDescent="0.25">
      <c r="A163" s="83" t="s">
        <v>2319</v>
      </c>
      <c r="B163" s="88" t="s">
        <v>2179</v>
      </c>
      <c r="C163" s="89">
        <f>'AEO 2022 52 Raw'!F148</f>
        <v>0</v>
      </c>
      <c r="D163" s="89">
        <f>'AEO 2022 52 Raw'!G148</f>
        <v>0</v>
      </c>
      <c r="E163" s="89">
        <f>'AEO 2022 52 Raw'!H148</f>
        <v>0</v>
      </c>
      <c r="F163" s="89">
        <f>'AEO 2022 52 Raw'!I148</f>
        <v>0</v>
      </c>
      <c r="G163" s="89">
        <f>'AEO 2022 52 Raw'!J148</f>
        <v>0</v>
      </c>
      <c r="H163" s="89">
        <f>'AEO 2022 52 Raw'!K148</f>
        <v>0</v>
      </c>
      <c r="I163" s="89">
        <f>'AEO 2022 52 Raw'!L148</f>
        <v>0</v>
      </c>
      <c r="J163" s="89">
        <f>'AEO 2022 52 Raw'!M148</f>
        <v>0</v>
      </c>
      <c r="K163" s="89">
        <f>'AEO 2022 52 Raw'!N148</f>
        <v>0</v>
      </c>
      <c r="L163" s="89">
        <f>'AEO 2022 52 Raw'!O148</f>
        <v>0</v>
      </c>
      <c r="M163" s="89">
        <f>'AEO 2022 52 Raw'!P148</f>
        <v>0</v>
      </c>
      <c r="N163" s="89">
        <f>'AEO 2022 52 Raw'!Q148</f>
        <v>0</v>
      </c>
      <c r="O163" s="89">
        <f>'AEO 2022 52 Raw'!R148</f>
        <v>0</v>
      </c>
      <c r="P163" s="89">
        <f>'AEO 2022 52 Raw'!S148</f>
        <v>0</v>
      </c>
      <c r="Q163" s="89">
        <f>'AEO 2022 52 Raw'!T148</f>
        <v>0</v>
      </c>
      <c r="R163" s="89">
        <f>'AEO 2022 52 Raw'!U148</f>
        <v>0</v>
      </c>
      <c r="S163" s="89">
        <f>'AEO 2022 52 Raw'!V148</f>
        <v>0</v>
      </c>
      <c r="T163" s="89">
        <f>'AEO 2022 52 Raw'!W148</f>
        <v>0</v>
      </c>
      <c r="U163" s="89">
        <f>'AEO 2022 52 Raw'!X148</f>
        <v>0</v>
      </c>
      <c r="V163" s="89">
        <f>'AEO 2022 52 Raw'!Y148</f>
        <v>0</v>
      </c>
      <c r="W163" s="89">
        <f>'AEO 2022 52 Raw'!Z148</f>
        <v>0</v>
      </c>
      <c r="X163" s="89">
        <f>'AEO 2022 52 Raw'!AA148</f>
        <v>0</v>
      </c>
      <c r="Y163" s="89">
        <f>'AEO 2022 52 Raw'!AB148</f>
        <v>0</v>
      </c>
      <c r="Z163" s="89">
        <f>'AEO 2022 52 Raw'!AC148</f>
        <v>0</v>
      </c>
      <c r="AA163" s="89">
        <f>'AEO 2022 52 Raw'!AD148</f>
        <v>0</v>
      </c>
      <c r="AB163" s="89">
        <f>'AEO 2022 52 Raw'!AE148</f>
        <v>0</v>
      </c>
      <c r="AC163" s="89">
        <f>'AEO 2022 52 Raw'!AF148</f>
        <v>0</v>
      </c>
      <c r="AD163" s="89">
        <f>'AEO 2022 52 Raw'!AG148</f>
        <v>0</v>
      </c>
      <c r="AE163" s="89">
        <f>'AEO 2022 52 Raw'!AH148</f>
        <v>0</v>
      </c>
      <c r="AF163" s="89">
        <f>'AEO 2022 52 Raw'!AI148</f>
        <v>0</v>
      </c>
      <c r="AG163" s="95" t="str">
        <f>'AEO 2022 52 Raw'!AJ148</f>
        <v>- -</v>
      </c>
    </row>
    <row r="164" spans="1:33" ht="15" customHeight="1" x14ac:dyDescent="0.25">
      <c r="A164" s="83" t="s">
        <v>2320</v>
      </c>
      <c r="B164" s="88" t="s">
        <v>2181</v>
      </c>
      <c r="C164" s="89">
        <f>'AEO 2022 52 Raw'!F149</f>
        <v>0</v>
      </c>
      <c r="D164" s="89">
        <f>'AEO 2022 52 Raw'!G149</f>
        <v>0</v>
      </c>
      <c r="E164" s="89">
        <f>'AEO 2022 52 Raw'!H149</f>
        <v>0</v>
      </c>
      <c r="F164" s="89">
        <f>'AEO 2022 52 Raw'!I149</f>
        <v>0</v>
      </c>
      <c r="G164" s="89">
        <f>'AEO 2022 52 Raw'!J149</f>
        <v>0</v>
      </c>
      <c r="H164" s="89">
        <f>'AEO 2022 52 Raw'!K149</f>
        <v>0</v>
      </c>
      <c r="I164" s="89">
        <f>'AEO 2022 52 Raw'!L149</f>
        <v>0</v>
      </c>
      <c r="J164" s="89">
        <f>'AEO 2022 52 Raw'!M149</f>
        <v>0</v>
      </c>
      <c r="K164" s="89">
        <f>'AEO 2022 52 Raw'!N149</f>
        <v>0</v>
      </c>
      <c r="L164" s="89">
        <f>'AEO 2022 52 Raw'!O149</f>
        <v>0</v>
      </c>
      <c r="M164" s="89">
        <f>'AEO 2022 52 Raw'!P149</f>
        <v>0</v>
      </c>
      <c r="N164" s="89">
        <f>'AEO 2022 52 Raw'!Q149</f>
        <v>0</v>
      </c>
      <c r="O164" s="89">
        <f>'AEO 2022 52 Raw'!R149</f>
        <v>0</v>
      </c>
      <c r="P164" s="89">
        <f>'AEO 2022 52 Raw'!S149</f>
        <v>0</v>
      </c>
      <c r="Q164" s="89">
        <f>'AEO 2022 52 Raw'!T149</f>
        <v>0</v>
      </c>
      <c r="R164" s="89">
        <f>'AEO 2022 52 Raw'!U149</f>
        <v>0</v>
      </c>
      <c r="S164" s="89">
        <f>'AEO 2022 52 Raw'!V149</f>
        <v>0</v>
      </c>
      <c r="T164" s="89">
        <f>'AEO 2022 52 Raw'!W149</f>
        <v>0</v>
      </c>
      <c r="U164" s="89">
        <f>'AEO 2022 52 Raw'!X149</f>
        <v>0</v>
      </c>
      <c r="V164" s="89">
        <f>'AEO 2022 52 Raw'!Y149</f>
        <v>0</v>
      </c>
      <c r="W164" s="89">
        <f>'AEO 2022 52 Raw'!Z149</f>
        <v>0</v>
      </c>
      <c r="X164" s="89">
        <f>'AEO 2022 52 Raw'!AA149</f>
        <v>0</v>
      </c>
      <c r="Y164" s="89">
        <f>'AEO 2022 52 Raw'!AB149</f>
        <v>0</v>
      </c>
      <c r="Z164" s="89">
        <f>'AEO 2022 52 Raw'!AC149</f>
        <v>0</v>
      </c>
      <c r="AA164" s="89">
        <f>'AEO 2022 52 Raw'!AD149</f>
        <v>0</v>
      </c>
      <c r="AB164" s="89">
        <f>'AEO 2022 52 Raw'!AE149</f>
        <v>0</v>
      </c>
      <c r="AC164" s="89">
        <f>'AEO 2022 52 Raw'!AF149</f>
        <v>0</v>
      </c>
      <c r="AD164" s="89">
        <f>'AEO 2022 52 Raw'!AG149</f>
        <v>0</v>
      </c>
      <c r="AE164" s="89">
        <f>'AEO 2022 52 Raw'!AH149</f>
        <v>0</v>
      </c>
      <c r="AF164" s="89">
        <f>'AEO 2022 52 Raw'!AI149</f>
        <v>0</v>
      </c>
      <c r="AG164" s="95" t="str">
        <f>'AEO 2022 52 Raw'!AJ149</f>
        <v>- -</v>
      </c>
    </row>
    <row r="165" spans="1:33" ht="15" customHeight="1" x14ac:dyDescent="0.25">
      <c r="A165" s="83" t="s">
        <v>2321</v>
      </c>
      <c r="B165" s="88" t="s">
        <v>2183</v>
      </c>
      <c r="C165" s="89">
        <f>'AEO 2022 52 Raw'!F150</f>
        <v>0</v>
      </c>
      <c r="D165" s="89">
        <f>'AEO 2022 52 Raw'!G150</f>
        <v>0</v>
      </c>
      <c r="E165" s="89">
        <f>'AEO 2022 52 Raw'!H150</f>
        <v>0</v>
      </c>
      <c r="F165" s="89">
        <f>'AEO 2022 52 Raw'!I150</f>
        <v>0</v>
      </c>
      <c r="G165" s="89">
        <f>'AEO 2022 52 Raw'!J150</f>
        <v>0</v>
      </c>
      <c r="H165" s="89">
        <f>'AEO 2022 52 Raw'!K150</f>
        <v>0</v>
      </c>
      <c r="I165" s="89">
        <f>'AEO 2022 52 Raw'!L150</f>
        <v>0</v>
      </c>
      <c r="J165" s="89">
        <f>'AEO 2022 52 Raw'!M150</f>
        <v>0</v>
      </c>
      <c r="K165" s="89">
        <f>'AEO 2022 52 Raw'!N150</f>
        <v>0</v>
      </c>
      <c r="L165" s="89">
        <f>'AEO 2022 52 Raw'!O150</f>
        <v>0</v>
      </c>
      <c r="M165" s="89">
        <f>'AEO 2022 52 Raw'!P150</f>
        <v>0</v>
      </c>
      <c r="N165" s="89">
        <f>'AEO 2022 52 Raw'!Q150</f>
        <v>0</v>
      </c>
      <c r="O165" s="89">
        <f>'AEO 2022 52 Raw'!R150</f>
        <v>0</v>
      </c>
      <c r="P165" s="89">
        <f>'AEO 2022 52 Raw'!S150</f>
        <v>0</v>
      </c>
      <c r="Q165" s="89">
        <f>'AEO 2022 52 Raw'!T150</f>
        <v>0</v>
      </c>
      <c r="R165" s="89">
        <f>'AEO 2022 52 Raw'!U150</f>
        <v>0</v>
      </c>
      <c r="S165" s="89">
        <f>'AEO 2022 52 Raw'!V150</f>
        <v>0</v>
      </c>
      <c r="T165" s="89">
        <f>'AEO 2022 52 Raw'!W150</f>
        <v>0</v>
      </c>
      <c r="U165" s="89">
        <f>'AEO 2022 52 Raw'!X150</f>
        <v>0</v>
      </c>
      <c r="V165" s="89">
        <f>'AEO 2022 52 Raw'!Y150</f>
        <v>0</v>
      </c>
      <c r="W165" s="89">
        <f>'AEO 2022 52 Raw'!Z150</f>
        <v>0</v>
      </c>
      <c r="X165" s="89">
        <f>'AEO 2022 52 Raw'!AA150</f>
        <v>0</v>
      </c>
      <c r="Y165" s="89">
        <f>'AEO 2022 52 Raw'!AB150</f>
        <v>0</v>
      </c>
      <c r="Z165" s="89">
        <f>'AEO 2022 52 Raw'!AC150</f>
        <v>0</v>
      </c>
      <c r="AA165" s="89">
        <f>'AEO 2022 52 Raw'!AD150</f>
        <v>0</v>
      </c>
      <c r="AB165" s="89">
        <f>'AEO 2022 52 Raw'!AE150</f>
        <v>0</v>
      </c>
      <c r="AC165" s="89">
        <f>'AEO 2022 52 Raw'!AF150</f>
        <v>0</v>
      </c>
      <c r="AD165" s="89">
        <f>'AEO 2022 52 Raw'!AG150</f>
        <v>0</v>
      </c>
      <c r="AE165" s="89">
        <f>'AEO 2022 52 Raw'!AH150</f>
        <v>0</v>
      </c>
      <c r="AF165" s="89">
        <f>'AEO 2022 52 Raw'!AI150</f>
        <v>0</v>
      </c>
      <c r="AG165" s="95" t="str">
        <f>'AEO 2022 52 Raw'!AJ150</f>
        <v>- -</v>
      </c>
    </row>
    <row r="166" spans="1:33" ht="15" customHeight="1" x14ac:dyDescent="0.25">
      <c r="A166" s="83" t="s">
        <v>2322</v>
      </c>
      <c r="B166" s="88" t="s">
        <v>2185</v>
      </c>
      <c r="C166" s="89">
        <f>'AEO 2022 52 Raw'!F151</f>
        <v>0</v>
      </c>
      <c r="D166" s="89">
        <f>'AEO 2022 52 Raw'!G151</f>
        <v>0</v>
      </c>
      <c r="E166" s="89">
        <f>'AEO 2022 52 Raw'!H151</f>
        <v>0</v>
      </c>
      <c r="F166" s="89">
        <f>'AEO 2022 52 Raw'!I151</f>
        <v>0</v>
      </c>
      <c r="G166" s="89">
        <f>'AEO 2022 52 Raw'!J151</f>
        <v>0</v>
      </c>
      <c r="H166" s="89">
        <f>'AEO 2022 52 Raw'!K151</f>
        <v>0</v>
      </c>
      <c r="I166" s="89">
        <f>'AEO 2022 52 Raw'!L151</f>
        <v>0</v>
      </c>
      <c r="J166" s="89">
        <f>'AEO 2022 52 Raw'!M151</f>
        <v>0</v>
      </c>
      <c r="K166" s="89">
        <f>'AEO 2022 52 Raw'!N151</f>
        <v>0</v>
      </c>
      <c r="L166" s="89">
        <f>'AEO 2022 52 Raw'!O151</f>
        <v>0</v>
      </c>
      <c r="M166" s="89">
        <f>'AEO 2022 52 Raw'!P151</f>
        <v>0</v>
      </c>
      <c r="N166" s="89">
        <f>'AEO 2022 52 Raw'!Q151</f>
        <v>0</v>
      </c>
      <c r="O166" s="89">
        <f>'AEO 2022 52 Raw'!R151</f>
        <v>0</v>
      </c>
      <c r="P166" s="89">
        <f>'AEO 2022 52 Raw'!S151</f>
        <v>0</v>
      </c>
      <c r="Q166" s="89">
        <f>'AEO 2022 52 Raw'!T151</f>
        <v>0</v>
      </c>
      <c r="R166" s="89">
        <f>'AEO 2022 52 Raw'!U151</f>
        <v>0</v>
      </c>
      <c r="S166" s="89">
        <f>'AEO 2022 52 Raw'!V151</f>
        <v>0</v>
      </c>
      <c r="T166" s="89">
        <f>'AEO 2022 52 Raw'!W151</f>
        <v>0</v>
      </c>
      <c r="U166" s="89">
        <f>'AEO 2022 52 Raw'!X151</f>
        <v>0</v>
      </c>
      <c r="V166" s="89">
        <f>'AEO 2022 52 Raw'!Y151</f>
        <v>0</v>
      </c>
      <c r="W166" s="89">
        <f>'AEO 2022 52 Raw'!Z151</f>
        <v>0</v>
      </c>
      <c r="X166" s="89">
        <f>'AEO 2022 52 Raw'!AA151</f>
        <v>0</v>
      </c>
      <c r="Y166" s="89">
        <f>'AEO 2022 52 Raw'!AB151</f>
        <v>0</v>
      </c>
      <c r="Z166" s="89">
        <f>'AEO 2022 52 Raw'!AC151</f>
        <v>0</v>
      </c>
      <c r="AA166" s="89">
        <f>'AEO 2022 52 Raw'!AD151</f>
        <v>0</v>
      </c>
      <c r="AB166" s="89">
        <f>'AEO 2022 52 Raw'!AE151</f>
        <v>0</v>
      </c>
      <c r="AC166" s="89">
        <f>'AEO 2022 52 Raw'!AF151</f>
        <v>0</v>
      </c>
      <c r="AD166" s="89">
        <f>'AEO 2022 52 Raw'!AG151</f>
        <v>0</v>
      </c>
      <c r="AE166" s="89">
        <f>'AEO 2022 52 Raw'!AH151</f>
        <v>0</v>
      </c>
      <c r="AF166" s="89">
        <f>'AEO 2022 52 Raw'!AI151</f>
        <v>0</v>
      </c>
      <c r="AG166" s="95" t="str">
        <f>'AEO 2022 52 Raw'!AJ151</f>
        <v>- -</v>
      </c>
    </row>
    <row r="167" spans="1:33" ht="15" customHeight="1" x14ac:dyDescent="0.25">
      <c r="A167" s="83" t="s">
        <v>2323</v>
      </c>
      <c r="B167" s="88" t="s">
        <v>2187</v>
      </c>
      <c r="C167" s="89">
        <f>'AEO 2022 52 Raw'!F152</f>
        <v>44.673865999999997</v>
      </c>
      <c r="D167" s="89">
        <f>'AEO 2022 52 Raw'!G152</f>
        <v>44.817917000000001</v>
      </c>
      <c r="E167" s="89">
        <f>'AEO 2022 52 Raw'!H152</f>
        <v>45.004973999999997</v>
      </c>
      <c r="F167" s="89">
        <f>'AEO 2022 52 Raw'!I152</f>
        <v>45.230721000000003</v>
      </c>
      <c r="G167" s="89">
        <f>'AEO 2022 52 Raw'!J152</f>
        <v>45.353813000000002</v>
      </c>
      <c r="H167" s="89">
        <f>'AEO 2022 52 Raw'!K152</f>
        <v>45.491104</v>
      </c>
      <c r="I167" s="89">
        <f>'AEO 2022 52 Raw'!L152</f>
        <v>45.629550999999999</v>
      </c>
      <c r="J167" s="89">
        <f>'AEO 2022 52 Raw'!M152</f>
        <v>45.769790999999998</v>
      </c>
      <c r="K167" s="89">
        <f>'AEO 2022 52 Raw'!N152</f>
        <v>45.887905000000003</v>
      </c>
      <c r="L167" s="89">
        <f>'AEO 2022 52 Raw'!O152</f>
        <v>45.999381999999997</v>
      </c>
      <c r="M167" s="89">
        <f>'AEO 2022 52 Raw'!P152</f>
        <v>46.108809999999998</v>
      </c>
      <c r="N167" s="89">
        <f>'AEO 2022 52 Raw'!Q152</f>
        <v>46.213164999999996</v>
      </c>
      <c r="O167" s="89">
        <f>'AEO 2022 52 Raw'!R152</f>
        <v>46.316276999999999</v>
      </c>
      <c r="P167" s="89">
        <f>'AEO 2022 52 Raw'!S152</f>
        <v>46.349285000000002</v>
      </c>
      <c r="Q167" s="89">
        <f>'AEO 2022 52 Raw'!T152</f>
        <v>46.364669999999997</v>
      </c>
      <c r="R167" s="89">
        <f>'AEO 2022 52 Raw'!U152</f>
        <v>46.364952000000002</v>
      </c>
      <c r="S167" s="89">
        <f>'AEO 2022 52 Raw'!V152</f>
        <v>46.381641000000002</v>
      </c>
      <c r="T167" s="89">
        <f>'AEO 2022 52 Raw'!W152</f>
        <v>46.398136000000001</v>
      </c>
      <c r="U167" s="89">
        <f>'AEO 2022 52 Raw'!X152</f>
        <v>46.415432000000003</v>
      </c>
      <c r="V167" s="89">
        <f>'AEO 2022 52 Raw'!Y152</f>
        <v>46.432429999999997</v>
      </c>
      <c r="W167" s="89">
        <f>'AEO 2022 52 Raw'!Z152</f>
        <v>46.447372000000001</v>
      </c>
      <c r="X167" s="89">
        <f>'AEO 2022 52 Raw'!AA152</f>
        <v>46.462746000000003</v>
      </c>
      <c r="Y167" s="89">
        <f>'AEO 2022 52 Raw'!AB152</f>
        <v>46.474227999999997</v>
      </c>
      <c r="Z167" s="89">
        <f>'AEO 2022 52 Raw'!AC152</f>
        <v>46.483845000000002</v>
      </c>
      <c r="AA167" s="89">
        <f>'AEO 2022 52 Raw'!AD152</f>
        <v>46.495480000000001</v>
      </c>
      <c r="AB167" s="89">
        <f>'AEO 2022 52 Raw'!AE152</f>
        <v>46.507153000000002</v>
      </c>
      <c r="AC167" s="89">
        <f>'AEO 2022 52 Raw'!AF152</f>
        <v>46.518054999999997</v>
      </c>
      <c r="AD167" s="89">
        <f>'AEO 2022 52 Raw'!AG152</f>
        <v>46.533161</v>
      </c>
      <c r="AE167" s="89">
        <f>'AEO 2022 52 Raw'!AH152</f>
        <v>46.545082000000001</v>
      </c>
      <c r="AF167" s="89">
        <f>'AEO 2022 52 Raw'!AI152</f>
        <v>46.553767999999998</v>
      </c>
      <c r="AG167" s="95">
        <f>'AEO 2022 52 Raw'!AJ152</f>
        <v>1E-3</v>
      </c>
    </row>
    <row r="168" spans="1:33" ht="15" customHeight="1" x14ac:dyDescent="0.25">
      <c r="A168" s="83" t="s">
        <v>2324</v>
      </c>
      <c r="B168" s="88" t="s">
        <v>2189</v>
      </c>
      <c r="C168" s="89">
        <f>'AEO 2022 52 Raw'!F153</f>
        <v>0</v>
      </c>
      <c r="D168" s="89">
        <f>'AEO 2022 52 Raw'!G153</f>
        <v>0</v>
      </c>
      <c r="E168" s="89">
        <f>'AEO 2022 52 Raw'!H153</f>
        <v>0</v>
      </c>
      <c r="F168" s="89">
        <f>'AEO 2022 52 Raw'!I153</f>
        <v>0</v>
      </c>
      <c r="G168" s="89">
        <f>'AEO 2022 52 Raw'!J153</f>
        <v>0</v>
      </c>
      <c r="H168" s="89">
        <f>'AEO 2022 52 Raw'!K153</f>
        <v>0</v>
      </c>
      <c r="I168" s="89">
        <f>'AEO 2022 52 Raw'!L153</f>
        <v>0</v>
      </c>
      <c r="J168" s="89">
        <f>'AEO 2022 52 Raw'!M153</f>
        <v>0</v>
      </c>
      <c r="K168" s="89">
        <f>'AEO 2022 52 Raw'!N153</f>
        <v>0</v>
      </c>
      <c r="L168" s="89">
        <f>'AEO 2022 52 Raw'!O153</f>
        <v>0</v>
      </c>
      <c r="M168" s="89">
        <f>'AEO 2022 52 Raw'!P153</f>
        <v>0</v>
      </c>
      <c r="N168" s="89">
        <f>'AEO 2022 52 Raw'!Q153</f>
        <v>0</v>
      </c>
      <c r="O168" s="89">
        <f>'AEO 2022 52 Raw'!R153</f>
        <v>0</v>
      </c>
      <c r="P168" s="89">
        <f>'AEO 2022 52 Raw'!S153</f>
        <v>0</v>
      </c>
      <c r="Q168" s="89">
        <f>'AEO 2022 52 Raw'!T153</f>
        <v>0</v>
      </c>
      <c r="R168" s="89">
        <f>'AEO 2022 52 Raw'!U153</f>
        <v>0</v>
      </c>
      <c r="S168" s="89">
        <f>'AEO 2022 52 Raw'!V153</f>
        <v>0</v>
      </c>
      <c r="T168" s="89">
        <f>'AEO 2022 52 Raw'!W153</f>
        <v>0</v>
      </c>
      <c r="U168" s="89">
        <f>'AEO 2022 52 Raw'!X153</f>
        <v>0</v>
      </c>
      <c r="V168" s="89">
        <f>'AEO 2022 52 Raw'!Y153</f>
        <v>0</v>
      </c>
      <c r="W168" s="89">
        <f>'AEO 2022 52 Raw'!Z153</f>
        <v>0</v>
      </c>
      <c r="X168" s="89">
        <f>'AEO 2022 52 Raw'!AA153</f>
        <v>0</v>
      </c>
      <c r="Y168" s="89">
        <f>'AEO 2022 52 Raw'!AB153</f>
        <v>0</v>
      </c>
      <c r="Z168" s="89">
        <f>'AEO 2022 52 Raw'!AC153</f>
        <v>0</v>
      </c>
      <c r="AA168" s="89">
        <f>'AEO 2022 52 Raw'!AD153</f>
        <v>0</v>
      </c>
      <c r="AB168" s="89">
        <f>'AEO 2022 52 Raw'!AE153</f>
        <v>0</v>
      </c>
      <c r="AC168" s="89">
        <f>'AEO 2022 52 Raw'!AF153</f>
        <v>0</v>
      </c>
      <c r="AD168" s="89">
        <f>'AEO 2022 52 Raw'!AG153</f>
        <v>0</v>
      </c>
      <c r="AE168" s="89">
        <f>'AEO 2022 52 Raw'!AH153</f>
        <v>0</v>
      </c>
      <c r="AF168" s="89">
        <f>'AEO 2022 52 Raw'!AI153</f>
        <v>0</v>
      </c>
      <c r="AG168" s="95" t="str">
        <f>'AEO 2022 52 Raw'!AJ153</f>
        <v>- -</v>
      </c>
    </row>
    <row r="169" spans="1:33" ht="15" customHeight="1" x14ac:dyDescent="0.25">
      <c r="A169" s="83" t="s">
        <v>2325</v>
      </c>
      <c r="B169" s="88" t="s">
        <v>2191</v>
      </c>
      <c r="C169" s="89">
        <f>'AEO 2022 52 Raw'!F154</f>
        <v>43.652115000000002</v>
      </c>
      <c r="D169" s="89">
        <f>'AEO 2022 52 Raw'!G154</f>
        <v>43.760714999999998</v>
      </c>
      <c r="E169" s="89">
        <f>'AEO 2022 52 Raw'!H154</f>
        <v>43.881152999999998</v>
      </c>
      <c r="F169" s="89">
        <f>'AEO 2022 52 Raw'!I154</f>
        <v>43.988391999999997</v>
      </c>
      <c r="G169" s="89">
        <f>'AEO 2022 52 Raw'!J154</f>
        <v>44.082622999999998</v>
      </c>
      <c r="H169" s="89">
        <f>'AEO 2022 52 Raw'!K154</f>
        <v>44.177951999999998</v>
      </c>
      <c r="I169" s="89">
        <f>'AEO 2022 52 Raw'!L154</f>
        <v>44.273345999999997</v>
      </c>
      <c r="J169" s="89">
        <f>'AEO 2022 52 Raw'!M154</f>
        <v>44.370280999999999</v>
      </c>
      <c r="K169" s="89">
        <f>'AEO 2022 52 Raw'!N154</f>
        <v>44.467205</v>
      </c>
      <c r="L169" s="89">
        <f>'AEO 2022 52 Raw'!O154</f>
        <v>44.563763000000002</v>
      </c>
      <c r="M169" s="89">
        <f>'AEO 2022 52 Raw'!P154</f>
        <v>44.661118000000002</v>
      </c>
      <c r="N169" s="89">
        <f>'AEO 2022 52 Raw'!Q154</f>
        <v>44.75761</v>
      </c>
      <c r="O169" s="89">
        <f>'AEO 2022 52 Raw'!R154</f>
        <v>44.853340000000003</v>
      </c>
      <c r="P169" s="89">
        <f>'AEO 2022 52 Raw'!S154</f>
        <v>44.871872000000003</v>
      </c>
      <c r="Q169" s="89">
        <f>'AEO 2022 52 Raw'!T154</f>
        <v>44.869315999999998</v>
      </c>
      <c r="R169" s="89">
        <f>'AEO 2022 52 Raw'!U154</f>
        <v>44.864638999999997</v>
      </c>
      <c r="S169" s="89">
        <f>'AEO 2022 52 Raw'!V154</f>
        <v>44.859985000000002</v>
      </c>
      <c r="T169" s="89">
        <f>'AEO 2022 52 Raw'!W154</f>
        <v>44.874175999999999</v>
      </c>
      <c r="U169" s="89">
        <f>'AEO 2022 52 Raw'!X154</f>
        <v>44.887959000000002</v>
      </c>
      <c r="V169" s="89">
        <f>'AEO 2022 52 Raw'!Y154</f>
        <v>44.899509000000002</v>
      </c>
      <c r="W169" s="89">
        <f>'AEO 2022 52 Raw'!Z154</f>
        <v>44.911140000000003</v>
      </c>
      <c r="X169" s="89">
        <f>'AEO 2022 52 Raw'!AA154</f>
        <v>44.920836999999999</v>
      </c>
      <c r="Y169" s="89">
        <f>'AEO 2022 52 Raw'!AB154</f>
        <v>44.925266000000001</v>
      </c>
      <c r="Z169" s="89">
        <f>'AEO 2022 52 Raw'!AC154</f>
        <v>44.92868</v>
      </c>
      <c r="AA169" s="89">
        <f>'AEO 2022 52 Raw'!AD154</f>
        <v>44.930095999999999</v>
      </c>
      <c r="AB169" s="89">
        <f>'AEO 2022 52 Raw'!AE154</f>
        <v>44.939297000000003</v>
      </c>
      <c r="AC169" s="89">
        <f>'AEO 2022 52 Raw'!AF154</f>
        <v>44.950035</v>
      </c>
      <c r="AD169" s="89">
        <f>'AEO 2022 52 Raw'!AG154</f>
        <v>44.959029999999998</v>
      </c>
      <c r="AE169" s="89">
        <f>'AEO 2022 52 Raw'!AH154</f>
        <v>44.968860999999997</v>
      </c>
      <c r="AF169" s="89">
        <f>'AEO 2022 52 Raw'!AI154</f>
        <v>44.972163999999999</v>
      </c>
      <c r="AG169" s="95">
        <f>'AEO 2022 52 Raw'!AJ154</f>
        <v>1E-3</v>
      </c>
    </row>
    <row r="170" spans="1:33" ht="15" customHeight="1" x14ac:dyDescent="0.25">
      <c r="A170" s="83" t="s">
        <v>2326</v>
      </c>
      <c r="B170" s="88" t="s">
        <v>2193</v>
      </c>
      <c r="C170" s="89">
        <f>'AEO 2022 52 Raw'!F155</f>
        <v>0</v>
      </c>
      <c r="D170" s="89">
        <f>'AEO 2022 52 Raw'!G155</f>
        <v>0</v>
      </c>
      <c r="E170" s="89">
        <f>'AEO 2022 52 Raw'!H155</f>
        <v>0</v>
      </c>
      <c r="F170" s="89">
        <f>'AEO 2022 52 Raw'!I155</f>
        <v>0</v>
      </c>
      <c r="G170" s="89">
        <f>'AEO 2022 52 Raw'!J155</f>
        <v>0</v>
      </c>
      <c r="H170" s="89">
        <f>'AEO 2022 52 Raw'!K155</f>
        <v>0</v>
      </c>
      <c r="I170" s="89">
        <f>'AEO 2022 52 Raw'!L155</f>
        <v>0</v>
      </c>
      <c r="J170" s="89">
        <f>'AEO 2022 52 Raw'!M155</f>
        <v>0</v>
      </c>
      <c r="K170" s="89">
        <f>'AEO 2022 52 Raw'!N155</f>
        <v>0</v>
      </c>
      <c r="L170" s="89">
        <f>'AEO 2022 52 Raw'!O155</f>
        <v>0</v>
      </c>
      <c r="M170" s="89">
        <f>'AEO 2022 52 Raw'!P155</f>
        <v>0</v>
      </c>
      <c r="N170" s="89">
        <f>'AEO 2022 52 Raw'!Q155</f>
        <v>0</v>
      </c>
      <c r="O170" s="89">
        <f>'AEO 2022 52 Raw'!R155</f>
        <v>0</v>
      </c>
      <c r="P170" s="89">
        <f>'AEO 2022 52 Raw'!S155</f>
        <v>0</v>
      </c>
      <c r="Q170" s="89">
        <f>'AEO 2022 52 Raw'!T155</f>
        <v>0</v>
      </c>
      <c r="R170" s="89">
        <f>'AEO 2022 52 Raw'!U155</f>
        <v>0</v>
      </c>
      <c r="S170" s="89">
        <f>'AEO 2022 52 Raw'!V155</f>
        <v>0</v>
      </c>
      <c r="T170" s="89">
        <f>'AEO 2022 52 Raw'!W155</f>
        <v>0</v>
      </c>
      <c r="U170" s="89">
        <f>'AEO 2022 52 Raw'!X155</f>
        <v>0</v>
      </c>
      <c r="V170" s="89">
        <f>'AEO 2022 52 Raw'!Y155</f>
        <v>0</v>
      </c>
      <c r="W170" s="89">
        <f>'AEO 2022 52 Raw'!Z155</f>
        <v>0</v>
      </c>
      <c r="X170" s="89">
        <f>'AEO 2022 52 Raw'!AA155</f>
        <v>0</v>
      </c>
      <c r="Y170" s="89">
        <f>'AEO 2022 52 Raw'!AB155</f>
        <v>0</v>
      </c>
      <c r="Z170" s="89">
        <f>'AEO 2022 52 Raw'!AC155</f>
        <v>0</v>
      </c>
      <c r="AA170" s="89">
        <f>'AEO 2022 52 Raw'!AD155</f>
        <v>0</v>
      </c>
      <c r="AB170" s="89">
        <f>'AEO 2022 52 Raw'!AE155</f>
        <v>0</v>
      </c>
      <c r="AC170" s="89">
        <f>'AEO 2022 52 Raw'!AF155</f>
        <v>0</v>
      </c>
      <c r="AD170" s="89">
        <f>'AEO 2022 52 Raw'!AG155</f>
        <v>0</v>
      </c>
      <c r="AE170" s="89">
        <f>'AEO 2022 52 Raw'!AH155</f>
        <v>0</v>
      </c>
      <c r="AF170" s="89">
        <f>'AEO 2022 52 Raw'!AI155</f>
        <v>0</v>
      </c>
      <c r="AG170" s="95" t="str">
        <f>'AEO 2022 52 Raw'!AJ155</f>
        <v>- -</v>
      </c>
    </row>
    <row r="171" spans="1:33" ht="15" customHeight="1" x14ac:dyDescent="0.25">
      <c r="A171" s="83" t="s">
        <v>2327</v>
      </c>
      <c r="B171" s="88" t="s">
        <v>2195</v>
      </c>
      <c r="C171" s="89">
        <f>'AEO 2022 52 Raw'!F156</f>
        <v>0</v>
      </c>
      <c r="D171" s="89">
        <f>'AEO 2022 52 Raw'!G156</f>
        <v>0</v>
      </c>
      <c r="E171" s="89">
        <f>'AEO 2022 52 Raw'!H156</f>
        <v>0</v>
      </c>
      <c r="F171" s="89">
        <f>'AEO 2022 52 Raw'!I156</f>
        <v>0</v>
      </c>
      <c r="G171" s="89">
        <f>'AEO 2022 52 Raw'!J156</f>
        <v>0</v>
      </c>
      <c r="H171" s="89">
        <f>'AEO 2022 52 Raw'!K156</f>
        <v>0</v>
      </c>
      <c r="I171" s="89">
        <f>'AEO 2022 52 Raw'!L156</f>
        <v>0</v>
      </c>
      <c r="J171" s="89">
        <f>'AEO 2022 52 Raw'!M156</f>
        <v>0</v>
      </c>
      <c r="K171" s="89">
        <f>'AEO 2022 52 Raw'!N156</f>
        <v>0</v>
      </c>
      <c r="L171" s="89">
        <f>'AEO 2022 52 Raw'!O156</f>
        <v>0</v>
      </c>
      <c r="M171" s="89">
        <f>'AEO 2022 52 Raw'!P156</f>
        <v>0</v>
      </c>
      <c r="N171" s="89">
        <f>'AEO 2022 52 Raw'!Q156</f>
        <v>0</v>
      </c>
      <c r="O171" s="89">
        <f>'AEO 2022 52 Raw'!R156</f>
        <v>0</v>
      </c>
      <c r="P171" s="89">
        <f>'AEO 2022 52 Raw'!S156</f>
        <v>0</v>
      </c>
      <c r="Q171" s="89">
        <f>'AEO 2022 52 Raw'!T156</f>
        <v>0</v>
      </c>
      <c r="R171" s="89">
        <f>'AEO 2022 52 Raw'!U156</f>
        <v>0</v>
      </c>
      <c r="S171" s="89">
        <f>'AEO 2022 52 Raw'!V156</f>
        <v>0</v>
      </c>
      <c r="T171" s="89">
        <f>'AEO 2022 52 Raw'!W156</f>
        <v>0</v>
      </c>
      <c r="U171" s="89">
        <f>'AEO 2022 52 Raw'!X156</f>
        <v>0</v>
      </c>
      <c r="V171" s="89">
        <f>'AEO 2022 52 Raw'!Y156</f>
        <v>0</v>
      </c>
      <c r="W171" s="89">
        <f>'AEO 2022 52 Raw'!Z156</f>
        <v>0</v>
      </c>
      <c r="X171" s="89">
        <f>'AEO 2022 52 Raw'!AA156</f>
        <v>0</v>
      </c>
      <c r="Y171" s="89">
        <f>'AEO 2022 52 Raw'!AB156</f>
        <v>0</v>
      </c>
      <c r="Z171" s="89">
        <f>'AEO 2022 52 Raw'!AC156</f>
        <v>0</v>
      </c>
      <c r="AA171" s="89">
        <f>'AEO 2022 52 Raw'!AD156</f>
        <v>0</v>
      </c>
      <c r="AB171" s="89">
        <f>'AEO 2022 52 Raw'!AE156</f>
        <v>0</v>
      </c>
      <c r="AC171" s="89">
        <f>'AEO 2022 52 Raw'!AF156</f>
        <v>0</v>
      </c>
      <c r="AD171" s="89">
        <f>'AEO 2022 52 Raw'!AG156</f>
        <v>0</v>
      </c>
      <c r="AE171" s="89">
        <f>'AEO 2022 52 Raw'!AH156</f>
        <v>0</v>
      </c>
      <c r="AF171" s="89">
        <f>'AEO 2022 52 Raw'!AI156</f>
        <v>0</v>
      </c>
      <c r="AG171" s="95" t="str">
        <f>'AEO 2022 52 Raw'!AJ156</f>
        <v>- -</v>
      </c>
    </row>
    <row r="172" spans="1:33" ht="12" customHeight="1" x14ac:dyDescent="0.25">
      <c r="A172" s="83" t="s">
        <v>2328</v>
      </c>
      <c r="B172" s="88" t="s">
        <v>2197</v>
      </c>
      <c r="C172" s="89">
        <f>'AEO 2022 52 Raw'!F157</f>
        <v>0</v>
      </c>
      <c r="D172" s="89">
        <f>'AEO 2022 52 Raw'!G157</f>
        <v>0</v>
      </c>
      <c r="E172" s="89">
        <f>'AEO 2022 52 Raw'!H157</f>
        <v>0</v>
      </c>
      <c r="F172" s="89">
        <f>'AEO 2022 52 Raw'!I157</f>
        <v>0</v>
      </c>
      <c r="G172" s="89">
        <f>'AEO 2022 52 Raw'!J157</f>
        <v>0</v>
      </c>
      <c r="H172" s="89">
        <f>'AEO 2022 52 Raw'!K157</f>
        <v>0</v>
      </c>
      <c r="I172" s="89">
        <f>'AEO 2022 52 Raw'!L157</f>
        <v>0</v>
      </c>
      <c r="J172" s="89">
        <f>'AEO 2022 52 Raw'!M157</f>
        <v>0</v>
      </c>
      <c r="K172" s="89">
        <f>'AEO 2022 52 Raw'!N157</f>
        <v>0</v>
      </c>
      <c r="L172" s="89">
        <f>'AEO 2022 52 Raw'!O157</f>
        <v>0</v>
      </c>
      <c r="M172" s="89">
        <f>'AEO 2022 52 Raw'!P157</f>
        <v>0</v>
      </c>
      <c r="N172" s="89">
        <f>'AEO 2022 52 Raw'!Q157</f>
        <v>0</v>
      </c>
      <c r="O172" s="89">
        <f>'AEO 2022 52 Raw'!R157</f>
        <v>0</v>
      </c>
      <c r="P172" s="89">
        <f>'AEO 2022 52 Raw'!S157</f>
        <v>0</v>
      </c>
      <c r="Q172" s="89">
        <f>'AEO 2022 52 Raw'!T157</f>
        <v>0</v>
      </c>
      <c r="R172" s="89">
        <f>'AEO 2022 52 Raw'!U157</f>
        <v>0</v>
      </c>
      <c r="S172" s="89">
        <f>'AEO 2022 52 Raw'!V157</f>
        <v>0</v>
      </c>
      <c r="T172" s="89">
        <f>'AEO 2022 52 Raw'!W157</f>
        <v>0</v>
      </c>
      <c r="U172" s="89">
        <f>'AEO 2022 52 Raw'!X157</f>
        <v>0</v>
      </c>
      <c r="V172" s="89">
        <f>'AEO 2022 52 Raw'!Y157</f>
        <v>0</v>
      </c>
      <c r="W172" s="89">
        <f>'AEO 2022 52 Raw'!Z157</f>
        <v>0</v>
      </c>
      <c r="X172" s="89">
        <f>'AEO 2022 52 Raw'!AA157</f>
        <v>0</v>
      </c>
      <c r="Y172" s="89">
        <f>'AEO 2022 52 Raw'!AB157</f>
        <v>0</v>
      </c>
      <c r="Z172" s="89">
        <f>'AEO 2022 52 Raw'!AC157</f>
        <v>0</v>
      </c>
      <c r="AA172" s="89">
        <f>'AEO 2022 52 Raw'!AD157</f>
        <v>0</v>
      </c>
      <c r="AB172" s="89">
        <f>'AEO 2022 52 Raw'!AE157</f>
        <v>0</v>
      </c>
      <c r="AC172" s="89">
        <f>'AEO 2022 52 Raw'!AF157</f>
        <v>0</v>
      </c>
      <c r="AD172" s="89">
        <f>'AEO 2022 52 Raw'!AG157</f>
        <v>0</v>
      </c>
      <c r="AE172" s="89">
        <f>'AEO 2022 52 Raw'!AH157</f>
        <v>0</v>
      </c>
      <c r="AF172" s="89">
        <f>'AEO 2022 52 Raw'!AI157</f>
        <v>0</v>
      </c>
      <c r="AG172" s="95" t="str">
        <f>'AEO 2022 52 Raw'!AJ157</f>
        <v>- -</v>
      </c>
    </row>
    <row r="173" spans="1:33" ht="15" customHeight="1" x14ac:dyDescent="0.25">
      <c r="A173" s="83" t="s">
        <v>2329</v>
      </c>
      <c r="B173" s="88" t="s">
        <v>2199</v>
      </c>
      <c r="C173" s="89">
        <f>'AEO 2022 52 Raw'!F158</f>
        <v>0</v>
      </c>
      <c r="D173" s="89">
        <f>'AEO 2022 52 Raw'!G158</f>
        <v>0</v>
      </c>
      <c r="E173" s="89">
        <f>'AEO 2022 52 Raw'!H158</f>
        <v>0</v>
      </c>
      <c r="F173" s="89">
        <f>'AEO 2022 52 Raw'!I158</f>
        <v>0</v>
      </c>
      <c r="G173" s="89">
        <f>'AEO 2022 52 Raw'!J158</f>
        <v>0</v>
      </c>
      <c r="H173" s="89">
        <f>'AEO 2022 52 Raw'!K158</f>
        <v>0</v>
      </c>
      <c r="I173" s="89">
        <f>'AEO 2022 52 Raw'!L158</f>
        <v>0</v>
      </c>
      <c r="J173" s="89">
        <f>'AEO 2022 52 Raw'!M158</f>
        <v>0</v>
      </c>
      <c r="K173" s="89">
        <f>'AEO 2022 52 Raw'!N158</f>
        <v>0</v>
      </c>
      <c r="L173" s="89">
        <f>'AEO 2022 52 Raw'!O158</f>
        <v>0</v>
      </c>
      <c r="M173" s="89">
        <f>'AEO 2022 52 Raw'!P158</f>
        <v>0</v>
      </c>
      <c r="N173" s="89">
        <f>'AEO 2022 52 Raw'!Q158</f>
        <v>0</v>
      </c>
      <c r="O173" s="89">
        <f>'AEO 2022 52 Raw'!R158</f>
        <v>0</v>
      </c>
      <c r="P173" s="89">
        <f>'AEO 2022 52 Raw'!S158</f>
        <v>0</v>
      </c>
      <c r="Q173" s="89">
        <f>'AEO 2022 52 Raw'!T158</f>
        <v>0</v>
      </c>
      <c r="R173" s="89">
        <f>'AEO 2022 52 Raw'!U158</f>
        <v>0</v>
      </c>
      <c r="S173" s="89">
        <f>'AEO 2022 52 Raw'!V158</f>
        <v>0</v>
      </c>
      <c r="T173" s="89">
        <f>'AEO 2022 52 Raw'!W158</f>
        <v>0</v>
      </c>
      <c r="U173" s="89">
        <f>'AEO 2022 52 Raw'!X158</f>
        <v>0</v>
      </c>
      <c r="V173" s="89">
        <f>'AEO 2022 52 Raw'!Y158</f>
        <v>0</v>
      </c>
      <c r="W173" s="89">
        <f>'AEO 2022 52 Raw'!Z158</f>
        <v>0</v>
      </c>
      <c r="X173" s="89">
        <f>'AEO 2022 52 Raw'!AA158</f>
        <v>0</v>
      </c>
      <c r="Y173" s="89">
        <f>'AEO 2022 52 Raw'!AB158</f>
        <v>0</v>
      </c>
      <c r="Z173" s="89">
        <f>'AEO 2022 52 Raw'!AC158</f>
        <v>0</v>
      </c>
      <c r="AA173" s="89">
        <f>'AEO 2022 52 Raw'!AD158</f>
        <v>0</v>
      </c>
      <c r="AB173" s="89">
        <f>'AEO 2022 52 Raw'!AE158</f>
        <v>0</v>
      </c>
      <c r="AC173" s="89">
        <f>'AEO 2022 52 Raw'!AF158</f>
        <v>0</v>
      </c>
      <c r="AD173" s="89">
        <f>'AEO 2022 52 Raw'!AG158</f>
        <v>0</v>
      </c>
      <c r="AE173" s="89">
        <f>'AEO 2022 52 Raw'!AH158</f>
        <v>0</v>
      </c>
      <c r="AF173" s="89">
        <f>'AEO 2022 52 Raw'!AI158</f>
        <v>0</v>
      </c>
      <c r="AG173" s="95" t="str">
        <f>'AEO 2022 52 Raw'!AJ158</f>
        <v>- -</v>
      </c>
    </row>
    <row r="174" spans="1:33" ht="15" customHeight="1" x14ac:dyDescent="0.25">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B175" s="35" t="s">
        <v>24</v>
      </c>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c r="AA175" s="89"/>
      <c r="AB175" s="89"/>
      <c r="AC175" s="89"/>
      <c r="AD175" s="89"/>
      <c r="AE175" s="89"/>
      <c r="AF175" s="89"/>
      <c r="AG175" s="95"/>
    </row>
    <row r="176" spans="1:33" ht="15" customHeight="1" x14ac:dyDescent="0.25">
      <c r="A176" s="83" t="s">
        <v>2330</v>
      </c>
      <c r="B176" s="88" t="s">
        <v>2169</v>
      </c>
      <c r="C176" s="89">
        <f>'AEO 2022 52 Raw'!F160</f>
        <v>91.768317999999994</v>
      </c>
      <c r="D176" s="89">
        <f>'AEO 2022 52 Raw'!G160</f>
        <v>91.261238000000006</v>
      </c>
      <c r="E176" s="89">
        <f>'AEO 2022 52 Raw'!H160</f>
        <v>90.851982000000007</v>
      </c>
      <c r="F176" s="89">
        <f>'AEO 2022 52 Raw'!I160</f>
        <v>90.506989000000004</v>
      </c>
      <c r="G176" s="89">
        <f>'AEO 2022 52 Raw'!J160</f>
        <v>90.319107000000002</v>
      </c>
      <c r="H176" s="89">
        <f>'AEO 2022 52 Raw'!K160</f>
        <v>90.225525000000005</v>
      </c>
      <c r="I176" s="89">
        <f>'AEO 2022 52 Raw'!L160</f>
        <v>90.131675999999999</v>
      </c>
      <c r="J176" s="89">
        <f>'AEO 2022 52 Raw'!M160</f>
        <v>90.066872000000004</v>
      </c>
      <c r="K176" s="89">
        <f>'AEO 2022 52 Raw'!N160</f>
        <v>90.004958999999999</v>
      </c>
      <c r="L176" s="89">
        <f>'AEO 2022 52 Raw'!O160</f>
        <v>89.962142999999998</v>
      </c>
      <c r="M176" s="89">
        <f>'AEO 2022 52 Raw'!P160</f>
        <v>89.919051999999994</v>
      </c>
      <c r="N176" s="89">
        <f>'AEO 2022 52 Raw'!Q160</f>
        <v>89.875298000000001</v>
      </c>
      <c r="O176" s="89">
        <f>'AEO 2022 52 Raw'!R160</f>
        <v>89.834159999999997</v>
      </c>
      <c r="P176" s="89">
        <f>'AEO 2022 52 Raw'!S160</f>
        <v>89.774878999999999</v>
      </c>
      <c r="Q176" s="89">
        <f>'AEO 2022 52 Raw'!T160</f>
        <v>89.717003000000005</v>
      </c>
      <c r="R176" s="89">
        <f>'AEO 2022 52 Raw'!U160</f>
        <v>89.669403000000003</v>
      </c>
      <c r="S176" s="89">
        <f>'AEO 2022 52 Raw'!V160</f>
        <v>89.625961000000004</v>
      </c>
      <c r="T176" s="89">
        <f>'AEO 2022 52 Raw'!W160</f>
        <v>89.586678000000006</v>
      </c>
      <c r="U176" s="89">
        <f>'AEO 2022 52 Raw'!X160</f>
        <v>89.549933999999993</v>
      </c>
      <c r="V176" s="89">
        <f>'AEO 2022 52 Raw'!Y160</f>
        <v>89.518112000000002</v>
      </c>
      <c r="W176" s="89">
        <f>'AEO 2022 52 Raw'!Z160</f>
        <v>89.487960999999999</v>
      </c>
      <c r="X176" s="89">
        <f>'AEO 2022 52 Raw'!AA160</f>
        <v>89.460182000000003</v>
      </c>
      <c r="Y176" s="89">
        <f>'AEO 2022 52 Raw'!AB160</f>
        <v>89.434517</v>
      </c>
      <c r="Z176" s="89">
        <f>'AEO 2022 52 Raw'!AC160</f>
        <v>89.412086000000002</v>
      </c>
      <c r="AA176" s="89">
        <f>'AEO 2022 52 Raw'!AD160</f>
        <v>89.391777000000005</v>
      </c>
      <c r="AB176" s="89">
        <f>'AEO 2022 52 Raw'!AE160</f>
        <v>89.373711</v>
      </c>
      <c r="AC176" s="89">
        <f>'AEO 2022 52 Raw'!AF160</f>
        <v>89.356544</v>
      </c>
      <c r="AD176" s="89">
        <f>'AEO 2022 52 Raw'!AG160</f>
        <v>89.341567999999995</v>
      </c>
      <c r="AE176" s="89">
        <f>'AEO 2022 52 Raw'!AH160</f>
        <v>89.327866</v>
      </c>
      <c r="AF176" s="89">
        <f>'AEO 2022 52 Raw'!AI160</f>
        <v>89.294387999999998</v>
      </c>
      <c r="AG176" s="95">
        <f>'AEO 2022 52 Raw'!AJ160</f>
        <v>-1E-3</v>
      </c>
    </row>
    <row r="177" spans="1:33" ht="15" customHeight="1" x14ac:dyDescent="0.25">
      <c r="A177" s="83" t="s">
        <v>2331</v>
      </c>
      <c r="B177" s="88" t="s">
        <v>2171</v>
      </c>
      <c r="C177" s="89">
        <f>'AEO 2022 52 Raw'!F161</f>
        <v>45.377270000000003</v>
      </c>
      <c r="D177" s="89">
        <f>'AEO 2022 52 Raw'!G161</f>
        <v>44.826191000000001</v>
      </c>
      <c r="E177" s="89">
        <f>'AEO 2022 52 Raw'!H161</f>
        <v>44.383240000000001</v>
      </c>
      <c r="F177" s="89">
        <f>'AEO 2022 52 Raw'!I161</f>
        <v>44.025108000000003</v>
      </c>
      <c r="G177" s="89">
        <f>'AEO 2022 52 Raw'!J161</f>
        <v>43.817669000000002</v>
      </c>
      <c r="H177" s="89">
        <f>'AEO 2022 52 Raw'!K161</f>
        <v>43.651336999999998</v>
      </c>
      <c r="I177" s="89">
        <f>'AEO 2022 52 Raw'!L161</f>
        <v>43.529384999999998</v>
      </c>
      <c r="J177" s="89">
        <f>'AEO 2022 52 Raw'!M161</f>
        <v>43.430346999999998</v>
      </c>
      <c r="K177" s="89">
        <f>'AEO 2022 52 Raw'!N161</f>
        <v>43.342491000000003</v>
      </c>
      <c r="L177" s="89">
        <f>'AEO 2022 52 Raw'!O161</f>
        <v>43.275115999999997</v>
      </c>
      <c r="M177" s="89">
        <f>'AEO 2022 52 Raw'!P161</f>
        <v>43.224688999999998</v>
      </c>
      <c r="N177" s="89">
        <f>'AEO 2022 52 Raw'!Q161</f>
        <v>43.174312999999998</v>
      </c>
      <c r="O177" s="89">
        <f>'AEO 2022 52 Raw'!R161</f>
        <v>43.127136</v>
      </c>
      <c r="P177" s="89">
        <f>'AEO 2022 52 Raw'!S161</f>
        <v>43.062987999999997</v>
      </c>
      <c r="Q177" s="89">
        <f>'AEO 2022 52 Raw'!T161</f>
        <v>43.001258999999997</v>
      </c>
      <c r="R177" s="89">
        <f>'AEO 2022 52 Raw'!U161</f>
        <v>42.948307</v>
      </c>
      <c r="S177" s="89">
        <f>'AEO 2022 52 Raw'!V161</f>
        <v>42.899906000000001</v>
      </c>
      <c r="T177" s="89">
        <f>'AEO 2022 52 Raw'!W161</f>
        <v>42.855651999999999</v>
      </c>
      <c r="U177" s="89">
        <f>'AEO 2022 52 Raw'!X161</f>
        <v>42.813831</v>
      </c>
      <c r="V177" s="89">
        <f>'AEO 2022 52 Raw'!Y161</f>
        <v>42.777416000000002</v>
      </c>
      <c r="W177" s="89">
        <f>'AEO 2022 52 Raw'!Z161</f>
        <v>42.742496000000003</v>
      </c>
      <c r="X177" s="89">
        <f>'AEO 2022 52 Raw'!AA161</f>
        <v>42.710514000000003</v>
      </c>
      <c r="Y177" s="89">
        <f>'AEO 2022 52 Raw'!AB161</f>
        <v>42.680751999999998</v>
      </c>
      <c r="Z177" s="89">
        <f>'AEO 2022 52 Raw'!AC161</f>
        <v>42.654457000000001</v>
      </c>
      <c r="AA177" s="89">
        <f>'AEO 2022 52 Raw'!AD161</f>
        <v>42.630420999999998</v>
      </c>
      <c r="AB177" s="89">
        <f>'AEO 2022 52 Raw'!AE161</f>
        <v>42.608840999999998</v>
      </c>
      <c r="AC177" s="89">
        <f>'AEO 2022 52 Raw'!AF161</f>
        <v>42.588566</v>
      </c>
      <c r="AD177" s="89">
        <f>'AEO 2022 52 Raw'!AG161</f>
        <v>42.570720999999999</v>
      </c>
      <c r="AE177" s="89">
        <f>'AEO 2022 52 Raw'!AH161</f>
        <v>42.554253000000003</v>
      </c>
      <c r="AF177" s="89">
        <f>'AEO 2022 52 Raw'!AI161</f>
        <v>42.518107999999998</v>
      </c>
      <c r="AG177" s="95">
        <f>'AEO 2022 52 Raw'!AJ161</f>
        <v>-2E-3</v>
      </c>
    </row>
    <row r="178" spans="1:33" ht="15" customHeight="1" x14ac:dyDescent="0.25">
      <c r="A178" s="83" t="s">
        <v>2332</v>
      </c>
      <c r="B178" s="88" t="s">
        <v>2173</v>
      </c>
      <c r="C178" s="89">
        <f>'AEO 2022 52 Raw'!F162</f>
        <v>37.984875000000002</v>
      </c>
      <c r="D178" s="89">
        <f>'AEO 2022 52 Raw'!G162</f>
        <v>37.390571999999999</v>
      </c>
      <c r="E178" s="89">
        <f>'AEO 2022 52 Raw'!H162</f>
        <v>36.928370999999999</v>
      </c>
      <c r="F178" s="89">
        <f>'AEO 2022 52 Raw'!I162</f>
        <v>36.560867000000002</v>
      </c>
      <c r="G178" s="89">
        <f>'AEO 2022 52 Raw'!J162</f>
        <v>36.386702999999997</v>
      </c>
      <c r="H178" s="89">
        <f>'AEO 2022 52 Raw'!K162</f>
        <v>36.224682000000001</v>
      </c>
      <c r="I178" s="89">
        <f>'AEO 2022 52 Raw'!L162</f>
        <v>36.081127000000002</v>
      </c>
      <c r="J178" s="89">
        <f>'AEO 2022 52 Raw'!M162</f>
        <v>35.973671000000003</v>
      </c>
      <c r="K178" s="89">
        <f>'AEO 2022 52 Raw'!N162</f>
        <v>35.876949000000003</v>
      </c>
      <c r="L178" s="89">
        <f>'AEO 2022 52 Raw'!O162</f>
        <v>35.801276999999999</v>
      </c>
      <c r="M178" s="89">
        <f>'AEO 2022 52 Raw'!P162</f>
        <v>35.743862</v>
      </c>
      <c r="N178" s="89">
        <f>'AEO 2022 52 Raw'!Q162</f>
        <v>35.687237000000003</v>
      </c>
      <c r="O178" s="89">
        <f>'AEO 2022 52 Raw'!R162</f>
        <v>35.634082999999997</v>
      </c>
      <c r="P178" s="89">
        <f>'AEO 2022 52 Raw'!S162</f>
        <v>35.565071000000003</v>
      </c>
      <c r="Q178" s="89">
        <f>'AEO 2022 52 Raw'!T162</f>
        <v>35.499141999999999</v>
      </c>
      <c r="R178" s="89">
        <f>'AEO 2022 52 Raw'!U162</f>
        <v>35.443714</v>
      </c>
      <c r="S178" s="89">
        <f>'AEO 2022 52 Raw'!V162</f>
        <v>35.393420999999996</v>
      </c>
      <c r="T178" s="89">
        <f>'AEO 2022 52 Raw'!W162</f>
        <v>35.346660999999997</v>
      </c>
      <c r="U178" s="89">
        <f>'AEO 2022 52 Raw'!X162</f>
        <v>35.30254</v>
      </c>
      <c r="V178" s="89">
        <f>'AEO 2022 52 Raw'!Y162</f>
        <v>35.262787000000003</v>
      </c>
      <c r="W178" s="89">
        <f>'AEO 2022 52 Raw'!Z162</f>
        <v>35.225245999999999</v>
      </c>
      <c r="X178" s="89">
        <f>'AEO 2022 52 Raw'!AA162</f>
        <v>35.190215999999999</v>
      </c>
      <c r="Y178" s="89">
        <f>'AEO 2022 52 Raw'!AB162</f>
        <v>35.157867000000003</v>
      </c>
      <c r="Z178" s="89">
        <f>'AEO 2022 52 Raw'!AC162</f>
        <v>35.128971</v>
      </c>
      <c r="AA178" s="89">
        <f>'AEO 2022 52 Raw'!AD162</f>
        <v>35.102505000000001</v>
      </c>
      <c r="AB178" s="89">
        <f>'AEO 2022 52 Raw'!AE162</f>
        <v>35.078465000000001</v>
      </c>
      <c r="AC178" s="89">
        <f>'AEO 2022 52 Raw'!AF162</f>
        <v>35.056128999999999</v>
      </c>
      <c r="AD178" s="89">
        <f>'AEO 2022 52 Raw'!AG162</f>
        <v>35.035567999999998</v>
      </c>
      <c r="AE178" s="89">
        <f>'AEO 2022 52 Raw'!AH162</f>
        <v>35.016925999999998</v>
      </c>
      <c r="AF178" s="89">
        <f>'AEO 2022 52 Raw'!AI162</f>
        <v>34.978428000000001</v>
      </c>
      <c r="AG178" s="95">
        <f>'AEO 2022 52 Raw'!AJ162</f>
        <v>-3.0000000000000001E-3</v>
      </c>
    </row>
    <row r="179" spans="1:33" ht="15" customHeight="1" x14ac:dyDescent="0.25">
      <c r="A179" s="83" t="s">
        <v>2333</v>
      </c>
      <c r="B179" s="88" t="s">
        <v>2175</v>
      </c>
      <c r="C179" s="89">
        <f>'AEO 2022 52 Raw'!F163</f>
        <v>39.450066</v>
      </c>
      <c r="D179" s="89">
        <f>'AEO 2022 52 Raw'!G163</f>
        <v>38.630012999999998</v>
      </c>
      <c r="E179" s="89">
        <f>'AEO 2022 52 Raw'!H163</f>
        <v>37.933411</v>
      </c>
      <c r="F179" s="89">
        <f>'AEO 2022 52 Raw'!I163</f>
        <v>37.325446999999997</v>
      </c>
      <c r="G179" s="89">
        <f>'AEO 2022 52 Raw'!J163</f>
        <v>37.054825000000001</v>
      </c>
      <c r="H179" s="89">
        <f>'AEO 2022 52 Raw'!K163</f>
        <v>36.856194000000002</v>
      </c>
      <c r="I179" s="89">
        <f>'AEO 2022 52 Raw'!L163</f>
        <v>36.698143000000002</v>
      </c>
      <c r="J179" s="89">
        <f>'AEO 2022 52 Raw'!M163</f>
        <v>36.586578000000003</v>
      </c>
      <c r="K179" s="89">
        <f>'AEO 2022 52 Raw'!N163</f>
        <v>36.47081</v>
      </c>
      <c r="L179" s="89">
        <f>'AEO 2022 52 Raw'!O163</f>
        <v>36.389957000000003</v>
      </c>
      <c r="M179" s="89">
        <f>'AEO 2022 52 Raw'!P163</f>
        <v>36.340912000000003</v>
      </c>
      <c r="N179" s="89">
        <f>'AEO 2022 52 Raw'!Q163</f>
        <v>36.277209999999997</v>
      </c>
      <c r="O179" s="89">
        <f>'AEO 2022 52 Raw'!R163</f>
        <v>36.214931</v>
      </c>
      <c r="P179" s="89">
        <f>'AEO 2022 52 Raw'!S163</f>
        <v>36.135657999999999</v>
      </c>
      <c r="Q179" s="89">
        <f>'AEO 2022 52 Raw'!T163</f>
        <v>36.059319000000002</v>
      </c>
      <c r="R179" s="89">
        <f>'AEO 2022 52 Raw'!U163</f>
        <v>36.001091000000002</v>
      </c>
      <c r="S179" s="89">
        <f>'AEO 2022 52 Raw'!V163</f>
        <v>35.947642999999999</v>
      </c>
      <c r="T179" s="89">
        <f>'AEO 2022 52 Raw'!W163</f>
        <v>35.897846000000001</v>
      </c>
      <c r="U179" s="89">
        <f>'AEO 2022 52 Raw'!X163</f>
        <v>35.850757999999999</v>
      </c>
      <c r="V179" s="89">
        <f>'AEO 2022 52 Raw'!Y163</f>
        <v>35.811768000000001</v>
      </c>
      <c r="W179" s="89">
        <f>'AEO 2022 52 Raw'!Z163</f>
        <v>35.774825999999997</v>
      </c>
      <c r="X179" s="89">
        <f>'AEO 2022 52 Raw'!AA163</f>
        <v>35.740318000000002</v>
      </c>
      <c r="Y179" s="89">
        <f>'AEO 2022 52 Raw'!AB163</f>
        <v>35.708302000000003</v>
      </c>
      <c r="Z179" s="89">
        <f>'AEO 2022 52 Raw'!AC163</f>
        <v>35.681694</v>
      </c>
      <c r="AA179" s="89">
        <f>'AEO 2022 52 Raw'!AD163</f>
        <v>35.657330000000002</v>
      </c>
      <c r="AB179" s="89">
        <f>'AEO 2022 52 Raw'!AE163</f>
        <v>35.635288000000003</v>
      </c>
      <c r="AC179" s="89">
        <f>'AEO 2022 52 Raw'!AF163</f>
        <v>35.614826000000001</v>
      </c>
      <c r="AD179" s="89">
        <f>'AEO 2022 52 Raw'!AG163</f>
        <v>35.596066</v>
      </c>
      <c r="AE179" s="89">
        <f>'AEO 2022 52 Raw'!AH163</f>
        <v>35.579048</v>
      </c>
      <c r="AF179" s="89">
        <f>'AEO 2022 52 Raw'!AI163</f>
        <v>35.542102999999997</v>
      </c>
      <c r="AG179" s="95">
        <f>'AEO 2022 52 Raw'!AJ163</f>
        <v>-4.0000000000000001E-3</v>
      </c>
    </row>
    <row r="180" spans="1:33" ht="15" customHeight="1" x14ac:dyDescent="0.25">
      <c r="A180" s="83" t="s">
        <v>2334</v>
      </c>
      <c r="B180" s="88" t="s">
        <v>2177</v>
      </c>
      <c r="C180" s="89">
        <f>'AEO 2022 52 Raw'!F164</f>
        <v>0</v>
      </c>
      <c r="D180" s="89">
        <f>'AEO 2022 52 Raw'!G164</f>
        <v>0</v>
      </c>
      <c r="E180" s="89">
        <f>'AEO 2022 52 Raw'!H164</f>
        <v>0</v>
      </c>
      <c r="F180" s="89">
        <f>'AEO 2022 52 Raw'!I164</f>
        <v>0</v>
      </c>
      <c r="G180" s="89">
        <f>'AEO 2022 52 Raw'!J164</f>
        <v>0</v>
      </c>
      <c r="H180" s="89">
        <f>'AEO 2022 52 Raw'!K164</f>
        <v>0</v>
      </c>
      <c r="I180" s="89">
        <f>'AEO 2022 52 Raw'!L164</f>
        <v>0</v>
      </c>
      <c r="J180" s="89">
        <f>'AEO 2022 52 Raw'!M164</f>
        <v>0</v>
      </c>
      <c r="K180" s="89">
        <f>'AEO 2022 52 Raw'!N164</f>
        <v>0</v>
      </c>
      <c r="L180" s="89">
        <f>'AEO 2022 52 Raw'!O164</f>
        <v>0</v>
      </c>
      <c r="M180" s="89">
        <f>'AEO 2022 52 Raw'!P164</f>
        <v>0</v>
      </c>
      <c r="N180" s="89">
        <f>'AEO 2022 52 Raw'!Q164</f>
        <v>0</v>
      </c>
      <c r="O180" s="89">
        <f>'AEO 2022 52 Raw'!R164</f>
        <v>0</v>
      </c>
      <c r="P180" s="89">
        <f>'AEO 2022 52 Raw'!S164</f>
        <v>0</v>
      </c>
      <c r="Q180" s="89">
        <f>'AEO 2022 52 Raw'!T164</f>
        <v>0</v>
      </c>
      <c r="R180" s="89">
        <f>'AEO 2022 52 Raw'!U164</f>
        <v>0</v>
      </c>
      <c r="S180" s="89">
        <f>'AEO 2022 52 Raw'!V164</f>
        <v>0</v>
      </c>
      <c r="T180" s="89">
        <f>'AEO 2022 52 Raw'!W164</f>
        <v>0</v>
      </c>
      <c r="U180" s="89">
        <f>'AEO 2022 52 Raw'!X164</f>
        <v>0</v>
      </c>
      <c r="V180" s="89">
        <f>'AEO 2022 52 Raw'!Y164</f>
        <v>0</v>
      </c>
      <c r="W180" s="89">
        <f>'AEO 2022 52 Raw'!Z164</f>
        <v>0</v>
      </c>
      <c r="X180" s="89">
        <f>'AEO 2022 52 Raw'!AA164</f>
        <v>0</v>
      </c>
      <c r="Y180" s="89">
        <f>'AEO 2022 52 Raw'!AB164</f>
        <v>0</v>
      </c>
      <c r="Z180" s="89">
        <f>'AEO 2022 52 Raw'!AC164</f>
        <v>0</v>
      </c>
      <c r="AA180" s="89">
        <f>'AEO 2022 52 Raw'!AD164</f>
        <v>0</v>
      </c>
      <c r="AB180" s="89">
        <f>'AEO 2022 52 Raw'!AE164</f>
        <v>0</v>
      </c>
      <c r="AC180" s="89">
        <f>'AEO 2022 52 Raw'!AF164</f>
        <v>0</v>
      </c>
      <c r="AD180" s="89">
        <f>'AEO 2022 52 Raw'!AG164</f>
        <v>0</v>
      </c>
      <c r="AE180" s="89">
        <f>'AEO 2022 52 Raw'!AH164</f>
        <v>0</v>
      </c>
      <c r="AF180" s="89">
        <f>'AEO 2022 52 Raw'!AI164</f>
        <v>0</v>
      </c>
      <c r="AG180" s="95" t="str">
        <f>'AEO 2022 52 Raw'!AJ164</f>
        <v>- -</v>
      </c>
    </row>
    <row r="181" spans="1:33" ht="12" customHeight="1" x14ac:dyDescent="0.25">
      <c r="A181" s="83" t="s">
        <v>2335</v>
      </c>
      <c r="B181" s="88" t="s">
        <v>2179</v>
      </c>
      <c r="C181" s="89">
        <f>'AEO 2022 52 Raw'!F165</f>
        <v>108.428375</v>
      </c>
      <c r="D181" s="89">
        <f>'AEO 2022 52 Raw'!G165</f>
        <v>107.411934</v>
      </c>
      <c r="E181" s="89">
        <f>'AEO 2022 52 Raw'!H165</f>
        <v>106.51148999999999</v>
      </c>
      <c r="F181" s="89">
        <f>'AEO 2022 52 Raw'!I165</f>
        <v>105.68787399999999</v>
      </c>
      <c r="G181" s="89">
        <f>'AEO 2022 52 Raw'!J165</f>
        <v>105.40057400000001</v>
      </c>
      <c r="H181" s="89">
        <f>'AEO 2022 52 Raw'!K165</f>
        <v>105.205673</v>
      </c>
      <c r="I181" s="89">
        <f>'AEO 2022 52 Raw'!L165</f>
        <v>105.016113</v>
      </c>
      <c r="J181" s="89">
        <f>'AEO 2022 52 Raw'!M165</f>
        <v>104.890907</v>
      </c>
      <c r="K181" s="89">
        <f>'AEO 2022 52 Raw'!N165</f>
        <v>104.740044</v>
      </c>
      <c r="L181" s="89">
        <f>'AEO 2022 52 Raw'!O165</f>
        <v>104.645515</v>
      </c>
      <c r="M181" s="89">
        <f>'AEO 2022 52 Raw'!P165</f>
        <v>104.59760300000001</v>
      </c>
      <c r="N181" s="89">
        <f>'AEO 2022 52 Raw'!Q165</f>
        <v>104.51068100000001</v>
      </c>
      <c r="O181" s="89">
        <f>'AEO 2022 52 Raw'!R165</f>
        <v>104.423508</v>
      </c>
      <c r="P181" s="89">
        <f>'AEO 2022 52 Raw'!S165</f>
        <v>104.319267</v>
      </c>
      <c r="Q181" s="89">
        <f>'AEO 2022 52 Raw'!T165</f>
        <v>104.21875799999999</v>
      </c>
      <c r="R181" s="89">
        <f>'AEO 2022 52 Raw'!U165</f>
        <v>104.148651</v>
      </c>
      <c r="S181" s="89">
        <f>'AEO 2022 52 Raw'!V165</f>
        <v>104.083916</v>
      </c>
      <c r="T181" s="89">
        <f>'AEO 2022 52 Raw'!W165</f>
        <v>104.022881</v>
      </c>
      <c r="U181" s="89">
        <f>'AEO 2022 52 Raw'!X165</f>
        <v>103.964394</v>
      </c>
      <c r="V181" s="89">
        <f>'AEO 2022 52 Raw'!Y165</f>
        <v>103.92028000000001</v>
      </c>
      <c r="W181" s="89">
        <f>'AEO 2022 52 Raw'!Z165</f>
        <v>103.877792</v>
      </c>
      <c r="X181" s="89">
        <f>'AEO 2022 52 Raw'!AA165</f>
        <v>103.837997</v>
      </c>
      <c r="Y181" s="89">
        <f>'AEO 2022 52 Raw'!AB165</f>
        <v>103.799904</v>
      </c>
      <c r="Z181" s="89">
        <f>'AEO 2022 52 Raw'!AC165</f>
        <v>103.770653</v>
      </c>
      <c r="AA181" s="89">
        <f>'AEO 2022 52 Raw'!AD165</f>
        <v>103.743881</v>
      </c>
      <c r="AB181" s="89">
        <f>'AEO 2022 52 Raw'!AE165</f>
        <v>103.71974899999999</v>
      </c>
      <c r="AC181" s="89">
        <f>'AEO 2022 52 Raw'!AF165</f>
        <v>103.697281</v>
      </c>
      <c r="AD181" s="89">
        <f>'AEO 2022 52 Raw'!AG165</f>
        <v>103.676743</v>
      </c>
      <c r="AE181" s="89">
        <f>'AEO 2022 52 Raw'!AH165</f>
        <v>103.65785200000001</v>
      </c>
      <c r="AF181" s="89">
        <f>'AEO 2022 52 Raw'!AI165</f>
        <v>103.61911000000001</v>
      </c>
      <c r="AG181" s="95">
        <f>'AEO 2022 52 Raw'!AJ165</f>
        <v>-2E-3</v>
      </c>
    </row>
    <row r="182" spans="1:33" ht="12" customHeight="1" x14ac:dyDescent="0.25">
      <c r="A182" s="83" t="s">
        <v>2336</v>
      </c>
      <c r="B182" s="88" t="s">
        <v>2181</v>
      </c>
      <c r="C182" s="89">
        <f>'AEO 2022 52 Raw'!F166</f>
        <v>39.957568999999999</v>
      </c>
      <c r="D182" s="89">
        <f>'AEO 2022 52 Raw'!G166</f>
        <v>39.069781999999996</v>
      </c>
      <c r="E182" s="89">
        <f>'AEO 2022 52 Raw'!H166</f>
        <v>38.315716000000002</v>
      </c>
      <c r="F182" s="89">
        <f>'AEO 2022 52 Raw'!I166</f>
        <v>37.676566999999999</v>
      </c>
      <c r="G182" s="89">
        <f>'AEO 2022 52 Raw'!J166</f>
        <v>37.352715000000003</v>
      </c>
      <c r="H182" s="89">
        <f>'AEO 2022 52 Raw'!K166</f>
        <v>37.111916000000001</v>
      </c>
      <c r="I182" s="89">
        <f>'AEO 2022 52 Raw'!L166</f>
        <v>36.924731999999999</v>
      </c>
      <c r="J182" s="89">
        <f>'AEO 2022 52 Raw'!M166</f>
        <v>36.794983000000002</v>
      </c>
      <c r="K182" s="89">
        <f>'AEO 2022 52 Raw'!N166</f>
        <v>36.653151999999999</v>
      </c>
      <c r="L182" s="89">
        <f>'AEO 2022 52 Raw'!O166</f>
        <v>36.555526999999998</v>
      </c>
      <c r="M182" s="89">
        <f>'AEO 2022 52 Raw'!P166</f>
        <v>36.498939999999997</v>
      </c>
      <c r="N182" s="89">
        <f>'AEO 2022 52 Raw'!Q166</f>
        <v>36.420273000000002</v>
      </c>
      <c r="O182" s="89">
        <f>'AEO 2022 52 Raw'!R166</f>
        <v>36.342159000000002</v>
      </c>
      <c r="P182" s="89">
        <f>'AEO 2022 52 Raw'!S166</f>
        <v>36.247971</v>
      </c>
      <c r="Q182" s="89">
        <f>'AEO 2022 52 Raw'!T166</f>
        <v>36.157466999999997</v>
      </c>
      <c r="R182" s="89">
        <f>'AEO 2022 52 Raw'!U166</f>
        <v>36.089652999999998</v>
      </c>
      <c r="S182" s="89">
        <f>'AEO 2022 52 Raw'!V166</f>
        <v>36.027039000000002</v>
      </c>
      <c r="T182" s="89">
        <f>'AEO 2022 52 Raw'!W166</f>
        <v>35.968418</v>
      </c>
      <c r="U182" s="89">
        <f>'AEO 2022 52 Raw'!X166</f>
        <v>35.912745999999999</v>
      </c>
      <c r="V182" s="89">
        <f>'AEO 2022 52 Raw'!Y166</f>
        <v>35.86739</v>
      </c>
      <c r="W182" s="89">
        <f>'AEO 2022 52 Raw'!Z166</f>
        <v>35.824286999999998</v>
      </c>
      <c r="X182" s="89">
        <f>'AEO 2022 52 Raw'!AA166</f>
        <v>35.783828999999997</v>
      </c>
      <c r="Y182" s="89">
        <f>'AEO 2022 52 Raw'!AB166</f>
        <v>35.746150999999998</v>
      </c>
      <c r="Z182" s="89">
        <f>'AEO 2022 52 Raw'!AC166</f>
        <v>35.714947000000002</v>
      </c>
      <c r="AA182" s="89">
        <f>'AEO 2022 52 Raw'!AD166</f>
        <v>35.687579999999997</v>
      </c>
      <c r="AB182" s="89">
        <f>'AEO 2022 52 Raw'!AE166</f>
        <v>35.662609000000003</v>
      </c>
      <c r="AC182" s="89">
        <f>'AEO 2022 52 Raw'!AF166</f>
        <v>35.639648000000001</v>
      </c>
      <c r="AD182" s="89">
        <f>'AEO 2022 52 Raw'!AG166</f>
        <v>35.617255999999998</v>
      </c>
      <c r="AE182" s="89">
        <f>'AEO 2022 52 Raw'!AH166</f>
        <v>35.597270999999999</v>
      </c>
      <c r="AF182" s="89">
        <f>'AEO 2022 52 Raw'!AI166</f>
        <v>35.557105999999997</v>
      </c>
      <c r="AG182" s="95">
        <f>'AEO 2022 52 Raw'!AJ166</f>
        <v>-4.0000000000000001E-3</v>
      </c>
    </row>
    <row r="183" spans="1:33" ht="15" customHeight="1" x14ac:dyDescent="0.25">
      <c r="A183" s="83" t="s">
        <v>2337</v>
      </c>
      <c r="B183" s="88" t="s">
        <v>2183</v>
      </c>
      <c r="C183" s="89">
        <f>'AEO 2022 52 Raw'!F167</f>
        <v>53.996882999999997</v>
      </c>
      <c r="D183" s="89">
        <f>'AEO 2022 52 Raw'!G167</f>
        <v>52.862445999999998</v>
      </c>
      <c r="E183" s="89">
        <f>'AEO 2022 52 Raw'!H167</f>
        <v>51.896515000000001</v>
      </c>
      <c r="F183" s="89">
        <f>'AEO 2022 52 Raw'!I167</f>
        <v>51.043568</v>
      </c>
      <c r="G183" s="89">
        <f>'AEO 2022 52 Raw'!J167</f>
        <v>50.644840000000002</v>
      </c>
      <c r="H183" s="89">
        <f>'AEO 2022 52 Raw'!K167</f>
        <v>50.334408000000003</v>
      </c>
      <c r="I183" s="89">
        <f>'AEO 2022 52 Raw'!L167</f>
        <v>50.084136999999998</v>
      </c>
      <c r="J183" s="89">
        <f>'AEO 2022 52 Raw'!M167</f>
        <v>49.905498999999999</v>
      </c>
      <c r="K183" s="89">
        <f>'AEO 2022 52 Raw'!N167</f>
        <v>49.715046000000001</v>
      </c>
      <c r="L183" s="89">
        <f>'AEO 2022 52 Raw'!O167</f>
        <v>49.578494999999997</v>
      </c>
      <c r="M183" s="89">
        <f>'AEO 2022 52 Raw'!P167</f>
        <v>49.491473999999997</v>
      </c>
      <c r="N183" s="89">
        <f>'AEO 2022 52 Raw'!Q167</f>
        <v>49.379803000000003</v>
      </c>
      <c r="O183" s="89">
        <f>'AEO 2022 52 Raw'!R167</f>
        <v>49.269717999999997</v>
      </c>
      <c r="P183" s="89">
        <f>'AEO 2022 52 Raw'!S167</f>
        <v>49.145190999999997</v>
      </c>
      <c r="Q183" s="89">
        <f>'AEO 2022 52 Raw'!T167</f>
        <v>49.026741000000001</v>
      </c>
      <c r="R183" s="89">
        <f>'AEO 2022 52 Raw'!U167</f>
        <v>48.935741</v>
      </c>
      <c r="S183" s="89">
        <f>'AEO 2022 52 Raw'!V167</f>
        <v>48.851813999999997</v>
      </c>
      <c r="T183" s="89">
        <f>'AEO 2022 52 Raw'!W167</f>
        <v>48.772101999999997</v>
      </c>
      <c r="U183" s="89">
        <f>'AEO 2022 52 Raw'!X167</f>
        <v>48.695659999999997</v>
      </c>
      <c r="V183" s="89">
        <f>'AEO 2022 52 Raw'!Y167</f>
        <v>48.631931000000002</v>
      </c>
      <c r="W183" s="89">
        <f>'AEO 2022 52 Raw'!Z167</f>
        <v>48.570732</v>
      </c>
      <c r="X183" s="89">
        <f>'AEO 2022 52 Raw'!AA167</f>
        <v>48.513168</v>
      </c>
      <c r="Y183" s="89">
        <f>'AEO 2022 52 Raw'!AB167</f>
        <v>48.458987999999998</v>
      </c>
      <c r="Z183" s="89">
        <f>'AEO 2022 52 Raw'!AC167</f>
        <v>48.413116000000002</v>
      </c>
      <c r="AA183" s="89">
        <f>'AEO 2022 52 Raw'!AD167</f>
        <v>48.370235000000001</v>
      </c>
      <c r="AB183" s="89">
        <f>'AEO 2022 52 Raw'!AE167</f>
        <v>48.330528000000001</v>
      </c>
      <c r="AC183" s="89">
        <f>'AEO 2022 52 Raw'!AF167</f>
        <v>48.294772999999999</v>
      </c>
      <c r="AD183" s="89">
        <f>'AEO 2022 52 Raw'!AG167</f>
        <v>48.259990999999999</v>
      </c>
      <c r="AE183" s="89">
        <f>'AEO 2022 52 Raw'!AH167</f>
        <v>48.228771000000002</v>
      </c>
      <c r="AF183" s="89">
        <f>'AEO 2022 52 Raw'!AI167</f>
        <v>48.177447999999998</v>
      </c>
      <c r="AG183" s="95">
        <f>'AEO 2022 52 Raw'!AJ167</f>
        <v>-4.0000000000000001E-3</v>
      </c>
    </row>
    <row r="184" spans="1:33" ht="15" customHeight="1" x14ac:dyDescent="0.25">
      <c r="A184" s="83" t="s">
        <v>2338</v>
      </c>
      <c r="B184" s="88" t="s">
        <v>2185</v>
      </c>
      <c r="C184" s="89">
        <f>'AEO 2022 52 Raw'!F168</f>
        <v>0</v>
      </c>
      <c r="D184" s="89">
        <f>'AEO 2022 52 Raw'!G168</f>
        <v>0</v>
      </c>
      <c r="E184" s="89">
        <f>'AEO 2022 52 Raw'!H168</f>
        <v>0</v>
      </c>
      <c r="F184" s="89">
        <f>'AEO 2022 52 Raw'!I168</f>
        <v>0</v>
      </c>
      <c r="G184" s="89">
        <f>'AEO 2022 52 Raw'!J168</f>
        <v>0</v>
      </c>
      <c r="H184" s="89">
        <f>'AEO 2022 52 Raw'!K168</f>
        <v>0</v>
      </c>
      <c r="I184" s="89">
        <f>'AEO 2022 52 Raw'!L168</f>
        <v>0</v>
      </c>
      <c r="J184" s="89">
        <f>'AEO 2022 52 Raw'!M168</f>
        <v>0</v>
      </c>
      <c r="K184" s="89">
        <f>'AEO 2022 52 Raw'!N168</f>
        <v>0</v>
      </c>
      <c r="L184" s="89">
        <f>'AEO 2022 52 Raw'!O168</f>
        <v>0</v>
      </c>
      <c r="M184" s="89">
        <f>'AEO 2022 52 Raw'!P168</f>
        <v>0</v>
      </c>
      <c r="N184" s="89">
        <f>'AEO 2022 52 Raw'!Q168</f>
        <v>0</v>
      </c>
      <c r="O184" s="89">
        <f>'AEO 2022 52 Raw'!R168</f>
        <v>0</v>
      </c>
      <c r="P184" s="89">
        <f>'AEO 2022 52 Raw'!S168</f>
        <v>0</v>
      </c>
      <c r="Q184" s="89">
        <f>'AEO 2022 52 Raw'!T168</f>
        <v>0</v>
      </c>
      <c r="R184" s="89">
        <f>'AEO 2022 52 Raw'!U168</f>
        <v>0</v>
      </c>
      <c r="S184" s="89">
        <f>'AEO 2022 52 Raw'!V168</f>
        <v>0</v>
      </c>
      <c r="T184" s="89">
        <f>'AEO 2022 52 Raw'!W168</f>
        <v>0</v>
      </c>
      <c r="U184" s="89">
        <f>'AEO 2022 52 Raw'!X168</f>
        <v>0</v>
      </c>
      <c r="V184" s="89">
        <f>'AEO 2022 52 Raw'!Y168</f>
        <v>0</v>
      </c>
      <c r="W184" s="89">
        <f>'AEO 2022 52 Raw'!Z168</f>
        <v>0</v>
      </c>
      <c r="X184" s="89">
        <f>'AEO 2022 52 Raw'!AA168</f>
        <v>0</v>
      </c>
      <c r="Y184" s="89">
        <f>'AEO 2022 52 Raw'!AB168</f>
        <v>0</v>
      </c>
      <c r="Z184" s="89">
        <f>'AEO 2022 52 Raw'!AC168</f>
        <v>0</v>
      </c>
      <c r="AA184" s="89">
        <f>'AEO 2022 52 Raw'!AD168</f>
        <v>0</v>
      </c>
      <c r="AB184" s="89">
        <f>'AEO 2022 52 Raw'!AE168</f>
        <v>0</v>
      </c>
      <c r="AC184" s="89">
        <f>'AEO 2022 52 Raw'!AF168</f>
        <v>0</v>
      </c>
      <c r="AD184" s="89">
        <f>'AEO 2022 52 Raw'!AG168</f>
        <v>0</v>
      </c>
      <c r="AE184" s="89">
        <f>'AEO 2022 52 Raw'!AH168</f>
        <v>0</v>
      </c>
      <c r="AF184" s="89">
        <f>'AEO 2022 52 Raw'!AI168</f>
        <v>0</v>
      </c>
      <c r="AG184" s="95" t="str">
        <f>'AEO 2022 52 Raw'!AJ168</f>
        <v>- -</v>
      </c>
    </row>
    <row r="185" spans="1:33" ht="15" customHeight="1" x14ac:dyDescent="0.25">
      <c r="A185" s="83" t="s">
        <v>2339</v>
      </c>
      <c r="B185" s="88" t="s">
        <v>2187</v>
      </c>
      <c r="C185" s="89">
        <f>'AEO 2022 52 Raw'!F169</f>
        <v>0</v>
      </c>
      <c r="D185" s="89">
        <f>'AEO 2022 52 Raw'!G169</f>
        <v>0</v>
      </c>
      <c r="E185" s="89">
        <f>'AEO 2022 52 Raw'!H169</f>
        <v>0</v>
      </c>
      <c r="F185" s="89">
        <f>'AEO 2022 52 Raw'!I169</f>
        <v>0</v>
      </c>
      <c r="G185" s="89">
        <f>'AEO 2022 52 Raw'!J169</f>
        <v>0</v>
      </c>
      <c r="H185" s="89">
        <f>'AEO 2022 52 Raw'!K169</f>
        <v>0</v>
      </c>
      <c r="I185" s="89">
        <f>'AEO 2022 52 Raw'!L169</f>
        <v>0</v>
      </c>
      <c r="J185" s="89">
        <f>'AEO 2022 52 Raw'!M169</f>
        <v>0</v>
      </c>
      <c r="K185" s="89">
        <f>'AEO 2022 52 Raw'!N169</f>
        <v>0</v>
      </c>
      <c r="L185" s="89">
        <f>'AEO 2022 52 Raw'!O169</f>
        <v>0</v>
      </c>
      <c r="M185" s="89">
        <f>'AEO 2022 52 Raw'!P169</f>
        <v>0</v>
      </c>
      <c r="N185" s="89">
        <f>'AEO 2022 52 Raw'!Q169</f>
        <v>0</v>
      </c>
      <c r="O185" s="89">
        <f>'AEO 2022 52 Raw'!R169</f>
        <v>0</v>
      </c>
      <c r="P185" s="89">
        <f>'AEO 2022 52 Raw'!S169</f>
        <v>0</v>
      </c>
      <c r="Q185" s="89">
        <f>'AEO 2022 52 Raw'!T169</f>
        <v>0</v>
      </c>
      <c r="R185" s="89">
        <f>'AEO 2022 52 Raw'!U169</f>
        <v>0</v>
      </c>
      <c r="S185" s="89">
        <f>'AEO 2022 52 Raw'!V169</f>
        <v>0</v>
      </c>
      <c r="T185" s="89">
        <f>'AEO 2022 52 Raw'!W169</f>
        <v>0</v>
      </c>
      <c r="U185" s="89">
        <f>'AEO 2022 52 Raw'!X169</f>
        <v>0</v>
      </c>
      <c r="V185" s="89">
        <f>'AEO 2022 52 Raw'!Y169</f>
        <v>0</v>
      </c>
      <c r="W185" s="89">
        <f>'AEO 2022 52 Raw'!Z169</f>
        <v>0</v>
      </c>
      <c r="X185" s="89">
        <f>'AEO 2022 52 Raw'!AA169</f>
        <v>0</v>
      </c>
      <c r="Y185" s="89">
        <f>'AEO 2022 52 Raw'!AB169</f>
        <v>0</v>
      </c>
      <c r="Z185" s="89">
        <f>'AEO 2022 52 Raw'!AC169</f>
        <v>0</v>
      </c>
      <c r="AA185" s="89">
        <f>'AEO 2022 52 Raw'!AD169</f>
        <v>0</v>
      </c>
      <c r="AB185" s="89">
        <f>'AEO 2022 52 Raw'!AE169</f>
        <v>0</v>
      </c>
      <c r="AC185" s="89">
        <f>'AEO 2022 52 Raw'!AF169</f>
        <v>0</v>
      </c>
      <c r="AD185" s="89">
        <f>'AEO 2022 52 Raw'!AG169</f>
        <v>0</v>
      </c>
      <c r="AE185" s="89">
        <f>'AEO 2022 52 Raw'!AH169</f>
        <v>0</v>
      </c>
      <c r="AF185" s="89">
        <f>'AEO 2022 52 Raw'!AI169</f>
        <v>0</v>
      </c>
      <c r="AG185" s="95" t="str">
        <f>'AEO 2022 52 Raw'!AJ169</f>
        <v>- -</v>
      </c>
    </row>
    <row r="186" spans="1:33" ht="15" customHeight="1" x14ac:dyDescent="0.25">
      <c r="A186" s="83" t="s">
        <v>2340</v>
      </c>
      <c r="B186" s="88" t="s">
        <v>2189</v>
      </c>
      <c r="C186" s="89">
        <f>'AEO 2022 52 Raw'!F170</f>
        <v>0</v>
      </c>
      <c r="D186" s="89">
        <f>'AEO 2022 52 Raw'!G170</f>
        <v>0</v>
      </c>
      <c r="E186" s="89">
        <f>'AEO 2022 52 Raw'!H170</f>
        <v>0</v>
      </c>
      <c r="F186" s="89">
        <f>'AEO 2022 52 Raw'!I170</f>
        <v>0</v>
      </c>
      <c r="G186" s="89">
        <f>'AEO 2022 52 Raw'!J170</f>
        <v>0</v>
      </c>
      <c r="H186" s="89">
        <f>'AEO 2022 52 Raw'!K170</f>
        <v>0</v>
      </c>
      <c r="I186" s="89">
        <f>'AEO 2022 52 Raw'!L170</f>
        <v>0</v>
      </c>
      <c r="J186" s="89">
        <f>'AEO 2022 52 Raw'!M170</f>
        <v>0</v>
      </c>
      <c r="K186" s="89">
        <f>'AEO 2022 52 Raw'!N170</f>
        <v>0</v>
      </c>
      <c r="L186" s="89">
        <f>'AEO 2022 52 Raw'!O170</f>
        <v>0</v>
      </c>
      <c r="M186" s="89">
        <f>'AEO 2022 52 Raw'!P170</f>
        <v>0</v>
      </c>
      <c r="N186" s="89">
        <f>'AEO 2022 52 Raw'!Q170</f>
        <v>0</v>
      </c>
      <c r="O186" s="89">
        <f>'AEO 2022 52 Raw'!R170</f>
        <v>0</v>
      </c>
      <c r="P186" s="89">
        <f>'AEO 2022 52 Raw'!S170</f>
        <v>0</v>
      </c>
      <c r="Q186" s="89">
        <f>'AEO 2022 52 Raw'!T170</f>
        <v>0</v>
      </c>
      <c r="R186" s="89">
        <f>'AEO 2022 52 Raw'!U170</f>
        <v>0</v>
      </c>
      <c r="S186" s="89">
        <f>'AEO 2022 52 Raw'!V170</f>
        <v>0</v>
      </c>
      <c r="T186" s="89">
        <f>'AEO 2022 52 Raw'!W170</f>
        <v>0</v>
      </c>
      <c r="U186" s="89">
        <f>'AEO 2022 52 Raw'!X170</f>
        <v>0</v>
      </c>
      <c r="V186" s="89">
        <f>'AEO 2022 52 Raw'!Y170</f>
        <v>0</v>
      </c>
      <c r="W186" s="89">
        <f>'AEO 2022 52 Raw'!Z170</f>
        <v>0</v>
      </c>
      <c r="X186" s="89">
        <f>'AEO 2022 52 Raw'!AA170</f>
        <v>0</v>
      </c>
      <c r="Y186" s="89">
        <f>'AEO 2022 52 Raw'!AB170</f>
        <v>0</v>
      </c>
      <c r="Z186" s="89">
        <f>'AEO 2022 52 Raw'!AC170</f>
        <v>0</v>
      </c>
      <c r="AA186" s="89">
        <f>'AEO 2022 52 Raw'!AD170</f>
        <v>0</v>
      </c>
      <c r="AB186" s="89">
        <f>'AEO 2022 52 Raw'!AE170</f>
        <v>0</v>
      </c>
      <c r="AC186" s="89">
        <f>'AEO 2022 52 Raw'!AF170</f>
        <v>0</v>
      </c>
      <c r="AD186" s="89">
        <f>'AEO 2022 52 Raw'!AG170</f>
        <v>0</v>
      </c>
      <c r="AE186" s="89">
        <f>'AEO 2022 52 Raw'!AH170</f>
        <v>0</v>
      </c>
      <c r="AF186" s="89">
        <f>'AEO 2022 52 Raw'!AI170</f>
        <v>0</v>
      </c>
      <c r="AG186" s="95" t="str">
        <f>'AEO 2022 52 Raw'!AJ170</f>
        <v>- -</v>
      </c>
    </row>
    <row r="187" spans="1:33" ht="15" customHeight="1" x14ac:dyDescent="0.25">
      <c r="A187" s="83" t="s">
        <v>2341</v>
      </c>
      <c r="B187" s="88" t="s">
        <v>2191</v>
      </c>
      <c r="C187" s="89">
        <f>'AEO 2022 52 Raw'!F171</f>
        <v>0</v>
      </c>
      <c r="D187" s="89">
        <f>'AEO 2022 52 Raw'!G171</f>
        <v>0</v>
      </c>
      <c r="E187" s="89">
        <f>'AEO 2022 52 Raw'!H171</f>
        <v>0</v>
      </c>
      <c r="F187" s="89">
        <f>'AEO 2022 52 Raw'!I171</f>
        <v>0</v>
      </c>
      <c r="G187" s="89">
        <f>'AEO 2022 52 Raw'!J171</f>
        <v>0</v>
      </c>
      <c r="H187" s="89">
        <f>'AEO 2022 52 Raw'!K171</f>
        <v>0</v>
      </c>
      <c r="I187" s="89">
        <f>'AEO 2022 52 Raw'!L171</f>
        <v>0</v>
      </c>
      <c r="J187" s="89">
        <f>'AEO 2022 52 Raw'!M171</f>
        <v>0</v>
      </c>
      <c r="K187" s="89">
        <f>'AEO 2022 52 Raw'!N171</f>
        <v>0</v>
      </c>
      <c r="L187" s="89">
        <f>'AEO 2022 52 Raw'!O171</f>
        <v>0</v>
      </c>
      <c r="M187" s="89">
        <f>'AEO 2022 52 Raw'!P171</f>
        <v>0</v>
      </c>
      <c r="N187" s="89">
        <f>'AEO 2022 52 Raw'!Q171</f>
        <v>0</v>
      </c>
      <c r="O187" s="89">
        <f>'AEO 2022 52 Raw'!R171</f>
        <v>0</v>
      </c>
      <c r="P187" s="89">
        <f>'AEO 2022 52 Raw'!S171</f>
        <v>0</v>
      </c>
      <c r="Q187" s="89">
        <f>'AEO 2022 52 Raw'!T171</f>
        <v>0</v>
      </c>
      <c r="R187" s="89">
        <f>'AEO 2022 52 Raw'!U171</f>
        <v>0</v>
      </c>
      <c r="S187" s="89">
        <f>'AEO 2022 52 Raw'!V171</f>
        <v>0</v>
      </c>
      <c r="T187" s="89">
        <f>'AEO 2022 52 Raw'!W171</f>
        <v>0</v>
      </c>
      <c r="U187" s="89">
        <f>'AEO 2022 52 Raw'!X171</f>
        <v>0</v>
      </c>
      <c r="V187" s="89">
        <f>'AEO 2022 52 Raw'!Y171</f>
        <v>0</v>
      </c>
      <c r="W187" s="89">
        <f>'AEO 2022 52 Raw'!Z171</f>
        <v>0</v>
      </c>
      <c r="X187" s="89">
        <f>'AEO 2022 52 Raw'!AA171</f>
        <v>0</v>
      </c>
      <c r="Y187" s="89">
        <f>'AEO 2022 52 Raw'!AB171</f>
        <v>0</v>
      </c>
      <c r="Z187" s="89">
        <f>'AEO 2022 52 Raw'!AC171</f>
        <v>0</v>
      </c>
      <c r="AA187" s="89">
        <f>'AEO 2022 52 Raw'!AD171</f>
        <v>0</v>
      </c>
      <c r="AB187" s="89">
        <f>'AEO 2022 52 Raw'!AE171</f>
        <v>0</v>
      </c>
      <c r="AC187" s="89">
        <f>'AEO 2022 52 Raw'!AF171</f>
        <v>0</v>
      </c>
      <c r="AD187" s="89">
        <f>'AEO 2022 52 Raw'!AG171</f>
        <v>0</v>
      </c>
      <c r="AE187" s="89">
        <f>'AEO 2022 52 Raw'!AH171</f>
        <v>0</v>
      </c>
      <c r="AF187" s="89">
        <f>'AEO 2022 52 Raw'!AI171</f>
        <v>0</v>
      </c>
      <c r="AG187" s="95" t="str">
        <f>'AEO 2022 52 Raw'!AJ171</f>
        <v>- -</v>
      </c>
    </row>
    <row r="188" spans="1:33" ht="12" customHeight="1" x14ac:dyDescent="0.25">
      <c r="A188" s="83" t="s">
        <v>2342</v>
      </c>
      <c r="B188" s="88" t="s">
        <v>2193</v>
      </c>
      <c r="C188" s="89">
        <f>'AEO 2022 52 Raw'!F172</f>
        <v>0</v>
      </c>
      <c r="D188" s="89">
        <f>'AEO 2022 52 Raw'!G172</f>
        <v>0</v>
      </c>
      <c r="E188" s="89">
        <f>'AEO 2022 52 Raw'!H172</f>
        <v>0</v>
      </c>
      <c r="F188" s="89">
        <f>'AEO 2022 52 Raw'!I172</f>
        <v>0</v>
      </c>
      <c r="G188" s="89">
        <f>'AEO 2022 52 Raw'!J172</f>
        <v>0</v>
      </c>
      <c r="H188" s="89">
        <f>'AEO 2022 52 Raw'!K172</f>
        <v>0</v>
      </c>
      <c r="I188" s="89">
        <f>'AEO 2022 52 Raw'!L172</f>
        <v>0</v>
      </c>
      <c r="J188" s="89">
        <f>'AEO 2022 52 Raw'!M172</f>
        <v>0</v>
      </c>
      <c r="K188" s="89">
        <f>'AEO 2022 52 Raw'!N172</f>
        <v>0</v>
      </c>
      <c r="L188" s="89">
        <f>'AEO 2022 52 Raw'!O172</f>
        <v>0</v>
      </c>
      <c r="M188" s="89">
        <f>'AEO 2022 52 Raw'!P172</f>
        <v>0</v>
      </c>
      <c r="N188" s="89">
        <f>'AEO 2022 52 Raw'!Q172</f>
        <v>0</v>
      </c>
      <c r="O188" s="89">
        <f>'AEO 2022 52 Raw'!R172</f>
        <v>0</v>
      </c>
      <c r="P188" s="89">
        <f>'AEO 2022 52 Raw'!S172</f>
        <v>0</v>
      </c>
      <c r="Q188" s="89">
        <f>'AEO 2022 52 Raw'!T172</f>
        <v>0</v>
      </c>
      <c r="R188" s="89">
        <f>'AEO 2022 52 Raw'!U172</f>
        <v>0</v>
      </c>
      <c r="S188" s="89">
        <f>'AEO 2022 52 Raw'!V172</f>
        <v>0</v>
      </c>
      <c r="T188" s="89">
        <f>'AEO 2022 52 Raw'!W172</f>
        <v>0</v>
      </c>
      <c r="U188" s="89">
        <f>'AEO 2022 52 Raw'!X172</f>
        <v>0</v>
      </c>
      <c r="V188" s="89">
        <f>'AEO 2022 52 Raw'!Y172</f>
        <v>0</v>
      </c>
      <c r="W188" s="89">
        <f>'AEO 2022 52 Raw'!Z172</f>
        <v>0</v>
      </c>
      <c r="X188" s="89">
        <f>'AEO 2022 52 Raw'!AA172</f>
        <v>0</v>
      </c>
      <c r="Y188" s="89">
        <f>'AEO 2022 52 Raw'!AB172</f>
        <v>0</v>
      </c>
      <c r="Z188" s="89">
        <f>'AEO 2022 52 Raw'!AC172</f>
        <v>0</v>
      </c>
      <c r="AA188" s="89">
        <f>'AEO 2022 52 Raw'!AD172</f>
        <v>0</v>
      </c>
      <c r="AB188" s="89">
        <f>'AEO 2022 52 Raw'!AE172</f>
        <v>0</v>
      </c>
      <c r="AC188" s="89">
        <f>'AEO 2022 52 Raw'!AF172</f>
        <v>0</v>
      </c>
      <c r="AD188" s="89">
        <f>'AEO 2022 52 Raw'!AG172</f>
        <v>0</v>
      </c>
      <c r="AE188" s="89">
        <f>'AEO 2022 52 Raw'!AH172</f>
        <v>0</v>
      </c>
      <c r="AF188" s="89">
        <f>'AEO 2022 52 Raw'!AI172</f>
        <v>0</v>
      </c>
      <c r="AG188" s="95" t="str">
        <f>'AEO 2022 52 Raw'!AJ172</f>
        <v>- -</v>
      </c>
    </row>
    <row r="189" spans="1:33" ht="15" customHeight="1" x14ac:dyDescent="0.25">
      <c r="A189" s="83" t="s">
        <v>2343</v>
      </c>
      <c r="B189" s="88" t="s">
        <v>2195</v>
      </c>
      <c r="C189" s="89">
        <f>'AEO 2022 52 Raw'!F173</f>
        <v>0</v>
      </c>
      <c r="D189" s="89">
        <f>'AEO 2022 52 Raw'!G173</f>
        <v>0</v>
      </c>
      <c r="E189" s="89">
        <f>'AEO 2022 52 Raw'!H173</f>
        <v>0</v>
      </c>
      <c r="F189" s="89">
        <f>'AEO 2022 52 Raw'!I173</f>
        <v>0</v>
      </c>
      <c r="G189" s="89">
        <f>'AEO 2022 52 Raw'!J173</f>
        <v>0</v>
      </c>
      <c r="H189" s="89">
        <f>'AEO 2022 52 Raw'!K173</f>
        <v>0</v>
      </c>
      <c r="I189" s="89">
        <f>'AEO 2022 52 Raw'!L173</f>
        <v>0</v>
      </c>
      <c r="J189" s="89">
        <f>'AEO 2022 52 Raw'!M173</f>
        <v>0</v>
      </c>
      <c r="K189" s="89">
        <f>'AEO 2022 52 Raw'!N173</f>
        <v>0</v>
      </c>
      <c r="L189" s="89">
        <f>'AEO 2022 52 Raw'!O173</f>
        <v>0</v>
      </c>
      <c r="M189" s="89">
        <f>'AEO 2022 52 Raw'!P173</f>
        <v>0</v>
      </c>
      <c r="N189" s="89">
        <f>'AEO 2022 52 Raw'!Q173</f>
        <v>0</v>
      </c>
      <c r="O189" s="89">
        <f>'AEO 2022 52 Raw'!R173</f>
        <v>0</v>
      </c>
      <c r="P189" s="89">
        <f>'AEO 2022 52 Raw'!S173</f>
        <v>0</v>
      </c>
      <c r="Q189" s="89">
        <f>'AEO 2022 52 Raw'!T173</f>
        <v>0</v>
      </c>
      <c r="R189" s="89">
        <f>'AEO 2022 52 Raw'!U173</f>
        <v>0</v>
      </c>
      <c r="S189" s="89">
        <f>'AEO 2022 52 Raw'!V173</f>
        <v>0</v>
      </c>
      <c r="T189" s="89">
        <f>'AEO 2022 52 Raw'!W173</f>
        <v>0</v>
      </c>
      <c r="U189" s="89">
        <f>'AEO 2022 52 Raw'!X173</f>
        <v>0</v>
      </c>
      <c r="V189" s="89">
        <f>'AEO 2022 52 Raw'!Y173</f>
        <v>0</v>
      </c>
      <c r="W189" s="89">
        <f>'AEO 2022 52 Raw'!Z173</f>
        <v>0</v>
      </c>
      <c r="X189" s="89">
        <f>'AEO 2022 52 Raw'!AA173</f>
        <v>0</v>
      </c>
      <c r="Y189" s="89">
        <f>'AEO 2022 52 Raw'!AB173</f>
        <v>0</v>
      </c>
      <c r="Z189" s="89">
        <f>'AEO 2022 52 Raw'!AC173</f>
        <v>0</v>
      </c>
      <c r="AA189" s="89">
        <f>'AEO 2022 52 Raw'!AD173</f>
        <v>0</v>
      </c>
      <c r="AB189" s="89">
        <f>'AEO 2022 52 Raw'!AE173</f>
        <v>0</v>
      </c>
      <c r="AC189" s="89">
        <f>'AEO 2022 52 Raw'!AF173</f>
        <v>0</v>
      </c>
      <c r="AD189" s="89">
        <f>'AEO 2022 52 Raw'!AG173</f>
        <v>0</v>
      </c>
      <c r="AE189" s="89">
        <f>'AEO 2022 52 Raw'!AH173</f>
        <v>0</v>
      </c>
      <c r="AF189" s="89">
        <f>'AEO 2022 52 Raw'!AI173</f>
        <v>0</v>
      </c>
      <c r="AG189" s="95" t="str">
        <f>'AEO 2022 52 Raw'!AJ173</f>
        <v>- -</v>
      </c>
    </row>
    <row r="190" spans="1:33" ht="15" customHeight="1" x14ac:dyDescent="0.25">
      <c r="A190" s="83" t="s">
        <v>2344</v>
      </c>
      <c r="B190" s="88" t="s">
        <v>2197</v>
      </c>
      <c r="C190" s="89">
        <f>'AEO 2022 52 Raw'!F174</f>
        <v>0</v>
      </c>
      <c r="D190" s="89">
        <f>'AEO 2022 52 Raw'!G174</f>
        <v>0</v>
      </c>
      <c r="E190" s="89">
        <f>'AEO 2022 52 Raw'!H174</f>
        <v>0</v>
      </c>
      <c r="F190" s="89">
        <f>'AEO 2022 52 Raw'!I174</f>
        <v>0</v>
      </c>
      <c r="G190" s="89">
        <f>'AEO 2022 52 Raw'!J174</f>
        <v>0</v>
      </c>
      <c r="H190" s="89">
        <f>'AEO 2022 52 Raw'!K174</f>
        <v>0</v>
      </c>
      <c r="I190" s="89">
        <f>'AEO 2022 52 Raw'!L174</f>
        <v>0</v>
      </c>
      <c r="J190" s="89">
        <f>'AEO 2022 52 Raw'!M174</f>
        <v>0</v>
      </c>
      <c r="K190" s="89">
        <f>'AEO 2022 52 Raw'!N174</f>
        <v>0</v>
      </c>
      <c r="L190" s="89">
        <f>'AEO 2022 52 Raw'!O174</f>
        <v>0</v>
      </c>
      <c r="M190" s="89">
        <f>'AEO 2022 52 Raw'!P174</f>
        <v>0</v>
      </c>
      <c r="N190" s="89">
        <f>'AEO 2022 52 Raw'!Q174</f>
        <v>0</v>
      </c>
      <c r="O190" s="89">
        <f>'AEO 2022 52 Raw'!R174</f>
        <v>0</v>
      </c>
      <c r="P190" s="89">
        <f>'AEO 2022 52 Raw'!S174</f>
        <v>0</v>
      </c>
      <c r="Q190" s="89">
        <f>'AEO 2022 52 Raw'!T174</f>
        <v>0</v>
      </c>
      <c r="R190" s="89">
        <f>'AEO 2022 52 Raw'!U174</f>
        <v>0</v>
      </c>
      <c r="S190" s="89">
        <f>'AEO 2022 52 Raw'!V174</f>
        <v>0</v>
      </c>
      <c r="T190" s="89">
        <f>'AEO 2022 52 Raw'!W174</f>
        <v>0</v>
      </c>
      <c r="U190" s="89">
        <f>'AEO 2022 52 Raw'!X174</f>
        <v>0</v>
      </c>
      <c r="V190" s="89">
        <f>'AEO 2022 52 Raw'!Y174</f>
        <v>0</v>
      </c>
      <c r="W190" s="89">
        <f>'AEO 2022 52 Raw'!Z174</f>
        <v>0</v>
      </c>
      <c r="X190" s="89">
        <f>'AEO 2022 52 Raw'!AA174</f>
        <v>0</v>
      </c>
      <c r="Y190" s="89">
        <f>'AEO 2022 52 Raw'!AB174</f>
        <v>0</v>
      </c>
      <c r="Z190" s="89">
        <f>'AEO 2022 52 Raw'!AC174</f>
        <v>0</v>
      </c>
      <c r="AA190" s="89">
        <f>'AEO 2022 52 Raw'!AD174</f>
        <v>0</v>
      </c>
      <c r="AB190" s="89">
        <f>'AEO 2022 52 Raw'!AE174</f>
        <v>0</v>
      </c>
      <c r="AC190" s="89">
        <f>'AEO 2022 52 Raw'!AF174</f>
        <v>0</v>
      </c>
      <c r="AD190" s="89">
        <f>'AEO 2022 52 Raw'!AG174</f>
        <v>0</v>
      </c>
      <c r="AE190" s="89">
        <f>'AEO 2022 52 Raw'!AH174</f>
        <v>0</v>
      </c>
      <c r="AF190" s="89">
        <f>'AEO 2022 52 Raw'!AI174</f>
        <v>0</v>
      </c>
      <c r="AG190" s="95" t="str">
        <f>'AEO 2022 52 Raw'!AJ174</f>
        <v>- -</v>
      </c>
    </row>
    <row r="191" spans="1:33" ht="15" customHeight="1" x14ac:dyDescent="0.25">
      <c r="A191" s="83" t="s">
        <v>2345</v>
      </c>
      <c r="B191" s="88" t="s">
        <v>2199</v>
      </c>
      <c r="C191" s="89">
        <f>'AEO 2022 52 Raw'!F175</f>
        <v>0</v>
      </c>
      <c r="D191" s="89">
        <f>'AEO 2022 52 Raw'!G175</f>
        <v>0</v>
      </c>
      <c r="E191" s="89">
        <f>'AEO 2022 52 Raw'!H175</f>
        <v>0</v>
      </c>
      <c r="F191" s="89">
        <f>'AEO 2022 52 Raw'!I175</f>
        <v>0</v>
      </c>
      <c r="G191" s="89">
        <f>'AEO 2022 52 Raw'!J175</f>
        <v>0</v>
      </c>
      <c r="H191" s="89">
        <f>'AEO 2022 52 Raw'!K175</f>
        <v>0</v>
      </c>
      <c r="I191" s="89">
        <f>'AEO 2022 52 Raw'!L175</f>
        <v>0</v>
      </c>
      <c r="J191" s="89">
        <f>'AEO 2022 52 Raw'!M175</f>
        <v>0</v>
      </c>
      <c r="K191" s="89">
        <f>'AEO 2022 52 Raw'!N175</f>
        <v>0</v>
      </c>
      <c r="L191" s="89">
        <f>'AEO 2022 52 Raw'!O175</f>
        <v>0</v>
      </c>
      <c r="M191" s="89">
        <f>'AEO 2022 52 Raw'!P175</f>
        <v>0</v>
      </c>
      <c r="N191" s="89">
        <f>'AEO 2022 52 Raw'!Q175</f>
        <v>0</v>
      </c>
      <c r="O191" s="89">
        <f>'AEO 2022 52 Raw'!R175</f>
        <v>0</v>
      </c>
      <c r="P191" s="89">
        <f>'AEO 2022 52 Raw'!S175</f>
        <v>0</v>
      </c>
      <c r="Q191" s="89">
        <f>'AEO 2022 52 Raw'!T175</f>
        <v>0</v>
      </c>
      <c r="R191" s="89">
        <f>'AEO 2022 52 Raw'!U175</f>
        <v>0</v>
      </c>
      <c r="S191" s="89">
        <f>'AEO 2022 52 Raw'!V175</f>
        <v>0</v>
      </c>
      <c r="T191" s="89">
        <f>'AEO 2022 52 Raw'!W175</f>
        <v>0</v>
      </c>
      <c r="U191" s="89">
        <f>'AEO 2022 52 Raw'!X175</f>
        <v>0</v>
      </c>
      <c r="V191" s="89">
        <f>'AEO 2022 52 Raw'!Y175</f>
        <v>0</v>
      </c>
      <c r="W191" s="89">
        <f>'AEO 2022 52 Raw'!Z175</f>
        <v>0</v>
      </c>
      <c r="X191" s="89">
        <f>'AEO 2022 52 Raw'!AA175</f>
        <v>0</v>
      </c>
      <c r="Y191" s="89">
        <f>'AEO 2022 52 Raw'!AB175</f>
        <v>0</v>
      </c>
      <c r="Z191" s="89">
        <f>'AEO 2022 52 Raw'!AC175</f>
        <v>0</v>
      </c>
      <c r="AA191" s="89">
        <f>'AEO 2022 52 Raw'!AD175</f>
        <v>0</v>
      </c>
      <c r="AB191" s="89">
        <f>'AEO 2022 52 Raw'!AE175</f>
        <v>0</v>
      </c>
      <c r="AC191" s="89">
        <f>'AEO 2022 52 Raw'!AF175</f>
        <v>0</v>
      </c>
      <c r="AD191" s="89">
        <f>'AEO 2022 52 Raw'!AG175</f>
        <v>0</v>
      </c>
      <c r="AE191" s="89">
        <f>'AEO 2022 52 Raw'!AH175</f>
        <v>0</v>
      </c>
      <c r="AF191" s="89">
        <f>'AEO 2022 52 Raw'!AI175</f>
        <v>0</v>
      </c>
      <c r="AG191" s="95" t="str">
        <f>'AEO 2022 52 Raw'!AJ175</f>
        <v>- -</v>
      </c>
    </row>
    <row r="192" spans="1:33" ht="15" customHeight="1" x14ac:dyDescent="0.25">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5"/>
    </row>
    <row r="193" spans="1:33" ht="15" customHeight="1" x14ac:dyDescent="0.25">
      <c r="B193" s="35" t="s">
        <v>23</v>
      </c>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5"/>
    </row>
    <row r="194" spans="1:33" ht="12" customHeight="1" x14ac:dyDescent="0.25">
      <c r="A194" s="83" t="s">
        <v>2346</v>
      </c>
      <c r="B194" s="88" t="s">
        <v>2169</v>
      </c>
      <c r="C194" s="89">
        <f>'AEO 2022 52 Raw'!F177</f>
        <v>0</v>
      </c>
      <c r="D194" s="89">
        <f>'AEO 2022 52 Raw'!G177</f>
        <v>0</v>
      </c>
      <c r="E194" s="89">
        <f>'AEO 2022 52 Raw'!H177</f>
        <v>0</v>
      </c>
      <c r="F194" s="89">
        <f>'AEO 2022 52 Raw'!I177</f>
        <v>0</v>
      </c>
      <c r="G194" s="89">
        <f>'AEO 2022 52 Raw'!J177</f>
        <v>0</v>
      </c>
      <c r="H194" s="89">
        <f>'AEO 2022 52 Raw'!K177</f>
        <v>0</v>
      </c>
      <c r="I194" s="89">
        <f>'AEO 2022 52 Raw'!L177</f>
        <v>0</v>
      </c>
      <c r="J194" s="89">
        <f>'AEO 2022 52 Raw'!M177</f>
        <v>0</v>
      </c>
      <c r="K194" s="89">
        <f>'AEO 2022 52 Raw'!N177</f>
        <v>0</v>
      </c>
      <c r="L194" s="89">
        <f>'AEO 2022 52 Raw'!O177</f>
        <v>0</v>
      </c>
      <c r="M194" s="89">
        <f>'AEO 2022 52 Raw'!P177</f>
        <v>0</v>
      </c>
      <c r="N194" s="89">
        <f>'AEO 2022 52 Raw'!Q177</f>
        <v>0</v>
      </c>
      <c r="O194" s="89">
        <f>'AEO 2022 52 Raw'!R177</f>
        <v>0</v>
      </c>
      <c r="P194" s="89">
        <f>'AEO 2022 52 Raw'!S177</f>
        <v>0</v>
      </c>
      <c r="Q194" s="89">
        <f>'AEO 2022 52 Raw'!T177</f>
        <v>0</v>
      </c>
      <c r="R194" s="89">
        <f>'AEO 2022 52 Raw'!U177</f>
        <v>0</v>
      </c>
      <c r="S194" s="89">
        <f>'AEO 2022 52 Raw'!V177</f>
        <v>0</v>
      </c>
      <c r="T194" s="89">
        <f>'AEO 2022 52 Raw'!W177</f>
        <v>0</v>
      </c>
      <c r="U194" s="89">
        <f>'AEO 2022 52 Raw'!X177</f>
        <v>0</v>
      </c>
      <c r="V194" s="89">
        <f>'AEO 2022 52 Raw'!Y177</f>
        <v>0</v>
      </c>
      <c r="W194" s="89">
        <f>'AEO 2022 52 Raw'!Z177</f>
        <v>0</v>
      </c>
      <c r="X194" s="89">
        <f>'AEO 2022 52 Raw'!AA177</f>
        <v>0</v>
      </c>
      <c r="Y194" s="89">
        <f>'AEO 2022 52 Raw'!AB177</f>
        <v>0</v>
      </c>
      <c r="Z194" s="89">
        <f>'AEO 2022 52 Raw'!AC177</f>
        <v>0</v>
      </c>
      <c r="AA194" s="89">
        <f>'AEO 2022 52 Raw'!AD177</f>
        <v>0</v>
      </c>
      <c r="AB194" s="89">
        <f>'AEO 2022 52 Raw'!AE177</f>
        <v>0</v>
      </c>
      <c r="AC194" s="89">
        <f>'AEO 2022 52 Raw'!AF177</f>
        <v>0</v>
      </c>
      <c r="AD194" s="89">
        <f>'AEO 2022 52 Raw'!AG177</f>
        <v>0</v>
      </c>
      <c r="AE194" s="89">
        <f>'AEO 2022 52 Raw'!AH177</f>
        <v>0</v>
      </c>
      <c r="AF194" s="89">
        <f>'AEO 2022 52 Raw'!AI177</f>
        <v>0</v>
      </c>
      <c r="AG194" s="95" t="str">
        <f>'AEO 2022 52 Raw'!AJ177</f>
        <v>- -</v>
      </c>
    </row>
    <row r="195" spans="1:33" ht="15" customHeight="1" x14ac:dyDescent="0.25">
      <c r="A195" s="83" t="s">
        <v>2347</v>
      </c>
      <c r="B195" s="88" t="s">
        <v>2171</v>
      </c>
      <c r="C195" s="89">
        <f>'AEO 2022 52 Raw'!F178</f>
        <v>49.708754999999996</v>
      </c>
      <c r="D195" s="89">
        <f>'AEO 2022 52 Raw'!G178</f>
        <v>48.845908999999999</v>
      </c>
      <c r="E195" s="89">
        <f>'AEO 2022 52 Raw'!H178</f>
        <v>48.162543999999997</v>
      </c>
      <c r="F195" s="89">
        <f>'AEO 2022 52 Raw'!I178</f>
        <v>47.609172999999998</v>
      </c>
      <c r="G195" s="89">
        <f>'AEO 2022 52 Raw'!J178</f>
        <v>47.217216000000001</v>
      </c>
      <c r="H195" s="89">
        <f>'AEO 2022 52 Raw'!K178</f>
        <v>46.916187000000001</v>
      </c>
      <c r="I195" s="89">
        <f>'AEO 2022 52 Raw'!L178</f>
        <v>46.696784999999998</v>
      </c>
      <c r="J195" s="89">
        <f>'AEO 2022 52 Raw'!M178</f>
        <v>46.512771999999998</v>
      </c>
      <c r="K195" s="89">
        <f>'AEO 2022 52 Raw'!N178</f>
        <v>46.351765</v>
      </c>
      <c r="L195" s="89">
        <f>'AEO 2022 52 Raw'!O178</f>
        <v>46.219109000000003</v>
      </c>
      <c r="M195" s="89">
        <f>'AEO 2022 52 Raw'!P178</f>
        <v>46.109279999999998</v>
      </c>
      <c r="N195" s="89">
        <f>'AEO 2022 52 Raw'!Q178</f>
        <v>46.005001</v>
      </c>
      <c r="O195" s="89">
        <f>'AEO 2022 52 Raw'!R178</f>
        <v>45.906368000000001</v>
      </c>
      <c r="P195" s="89">
        <f>'AEO 2022 52 Raw'!S178</f>
        <v>45.793343</v>
      </c>
      <c r="Q195" s="89">
        <f>'AEO 2022 52 Raw'!T178</f>
        <v>45.686610999999999</v>
      </c>
      <c r="R195" s="89">
        <f>'AEO 2022 52 Raw'!U178</f>
        <v>45.591610000000003</v>
      </c>
      <c r="S195" s="89">
        <f>'AEO 2022 52 Raw'!V178</f>
        <v>45.503898999999997</v>
      </c>
      <c r="T195" s="89">
        <f>'AEO 2022 52 Raw'!W178</f>
        <v>45.422671999999999</v>
      </c>
      <c r="U195" s="89">
        <f>'AEO 2022 52 Raw'!X178</f>
        <v>45.345356000000002</v>
      </c>
      <c r="V195" s="89">
        <f>'AEO 2022 52 Raw'!Y178</f>
        <v>45.275252999999999</v>
      </c>
      <c r="W195" s="89">
        <f>'AEO 2022 52 Raw'!Z178</f>
        <v>45.207684</v>
      </c>
      <c r="X195" s="89">
        <f>'AEO 2022 52 Raw'!AA178</f>
        <v>45.144665000000003</v>
      </c>
      <c r="Y195" s="89">
        <f>'AEO 2022 52 Raw'!AB178</f>
        <v>45.085296999999997</v>
      </c>
      <c r="Z195" s="89">
        <f>'AEO 2022 52 Raw'!AC178</f>
        <v>45.030715999999998</v>
      </c>
      <c r="AA195" s="89">
        <f>'AEO 2022 52 Raw'!AD178</f>
        <v>44.97974</v>
      </c>
      <c r="AB195" s="89">
        <f>'AEO 2022 52 Raw'!AE178</f>
        <v>44.932696999999997</v>
      </c>
      <c r="AC195" s="89">
        <f>'AEO 2022 52 Raw'!AF178</f>
        <v>44.887829000000004</v>
      </c>
      <c r="AD195" s="89">
        <f>'AEO 2022 52 Raw'!AG178</f>
        <v>44.846684000000003</v>
      </c>
      <c r="AE195" s="89">
        <f>'AEO 2022 52 Raw'!AH178</f>
        <v>44.807850000000002</v>
      </c>
      <c r="AF195" s="89">
        <f>'AEO 2022 52 Raw'!AI178</f>
        <v>44.750186999999997</v>
      </c>
      <c r="AG195" s="95">
        <f>'AEO 2022 52 Raw'!AJ178</f>
        <v>-4.0000000000000001E-3</v>
      </c>
    </row>
    <row r="196" spans="1:33" ht="15" customHeight="1" x14ac:dyDescent="0.25">
      <c r="A196" s="83" t="s">
        <v>2348</v>
      </c>
      <c r="B196" s="88" t="s">
        <v>2173</v>
      </c>
      <c r="C196" s="89">
        <f>'AEO 2022 52 Raw'!F179</f>
        <v>42.412936999999999</v>
      </c>
      <c r="D196" s="89">
        <f>'AEO 2022 52 Raw'!G179</f>
        <v>41.492645000000003</v>
      </c>
      <c r="E196" s="89">
        <f>'AEO 2022 52 Raw'!H179</f>
        <v>40.784077000000003</v>
      </c>
      <c r="F196" s="89">
        <f>'AEO 2022 52 Raw'!I179</f>
        <v>40.222225000000002</v>
      </c>
      <c r="G196" s="89">
        <f>'AEO 2022 52 Raw'!J179</f>
        <v>39.889468999999998</v>
      </c>
      <c r="H196" s="89">
        <f>'AEO 2022 52 Raw'!K179</f>
        <v>39.601447999999998</v>
      </c>
      <c r="I196" s="89">
        <f>'AEO 2022 52 Raw'!L179</f>
        <v>39.353206999999998</v>
      </c>
      <c r="J196" s="89">
        <f>'AEO 2022 52 Raw'!M179</f>
        <v>39.157829</v>
      </c>
      <c r="K196" s="89">
        <f>'AEO 2022 52 Raw'!N179</f>
        <v>38.984943000000001</v>
      </c>
      <c r="L196" s="89">
        <f>'AEO 2022 52 Raw'!O179</f>
        <v>38.841132999999999</v>
      </c>
      <c r="M196" s="89">
        <f>'AEO 2022 52 Raw'!P179</f>
        <v>38.721812999999997</v>
      </c>
      <c r="N196" s="89">
        <f>'AEO 2022 52 Raw'!Q179</f>
        <v>38.609164999999997</v>
      </c>
      <c r="O196" s="89">
        <f>'AEO 2022 52 Raw'!R179</f>
        <v>38.503250000000001</v>
      </c>
      <c r="P196" s="89">
        <f>'AEO 2022 52 Raw'!S179</f>
        <v>38.383316000000001</v>
      </c>
      <c r="Q196" s="89">
        <f>'AEO 2022 52 Raw'!T179</f>
        <v>38.270527000000001</v>
      </c>
      <c r="R196" s="89">
        <f>'AEO 2022 52 Raw'!U179</f>
        <v>38.171776000000001</v>
      </c>
      <c r="S196" s="89">
        <f>'AEO 2022 52 Raw'!V179</f>
        <v>38.081085000000002</v>
      </c>
      <c r="T196" s="89">
        <f>'AEO 2022 52 Raw'!W179</f>
        <v>37.996161999999998</v>
      </c>
      <c r="U196" s="89">
        <f>'AEO 2022 52 Raw'!X179</f>
        <v>37.915520000000001</v>
      </c>
      <c r="V196" s="89">
        <f>'AEO 2022 52 Raw'!Y179</f>
        <v>37.840809</v>
      </c>
      <c r="W196" s="89">
        <f>'AEO 2022 52 Raw'!Z179</f>
        <v>37.769592000000003</v>
      </c>
      <c r="X196" s="89">
        <f>'AEO 2022 52 Raw'!AA179</f>
        <v>37.702449999999999</v>
      </c>
      <c r="Y196" s="89">
        <f>'AEO 2022 52 Raw'!AB179</f>
        <v>37.639541999999999</v>
      </c>
      <c r="Z196" s="89">
        <f>'AEO 2022 52 Raw'!AC179</f>
        <v>37.581435999999997</v>
      </c>
      <c r="AA196" s="89">
        <f>'AEO 2022 52 Raw'!AD179</f>
        <v>37.527203</v>
      </c>
      <c r="AB196" s="89">
        <f>'AEO 2022 52 Raw'!AE179</f>
        <v>37.476883000000001</v>
      </c>
      <c r="AC196" s="89">
        <f>'AEO 2022 52 Raw'!AF179</f>
        <v>37.429268</v>
      </c>
      <c r="AD196" s="89">
        <f>'AEO 2022 52 Raw'!AG179</f>
        <v>37.384501999999998</v>
      </c>
      <c r="AE196" s="89">
        <f>'AEO 2022 52 Raw'!AH179</f>
        <v>37.342776999999998</v>
      </c>
      <c r="AF196" s="89">
        <f>'AEO 2022 52 Raw'!AI179</f>
        <v>37.281979</v>
      </c>
      <c r="AG196" s="95">
        <f>'AEO 2022 52 Raw'!AJ179</f>
        <v>-4.0000000000000001E-3</v>
      </c>
    </row>
    <row r="197" spans="1:33" ht="15" customHeight="1" x14ac:dyDescent="0.25">
      <c r="A197" s="83" t="s">
        <v>2349</v>
      </c>
      <c r="B197" s="88" t="s">
        <v>2175</v>
      </c>
      <c r="C197" s="89">
        <f>'AEO 2022 52 Raw'!F180</f>
        <v>43.723049000000003</v>
      </c>
      <c r="D197" s="89">
        <f>'AEO 2022 52 Raw'!G180</f>
        <v>42.587333999999998</v>
      </c>
      <c r="E197" s="89">
        <f>'AEO 2022 52 Raw'!H180</f>
        <v>41.651493000000002</v>
      </c>
      <c r="F197" s="89">
        <f>'AEO 2022 52 Raw'!I180</f>
        <v>40.852229999999999</v>
      </c>
      <c r="G197" s="89">
        <f>'AEO 2022 52 Raw'!J180</f>
        <v>40.416111000000001</v>
      </c>
      <c r="H197" s="89">
        <f>'AEO 2022 52 Raw'!K180</f>
        <v>40.087947999999997</v>
      </c>
      <c r="I197" s="89">
        <f>'AEO 2022 52 Raw'!L180</f>
        <v>39.829914000000002</v>
      </c>
      <c r="J197" s="89">
        <f>'AEO 2022 52 Raw'!M180</f>
        <v>39.633698000000003</v>
      </c>
      <c r="K197" s="89">
        <f>'AEO 2022 52 Raw'!N180</f>
        <v>39.444988000000002</v>
      </c>
      <c r="L197" s="89">
        <f>'AEO 2022 52 Raw'!O180</f>
        <v>39.298988000000001</v>
      </c>
      <c r="M197" s="89">
        <f>'AEO 2022 52 Raw'!P180</f>
        <v>39.190693000000003</v>
      </c>
      <c r="N197" s="89">
        <f>'AEO 2022 52 Raw'!Q180</f>
        <v>39.073245999999997</v>
      </c>
      <c r="O197" s="89">
        <f>'AEO 2022 52 Raw'!R180</f>
        <v>38.959721000000002</v>
      </c>
      <c r="P197" s="89">
        <f>'AEO 2022 52 Raw'!S180</f>
        <v>38.831561999999998</v>
      </c>
      <c r="Q197" s="89">
        <f>'AEO 2022 52 Raw'!T180</f>
        <v>38.710116999999997</v>
      </c>
      <c r="R197" s="89">
        <f>'AEO 2022 52 Raw'!U180</f>
        <v>38.610233000000001</v>
      </c>
      <c r="S197" s="89">
        <f>'AEO 2022 52 Raw'!V180</f>
        <v>38.517901999999999</v>
      </c>
      <c r="T197" s="89">
        <f>'AEO 2022 52 Raw'!W180</f>
        <v>38.431431000000003</v>
      </c>
      <c r="U197" s="89">
        <f>'AEO 2022 52 Raw'!X180</f>
        <v>38.349293000000003</v>
      </c>
      <c r="V197" s="89">
        <f>'AEO 2022 52 Raw'!Y180</f>
        <v>38.276806000000001</v>
      </c>
      <c r="W197" s="89">
        <f>'AEO 2022 52 Raw'!Z180</f>
        <v>38.207577000000001</v>
      </c>
      <c r="X197" s="89">
        <f>'AEO 2022 52 Raw'!AA180</f>
        <v>38.142310999999999</v>
      </c>
      <c r="Y197" s="89">
        <f>'AEO 2022 52 Raw'!AB180</f>
        <v>38.081023999999999</v>
      </c>
      <c r="Z197" s="89">
        <f>'AEO 2022 52 Raw'!AC180</f>
        <v>38.026440000000001</v>
      </c>
      <c r="AA197" s="89">
        <f>'AEO 2022 52 Raw'!AD180</f>
        <v>37.975459999999998</v>
      </c>
      <c r="AB197" s="89">
        <f>'AEO 2022 52 Raw'!AE180</f>
        <v>37.928257000000002</v>
      </c>
      <c r="AC197" s="89">
        <f>'AEO 2022 52 Raw'!AF180</f>
        <v>37.883586999999999</v>
      </c>
      <c r="AD197" s="89">
        <f>'AEO 2022 52 Raw'!AG180</f>
        <v>37.841678999999999</v>
      </c>
      <c r="AE197" s="89">
        <f>'AEO 2022 52 Raw'!AH180</f>
        <v>37.802559000000002</v>
      </c>
      <c r="AF197" s="89">
        <f>'AEO 2022 52 Raw'!AI180</f>
        <v>37.744281999999998</v>
      </c>
      <c r="AG197" s="95">
        <f>'AEO 2022 52 Raw'!AJ180</f>
        <v>-5.0000000000000001E-3</v>
      </c>
    </row>
    <row r="198" spans="1:33" ht="15" customHeight="1" x14ac:dyDescent="0.25">
      <c r="A198" s="83" t="s">
        <v>2350</v>
      </c>
      <c r="B198" s="88" t="s">
        <v>2177</v>
      </c>
      <c r="C198" s="89">
        <f>'AEO 2022 52 Raw'!F181</f>
        <v>53.067242</v>
      </c>
      <c r="D198" s="89">
        <f>'AEO 2022 52 Raw'!G181</f>
        <v>51.595730000000003</v>
      </c>
      <c r="E198" s="89">
        <f>'AEO 2022 52 Raw'!H181</f>
        <v>50.352032000000001</v>
      </c>
      <c r="F198" s="89">
        <f>'AEO 2022 52 Raw'!I181</f>
        <v>49.243625999999999</v>
      </c>
      <c r="G198" s="89">
        <f>'AEO 2022 52 Raw'!J181</f>
        <v>48.688118000000003</v>
      </c>
      <c r="H198" s="89">
        <f>'AEO 2022 52 Raw'!K181</f>
        <v>48.253158999999997</v>
      </c>
      <c r="I198" s="89">
        <f>'AEO 2022 52 Raw'!L181</f>
        <v>47.913283999999997</v>
      </c>
      <c r="J198" s="89">
        <f>'AEO 2022 52 Raw'!M181</f>
        <v>47.661242999999999</v>
      </c>
      <c r="K198" s="89">
        <f>'AEO 2022 52 Raw'!N181</f>
        <v>47.399718999999997</v>
      </c>
      <c r="L198" s="89">
        <f>'AEO 2022 52 Raw'!O181</f>
        <v>47.206051000000002</v>
      </c>
      <c r="M198" s="89">
        <f>'AEO 2022 52 Raw'!P181</f>
        <v>47.074474000000002</v>
      </c>
      <c r="N198" s="89">
        <f>'AEO 2022 52 Raw'!Q181</f>
        <v>46.913981999999997</v>
      </c>
      <c r="O198" s="89">
        <f>'AEO 2022 52 Raw'!R181</f>
        <v>46.755386000000001</v>
      </c>
      <c r="P198" s="89">
        <f>'AEO 2022 52 Raw'!S181</f>
        <v>46.584327999999999</v>
      </c>
      <c r="Q198" s="89">
        <f>'AEO 2022 52 Raw'!T181</f>
        <v>46.421894000000002</v>
      </c>
      <c r="R198" s="89">
        <f>'AEO 2022 52 Raw'!U181</f>
        <v>46.294060000000002</v>
      </c>
      <c r="S198" s="89">
        <f>'AEO 2022 52 Raw'!V181</f>
        <v>46.174942000000001</v>
      </c>
      <c r="T198" s="89">
        <f>'AEO 2022 52 Raw'!W181</f>
        <v>46.062652999999997</v>
      </c>
      <c r="U198" s="89">
        <f>'AEO 2022 52 Raw'!X181</f>
        <v>45.955146999999997</v>
      </c>
      <c r="V198" s="89">
        <f>'AEO 2022 52 Raw'!Y181</f>
        <v>45.864254000000003</v>
      </c>
      <c r="W198" s="89">
        <f>'AEO 2022 52 Raw'!Z181</f>
        <v>45.776772000000001</v>
      </c>
      <c r="X198" s="89">
        <f>'AEO 2022 52 Raw'!AA181</f>
        <v>45.694088000000001</v>
      </c>
      <c r="Y198" s="89">
        <f>'AEO 2022 52 Raw'!AB181</f>
        <v>45.615715000000002</v>
      </c>
      <c r="Z198" s="89">
        <f>'AEO 2022 52 Raw'!AC181</f>
        <v>45.547851999999999</v>
      </c>
      <c r="AA198" s="89">
        <f>'AEO 2022 52 Raw'!AD181</f>
        <v>45.484240999999997</v>
      </c>
      <c r="AB198" s="89">
        <f>'AEO 2022 52 Raw'!AE181</f>
        <v>45.424999</v>
      </c>
      <c r="AC198" s="89">
        <f>'AEO 2022 52 Raw'!AF181</f>
        <v>45.368568000000003</v>
      </c>
      <c r="AD198" s="89">
        <f>'AEO 2022 52 Raw'!AG181</f>
        <v>45.315697</v>
      </c>
      <c r="AE198" s="89">
        <f>'AEO 2022 52 Raw'!AH181</f>
        <v>45.265799999999999</v>
      </c>
      <c r="AF198" s="89">
        <f>'AEO 2022 52 Raw'!AI181</f>
        <v>45.19717</v>
      </c>
      <c r="AG198" s="95">
        <f>'AEO 2022 52 Raw'!AJ181</f>
        <v>-6.0000000000000001E-3</v>
      </c>
    </row>
    <row r="199" spans="1:33" ht="15" customHeight="1" x14ac:dyDescent="0.25">
      <c r="A199" s="83" t="s">
        <v>2351</v>
      </c>
      <c r="B199" s="88" t="s">
        <v>2179</v>
      </c>
      <c r="C199" s="89">
        <f>'AEO 2022 52 Raw'!F182</f>
        <v>112.672066</v>
      </c>
      <c r="D199" s="89">
        <f>'AEO 2022 52 Raw'!G182</f>
        <v>111.346024</v>
      </c>
      <c r="E199" s="89">
        <f>'AEO 2022 52 Raw'!H182</f>
        <v>110.209915</v>
      </c>
      <c r="F199" s="89">
        <f>'AEO 2022 52 Raw'!I182</f>
        <v>109.19631200000001</v>
      </c>
      <c r="G199" s="89">
        <f>'AEO 2022 52 Raw'!J182</f>
        <v>108.74543</v>
      </c>
      <c r="H199" s="89">
        <f>'AEO 2022 52 Raw'!K182</f>
        <v>108.42115</v>
      </c>
      <c r="I199" s="89">
        <f>'AEO 2022 52 Raw'!L182</f>
        <v>108.13314099999999</v>
      </c>
      <c r="J199" s="89">
        <f>'AEO 2022 52 Raw'!M182</f>
        <v>107.92409499999999</v>
      </c>
      <c r="K199" s="89">
        <f>'AEO 2022 52 Raw'!N182</f>
        <v>107.70130899999999</v>
      </c>
      <c r="L199" s="89">
        <f>'AEO 2022 52 Raw'!O182</f>
        <v>107.542389</v>
      </c>
      <c r="M199" s="89">
        <f>'AEO 2022 52 Raw'!P182</f>
        <v>107.43581399999999</v>
      </c>
      <c r="N199" s="89">
        <f>'AEO 2022 52 Raw'!Q182</f>
        <v>107.295013</v>
      </c>
      <c r="O199" s="89">
        <f>'AEO 2022 52 Raw'!R182</f>
        <v>107.156509</v>
      </c>
      <c r="P199" s="89">
        <f>'AEO 2022 52 Raw'!S182</f>
        <v>107.003136</v>
      </c>
      <c r="Q199" s="89">
        <f>'AEO 2022 52 Raw'!T182</f>
        <v>106.85777299999999</v>
      </c>
      <c r="R199" s="89">
        <f>'AEO 2022 52 Raw'!U182</f>
        <v>106.746307</v>
      </c>
      <c r="S199" s="89">
        <f>'AEO 2022 52 Raw'!V182</f>
        <v>106.642792</v>
      </c>
      <c r="T199" s="89">
        <f>'AEO 2022 52 Raw'!W182</f>
        <v>106.54512800000001</v>
      </c>
      <c r="U199" s="89">
        <f>'AEO 2022 52 Raw'!X182</f>
        <v>106.451515</v>
      </c>
      <c r="V199" s="89">
        <f>'AEO 2022 52 Raw'!Y182</f>
        <v>106.37402299999999</v>
      </c>
      <c r="W199" s="89">
        <f>'AEO 2022 52 Raw'!Z182</f>
        <v>106.29924800000001</v>
      </c>
      <c r="X199" s="89">
        <f>'AEO 2022 52 Raw'!AA182</f>
        <v>106.228737</v>
      </c>
      <c r="Y199" s="89">
        <f>'AEO 2022 52 Raw'!AB182</f>
        <v>106.161125</v>
      </c>
      <c r="Z199" s="89">
        <f>'AEO 2022 52 Raw'!AC182</f>
        <v>106.103722</v>
      </c>
      <c r="AA199" s="89">
        <f>'AEO 2022 52 Raw'!AD182</f>
        <v>106.050247</v>
      </c>
      <c r="AB199" s="89">
        <f>'AEO 2022 52 Raw'!AE182</f>
        <v>106.00095399999999</v>
      </c>
      <c r="AC199" s="89">
        <f>'AEO 2022 52 Raw'!AF182</f>
        <v>105.954277</v>
      </c>
      <c r="AD199" s="89">
        <f>'AEO 2022 52 Raw'!AG182</f>
        <v>105.910713</v>
      </c>
      <c r="AE199" s="89">
        <f>'AEO 2022 52 Raw'!AH182</f>
        <v>105.86977400000001</v>
      </c>
      <c r="AF199" s="89">
        <f>'AEO 2022 52 Raw'!AI182</f>
        <v>105.809776</v>
      </c>
      <c r="AG199" s="95">
        <f>'AEO 2022 52 Raw'!AJ182</f>
        <v>-2E-3</v>
      </c>
    </row>
    <row r="200" spans="1:33" ht="12" customHeight="1" x14ac:dyDescent="0.25">
      <c r="A200" s="83" t="s">
        <v>2352</v>
      </c>
      <c r="B200" s="88" t="s">
        <v>2181</v>
      </c>
      <c r="C200" s="89">
        <f>'AEO 2022 52 Raw'!F183</f>
        <v>44.426043999999997</v>
      </c>
      <c r="D200" s="89">
        <f>'AEO 2022 52 Raw'!G183</f>
        <v>43.210003</v>
      </c>
      <c r="E200" s="89">
        <f>'AEO 2022 52 Raw'!H183</f>
        <v>42.207405000000001</v>
      </c>
      <c r="F200" s="89">
        <f>'AEO 2022 52 Raw'!I183</f>
        <v>41.369919000000003</v>
      </c>
      <c r="G200" s="89">
        <f>'AEO 2022 52 Raw'!J183</f>
        <v>40.868915999999999</v>
      </c>
      <c r="H200" s="89">
        <f>'AEO 2022 52 Raw'!K183</f>
        <v>40.480269999999997</v>
      </c>
      <c r="I200" s="89">
        <f>'AEO 2022 52 Raw'!L183</f>
        <v>40.189025999999998</v>
      </c>
      <c r="J200" s="89">
        <f>'AEO 2022 52 Raw'!M183</f>
        <v>39.971496999999999</v>
      </c>
      <c r="K200" s="89">
        <f>'AEO 2022 52 Raw'!N183</f>
        <v>39.753632000000003</v>
      </c>
      <c r="L200" s="89">
        <f>'AEO 2022 52 Raw'!O183</f>
        <v>39.588104000000001</v>
      </c>
      <c r="M200" s="89">
        <f>'AEO 2022 52 Raw'!P183</f>
        <v>39.469841000000002</v>
      </c>
      <c r="N200" s="89">
        <f>'AEO 2022 52 Raw'!Q183</f>
        <v>39.335217</v>
      </c>
      <c r="O200" s="89">
        <f>'AEO 2022 52 Raw'!R183</f>
        <v>39.203487000000003</v>
      </c>
      <c r="P200" s="89">
        <f>'AEO 2022 52 Raw'!S183</f>
        <v>39.058346</v>
      </c>
      <c r="Q200" s="89">
        <f>'AEO 2022 52 Raw'!T183</f>
        <v>38.920963</v>
      </c>
      <c r="R200" s="89">
        <f>'AEO 2022 52 Raw'!U183</f>
        <v>38.809803000000002</v>
      </c>
      <c r="S200" s="89">
        <f>'AEO 2022 52 Raw'!V183</f>
        <v>38.706691999999997</v>
      </c>
      <c r="T200" s="89">
        <f>'AEO 2022 52 Raw'!W183</f>
        <v>38.609886000000003</v>
      </c>
      <c r="U200" s="89">
        <f>'AEO 2022 52 Raw'!X183</f>
        <v>38.517699999999998</v>
      </c>
      <c r="V200" s="89">
        <f>'AEO 2022 52 Raw'!Y183</f>
        <v>38.437424</v>
      </c>
      <c r="W200" s="89">
        <f>'AEO 2022 52 Raw'!Z183</f>
        <v>38.360683000000002</v>
      </c>
      <c r="X200" s="89">
        <f>'AEO 2022 52 Raw'!AA183</f>
        <v>38.288165999999997</v>
      </c>
      <c r="Y200" s="89">
        <f>'AEO 2022 52 Raw'!AB183</f>
        <v>38.220013000000002</v>
      </c>
      <c r="Z200" s="89">
        <f>'AEO 2022 52 Raw'!AC183</f>
        <v>38.159579999999998</v>
      </c>
      <c r="AA200" s="89">
        <f>'AEO 2022 52 Raw'!AD183</f>
        <v>38.104874000000002</v>
      </c>
      <c r="AB200" s="89">
        <f>'AEO 2022 52 Raw'!AE183</f>
        <v>38.054023999999998</v>
      </c>
      <c r="AC200" s="89">
        <f>'AEO 2022 52 Raw'!AF183</f>
        <v>38.006278999999999</v>
      </c>
      <c r="AD200" s="89">
        <f>'AEO 2022 52 Raw'!AG183</f>
        <v>37.959797000000002</v>
      </c>
      <c r="AE200" s="89">
        <f>'AEO 2022 52 Raw'!AH183</f>
        <v>37.916992</v>
      </c>
      <c r="AF200" s="89">
        <f>'AEO 2022 52 Raw'!AI183</f>
        <v>37.854675</v>
      </c>
      <c r="AG200" s="95">
        <f>'AEO 2022 52 Raw'!AJ183</f>
        <v>-6.0000000000000001E-3</v>
      </c>
    </row>
    <row r="201" spans="1:33" ht="15" customHeight="1" x14ac:dyDescent="0.25">
      <c r="A201" s="83" t="s">
        <v>2353</v>
      </c>
      <c r="B201" s="88" t="s">
        <v>2183</v>
      </c>
      <c r="C201" s="89">
        <f>'AEO 2022 52 Raw'!F184</f>
        <v>59.174334999999999</v>
      </c>
      <c r="D201" s="89">
        <f>'AEO 2022 52 Raw'!G184</f>
        <v>57.654342999999997</v>
      </c>
      <c r="E201" s="89">
        <f>'AEO 2022 52 Raw'!H184</f>
        <v>56.394592000000003</v>
      </c>
      <c r="F201" s="89">
        <f>'AEO 2022 52 Raw'!I184</f>
        <v>55.301594000000001</v>
      </c>
      <c r="G201" s="89">
        <f>'AEO 2022 52 Raw'!J184</f>
        <v>54.702187000000002</v>
      </c>
      <c r="H201" s="89">
        <f>'AEO 2022 52 Raw'!K184</f>
        <v>54.233767999999998</v>
      </c>
      <c r="I201" s="89">
        <f>'AEO 2022 52 Raw'!L184</f>
        <v>53.862408000000002</v>
      </c>
      <c r="J201" s="89">
        <f>'AEO 2022 52 Raw'!M184</f>
        <v>53.581757000000003</v>
      </c>
      <c r="K201" s="89">
        <f>'AEO 2022 52 Raw'!N184</f>
        <v>53.302998000000002</v>
      </c>
      <c r="L201" s="89">
        <f>'AEO 2022 52 Raw'!O184</f>
        <v>53.087605000000003</v>
      </c>
      <c r="M201" s="89">
        <f>'AEO 2022 52 Raw'!P184</f>
        <v>52.928947000000001</v>
      </c>
      <c r="N201" s="89">
        <f>'AEO 2022 52 Raw'!Q184</f>
        <v>52.752357000000003</v>
      </c>
      <c r="O201" s="89">
        <f>'AEO 2022 52 Raw'!R184</f>
        <v>52.580089999999998</v>
      </c>
      <c r="P201" s="89">
        <f>'AEO 2022 52 Raw'!S184</f>
        <v>52.396586999999997</v>
      </c>
      <c r="Q201" s="89">
        <f>'AEO 2022 52 Raw'!T184</f>
        <v>52.223861999999997</v>
      </c>
      <c r="R201" s="89">
        <f>'AEO 2022 52 Raw'!U184</f>
        <v>52.082672000000002</v>
      </c>
      <c r="S201" s="89">
        <f>'AEO 2022 52 Raw'!V184</f>
        <v>51.952057000000003</v>
      </c>
      <c r="T201" s="89">
        <f>'AEO 2022 52 Raw'!W184</f>
        <v>51.828052999999997</v>
      </c>
      <c r="U201" s="89">
        <f>'AEO 2022 52 Raw'!X184</f>
        <v>51.709086999999997</v>
      </c>
      <c r="V201" s="89">
        <f>'AEO 2022 52 Raw'!Y184</f>
        <v>51.604809000000003</v>
      </c>
      <c r="W201" s="89">
        <f>'AEO 2022 52 Raw'!Z184</f>
        <v>51.504435999999998</v>
      </c>
      <c r="X201" s="89">
        <f>'AEO 2022 52 Raw'!AA184</f>
        <v>51.409592000000004</v>
      </c>
      <c r="Y201" s="89">
        <f>'AEO 2022 52 Raw'!AB184</f>
        <v>51.319930999999997</v>
      </c>
      <c r="Z201" s="89">
        <f>'AEO 2022 52 Raw'!AC184</f>
        <v>51.240161999999998</v>
      </c>
      <c r="AA201" s="89">
        <f>'AEO 2022 52 Raw'!AD184</f>
        <v>51.165000999999997</v>
      </c>
      <c r="AB201" s="89">
        <f>'AEO 2022 52 Raw'!AE184</f>
        <v>51.094752999999997</v>
      </c>
      <c r="AC201" s="89">
        <f>'AEO 2022 52 Raw'!AF184</f>
        <v>51.030186</v>
      </c>
      <c r="AD201" s="89">
        <f>'AEO 2022 52 Raw'!AG184</f>
        <v>50.967407000000001</v>
      </c>
      <c r="AE201" s="89">
        <f>'AEO 2022 52 Raw'!AH184</f>
        <v>50.909863000000001</v>
      </c>
      <c r="AF201" s="89">
        <f>'AEO 2022 52 Raw'!AI184</f>
        <v>50.832886000000002</v>
      </c>
      <c r="AG201" s="95">
        <f>'AEO 2022 52 Raw'!AJ184</f>
        <v>-5.0000000000000001E-3</v>
      </c>
    </row>
    <row r="202" spans="1:33" ht="15" customHeight="1" x14ac:dyDescent="0.25">
      <c r="A202" s="83" t="s">
        <v>2354</v>
      </c>
      <c r="B202" s="88" t="s">
        <v>2185</v>
      </c>
      <c r="C202" s="89">
        <f>'AEO 2022 52 Raw'!F185</f>
        <v>46.863556000000003</v>
      </c>
      <c r="D202" s="89">
        <f>'AEO 2022 52 Raw'!G185</f>
        <v>45.713096999999998</v>
      </c>
      <c r="E202" s="89">
        <f>'AEO 2022 52 Raw'!H185</f>
        <v>44.896464999999999</v>
      </c>
      <c r="F202" s="89">
        <f>'AEO 2022 52 Raw'!I185</f>
        <v>44.248558000000003</v>
      </c>
      <c r="G202" s="89">
        <f>'AEO 2022 52 Raw'!J185</f>
        <v>43.758243999999998</v>
      </c>
      <c r="H202" s="89">
        <f>'AEO 2022 52 Raw'!K185</f>
        <v>43.392982000000003</v>
      </c>
      <c r="I202" s="89">
        <f>'AEO 2022 52 Raw'!L185</f>
        <v>43.111446000000001</v>
      </c>
      <c r="J202" s="89">
        <f>'AEO 2022 52 Raw'!M185</f>
        <v>42.891917999999997</v>
      </c>
      <c r="K202" s="89">
        <f>'AEO 2022 52 Raw'!N185</f>
        <v>42.711182000000001</v>
      </c>
      <c r="L202" s="89">
        <f>'AEO 2022 52 Raw'!O185</f>
        <v>42.561646000000003</v>
      </c>
      <c r="M202" s="89">
        <f>'AEO 2022 52 Raw'!P185</f>
        <v>42.436424000000002</v>
      </c>
      <c r="N202" s="89">
        <f>'AEO 2022 52 Raw'!Q185</f>
        <v>42.327435000000001</v>
      </c>
      <c r="O202" s="89">
        <f>'AEO 2022 52 Raw'!R185</f>
        <v>42.228752</v>
      </c>
      <c r="P202" s="89">
        <f>'AEO 2022 52 Raw'!S185</f>
        <v>42.073619999999998</v>
      </c>
      <c r="Q202" s="89">
        <f>'AEO 2022 52 Raw'!T185</f>
        <v>41.913868000000001</v>
      </c>
      <c r="R202" s="89">
        <f>'AEO 2022 52 Raw'!U185</f>
        <v>41.765929999999997</v>
      </c>
      <c r="S202" s="89">
        <f>'AEO 2022 52 Raw'!V185</f>
        <v>41.626987</v>
      </c>
      <c r="T202" s="89">
        <f>'AEO 2022 52 Raw'!W185</f>
        <v>41.496589999999998</v>
      </c>
      <c r="U202" s="89">
        <f>'AEO 2022 52 Raw'!X185</f>
        <v>41.372002000000002</v>
      </c>
      <c r="V202" s="89">
        <f>'AEO 2022 52 Raw'!Y185</f>
        <v>41.256247999999999</v>
      </c>
      <c r="W202" s="89">
        <f>'AEO 2022 52 Raw'!Z185</f>
        <v>41.143185000000003</v>
      </c>
      <c r="X202" s="89">
        <f>'AEO 2022 52 Raw'!AA185</f>
        <v>41.036343000000002</v>
      </c>
      <c r="Y202" s="89">
        <f>'AEO 2022 52 Raw'!AB185</f>
        <v>40.933982999999998</v>
      </c>
      <c r="Z202" s="89">
        <f>'AEO 2022 52 Raw'!AC185</f>
        <v>40.837048000000003</v>
      </c>
      <c r="AA202" s="89">
        <f>'AEO 2022 52 Raw'!AD185</f>
        <v>40.745178000000003</v>
      </c>
      <c r="AB202" s="89">
        <f>'AEO 2022 52 Raw'!AE185</f>
        <v>40.658481999999999</v>
      </c>
      <c r="AC202" s="89">
        <f>'AEO 2022 52 Raw'!AF185</f>
        <v>40.575145999999997</v>
      </c>
      <c r="AD202" s="89">
        <f>'AEO 2022 52 Raw'!AG185</f>
        <v>40.496524999999998</v>
      </c>
      <c r="AE202" s="89">
        <f>'AEO 2022 52 Raw'!AH185</f>
        <v>40.421391</v>
      </c>
      <c r="AF202" s="89">
        <f>'AEO 2022 52 Raw'!AI185</f>
        <v>40.342776999999998</v>
      </c>
      <c r="AG202" s="95">
        <f>'AEO 2022 52 Raw'!AJ185</f>
        <v>-5.0000000000000001E-3</v>
      </c>
    </row>
    <row r="203" spans="1:33" ht="15" customHeight="1" x14ac:dyDescent="0.25">
      <c r="A203" s="83" t="s">
        <v>2355</v>
      </c>
      <c r="B203" s="88" t="s">
        <v>2187</v>
      </c>
      <c r="C203" s="89">
        <f>'AEO 2022 52 Raw'!F186</f>
        <v>0</v>
      </c>
      <c r="D203" s="89">
        <f>'AEO 2022 52 Raw'!G186</f>
        <v>0</v>
      </c>
      <c r="E203" s="89">
        <f>'AEO 2022 52 Raw'!H186</f>
        <v>0</v>
      </c>
      <c r="F203" s="89">
        <f>'AEO 2022 52 Raw'!I186</f>
        <v>0</v>
      </c>
      <c r="G203" s="89">
        <f>'AEO 2022 52 Raw'!J186</f>
        <v>0</v>
      </c>
      <c r="H203" s="89">
        <f>'AEO 2022 52 Raw'!K186</f>
        <v>0</v>
      </c>
      <c r="I203" s="89">
        <f>'AEO 2022 52 Raw'!L186</f>
        <v>0</v>
      </c>
      <c r="J203" s="89">
        <f>'AEO 2022 52 Raw'!M186</f>
        <v>0</v>
      </c>
      <c r="K203" s="89">
        <f>'AEO 2022 52 Raw'!N186</f>
        <v>0</v>
      </c>
      <c r="L203" s="89">
        <f>'AEO 2022 52 Raw'!O186</f>
        <v>0</v>
      </c>
      <c r="M203" s="89">
        <f>'AEO 2022 52 Raw'!P186</f>
        <v>0</v>
      </c>
      <c r="N203" s="89">
        <f>'AEO 2022 52 Raw'!Q186</f>
        <v>0</v>
      </c>
      <c r="O203" s="89">
        <f>'AEO 2022 52 Raw'!R186</f>
        <v>0</v>
      </c>
      <c r="P203" s="89">
        <f>'AEO 2022 52 Raw'!S186</f>
        <v>0</v>
      </c>
      <c r="Q203" s="89">
        <f>'AEO 2022 52 Raw'!T186</f>
        <v>0</v>
      </c>
      <c r="R203" s="89">
        <f>'AEO 2022 52 Raw'!U186</f>
        <v>0</v>
      </c>
      <c r="S203" s="89">
        <f>'AEO 2022 52 Raw'!V186</f>
        <v>0</v>
      </c>
      <c r="T203" s="89">
        <f>'AEO 2022 52 Raw'!W186</f>
        <v>0</v>
      </c>
      <c r="U203" s="89">
        <f>'AEO 2022 52 Raw'!X186</f>
        <v>0</v>
      </c>
      <c r="V203" s="89">
        <f>'AEO 2022 52 Raw'!Y186</f>
        <v>0</v>
      </c>
      <c r="W203" s="89">
        <f>'AEO 2022 52 Raw'!Z186</f>
        <v>0</v>
      </c>
      <c r="X203" s="89">
        <f>'AEO 2022 52 Raw'!AA186</f>
        <v>0</v>
      </c>
      <c r="Y203" s="89">
        <f>'AEO 2022 52 Raw'!AB186</f>
        <v>0</v>
      </c>
      <c r="Z203" s="89">
        <f>'AEO 2022 52 Raw'!AC186</f>
        <v>0</v>
      </c>
      <c r="AA203" s="89">
        <f>'AEO 2022 52 Raw'!AD186</f>
        <v>0</v>
      </c>
      <c r="AB203" s="89">
        <f>'AEO 2022 52 Raw'!AE186</f>
        <v>0</v>
      </c>
      <c r="AC203" s="89">
        <f>'AEO 2022 52 Raw'!AF186</f>
        <v>0</v>
      </c>
      <c r="AD203" s="89">
        <f>'AEO 2022 52 Raw'!AG186</f>
        <v>0</v>
      </c>
      <c r="AE203" s="89">
        <f>'AEO 2022 52 Raw'!AH186</f>
        <v>0</v>
      </c>
      <c r="AF203" s="89">
        <f>'AEO 2022 52 Raw'!AI186</f>
        <v>0</v>
      </c>
      <c r="AG203" s="95" t="str">
        <f>'AEO 2022 52 Raw'!AJ186</f>
        <v>- -</v>
      </c>
    </row>
    <row r="204" spans="1:33" ht="12" customHeight="1" x14ac:dyDescent="0.25">
      <c r="A204" s="83" t="s">
        <v>2356</v>
      </c>
      <c r="B204" s="88" t="s">
        <v>2189</v>
      </c>
      <c r="C204" s="89">
        <f>'AEO 2022 52 Raw'!F187</f>
        <v>42.584952999999999</v>
      </c>
      <c r="D204" s="89">
        <f>'AEO 2022 52 Raw'!G187</f>
        <v>41.636192000000001</v>
      </c>
      <c r="E204" s="89">
        <f>'AEO 2022 52 Raw'!H187</f>
        <v>40.993687000000001</v>
      </c>
      <c r="F204" s="89">
        <f>'AEO 2022 52 Raw'!I187</f>
        <v>40.550468000000002</v>
      </c>
      <c r="G204" s="89">
        <f>'AEO 2022 52 Raw'!J187</f>
        <v>40.221961999999998</v>
      </c>
      <c r="H204" s="89">
        <f>'AEO 2022 52 Raw'!K187</f>
        <v>40.048499999999997</v>
      </c>
      <c r="I204" s="89">
        <f>'AEO 2022 52 Raw'!L187</f>
        <v>39.915897000000001</v>
      </c>
      <c r="J204" s="89">
        <f>'AEO 2022 52 Raw'!M187</f>
        <v>39.812519000000002</v>
      </c>
      <c r="K204" s="89">
        <f>'AEO 2022 52 Raw'!N187</f>
        <v>39.738303999999999</v>
      </c>
      <c r="L204" s="89">
        <f>'AEO 2022 52 Raw'!O187</f>
        <v>39.677120000000002</v>
      </c>
      <c r="M204" s="89">
        <f>'AEO 2022 52 Raw'!P187</f>
        <v>39.624392999999998</v>
      </c>
      <c r="N204" s="89">
        <f>'AEO 2022 52 Raw'!Q187</f>
        <v>39.575108</v>
      </c>
      <c r="O204" s="89">
        <f>'AEO 2022 52 Raw'!R187</f>
        <v>39.526524000000002</v>
      </c>
      <c r="P204" s="89">
        <f>'AEO 2022 52 Raw'!S187</f>
        <v>39.414684000000001</v>
      </c>
      <c r="Q204" s="89">
        <f>'AEO 2022 52 Raw'!T187</f>
        <v>39.300423000000002</v>
      </c>
      <c r="R204" s="89">
        <f>'AEO 2022 52 Raw'!U187</f>
        <v>39.196739000000001</v>
      </c>
      <c r="S204" s="89">
        <f>'AEO 2022 52 Raw'!V187</f>
        <v>39.103146000000002</v>
      </c>
      <c r="T204" s="89">
        <f>'AEO 2022 52 Raw'!W187</f>
        <v>39.009189999999997</v>
      </c>
      <c r="U204" s="89">
        <f>'AEO 2022 52 Raw'!X187</f>
        <v>38.919426000000001</v>
      </c>
      <c r="V204" s="89">
        <f>'AEO 2022 52 Raw'!Y187</f>
        <v>38.834170999999998</v>
      </c>
      <c r="W204" s="89">
        <f>'AEO 2022 52 Raw'!Z187</f>
        <v>38.752144000000001</v>
      </c>
      <c r="X204" s="89">
        <f>'AEO 2022 52 Raw'!AA187</f>
        <v>38.674156000000004</v>
      </c>
      <c r="Y204" s="89">
        <f>'AEO 2022 52 Raw'!AB187</f>
        <v>38.600391000000002</v>
      </c>
      <c r="Z204" s="89">
        <f>'AEO 2022 52 Raw'!AC187</f>
        <v>38.530456999999998</v>
      </c>
      <c r="AA204" s="89">
        <f>'AEO 2022 52 Raw'!AD187</f>
        <v>38.464267999999997</v>
      </c>
      <c r="AB204" s="89">
        <f>'AEO 2022 52 Raw'!AE187</f>
        <v>38.401916999999997</v>
      </c>
      <c r="AC204" s="89">
        <f>'AEO 2022 52 Raw'!AF187</f>
        <v>38.342441999999998</v>
      </c>
      <c r="AD204" s="89">
        <f>'AEO 2022 52 Raw'!AG187</f>
        <v>38.285499999999999</v>
      </c>
      <c r="AE204" s="89">
        <f>'AEO 2022 52 Raw'!AH187</f>
        <v>38.231647000000002</v>
      </c>
      <c r="AF204" s="89">
        <f>'AEO 2022 52 Raw'!AI187</f>
        <v>38.173191000000003</v>
      </c>
      <c r="AG204" s="95">
        <f>'AEO 2022 52 Raw'!AJ187</f>
        <v>-4.0000000000000001E-3</v>
      </c>
    </row>
    <row r="205" spans="1:33" ht="15" customHeight="1" x14ac:dyDescent="0.25">
      <c r="A205" s="83" t="s">
        <v>2357</v>
      </c>
      <c r="B205" s="88" t="s">
        <v>2191</v>
      </c>
      <c r="C205" s="89">
        <f>'AEO 2022 52 Raw'!F188</f>
        <v>0</v>
      </c>
      <c r="D205" s="89">
        <f>'AEO 2022 52 Raw'!G188</f>
        <v>0</v>
      </c>
      <c r="E205" s="89">
        <f>'AEO 2022 52 Raw'!H188</f>
        <v>0</v>
      </c>
      <c r="F205" s="89">
        <f>'AEO 2022 52 Raw'!I188</f>
        <v>0</v>
      </c>
      <c r="G205" s="89">
        <f>'AEO 2022 52 Raw'!J188</f>
        <v>0</v>
      </c>
      <c r="H205" s="89">
        <f>'AEO 2022 52 Raw'!K188</f>
        <v>0</v>
      </c>
      <c r="I205" s="89">
        <f>'AEO 2022 52 Raw'!L188</f>
        <v>0</v>
      </c>
      <c r="J205" s="89">
        <f>'AEO 2022 52 Raw'!M188</f>
        <v>0</v>
      </c>
      <c r="K205" s="89">
        <f>'AEO 2022 52 Raw'!N188</f>
        <v>0</v>
      </c>
      <c r="L205" s="89">
        <f>'AEO 2022 52 Raw'!O188</f>
        <v>0</v>
      </c>
      <c r="M205" s="89">
        <f>'AEO 2022 52 Raw'!P188</f>
        <v>0</v>
      </c>
      <c r="N205" s="89">
        <f>'AEO 2022 52 Raw'!Q188</f>
        <v>0</v>
      </c>
      <c r="O205" s="89">
        <f>'AEO 2022 52 Raw'!R188</f>
        <v>0</v>
      </c>
      <c r="P205" s="89">
        <f>'AEO 2022 52 Raw'!S188</f>
        <v>0</v>
      </c>
      <c r="Q205" s="89">
        <f>'AEO 2022 52 Raw'!T188</f>
        <v>0</v>
      </c>
      <c r="R205" s="89">
        <f>'AEO 2022 52 Raw'!U188</f>
        <v>0</v>
      </c>
      <c r="S205" s="89">
        <f>'AEO 2022 52 Raw'!V188</f>
        <v>0</v>
      </c>
      <c r="T205" s="89">
        <f>'AEO 2022 52 Raw'!W188</f>
        <v>0</v>
      </c>
      <c r="U205" s="89">
        <f>'AEO 2022 52 Raw'!X188</f>
        <v>0</v>
      </c>
      <c r="V205" s="89">
        <f>'AEO 2022 52 Raw'!Y188</f>
        <v>0</v>
      </c>
      <c r="W205" s="89">
        <f>'AEO 2022 52 Raw'!Z188</f>
        <v>0</v>
      </c>
      <c r="X205" s="89">
        <f>'AEO 2022 52 Raw'!AA188</f>
        <v>0</v>
      </c>
      <c r="Y205" s="89">
        <f>'AEO 2022 52 Raw'!AB188</f>
        <v>0</v>
      </c>
      <c r="Z205" s="89">
        <f>'AEO 2022 52 Raw'!AC188</f>
        <v>0</v>
      </c>
      <c r="AA205" s="89">
        <f>'AEO 2022 52 Raw'!AD188</f>
        <v>0</v>
      </c>
      <c r="AB205" s="89">
        <f>'AEO 2022 52 Raw'!AE188</f>
        <v>0</v>
      </c>
      <c r="AC205" s="89">
        <f>'AEO 2022 52 Raw'!AF188</f>
        <v>0</v>
      </c>
      <c r="AD205" s="89">
        <f>'AEO 2022 52 Raw'!AG188</f>
        <v>0</v>
      </c>
      <c r="AE205" s="89">
        <f>'AEO 2022 52 Raw'!AH188</f>
        <v>0</v>
      </c>
      <c r="AF205" s="89">
        <f>'AEO 2022 52 Raw'!AI188</f>
        <v>0</v>
      </c>
      <c r="AG205" s="95" t="str">
        <f>'AEO 2022 52 Raw'!AJ188</f>
        <v>- -</v>
      </c>
    </row>
    <row r="206" spans="1:33" ht="15" customHeight="1" x14ac:dyDescent="0.25">
      <c r="A206" s="83" t="s">
        <v>2358</v>
      </c>
      <c r="B206" s="88" t="s">
        <v>2193</v>
      </c>
      <c r="C206" s="89">
        <f>'AEO 2022 52 Raw'!F189</f>
        <v>61.412574999999997</v>
      </c>
      <c r="D206" s="89">
        <f>'AEO 2022 52 Raw'!G189</f>
        <v>60.076225000000001</v>
      </c>
      <c r="E206" s="89">
        <f>'AEO 2022 52 Raw'!H189</f>
        <v>59.073279999999997</v>
      </c>
      <c r="F206" s="89">
        <f>'AEO 2022 52 Raw'!I189</f>
        <v>58.271636999999998</v>
      </c>
      <c r="G206" s="89">
        <f>'AEO 2022 52 Raw'!J189</f>
        <v>57.675868999999999</v>
      </c>
      <c r="H206" s="89">
        <f>'AEO 2022 52 Raw'!K189</f>
        <v>57.227271999999999</v>
      </c>
      <c r="I206" s="89">
        <f>'AEO 2022 52 Raw'!L189</f>
        <v>56.878909999999998</v>
      </c>
      <c r="J206" s="89">
        <f>'AEO 2022 52 Raw'!M189</f>
        <v>56.605209000000002</v>
      </c>
      <c r="K206" s="89">
        <f>'AEO 2022 52 Raw'!N189</f>
        <v>56.376347000000003</v>
      </c>
      <c r="L206" s="89">
        <f>'AEO 2022 52 Raw'!O189</f>
        <v>56.183788</v>
      </c>
      <c r="M206" s="89">
        <f>'AEO 2022 52 Raw'!P189</f>
        <v>56.019683999999998</v>
      </c>
      <c r="N206" s="89">
        <f>'AEO 2022 52 Raw'!Q189</f>
        <v>55.876475999999997</v>
      </c>
      <c r="O206" s="89">
        <f>'AEO 2022 52 Raw'!R189</f>
        <v>55.742786000000002</v>
      </c>
      <c r="P206" s="89">
        <f>'AEO 2022 52 Raw'!S189</f>
        <v>55.552574</v>
      </c>
      <c r="Q206" s="89">
        <f>'AEO 2022 52 Raw'!T189</f>
        <v>55.365208000000003</v>
      </c>
      <c r="R206" s="89">
        <f>'AEO 2022 52 Raw'!U189</f>
        <v>55.193420000000003</v>
      </c>
      <c r="S206" s="89">
        <f>'AEO 2022 52 Raw'!V189</f>
        <v>55.033188000000003</v>
      </c>
      <c r="T206" s="89">
        <f>'AEO 2022 52 Raw'!W189</f>
        <v>54.882015000000003</v>
      </c>
      <c r="U206" s="89">
        <f>'AEO 2022 52 Raw'!X189</f>
        <v>54.737160000000003</v>
      </c>
      <c r="V206" s="89">
        <f>'AEO 2022 52 Raw'!Y189</f>
        <v>54.599079000000003</v>
      </c>
      <c r="W206" s="89">
        <f>'AEO 2022 52 Raw'!Z189</f>
        <v>54.465800999999999</v>
      </c>
      <c r="X206" s="89">
        <f>'AEO 2022 52 Raw'!AA189</f>
        <v>54.338912999999998</v>
      </c>
      <c r="Y206" s="89">
        <f>'AEO 2022 52 Raw'!AB189</f>
        <v>54.218296000000002</v>
      </c>
      <c r="Z206" s="89">
        <f>'AEO 2022 52 Raw'!AC189</f>
        <v>54.103394000000002</v>
      </c>
      <c r="AA206" s="89">
        <f>'AEO 2022 52 Raw'!AD189</f>
        <v>53.994216999999999</v>
      </c>
      <c r="AB206" s="89">
        <f>'AEO 2022 52 Raw'!AE189</f>
        <v>53.891204999999999</v>
      </c>
      <c r="AC206" s="89">
        <f>'AEO 2022 52 Raw'!AF189</f>
        <v>53.792309000000003</v>
      </c>
      <c r="AD206" s="89">
        <f>'AEO 2022 52 Raw'!AG189</f>
        <v>53.698222999999999</v>
      </c>
      <c r="AE206" s="89">
        <f>'AEO 2022 52 Raw'!AH189</f>
        <v>53.608607999999997</v>
      </c>
      <c r="AF206" s="89">
        <f>'AEO 2022 52 Raw'!AI189</f>
        <v>53.515808</v>
      </c>
      <c r="AG206" s="95">
        <f>'AEO 2022 52 Raw'!AJ189</f>
        <v>-5.0000000000000001E-3</v>
      </c>
    </row>
    <row r="207" spans="1:33" ht="15" customHeight="1" x14ac:dyDescent="0.25">
      <c r="A207" s="83" t="s">
        <v>2359</v>
      </c>
      <c r="B207" s="88" t="s">
        <v>2195</v>
      </c>
      <c r="C207" s="89">
        <f>'AEO 2022 52 Raw'!F190</f>
        <v>86.827613999999997</v>
      </c>
      <c r="D207" s="89">
        <f>'AEO 2022 52 Raw'!G190</f>
        <v>85.072188999999995</v>
      </c>
      <c r="E207" s="89">
        <f>'AEO 2022 52 Raw'!H190</f>
        <v>83.758408000000003</v>
      </c>
      <c r="F207" s="89">
        <f>'AEO 2022 52 Raw'!I190</f>
        <v>82.714600000000004</v>
      </c>
      <c r="G207" s="89">
        <f>'AEO 2022 52 Raw'!J190</f>
        <v>81.896225000000001</v>
      </c>
      <c r="H207" s="89">
        <f>'AEO 2022 52 Raw'!K190</f>
        <v>81.287018000000003</v>
      </c>
      <c r="I207" s="89">
        <f>'AEO 2022 52 Raw'!L190</f>
        <v>80.815781000000001</v>
      </c>
      <c r="J207" s="89">
        <f>'AEO 2022 52 Raw'!M190</f>
        <v>80.438972000000007</v>
      </c>
      <c r="K207" s="89">
        <f>'AEO 2022 52 Raw'!N190</f>
        <v>80.118628999999999</v>
      </c>
      <c r="L207" s="89">
        <f>'AEO 2022 52 Raw'!O190</f>
        <v>79.839989000000003</v>
      </c>
      <c r="M207" s="89">
        <f>'AEO 2022 52 Raw'!P190</f>
        <v>79.594787999999994</v>
      </c>
      <c r="N207" s="89">
        <f>'AEO 2022 52 Raw'!Q190</f>
        <v>79.380324999999999</v>
      </c>
      <c r="O207" s="89">
        <f>'AEO 2022 52 Raw'!R190</f>
        <v>79.177773000000002</v>
      </c>
      <c r="P207" s="89">
        <f>'AEO 2022 52 Raw'!S190</f>
        <v>78.923850999999999</v>
      </c>
      <c r="Q207" s="89">
        <f>'AEO 2022 52 Raw'!T190</f>
        <v>78.678787</v>
      </c>
      <c r="R207" s="89">
        <f>'AEO 2022 52 Raw'!U190</f>
        <v>78.452003000000005</v>
      </c>
      <c r="S207" s="89">
        <f>'AEO 2022 52 Raw'!V190</f>
        <v>78.244147999999996</v>
      </c>
      <c r="T207" s="89">
        <f>'AEO 2022 52 Raw'!W190</f>
        <v>78.044708</v>
      </c>
      <c r="U207" s="89">
        <f>'AEO 2022 52 Raw'!X190</f>
        <v>77.853927999999996</v>
      </c>
      <c r="V207" s="89">
        <f>'AEO 2022 52 Raw'!Y190</f>
        <v>77.670090000000002</v>
      </c>
      <c r="W207" s="89">
        <f>'AEO 2022 52 Raw'!Z190</f>
        <v>77.493042000000003</v>
      </c>
      <c r="X207" s="89">
        <f>'AEO 2022 52 Raw'!AA190</f>
        <v>77.324303</v>
      </c>
      <c r="Y207" s="89">
        <f>'AEO 2022 52 Raw'!AB190</f>
        <v>77.164878999999999</v>
      </c>
      <c r="Z207" s="89">
        <f>'AEO 2022 52 Raw'!AC190</f>
        <v>77.012466000000003</v>
      </c>
      <c r="AA207" s="89">
        <f>'AEO 2022 52 Raw'!AD190</f>
        <v>76.867621999999997</v>
      </c>
      <c r="AB207" s="89">
        <f>'AEO 2022 52 Raw'!AE190</f>
        <v>76.730080000000001</v>
      </c>
      <c r="AC207" s="89">
        <f>'AEO 2022 52 Raw'!AF190</f>
        <v>76.600479000000007</v>
      </c>
      <c r="AD207" s="89">
        <f>'AEO 2022 52 Raw'!AG190</f>
        <v>76.474570999999997</v>
      </c>
      <c r="AE207" s="89">
        <f>'AEO 2022 52 Raw'!AH190</f>
        <v>76.356849999999994</v>
      </c>
      <c r="AF207" s="89">
        <f>'AEO 2022 52 Raw'!AI190</f>
        <v>76.235709999999997</v>
      </c>
      <c r="AG207" s="95">
        <f>'AEO 2022 52 Raw'!AJ190</f>
        <v>-4.0000000000000001E-3</v>
      </c>
    </row>
    <row r="208" spans="1:33" ht="15" customHeight="1" x14ac:dyDescent="0.25">
      <c r="A208" s="83" t="s">
        <v>2360</v>
      </c>
      <c r="B208" s="88" t="s">
        <v>2197</v>
      </c>
      <c r="C208" s="89">
        <f>'AEO 2022 52 Raw'!F191</f>
        <v>46.066398999999997</v>
      </c>
      <c r="D208" s="89">
        <f>'AEO 2022 52 Raw'!G191</f>
        <v>44.824924000000003</v>
      </c>
      <c r="E208" s="89">
        <f>'AEO 2022 52 Raw'!H191</f>
        <v>43.81015</v>
      </c>
      <c r="F208" s="89">
        <f>'AEO 2022 52 Raw'!I191</f>
        <v>42.938155999999999</v>
      </c>
      <c r="G208" s="89">
        <f>'AEO 2022 52 Raw'!J191</f>
        <v>42.475234999999998</v>
      </c>
      <c r="H208" s="89">
        <f>'AEO 2022 52 Raw'!K191</f>
        <v>42.151328999999997</v>
      </c>
      <c r="I208" s="89">
        <f>'AEO 2022 52 Raw'!L191</f>
        <v>41.895434999999999</v>
      </c>
      <c r="J208" s="89">
        <f>'AEO 2022 52 Raw'!M191</f>
        <v>41.715488000000001</v>
      </c>
      <c r="K208" s="89">
        <f>'AEO 2022 52 Raw'!N191</f>
        <v>41.534702000000003</v>
      </c>
      <c r="L208" s="89">
        <f>'AEO 2022 52 Raw'!O191</f>
        <v>41.405884</v>
      </c>
      <c r="M208" s="89">
        <f>'AEO 2022 52 Raw'!P191</f>
        <v>41.324444</v>
      </c>
      <c r="N208" s="89">
        <f>'AEO 2022 52 Raw'!Q191</f>
        <v>41.226500999999999</v>
      </c>
      <c r="O208" s="89">
        <f>'AEO 2022 52 Raw'!R191</f>
        <v>41.131908000000003</v>
      </c>
      <c r="P208" s="89">
        <f>'AEO 2022 52 Raw'!S191</f>
        <v>40.977443999999998</v>
      </c>
      <c r="Q208" s="89">
        <f>'AEO 2022 52 Raw'!T191</f>
        <v>40.820239999999998</v>
      </c>
      <c r="R208" s="89">
        <f>'AEO 2022 52 Raw'!U191</f>
        <v>40.689728000000002</v>
      </c>
      <c r="S208" s="89">
        <f>'AEO 2022 52 Raw'!V191</f>
        <v>40.567554000000001</v>
      </c>
      <c r="T208" s="89">
        <f>'AEO 2022 52 Raw'!W191</f>
        <v>40.451096</v>
      </c>
      <c r="U208" s="89">
        <f>'AEO 2022 52 Raw'!X191</f>
        <v>40.339385999999998</v>
      </c>
      <c r="V208" s="89">
        <f>'AEO 2022 52 Raw'!Y191</f>
        <v>40.24044</v>
      </c>
      <c r="W208" s="89">
        <f>'AEO 2022 52 Raw'!Z191</f>
        <v>40.144634000000003</v>
      </c>
      <c r="X208" s="89">
        <f>'AEO 2022 52 Raw'!AA191</f>
        <v>40.053375000000003</v>
      </c>
      <c r="Y208" s="89">
        <f>'AEO 2022 52 Raw'!AB191</f>
        <v>39.966315999999999</v>
      </c>
      <c r="Z208" s="89">
        <f>'AEO 2022 52 Raw'!AC191</f>
        <v>39.887504999999997</v>
      </c>
      <c r="AA208" s="89">
        <f>'AEO 2022 52 Raw'!AD191</f>
        <v>39.812705999999999</v>
      </c>
      <c r="AB208" s="89">
        <f>'AEO 2022 52 Raw'!AE191</f>
        <v>39.742111000000001</v>
      </c>
      <c r="AC208" s="89">
        <f>'AEO 2022 52 Raw'!AF191</f>
        <v>39.674339000000003</v>
      </c>
      <c r="AD208" s="89">
        <f>'AEO 2022 52 Raw'!AG191</f>
        <v>39.609810000000003</v>
      </c>
      <c r="AE208" s="89">
        <f>'AEO 2022 52 Raw'!AH191</f>
        <v>39.548321000000001</v>
      </c>
      <c r="AF208" s="89">
        <f>'AEO 2022 52 Raw'!AI191</f>
        <v>39.482593999999999</v>
      </c>
      <c r="AG208" s="95">
        <f>'AEO 2022 52 Raw'!AJ191</f>
        <v>-5.0000000000000001E-3</v>
      </c>
    </row>
    <row r="209" spans="1:33" ht="12" customHeight="1" x14ac:dyDescent="0.25">
      <c r="A209" s="83" t="s">
        <v>2361</v>
      </c>
      <c r="B209" s="88" t="s">
        <v>2199</v>
      </c>
      <c r="C209" s="89">
        <f>'AEO 2022 52 Raw'!F192</f>
        <v>63.963467000000001</v>
      </c>
      <c r="D209" s="89">
        <f>'AEO 2022 52 Raw'!G192</f>
        <v>62.318652999999998</v>
      </c>
      <c r="E209" s="89">
        <f>'AEO 2022 52 Raw'!H192</f>
        <v>60.990806999999997</v>
      </c>
      <c r="F209" s="89">
        <f>'AEO 2022 52 Raw'!I192</f>
        <v>59.831802000000003</v>
      </c>
      <c r="G209" s="89">
        <f>'AEO 2022 52 Raw'!J192</f>
        <v>59.182628999999999</v>
      </c>
      <c r="H209" s="89">
        <f>'AEO 2022 52 Raw'!K192</f>
        <v>58.707096</v>
      </c>
      <c r="I209" s="89">
        <f>'AEO 2022 52 Raw'!L192</f>
        <v>58.323635000000003</v>
      </c>
      <c r="J209" s="89">
        <f>'AEO 2022 52 Raw'!M192</f>
        <v>58.041172000000003</v>
      </c>
      <c r="K209" s="89">
        <f>'AEO 2022 52 Raw'!N192</f>
        <v>57.765785000000001</v>
      </c>
      <c r="L209" s="89">
        <f>'AEO 2022 52 Raw'!O192</f>
        <v>57.557963999999998</v>
      </c>
      <c r="M209" s="89">
        <f>'AEO 2022 52 Raw'!P192</f>
        <v>57.410522</v>
      </c>
      <c r="N209" s="89">
        <f>'AEO 2022 52 Raw'!Q192</f>
        <v>57.247402000000001</v>
      </c>
      <c r="O209" s="89">
        <f>'AEO 2022 52 Raw'!R192</f>
        <v>57.089153000000003</v>
      </c>
      <c r="P209" s="89">
        <f>'AEO 2022 52 Raw'!S192</f>
        <v>56.874915999999999</v>
      </c>
      <c r="Q209" s="89">
        <f>'AEO 2022 52 Raw'!T192</f>
        <v>56.663345</v>
      </c>
      <c r="R209" s="89">
        <f>'AEO 2022 52 Raw'!U192</f>
        <v>56.480956999999997</v>
      </c>
      <c r="S209" s="89">
        <f>'AEO 2022 52 Raw'!V192</f>
        <v>56.309986000000002</v>
      </c>
      <c r="T209" s="89">
        <f>'AEO 2022 52 Raw'!W192</f>
        <v>56.148814999999999</v>
      </c>
      <c r="U209" s="89">
        <f>'AEO 2022 52 Raw'!X192</f>
        <v>55.994239999999998</v>
      </c>
      <c r="V209" s="89">
        <f>'AEO 2022 52 Raw'!Y192</f>
        <v>55.857185000000001</v>
      </c>
      <c r="W209" s="89">
        <f>'AEO 2022 52 Raw'!Z192</f>
        <v>55.723720999999998</v>
      </c>
      <c r="X209" s="89">
        <f>'AEO 2022 52 Raw'!AA192</f>
        <v>55.596874</v>
      </c>
      <c r="Y209" s="89">
        <f>'AEO 2022 52 Raw'!AB192</f>
        <v>55.475287999999999</v>
      </c>
      <c r="Z209" s="89">
        <f>'AEO 2022 52 Raw'!AC192</f>
        <v>55.364254000000003</v>
      </c>
      <c r="AA209" s="89">
        <f>'AEO 2022 52 Raw'!AD192</f>
        <v>55.258591000000003</v>
      </c>
      <c r="AB209" s="89">
        <f>'AEO 2022 52 Raw'!AE192</f>
        <v>55.158580999999998</v>
      </c>
      <c r="AC209" s="89">
        <f>'AEO 2022 52 Raw'!AF192</f>
        <v>55.062218000000001</v>
      </c>
      <c r="AD209" s="89">
        <f>'AEO 2022 52 Raw'!AG192</f>
        <v>54.971310000000003</v>
      </c>
      <c r="AE209" s="89">
        <f>'AEO 2022 52 Raw'!AH192</f>
        <v>54.884158999999997</v>
      </c>
      <c r="AF209" s="89">
        <f>'AEO 2022 52 Raw'!AI192</f>
        <v>54.793940999999997</v>
      </c>
      <c r="AG209" s="95">
        <f>'AEO 2022 52 Raw'!AJ192</f>
        <v>-5.0000000000000001E-3</v>
      </c>
    </row>
    <row r="210" spans="1:33" ht="15" customHeight="1" x14ac:dyDescent="0.25">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B211" s="35" t="s">
        <v>200</v>
      </c>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5"/>
    </row>
    <row r="212" spans="1:33" ht="15" customHeight="1" x14ac:dyDescent="0.25">
      <c r="A212" s="83" t="s">
        <v>2362</v>
      </c>
      <c r="B212" s="88" t="s">
        <v>2169</v>
      </c>
      <c r="C212" s="89">
        <f>'AEO 2022 52 Raw'!F194</f>
        <v>0</v>
      </c>
      <c r="D212" s="89">
        <f>'AEO 2022 52 Raw'!G194</f>
        <v>0</v>
      </c>
      <c r="E212" s="89">
        <f>'AEO 2022 52 Raw'!H194</f>
        <v>0</v>
      </c>
      <c r="F212" s="89">
        <f>'AEO 2022 52 Raw'!I194</f>
        <v>0</v>
      </c>
      <c r="G212" s="89">
        <f>'AEO 2022 52 Raw'!J194</f>
        <v>0</v>
      </c>
      <c r="H212" s="89">
        <f>'AEO 2022 52 Raw'!K194</f>
        <v>0</v>
      </c>
      <c r="I212" s="89">
        <f>'AEO 2022 52 Raw'!L194</f>
        <v>0</v>
      </c>
      <c r="J212" s="89">
        <f>'AEO 2022 52 Raw'!M194</f>
        <v>0</v>
      </c>
      <c r="K212" s="89">
        <f>'AEO 2022 52 Raw'!N194</f>
        <v>0</v>
      </c>
      <c r="L212" s="89">
        <f>'AEO 2022 52 Raw'!O194</f>
        <v>0</v>
      </c>
      <c r="M212" s="89">
        <f>'AEO 2022 52 Raw'!P194</f>
        <v>0</v>
      </c>
      <c r="N212" s="89">
        <f>'AEO 2022 52 Raw'!Q194</f>
        <v>0</v>
      </c>
      <c r="O212" s="89">
        <f>'AEO 2022 52 Raw'!R194</f>
        <v>0</v>
      </c>
      <c r="P212" s="89">
        <f>'AEO 2022 52 Raw'!S194</f>
        <v>0</v>
      </c>
      <c r="Q212" s="89">
        <f>'AEO 2022 52 Raw'!T194</f>
        <v>0</v>
      </c>
      <c r="R212" s="89">
        <f>'AEO 2022 52 Raw'!U194</f>
        <v>0</v>
      </c>
      <c r="S212" s="89">
        <f>'AEO 2022 52 Raw'!V194</f>
        <v>0</v>
      </c>
      <c r="T212" s="89">
        <f>'AEO 2022 52 Raw'!W194</f>
        <v>0</v>
      </c>
      <c r="U212" s="89">
        <f>'AEO 2022 52 Raw'!X194</f>
        <v>0</v>
      </c>
      <c r="V212" s="89">
        <f>'AEO 2022 52 Raw'!Y194</f>
        <v>0</v>
      </c>
      <c r="W212" s="89">
        <f>'AEO 2022 52 Raw'!Z194</f>
        <v>0</v>
      </c>
      <c r="X212" s="89">
        <f>'AEO 2022 52 Raw'!AA194</f>
        <v>0</v>
      </c>
      <c r="Y212" s="89">
        <f>'AEO 2022 52 Raw'!AB194</f>
        <v>0</v>
      </c>
      <c r="Z212" s="89">
        <f>'AEO 2022 52 Raw'!AC194</f>
        <v>0</v>
      </c>
      <c r="AA212" s="89">
        <f>'AEO 2022 52 Raw'!AD194</f>
        <v>0</v>
      </c>
      <c r="AB212" s="89">
        <f>'AEO 2022 52 Raw'!AE194</f>
        <v>0</v>
      </c>
      <c r="AC212" s="89">
        <f>'AEO 2022 52 Raw'!AF194</f>
        <v>0</v>
      </c>
      <c r="AD212" s="89">
        <f>'AEO 2022 52 Raw'!AG194</f>
        <v>0</v>
      </c>
      <c r="AE212" s="89">
        <f>'AEO 2022 52 Raw'!AH194</f>
        <v>0</v>
      </c>
      <c r="AF212" s="89">
        <f>'AEO 2022 52 Raw'!AI194</f>
        <v>0</v>
      </c>
      <c r="AG212" s="95" t="str">
        <f>'AEO 2022 52 Raw'!AJ194</f>
        <v>- -</v>
      </c>
    </row>
    <row r="213" spans="1:33" ht="15" customHeight="1" x14ac:dyDescent="0.25">
      <c r="A213" s="83" t="s">
        <v>2363</v>
      </c>
      <c r="B213" s="88" t="s">
        <v>2171</v>
      </c>
      <c r="C213" s="89">
        <f>'AEO 2022 52 Raw'!F195</f>
        <v>53.930892999999998</v>
      </c>
      <c r="D213" s="89">
        <f>'AEO 2022 52 Raw'!G195</f>
        <v>52.736598999999998</v>
      </c>
      <c r="E213" s="89">
        <f>'AEO 2022 52 Raw'!H195</f>
        <v>51.807518000000002</v>
      </c>
      <c r="F213" s="89">
        <f>'AEO 2022 52 Raw'!I195</f>
        <v>51.068665000000003</v>
      </c>
      <c r="G213" s="89">
        <f>'AEO 2022 52 Raw'!J195</f>
        <v>50.574913000000002</v>
      </c>
      <c r="H213" s="89">
        <f>'AEO 2022 52 Raw'!K195</f>
        <v>50.182892000000002</v>
      </c>
      <c r="I213" s="89">
        <f>'AEO 2022 52 Raw'!L195</f>
        <v>49.855468999999999</v>
      </c>
      <c r="J213" s="89">
        <f>'AEO 2022 52 Raw'!M195</f>
        <v>49.586357</v>
      </c>
      <c r="K213" s="89">
        <f>'AEO 2022 52 Raw'!N195</f>
        <v>49.350586</v>
      </c>
      <c r="L213" s="89">
        <f>'AEO 2022 52 Raw'!O195</f>
        <v>49.150886999999997</v>
      </c>
      <c r="M213" s="89">
        <f>'AEO 2022 52 Raw'!P195</f>
        <v>48.980145</v>
      </c>
      <c r="N213" s="89">
        <f>'AEO 2022 52 Raw'!Q195</f>
        <v>48.820545000000003</v>
      </c>
      <c r="O213" s="89">
        <f>'AEO 2022 52 Raw'!R195</f>
        <v>48.668739000000002</v>
      </c>
      <c r="P213" s="89">
        <f>'AEO 2022 52 Raw'!S195</f>
        <v>48.506447000000001</v>
      </c>
      <c r="Q213" s="89">
        <f>'AEO 2022 52 Raw'!T195</f>
        <v>48.354500000000002</v>
      </c>
      <c r="R213" s="89">
        <f>'AEO 2022 52 Raw'!U195</f>
        <v>48.218437000000002</v>
      </c>
      <c r="S213" s="89">
        <f>'AEO 2022 52 Raw'!V195</f>
        <v>48.092537</v>
      </c>
      <c r="T213" s="89">
        <f>'AEO 2022 52 Raw'!W195</f>
        <v>47.975002000000003</v>
      </c>
      <c r="U213" s="89">
        <f>'AEO 2022 52 Raw'!X195</f>
        <v>47.863109999999999</v>
      </c>
      <c r="V213" s="89">
        <f>'AEO 2022 52 Raw'!Y195</f>
        <v>47.759548000000002</v>
      </c>
      <c r="W213" s="89">
        <f>'AEO 2022 52 Raw'!Z195</f>
        <v>47.660088000000002</v>
      </c>
      <c r="X213" s="89">
        <f>'AEO 2022 52 Raw'!AA195</f>
        <v>47.566504999999999</v>
      </c>
      <c r="Y213" s="89">
        <f>'AEO 2022 52 Raw'!AB195</f>
        <v>47.478282999999998</v>
      </c>
      <c r="Z213" s="89">
        <f>'AEO 2022 52 Raw'!AC195</f>
        <v>47.396090999999998</v>
      </c>
      <c r="AA213" s="89">
        <f>'AEO 2022 52 Raw'!AD195</f>
        <v>47.318947000000001</v>
      </c>
      <c r="AB213" s="89">
        <f>'AEO 2022 52 Raw'!AE195</f>
        <v>47.247089000000003</v>
      </c>
      <c r="AC213" s="89">
        <f>'AEO 2022 52 Raw'!AF195</f>
        <v>47.178542999999998</v>
      </c>
      <c r="AD213" s="89">
        <f>'AEO 2022 52 Raw'!AG195</f>
        <v>47.114330000000002</v>
      </c>
      <c r="AE213" s="89">
        <f>'AEO 2022 52 Raw'!AH195</f>
        <v>47.053730000000002</v>
      </c>
      <c r="AF213" s="89">
        <f>'AEO 2022 52 Raw'!AI195</f>
        <v>46.974884000000003</v>
      </c>
      <c r="AG213" s="95">
        <f>'AEO 2022 52 Raw'!AJ195</f>
        <v>-5.0000000000000001E-3</v>
      </c>
    </row>
    <row r="214" spans="1:33" ht="15" customHeight="1" x14ac:dyDescent="0.25">
      <c r="A214" s="83" t="s">
        <v>2364</v>
      </c>
      <c r="B214" s="88" t="s">
        <v>2173</v>
      </c>
      <c r="C214" s="89">
        <f>'AEO 2022 52 Raw'!F196</f>
        <v>46.43074</v>
      </c>
      <c r="D214" s="89">
        <f>'AEO 2022 52 Raw'!G196</f>
        <v>45.205295999999997</v>
      </c>
      <c r="E214" s="89">
        <f>'AEO 2022 52 Raw'!H196</f>
        <v>44.262352</v>
      </c>
      <c r="F214" s="89">
        <f>'AEO 2022 52 Raw'!I196</f>
        <v>43.502167</v>
      </c>
      <c r="G214" s="89">
        <f>'AEO 2022 52 Raw'!J196</f>
        <v>43.016392000000003</v>
      </c>
      <c r="H214" s="89">
        <f>'AEO 2022 52 Raw'!K196</f>
        <v>42.613093999999997</v>
      </c>
      <c r="I214" s="89">
        <f>'AEO 2022 52 Raw'!L196</f>
        <v>42.270279000000002</v>
      </c>
      <c r="J214" s="89">
        <f>'AEO 2022 52 Raw'!M196</f>
        <v>41.995316000000003</v>
      </c>
      <c r="K214" s="89">
        <f>'AEO 2022 52 Raw'!N196</f>
        <v>41.753365000000002</v>
      </c>
      <c r="L214" s="89">
        <f>'AEO 2022 52 Raw'!O196</f>
        <v>41.548012</v>
      </c>
      <c r="M214" s="89">
        <f>'AEO 2022 52 Raw'!P196</f>
        <v>41.372622999999997</v>
      </c>
      <c r="N214" s="89">
        <f>'AEO 2022 52 Raw'!Q196</f>
        <v>41.208911999999998</v>
      </c>
      <c r="O214" s="89">
        <f>'AEO 2022 52 Raw'!R196</f>
        <v>41.053058999999998</v>
      </c>
      <c r="P214" s="89">
        <f>'AEO 2022 52 Raw'!S196</f>
        <v>40.887619000000001</v>
      </c>
      <c r="Q214" s="89">
        <f>'AEO 2022 52 Raw'!T196</f>
        <v>40.733452</v>
      </c>
      <c r="R214" s="89">
        <f>'AEO 2022 52 Raw'!U196</f>
        <v>40.596397000000003</v>
      </c>
      <c r="S214" s="89">
        <f>'AEO 2022 52 Raw'!V196</f>
        <v>40.469959000000003</v>
      </c>
      <c r="T214" s="89">
        <f>'AEO 2022 52 Raw'!W196</f>
        <v>40.351238000000002</v>
      </c>
      <c r="U214" s="89">
        <f>'AEO 2022 52 Raw'!X196</f>
        <v>40.238166999999997</v>
      </c>
      <c r="V214" s="89">
        <f>'AEO 2022 52 Raw'!Y196</f>
        <v>40.132542000000001</v>
      </c>
      <c r="W214" s="89">
        <f>'AEO 2022 52 Raw'!Z196</f>
        <v>40.031436999999997</v>
      </c>
      <c r="X214" s="89">
        <f>'AEO 2022 52 Raw'!AA196</f>
        <v>39.935851999999997</v>
      </c>
      <c r="Y214" s="89">
        <f>'AEO 2022 52 Raw'!AB196</f>
        <v>39.845894000000001</v>
      </c>
      <c r="Z214" s="89">
        <f>'AEO 2022 52 Raw'!AC196</f>
        <v>39.761906000000003</v>
      </c>
      <c r="AA214" s="89">
        <f>'AEO 2022 52 Raw'!AD196</f>
        <v>39.683059999999998</v>
      </c>
      <c r="AB214" s="89">
        <f>'AEO 2022 52 Raw'!AE196</f>
        <v>39.609431999999998</v>
      </c>
      <c r="AC214" s="89">
        <f>'AEO 2022 52 Raw'!AF196</f>
        <v>39.539409999999997</v>
      </c>
      <c r="AD214" s="89">
        <f>'AEO 2022 52 Raw'!AG196</f>
        <v>39.473232000000003</v>
      </c>
      <c r="AE214" s="89">
        <f>'AEO 2022 52 Raw'!AH196</f>
        <v>39.411071999999997</v>
      </c>
      <c r="AF214" s="89">
        <f>'AEO 2022 52 Raw'!AI196</f>
        <v>39.330531999999998</v>
      </c>
      <c r="AG214" s="95">
        <f>'AEO 2022 52 Raw'!AJ196</f>
        <v>-6.0000000000000001E-3</v>
      </c>
    </row>
    <row r="215" spans="1:33" ht="15" customHeight="1" x14ac:dyDescent="0.25">
      <c r="A215" s="83" t="s">
        <v>2365</v>
      </c>
      <c r="B215" s="88" t="s">
        <v>2175</v>
      </c>
      <c r="C215" s="89">
        <f>'AEO 2022 52 Raw'!F197</f>
        <v>48.032688</v>
      </c>
      <c r="D215" s="89">
        <f>'AEO 2022 52 Raw'!G197</f>
        <v>46.572719999999997</v>
      </c>
      <c r="E215" s="89">
        <f>'AEO 2022 52 Raw'!H197</f>
        <v>45.389023000000002</v>
      </c>
      <c r="F215" s="89">
        <f>'AEO 2022 52 Raw'!I197</f>
        <v>44.383831000000001</v>
      </c>
      <c r="G215" s="89">
        <f>'AEO 2022 52 Raw'!J197</f>
        <v>43.804836000000002</v>
      </c>
      <c r="H215" s="89">
        <f>'AEO 2022 52 Raw'!K197</f>
        <v>43.362006999999998</v>
      </c>
      <c r="I215" s="89">
        <f>'AEO 2022 52 Raw'!L197</f>
        <v>43.000965000000001</v>
      </c>
      <c r="J215" s="89">
        <f>'AEO 2022 52 Raw'!M197</f>
        <v>42.719341</v>
      </c>
      <c r="K215" s="89">
        <f>'AEO 2022 52 Raw'!N197</f>
        <v>42.455779999999997</v>
      </c>
      <c r="L215" s="89">
        <f>'AEO 2022 52 Raw'!O197</f>
        <v>42.242905</v>
      </c>
      <c r="M215" s="89">
        <f>'AEO 2022 52 Raw'!P197</f>
        <v>42.073746</v>
      </c>
      <c r="N215" s="89">
        <f>'AEO 2022 52 Raw'!Q197</f>
        <v>41.900996999999997</v>
      </c>
      <c r="O215" s="89">
        <f>'AEO 2022 52 Raw'!R197</f>
        <v>41.734366999999999</v>
      </c>
      <c r="P215" s="89">
        <f>'AEO 2022 52 Raw'!S197</f>
        <v>41.557307999999999</v>
      </c>
      <c r="Q215" s="89">
        <f>'AEO 2022 52 Raw'!T197</f>
        <v>41.391190000000002</v>
      </c>
      <c r="R215" s="89">
        <f>'AEO 2022 52 Raw'!U197</f>
        <v>41.249865999999997</v>
      </c>
      <c r="S215" s="89">
        <f>'AEO 2022 52 Raw'!V197</f>
        <v>41.118935</v>
      </c>
      <c r="T215" s="89">
        <f>'AEO 2022 52 Raw'!W197</f>
        <v>40.995868999999999</v>
      </c>
      <c r="U215" s="89">
        <f>'AEO 2022 52 Raw'!X197</f>
        <v>40.878540000000001</v>
      </c>
      <c r="V215" s="89">
        <f>'AEO 2022 52 Raw'!Y197</f>
        <v>40.772399999999998</v>
      </c>
      <c r="W215" s="89">
        <f>'AEO 2022 52 Raw'!Z197</f>
        <v>40.670689000000003</v>
      </c>
      <c r="X215" s="89">
        <f>'AEO 2022 52 Raw'!AA197</f>
        <v>40.574463000000002</v>
      </c>
      <c r="Y215" s="89">
        <f>'AEO 2022 52 Raw'!AB197</f>
        <v>40.483738000000002</v>
      </c>
      <c r="Z215" s="89">
        <f>'AEO 2022 52 Raw'!AC197</f>
        <v>40.400993</v>
      </c>
      <c r="AA215" s="89">
        <f>'AEO 2022 52 Raw'!AD197</f>
        <v>40.323264999999999</v>
      </c>
      <c r="AB215" s="89">
        <f>'AEO 2022 52 Raw'!AE197</f>
        <v>40.250683000000002</v>
      </c>
      <c r="AC215" s="89">
        <f>'AEO 2022 52 Raw'!AF197</f>
        <v>40.181637000000002</v>
      </c>
      <c r="AD215" s="89">
        <f>'AEO 2022 52 Raw'!AG197</f>
        <v>40.116366999999997</v>
      </c>
      <c r="AE215" s="89">
        <f>'AEO 2022 52 Raw'!AH197</f>
        <v>40.054993000000003</v>
      </c>
      <c r="AF215" s="89">
        <f>'AEO 2022 52 Raw'!AI197</f>
        <v>39.975181999999997</v>
      </c>
      <c r="AG215" s="95">
        <f>'AEO 2022 52 Raw'!AJ197</f>
        <v>-6.0000000000000001E-3</v>
      </c>
    </row>
    <row r="216" spans="1:33" ht="15" customHeight="1" x14ac:dyDescent="0.25">
      <c r="A216" s="83" t="s">
        <v>2366</v>
      </c>
      <c r="B216" s="88" t="s">
        <v>2177</v>
      </c>
      <c r="C216" s="89">
        <f>'AEO 2022 52 Raw'!F198</f>
        <v>56.601604000000002</v>
      </c>
      <c r="D216" s="89">
        <f>'AEO 2022 52 Raw'!G198</f>
        <v>54.861153000000002</v>
      </c>
      <c r="E216" s="89">
        <f>'AEO 2022 52 Raw'!H198</f>
        <v>53.412148000000002</v>
      </c>
      <c r="F216" s="89">
        <f>'AEO 2022 52 Raw'!I198</f>
        <v>52.145473000000003</v>
      </c>
      <c r="G216" s="89">
        <f>'AEO 2022 52 Raw'!J198</f>
        <v>51.484012999999997</v>
      </c>
      <c r="H216" s="89">
        <f>'AEO 2022 52 Raw'!K198</f>
        <v>50.970748999999998</v>
      </c>
      <c r="I216" s="89">
        <f>'AEO 2022 52 Raw'!L198</f>
        <v>50.544910000000002</v>
      </c>
      <c r="J216" s="89">
        <f>'AEO 2022 52 Raw'!M198</f>
        <v>50.222698000000001</v>
      </c>
      <c r="K216" s="89">
        <f>'AEO 2022 52 Raw'!N198</f>
        <v>49.899299999999997</v>
      </c>
      <c r="L216" s="89">
        <f>'AEO 2022 52 Raw'!O198</f>
        <v>49.650272000000001</v>
      </c>
      <c r="M216" s="89">
        <f>'AEO 2022 52 Raw'!P198</f>
        <v>49.468277</v>
      </c>
      <c r="N216" s="89">
        <f>'AEO 2022 52 Raw'!Q198</f>
        <v>49.261893999999998</v>
      </c>
      <c r="O216" s="89">
        <f>'AEO 2022 52 Raw'!R198</f>
        <v>49.059730999999999</v>
      </c>
      <c r="P216" s="89">
        <f>'AEO 2022 52 Raw'!S198</f>
        <v>48.848587000000002</v>
      </c>
      <c r="Q216" s="89">
        <f>'AEO 2022 52 Raw'!T198</f>
        <v>48.649569999999997</v>
      </c>
      <c r="R216" s="89">
        <f>'AEO 2022 52 Raw'!U198</f>
        <v>48.487858000000003</v>
      </c>
      <c r="S216" s="89">
        <f>'AEO 2022 52 Raw'!V198</f>
        <v>48.337200000000003</v>
      </c>
      <c r="T216" s="89">
        <f>'AEO 2022 52 Raw'!W198</f>
        <v>48.195030000000003</v>
      </c>
      <c r="U216" s="89">
        <f>'AEO 2022 52 Raw'!X198</f>
        <v>48.058928999999999</v>
      </c>
      <c r="V216" s="89">
        <f>'AEO 2022 52 Raw'!Y198</f>
        <v>47.940327000000003</v>
      </c>
      <c r="W216" s="89">
        <f>'AEO 2022 52 Raw'!Z198</f>
        <v>47.826244000000003</v>
      </c>
      <c r="X216" s="89">
        <f>'AEO 2022 52 Raw'!AA198</f>
        <v>47.718124000000003</v>
      </c>
      <c r="Y216" s="89">
        <f>'AEO 2022 52 Raw'!AB198</f>
        <v>47.615715000000002</v>
      </c>
      <c r="Z216" s="89">
        <f>'AEO 2022 52 Raw'!AC198</f>
        <v>47.524811</v>
      </c>
      <c r="AA216" s="89">
        <f>'AEO 2022 52 Raw'!AD198</f>
        <v>47.439266000000003</v>
      </c>
      <c r="AB216" s="89">
        <f>'AEO 2022 52 Raw'!AE198</f>
        <v>47.359211000000002</v>
      </c>
      <c r="AC216" s="89">
        <f>'AEO 2022 52 Raw'!AF198</f>
        <v>47.282829</v>
      </c>
      <c r="AD216" s="89">
        <f>'AEO 2022 52 Raw'!AG198</f>
        <v>47.21067</v>
      </c>
      <c r="AE216" s="89">
        <f>'AEO 2022 52 Raw'!AH198</f>
        <v>47.142502</v>
      </c>
      <c r="AF216" s="89">
        <f>'AEO 2022 52 Raw'!AI198</f>
        <v>47.056137</v>
      </c>
      <c r="AG216" s="95">
        <f>'AEO 2022 52 Raw'!AJ198</f>
        <v>-6.0000000000000001E-3</v>
      </c>
    </row>
    <row r="217" spans="1:33" ht="15" customHeight="1" x14ac:dyDescent="0.25">
      <c r="A217" s="83" t="s">
        <v>2367</v>
      </c>
      <c r="B217" s="88" t="s">
        <v>2179</v>
      </c>
      <c r="C217" s="89">
        <f>'AEO 2022 52 Raw'!F199</f>
        <v>117.047256</v>
      </c>
      <c r="D217" s="89">
        <f>'AEO 2022 52 Raw'!G199</f>
        <v>115.385735</v>
      </c>
      <c r="E217" s="89">
        <f>'AEO 2022 52 Raw'!H199</f>
        <v>113.99511699999999</v>
      </c>
      <c r="F217" s="89">
        <f>'AEO 2022 52 Raw'!I199</f>
        <v>112.77713799999999</v>
      </c>
      <c r="G217" s="89">
        <f>'AEO 2022 52 Raw'!J199</f>
        <v>112.17504099999999</v>
      </c>
      <c r="H217" s="89">
        <f>'AEO 2022 52 Raw'!K199</f>
        <v>111.734818</v>
      </c>
      <c r="I217" s="89">
        <f>'AEO 2022 52 Raw'!L199</f>
        <v>111.341347</v>
      </c>
      <c r="J217" s="89">
        <f>'AEO 2022 52 Raw'!M199</f>
        <v>111.046516</v>
      </c>
      <c r="K217" s="89">
        <f>'AEO 2022 52 Raw'!N199</f>
        <v>110.748192</v>
      </c>
      <c r="L217" s="89">
        <f>'AEO 2022 52 Raw'!O199</f>
        <v>110.52207199999999</v>
      </c>
      <c r="M217" s="89">
        <f>'AEO 2022 52 Raw'!P199</f>
        <v>110.35324900000001</v>
      </c>
      <c r="N217" s="89">
        <f>'AEO 2022 52 Raw'!Q199</f>
        <v>110.157112</v>
      </c>
      <c r="O217" s="89">
        <f>'AEO 2022 52 Raw'!R199</f>
        <v>109.96528600000001</v>
      </c>
      <c r="P217" s="89">
        <f>'AEO 2022 52 Raw'!S199</f>
        <v>109.76316799999999</v>
      </c>
      <c r="Q217" s="89">
        <f>'AEO 2022 52 Raw'!T199</f>
        <v>109.572632</v>
      </c>
      <c r="R217" s="89">
        <f>'AEO 2022 52 Raw'!U199</f>
        <v>109.419273</v>
      </c>
      <c r="S217" s="89">
        <f>'AEO 2022 52 Raw'!V199</f>
        <v>109.27677199999999</v>
      </c>
      <c r="T217" s="89">
        <f>'AEO 2022 52 Raw'!W199</f>
        <v>109.142296</v>
      </c>
      <c r="U217" s="89">
        <f>'AEO 2022 52 Raw'!X199</f>
        <v>109.01355</v>
      </c>
      <c r="V217" s="89">
        <f>'AEO 2022 52 Raw'!Y199</f>
        <v>108.902092</v>
      </c>
      <c r="W217" s="89">
        <f>'AEO 2022 52 Raw'!Z199</f>
        <v>108.794792</v>
      </c>
      <c r="X217" s="89">
        <f>'AEO 2022 52 Raw'!AA199</f>
        <v>108.693214</v>
      </c>
      <c r="Y217" s="89">
        <f>'AEO 2022 52 Raw'!AB199</f>
        <v>108.59659600000001</v>
      </c>
      <c r="Z217" s="89">
        <f>'AEO 2022 52 Raw'!AC199</f>
        <v>108.511337</v>
      </c>
      <c r="AA217" s="89">
        <f>'AEO 2022 52 Raw'!AD199</f>
        <v>108.43126700000001</v>
      </c>
      <c r="AB217" s="89">
        <f>'AEO 2022 52 Raw'!AE199</f>
        <v>108.35659800000001</v>
      </c>
      <c r="AC217" s="89">
        <f>'AEO 2022 52 Raw'!AF199</f>
        <v>108.285515</v>
      </c>
      <c r="AD217" s="89">
        <f>'AEO 2022 52 Raw'!AG199</f>
        <v>108.218391</v>
      </c>
      <c r="AE217" s="89">
        <f>'AEO 2022 52 Raw'!AH199</f>
        <v>108.155083</v>
      </c>
      <c r="AF217" s="89">
        <f>'AEO 2022 52 Raw'!AI199</f>
        <v>108.073395</v>
      </c>
      <c r="AG217" s="95">
        <f>'AEO 2022 52 Raw'!AJ199</f>
        <v>-3.0000000000000001E-3</v>
      </c>
    </row>
    <row r="218" spans="1:33" ht="15" customHeight="1" x14ac:dyDescent="0.25">
      <c r="A218" s="83" t="s">
        <v>2368</v>
      </c>
      <c r="B218" s="88" t="s">
        <v>2181</v>
      </c>
      <c r="C218" s="89">
        <f>'AEO 2022 52 Raw'!F200</f>
        <v>48.373317999999998</v>
      </c>
      <c r="D218" s="89">
        <f>'AEO 2022 52 Raw'!G200</f>
        <v>46.856341999999998</v>
      </c>
      <c r="E218" s="89">
        <f>'AEO 2022 52 Raw'!H200</f>
        <v>45.623009000000003</v>
      </c>
      <c r="F218" s="89">
        <f>'AEO 2022 52 Raw'!I200</f>
        <v>44.594402000000002</v>
      </c>
      <c r="G218" s="89">
        <f>'AEO 2022 52 Raw'!J200</f>
        <v>43.978867000000001</v>
      </c>
      <c r="H218" s="89">
        <f>'AEO 2022 52 Raw'!K200</f>
        <v>43.507323999999997</v>
      </c>
      <c r="I218" s="89">
        <f>'AEO 2022 52 Raw'!L200</f>
        <v>43.120368999999997</v>
      </c>
      <c r="J218" s="89">
        <f>'AEO 2022 52 Raw'!M200</f>
        <v>42.823020999999997</v>
      </c>
      <c r="K218" s="89">
        <f>'AEO 2022 52 Raw'!N200</f>
        <v>42.535854</v>
      </c>
      <c r="L218" s="89">
        <f>'AEO 2022 52 Raw'!O200</f>
        <v>42.308360999999998</v>
      </c>
      <c r="M218" s="89">
        <f>'AEO 2022 52 Raw'!P200</f>
        <v>42.133662999999999</v>
      </c>
      <c r="N218" s="89">
        <f>'AEO 2022 52 Raw'!Q200</f>
        <v>41.947769000000001</v>
      </c>
      <c r="O218" s="89">
        <f>'AEO 2022 52 Raw'!R200</f>
        <v>41.767136000000001</v>
      </c>
      <c r="P218" s="89">
        <f>'AEO 2022 52 Raw'!S200</f>
        <v>41.576836</v>
      </c>
      <c r="Q218" s="89">
        <f>'AEO 2022 52 Raw'!T200</f>
        <v>41.397964000000002</v>
      </c>
      <c r="R218" s="89">
        <f>'AEO 2022 52 Raw'!U200</f>
        <v>41.248427999999997</v>
      </c>
      <c r="S218" s="89">
        <f>'AEO 2022 52 Raw'!V200</f>
        <v>41.109585000000003</v>
      </c>
      <c r="T218" s="89">
        <f>'AEO 2022 52 Raw'!W200</f>
        <v>40.978904999999997</v>
      </c>
      <c r="U218" s="89">
        <f>'AEO 2022 52 Raw'!X200</f>
        <v>40.854187000000003</v>
      </c>
      <c r="V218" s="89">
        <f>'AEO 2022 52 Raw'!Y200</f>
        <v>40.742846999999998</v>
      </c>
      <c r="W218" s="89">
        <f>'AEO 2022 52 Raw'!Z200</f>
        <v>40.636111999999997</v>
      </c>
      <c r="X218" s="89">
        <f>'AEO 2022 52 Raw'!AA200</f>
        <v>40.535007</v>
      </c>
      <c r="Y218" s="89">
        <f>'AEO 2022 52 Raw'!AB200</f>
        <v>40.439644000000001</v>
      </c>
      <c r="Z218" s="89">
        <f>'AEO 2022 52 Raw'!AC200</f>
        <v>40.353366999999999</v>
      </c>
      <c r="AA218" s="89">
        <f>'AEO 2022 52 Raw'!AD200</f>
        <v>40.273251000000002</v>
      </c>
      <c r="AB218" s="89">
        <f>'AEO 2022 52 Raw'!AE200</f>
        <v>40.198345000000003</v>
      </c>
      <c r="AC218" s="89">
        <f>'AEO 2022 52 Raw'!AF200</f>
        <v>40.127276999999999</v>
      </c>
      <c r="AD218" s="89">
        <f>'AEO 2022 52 Raw'!AG200</f>
        <v>40.059184999999999</v>
      </c>
      <c r="AE218" s="89">
        <f>'AEO 2022 52 Raw'!AH200</f>
        <v>39.995463999999998</v>
      </c>
      <c r="AF218" s="89">
        <f>'AEO 2022 52 Raw'!AI200</f>
        <v>39.913119999999999</v>
      </c>
      <c r="AG218" s="95">
        <f>'AEO 2022 52 Raw'!AJ200</f>
        <v>-7.0000000000000001E-3</v>
      </c>
    </row>
    <row r="219" spans="1:33" ht="15" customHeight="1" x14ac:dyDescent="0.25">
      <c r="A219" s="83" t="s">
        <v>2369</v>
      </c>
      <c r="B219" s="88" t="s">
        <v>2183</v>
      </c>
      <c r="C219" s="89">
        <f>'AEO 2022 52 Raw'!F201</f>
        <v>61.797168999999997</v>
      </c>
      <c r="D219" s="89">
        <f>'AEO 2022 52 Raw'!G201</f>
        <v>60.082183999999998</v>
      </c>
      <c r="E219" s="89">
        <f>'AEO 2022 52 Raw'!H201</f>
        <v>58.675910999999999</v>
      </c>
      <c r="F219" s="89">
        <f>'AEO 2022 52 Raw'!I201</f>
        <v>57.469710999999997</v>
      </c>
      <c r="G219" s="89">
        <f>'AEO 2022 52 Raw'!J201</f>
        <v>56.801215999999997</v>
      </c>
      <c r="H219" s="89">
        <f>'AEO 2022 52 Raw'!K201</f>
        <v>56.278694000000002</v>
      </c>
      <c r="I219" s="89">
        <f>'AEO 2022 52 Raw'!L201</f>
        <v>55.843162999999997</v>
      </c>
      <c r="J219" s="89">
        <f>'AEO 2022 52 Raw'!M201</f>
        <v>55.509056000000001</v>
      </c>
      <c r="K219" s="89">
        <f>'AEO 2022 52 Raw'!N201</f>
        <v>55.183762000000002</v>
      </c>
      <c r="L219" s="89">
        <f>'AEO 2022 52 Raw'!O201</f>
        <v>54.926735000000001</v>
      </c>
      <c r="M219" s="89">
        <f>'AEO 2022 52 Raw'!P201</f>
        <v>54.730099000000003</v>
      </c>
      <c r="N219" s="89">
        <f>'AEO 2022 52 Raw'!Q201</f>
        <v>54.518559000000003</v>
      </c>
      <c r="O219" s="89">
        <f>'AEO 2022 52 Raw'!R201</f>
        <v>54.313023000000001</v>
      </c>
      <c r="P219" s="89">
        <f>'AEO 2022 52 Raw'!S201</f>
        <v>54.099285000000002</v>
      </c>
      <c r="Q219" s="89">
        <f>'AEO 2022 52 Raw'!T201</f>
        <v>53.898823</v>
      </c>
      <c r="R219" s="89">
        <f>'AEO 2022 52 Raw'!U201</f>
        <v>53.731945000000003</v>
      </c>
      <c r="S219" s="89">
        <f>'AEO 2022 52 Raw'!V201</f>
        <v>53.577126</v>
      </c>
      <c r="T219" s="89">
        <f>'AEO 2022 52 Raw'!W201</f>
        <v>53.430610999999999</v>
      </c>
      <c r="U219" s="89">
        <f>'AEO 2022 52 Raw'!X201</f>
        <v>53.290253</v>
      </c>
      <c r="V219" s="89">
        <f>'AEO 2022 52 Raw'!Y201</f>
        <v>53.165374999999997</v>
      </c>
      <c r="W219" s="89">
        <f>'AEO 2022 52 Raw'!Z201</f>
        <v>53.045265000000001</v>
      </c>
      <c r="X219" s="89">
        <f>'AEO 2022 52 Raw'!AA201</f>
        <v>52.931499000000002</v>
      </c>
      <c r="Y219" s="89">
        <f>'AEO 2022 52 Raw'!AB201</f>
        <v>52.823886999999999</v>
      </c>
      <c r="Z219" s="89">
        <f>'AEO 2022 52 Raw'!AC201</f>
        <v>52.726897999999998</v>
      </c>
      <c r="AA219" s="89">
        <f>'AEO 2022 52 Raw'!AD201</f>
        <v>52.635460000000002</v>
      </c>
      <c r="AB219" s="89">
        <f>'AEO 2022 52 Raw'!AE201</f>
        <v>52.549796999999998</v>
      </c>
      <c r="AC219" s="89">
        <f>'AEO 2022 52 Raw'!AF201</f>
        <v>52.469352999999998</v>
      </c>
      <c r="AD219" s="89">
        <f>'AEO 2022 52 Raw'!AG201</f>
        <v>52.392178000000001</v>
      </c>
      <c r="AE219" s="89">
        <f>'AEO 2022 52 Raw'!AH201</f>
        <v>52.320220999999997</v>
      </c>
      <c r="AF219" s="89">
        <f>'AEO 2022 52 Raw'!AI201</f>
        <v>52.229683000000001</v>
      </c>
      <c r="AG219" s="95">
        <f>'AEO 2022 52 Raw'!AJ201</f>
        <v>-6.0000000000000001E-3</v>
      </c>
    </row>
    <row r="220" spans="1:33" ht="15" customHeight="1" x14ac:dyDescent="0.25">
      <c r="A220" s="83" t="s">
        <v>2370</v>
      </c>
      <c r="B220" s="88" t="s">
        <v>2185</v>
      </c>
      <c r="C220" s="89">
        <f>'AEO 2022 52 Raw'!F202</f>
        <v>0</v>
      </c>
      <c r="D220" s="89">
        <f>'AEO 2022 52 Raw'!G202</f>
        <v>0</v>
      </c>
      <c r="E220" s="89">
        <f>'AEO 2022 52 Raw'!H202</f>
        <v>0</v>
      </c>
      <c r="F220" s="89">
        <f>'AEO 2022 52 Raw'!I202</f>
        <v>0</v>
      </c>
      <c r="G220" s="89">
        <f>'AEO 2022 52 Raw'!J202</f>
        <v>0</v>
      </c>
      <c r="H220" s="89">
        <f>'AEO 2022 52 Raw'!K202</f>
        <v>0</v>
      </c>
      <c r="I220" s="89">
        <f>'AEO 2022 52 Raw'!L202</f>
        <v>0</v>
      </c>
      <c r="J220" s="89">
        <f>'AEO 2022 52 Raw'!M202</f>
        <v>0</v>
      </c>
      <c r="K220" s="89">
        <f>'AEO 2022 52 Raw'!N202</f>
        <v>0</v>
      </c>
      <c r="L220" s="89">
        <f>'AEO 2022 52 Raw'!O202</f>
        <v>0</v>
      </c>
      <c r="M220" s="89">
        <f>'AEO 2022 52 Raw'!P202</f>
        <v>0</v>
      </c>
      <c r="N220" s="89">
        <f>'AEO 2022 52 Raw'!Q202</f>
        <v>0</v>
      </c>
      <c r="O220" s="89">
        <f>'AEO 2022 52 Raw'!R202</f>
        <v>0</v>
      </c>
      <c r="P220" s="89">
        <f>'AEO 2022 52 Raw'!S202</f>
        <v>0</v>
      </c>
      <c r="Q220" s="89">
        <f>'AEO 2022 52 Raw'!T202</f>
        <v>0</v>
      </c>
      <c r="R220" s="89">
        <f>'AEO 2022 52 Raw'!U202</f>
        <v>0</v>
      </c>
      <c r="S220" s="89">
        <f>'AEO 2022 52 Raw'!V202</f>
        <v>0</v>
      </c>
      <c r="T220" s="89">
        <f>'AEO 2022 52 Raw'!W202</f>
        <v>0</v>
      </c>
      <c r="U220" s="89">
        <f>'AEO 2022 52 Raw'!X202</f>
        <v>0</v>
      </c>
      <c r="V220" s="89">
        <f>'AEO 2022 52 Raw'!Y202</f>
        <v>0</v>
      </c>
      <c r="W220" s="89">
        <f>'AEO 2022 52 Raw'!Z202</f>
        <v>0</v>
      </c>
      <c r="X220" s="89">
        <f>'AEO 2022 52 Raw'!AA202</f>
        <v>0</v>
      </c>
      <c r="Y220" s="89">
        <f>'AEO 2022 52 Raw'!AB202</f>
        <v>0</v>
      </c>
      <c r="Z220" s="89">
        <f>'AEO 2022 52 Raw'!AC202</f>
        <v>0</v>
      </c>
      <c r="AA220" s="89">
        <f>'AEO 2022 52 Raw'!AD202</f>
        <v>0</v>
      </c>
      <c r="AB220" s="89">
        <f>'AEO 2022 52 Raw'!AE202</f>
        <v>0</v>
      </c>
      <c r="AC220" s="89">
        <f>'AEO 2022 52 Raw'!AF202</f>
        <v>0</v>
      </c>
      <c r="AD220" s="89">
        <f>'AEO 2022 52 Raw'!AG202</f>
        <v>0</v>
      </c>
      <c r="AE220" s="89">
        <f>'AEO 2022 52 Raw'!AH202</f>
        <v>0</v>
      </c>
      <c r="AF220" s="89">
        <f>'AEO 2022 52 Raw'!AI202</f>
        <v>0</v>
      </c>
      <c r="AG220" s="95" t="str">
        <f>'AEO 2022 52 Raw'!AJ202</f>
        <v>- -</v>
      </c>
    </row>
    <row r="221" spans="1:33" ht="15" customHeight="1" x14ac:dyDescent="0.25">
      <c r="A221" s="83" t="s">
        <v>2371</v>
      </c>
      <c r="B221" s="88" t="s">
        <v>2187</v>
      </c>
      <c r="C221" s="89">
        <f>'AEO 2022 52 Raw'!F203</f>
        <v>0</v>
      </c>
      <c r="D221" s="89">
        <f>'AEO 2022 52 Raw'!G203</f>
        <v>55.926704000000001</v>
      </c>
      <c r="E221" s="89">
        <f>'AEO 2022 52 Raw'!H203</f>
        <v>54.896355</v>
      </c>
      <c r="F221" s="89">
        <f>'AEO 2022 52 Raw'!I203</f>
        <v>54.128715999999997</v>
      </c>
      <c r="G221" s="89">
        <f>'AEO 2022 52 Raw'!J203</f>
        <v>53.512523999999999</v>
      </c>
      <c r="H221" s="89">
        <f>'AEO 2022 52 Raw'!K203</f>
        <v>53.061672000000002</v>
      </c>
      <c r="I221" s="89">
        <f>'AEO 2022 52 Raw'!L203</f>
        <v>52.717548000000001</v>
      </c>
      <c r="J221" s="89">
        <f>'AEO 2022 52 Raw'!M203</f>
        <v>52.447208000000003</v>
      </c>
      <c r="K221" s="89">
        <f>'AEO 2022 52 Raw'!N203</f>
        <v>52.227359999999997</v>
      </c>
      <c r="L221" s="89">
        <f>'AEO 2022 52 Raw'!O203</f>
        <v>52.038421999999997</v>
      </c>
      <c r="M221" s="89">
        <f>'AEO 2022 52 Raw'!P203</f>
        <v>51.867294000000001</v>
      </c>
      <c r="N221" s="89">
        <f>'AEO 2022 52 Raw'!Q203</f>
        <v>51.715449999999997</v>
      </c>
      <c r="O221" s="89">
        <f>'AEO 2022 52 Raw'!R203</f>
        <v>51.570338999999997</v>
      </c>
      <c r="P221" s="89">
        <f>'AEO 2022 52 Raw'!S203</f>
        <v>51.368065000000001</v>
      </c>
      <c r="Q221" s="89">
        <f>'AEO 2022 52 Raw'!T203</f>
        <v>51.170025000000003</v>
      </c>
      <c r="R221" s="89">
        <f>'AEO 2022 52 Raw'!U203</f>
        <v>50.988303999999999</v>
      </c>
      <c r="S221" s="89">
        <f>'AEO 2022 52 Raw'!V203</f>
        <v>50.816887000000001</v>
      </c>
      <c r="T221" s="89">
        <f>'AEO 2022 52 Raw'!W203</f>
        <v>50.655929999999998</v>
      </c>
      <c r="U221" s="89">
        <f>'AEO 2022 52 Raw'!X203</f>
        <v>50.501739999999998</v>
      </c>
      <c r="V221" s="89">
        <f>'AEO 2022 52 Raw'!Y203</f>
        <v>50.354529999999997</v>
      </c>
      <c r="W221" s="89">
        <f>'AEO 2022 52 Raw'!Z203</f>
        <v>50.212291999999998</v>
      </c>
      <c r="X221" s="89">
        <f>'AEO 2022 52 Raw'!AA203</f>
        <v>50.076957999999998</v>
      </c>
      <c r="Y221" s="89">
        <f>'AEO 2022 52 Raw'!AB203</f>
        <v>49.948405999999999</v>
      </c>
      <c r="Z221" s="89">
        <f>'AEO 2022 52 Raw'!AC203</f>
        <v>49.826262999999997</v>
      </c>
      <c r="AA221" s="89">
        <f>'AEO 2022 52 Raw'!AD203</f>
        <v>49.710388000000002</v>
      </c>
      <c r="AB221" s="89">
        <f>'AEO 2022 52 Raw'!AE203</f>
        <v>49.600997999999997</v>
      </c>
      <c r="AC221" s="89">
        <f>'AEO 2022 52 Raw'!AF203</f>
        <v>49.496113000000001</v>
      </c>
      <c r="AD221" s="89">
        <f>'AEO 2022 52 Raw'!AG203</f>
        <v>49.395302000000001</v>
      </c>
      <c r="AE221" s="89">
        <f>'AEO 2022 52 Raw'!AH203</f>
        <v>49.299767000000003</v>
      </c>
      <c r="AF221" s="89">
        <f>'AEO 2022 52 Raw'!AI203</f>
        <v>49.200946999999999</v>
      </c>
      <c r="AG221" s="95" t="str">
        <f>'AEO 2022 52 Raw'!AJ203</f>
        <v>- -</v>
      </c>
    </row>
    <row r="222" spans="1:33" ht="15" customHeight="1" x14ac:dyDescent="0.25">
      <c r="A222" s="83" t="s">
        <v>2372</v>
      </c>
      <c r="B222" s="88" t="s">
        <v>2189</v>
      </c>
      <c r="C222" s="89">
        <f>'AEO 2022 52 Raw'!F204</f>
        <v>0</v>
      </c>
      <c r="D222" s="89">
        <f>'AEO 2022 52 Raw'!G204</f>
        <v>0</v>
      </c>
      <c r="E222" s="89">
        <f>'AEO 2022 52 Raw'!H204</f>
        <v>0</v>
      </c>
      <c r="F222" s="89">
        <f>'AEO 2022 52 Raw'!I204</f>
        <v>0</v>
      </c>
      <c r="G222" s="89">
        <f>'AEO 2022 52 Raw'!J204</f>
        <v>0</v>
      </c>
      <c r="H222" s="89">
        <f>'AEO 2022 52 Raw'!K204</f>
        <v>0</v>
      </c>
      <c r="I222" s="89">
        <f>'AEO 2022 52 Raw'!L204</f>
        <v>0</v>
      </c>
      <c r="J222" s="89">
        <f>'AEO 2022 52 Raw'!M204</f>
        <v>0</v>
      </c>
      <c r="K222" s="89">
        <f>'AEO 2022 52 Raw'!N204</f>
        <v>0</v>
      </c>
      <c r="L222" s="89">
        <f>'AEO 2022 52 Raw'!O204</f>
        <v>42.841197999999999</v>
      </c>
      <c r="M222" s="89">
        <f>'AEO 2022 52 Raw'!P204</f>
        <v>42.736415999999998</v>
      </c>
      <c r="N222" s="89">
        <f>'AEO 2022 52 Raw'!Q204</f>
        <v>42.681629000000001</v>
      </c>
      <c r="O222" s="89">
        <f>'AEO 2022 52 Raw'!R204</f>
        <v>42.636046999999998</v>
      </c>
      <c r="P222" s="89">
        <f>'AEO 2022 52 Raw'!S204</f>
        <v>42.532691999999997</v>
      </c>
      <c r="Q222" s="89">
        <f>'AEO 2022 52 Raw'!T204</f>
        <v>42.431033999999997</v>
      </c>
      <c r="R222" s="89">
        <f>'AEO 2022 52 Raw'!U204</f>
        <v>42.344451999999997</v>
      </c>
      <c r="S222" s="89">
        <f>'AEO 2022 52 Raw'!V204</f>
        <v>42.209583000000002</v>
      </c>
      <c r="T222" s="89">
        <f>'AEO 2022 52 Raw'!W204</f>
        <v>42.079475000000002</v>
      </c>
      <c r="U222" s="89">
        <f>'AEO 2022 52 Raw'!X204</f>
        <v>41.955235000000002</v>
      </c>
      <c r="V222" s="89">
        <f>'AEO 2022 52 Raw'!Y204</f>
        <v>41.837578000000001</v>
      </c>
      <c r="W222" s="89">
        <f>'AEO 2022 52 Raw'!Z204</f>
        <v>41.725341999999998</v>
      </c>
      <c r="X222" s="89">
        <f>'AEO 2022 52 Raw'!AA204</f>
        <v>41.618721000000001</v>
      </c>
      <c r="Y222" s="89">
        <f>'AEO 2022 52 Raw'!AB204</f>
        <v>41.517775999999998</v>
      </c>
      <c r="Z222" s="89">
        <f>'AEO 2022 52 Raw'!AC204</f>
        <v>41.422015999999999</v>
      </c>
      <c r="AA222" s="89">
        <f>'AEO 2022 52 Raw'!AD204</f>
        <v>41.331389999999999</v>
      </c>
      <c r="AB222" s="89">
        <f>'AEO 2022 52 Raw'!AE204</f>
        <v>41.246093999999999</v>
      </c>
      <c r="AC222" s="89">
        <f>'AEO 2022 52 Raw'!AF204</f>
        <v>41.164177000000002</v>
      </c>
      <c r="AD222" s="89">
        <f>'AEO 2022 52 Raw'!AG204</f>
        <v>41.085704999999997</v>
      </c>
      <c r="AE222" s="89">
        <f>'AEO 2022 52 Raw'!AH204</f>
        <v>41.011059000000003</v>
      </c>
      <c r="AF222" s="89">
        <f>'AEO 2022 52 Raw'!AI204</f>
        <v>40.932442000000002</v>
      </c>
      <c r="AG222" s="95" t="str">
        <f>'AEO 2022 52 Raw'!AJ204</f>
        <v>- -</v>
      </c>
    </row>
    <row r="223" spans="1:33" ht="15" customHeight="1" x14ac:dyDescent="0.25">
      <c r="A223" s="83" t="s">
        <v>2373</v>
      </c>
      <c r="B223" s="88" t="s">
        <v>2191</v>
      </c>
      <c r="C223" s="89">
        <f>'AEO 2022 52 Raw'!F205</f>
        <v>0</v>
      </c>
      <c r="D223" s="89">
        <f>'AEO 2022 52 Raw'!G205</f>
        <v>0</v>
      </c>
      <c r="E223" s="89">
        <f>'AEO 2022 52 Raw'!H205</f>
        <v>0</v>
      </c>
      <c r="F223" s="89">
        <f>'AEO 2022 52 Raw'!I205</f>
        <v>0</v>
      </c>
      <c r="G223" s="89">
        <f>'AEO 2022 52 Raw'!J205</f>
        <v>0</v>
      </c>
      <c r="H223" s="89">
        <f>'AEO 2022 52 Raw'!K205</f>
        <v>0</v>
      </c>
      <c r="I223" s="89">
        <f>'AEO 2022 52 Raw'!L205</f>
        <v>0</v>
      </c>
      <c r="J223" s="89">
        <f>'AEO 2022 52 Raw'!M205</f>
        <v>0</v>
      </c>
      <c r="K223" s="89">
        <f>'AEO 2022 52 Raw'!N205</f>
        <v>0</v>
      </c>
      <c r="L223" s="89">
        <f>'AEO 2022 52 Raw'!O205</f>
        <v>0</v>
      </c>
      <c r="M223" s="89">
        <f>'AEO 2022 52 Raw'!P205</f>
        <v>0</v>
      </c>
      <c r="N223" s="89">
        <f>'AEO 2022 52 Raw'!Q205</f>
        <v>0</v>
      </c>
      <c r="O223" s="89">
        <f>'AEO 2022 52 Raw'!R205</f>
        <v>0</v>
      </c>
      <c r="P223" s="89">
        <f>'AEO 2022 52 Raw'!S205</f>
        <v>0</v>
      </c>
      <c r="Q223" s="89">
        <f>'AEO 2022 52 Raw'!T205</f>
        <v>0</v>
      </c>
      <c r="R223" s="89">
        <f>'AEO 2022 52 Raw'!U205</f>
        <v>0</v>
      </c>
      <c r="S223" s="89">
        <f>'AEO 2022 52 Raw'!V205</f>
        <v>0</v>
      </c>
      <c r="T223" s="89">
        <f>'AEO 2022 52 Raw'!W205</f>
        <v>0</v>
      </c>
      <c r="U223" s="89">
        <f>'AEO 2022 52 Raw'!X205</f>
        <v>0</v>
      </c>
      <c r="V223" s="89">
        <f>'AEO 2022 52 Raw'!Y205</f>
        <v>0</v>
      </c>
      <c r="W223" s="89">
        <f>'AEO 2022 52 Raw'!Z205</f>
        <v>0</v>
      </c>
      <c r="X223" s="89">
        <f>'AEO 2022 52 Raw'!AA205</f>
        <v>0</v>
      </c>
      <c r="Y223" s="89">
        <f>'AEO 2022 52 Raw'!AB205</f>
        <v>0</v>
      </c>
      <c r="Z223" s="89">
        <f>'AEO 2022 52 Raw'!AC205</f>
        <v>0</v>
      </c>
      <c r="AA223" s="89">
        <f>'AEO 2022 52 Raw'!AD205</f>
        <v>0</v>
      </c>
      <c r="AB223" s="89">
        <f>'AEO 2022 52 Raw'!AE205</f>
        <v>0</v>
      </c>
      <c r="AC223" s="89">
        <f>'AEO 2022 52 Raw'!AF205</f>
        <v>0</v>
      </c>
      <c r="AD223" s="89">
        <f>'AEO 2022 52 Raw'!AG205</f>
        <v>0</v>
      </c>
      <c r="AE223" s="89">
        <f>'AEO 2022 52 Raw'!AH205</f>
        <v>0</v>
      </c>
      <c r="AF223" s="89">
        <f>'AEO 2022 52 Raw'!AI205</f>
        <v>0</v>
      </c>
      <c r="AG223" s="95" t="str">
        <f>'AEO 2022 52 Raw'!AJ205</f>
        <v>- -</v>
      </c>
    </row>
    <row r="224" spans="1:33" ht="15" customHeight="1" x14ac:dyDescent="0.25">
      <c r="A224" s="83" t="s">
        <v>2374</v>
      </c>
      <c r="B224" s="88" t="s">
        <v>2193</v>
      </c>
      <c r="C224" s="89">
        <f>'AEO 2022 52 Raw'!F206</f>
        <v>62.390663000000004</v>
      </c>
      <c r="D224" s="89">
        <f>'AEO 2022 52 Raw'!G206</f>
        <v>60.990375999999998</v>
      </c>
      <c r="E224" s="89">
        <f>'AEO 2022 52 Raw'!H206</f>
        <v>59.939194000000001</v>
      </c>
      <c r="F224" s="89">
        <f>'AEO 2022 52 Raw'!I206</f>
        <v>59.098602</v>
      </c>
      <c r="G224" s="89">
        <f>'AEO 2022 52 Raw'!J206</f>
        <v>58.462536</v>
      </c>
      <c r="H224" s="89">
        <f>'AEO 2022 52 Raw'!K206</f>
        <v>57.984081000000003</v>
      </c>
      <c r="I224" s="89">
        <f>'AEO 2022 52 Raw'!L206</f>
        <v>57.611094999999999</v>
      </c>
      <c r="J224" s="89">
        <f>'AEO 2022 52 Raw'!M206</f>
        <v>57.314568000000001</v>
      </c>
      <c r="K224" s="89">
        <f>'AEO 2022 52 Raw'!N206</f>
        <v>57.065994000000003</v>
      </c>
      <c r="L224" s="89">
        <f>'AEO 2022 52 Raw'!O206</f>
        <v>56.855522000000001</v>
      </c>
      <c r="M224" s="89">
        <f>'AEO 2022 52 Raw'!P206</f>
        <v>56.675102000000003</v>
      </c>
      <c r="N224" s="89">
        <f>'AEO 2022 52 Raw'!Q206</f>
        <v>56.518639</v>
      </c>
      <c r="O224" s="89">
        <f>'AEO 2022 52 Raw'!R206</f>
        <v>56.372261000000002</v>
      </c>
      <c r="P224" s="89">
        <f>'AEO 2022 52 Raw'!S206</f>
        <v>56.170959000000003</v>
      </c>
      <c r="Q224" s="89">
        <f>'AEO 2022 52 Raw'!T206</f>
        <v>55.973708999999999</v>
      </c>
      <c r="R224" s="89">
        <f>'AEO 2022 52 Raw'!U206</f>
        <v>55.79298</v>
      </c>
      <c r="S224" s="89">
        <f>'AEO 2022 52 Raw'!V206</f>
        <v>55.624146000000003</v>
      </c>
      <c r="T224" s="89">
        <f>'AEO 2022 52 Raw'!W206</f>
        <v>55.464675999999997</v>
      </c>
      <c r="U224" s="89">
        <f>'AEO 2022 52 Raw'!X206</f>
        <v>55.311787000000002</v>
      </c>
      <c r="V224" s="89">
        <f>'AEO 2022 52 Raw'!Y206</f>
        <v>55.166153000000001</v>
      </c>
      <c r="W224" s="89">
        <f>'AEO 2022 52 Raw'!Z206</f>
        <v>55.025612000000002</v>
      </c>
      <c r="X224" s="89">
        <f>'AEO 2022 52 Raw'!AA206</f>
        <v>54.891765999999997</v>
      </c>
      <c r="Y224" s="89">
        <f>'AEO 2022 52 Raw'!AB206</f>
        <v>54.764557000000003</v>
      </c>
      <c r="Z224" s="89">
        <f>'AEO 2022 52 Raw'!AC206</f>
        <v>54.643374999999999</v>
      </c>
      <c r="AA224" s="89">
        <f>'AEO 2022 52 Raw'!AD206</f>
        <v>54.528221000000002</v>
      </c>
      <c r="AB224" s="89">
        <f>'AEO 2022 52 Raw'!AE206</f>
        <v>54.419562999999997</v>
      </c>
      <c r="AC224" s="89">
        <f>'AEO 2022 52 Raw'!AF206</f>
        <v>54.315285000000003</v>
      </c>
      <c r="AD224" s="89">
        <f>'AEO 2022 52 Raw'!AG206</f>
        <v>54.215904000000002</v>
      </c>
      <c r="AE224" s="89">
        <f>'AEO 2022 52 Raw'!AH206</f>
        <v>54.121307000000002</v>
      </c>
      <c r="AF224" s="89">
        <f>'AEO 2022 52 Raw'!AI206</f>
        <v>54.023646999999997</v>
      </c>
      <c r="AG224" s="95">
        <f>'AEO 2022 52 Raw'!AJ206</f>
        <v>-5.0000000000000001E-3</v>
      </c>
    </row>
    <row r="225" spans="1:33" ht="15" customHeight="1" x14ac:dyDescent="0.25">
      <c r="A225" s="83" t="s">
        <v>2375</v>
      </c>
      <c r="B225" s="88" t="s">
        <v>2195</v>
      </c>
      <c r="C225" s="89">
        <f>'AEO 2022 52 Raw'!F207</f>
        <v>85.066733999999997</v>
      </c>
      <c r="D225" s="89">
        <f>'AEO 2022 52 Raw'!G207</f>
        <v>83.456435999999997</v>
      </c>
      <c r="E225" s="89">
        <f>'AEO 2022 52 Raw'!H207</f>
        <v>82.256782999999999</v>
      </c>
      <c r="F225" s="89">
        <f>'AEO 2022 52 Raw'!I207</f>
        <v>81.313652000000005</v>
      </c>
      <c r="G225" s="89">
        <f>'AEO 2022 52 Raw'!J207</f>
        <v>80.566840999999997</v>
      </c>
      <c r="H225" s="89">
        <f>'AEO 2022 52 Raw'!K207</f>
        <v>80.011168999999995</v>
      </c>
      <c r="I225" s="89">
        <f>'AEO 2022 52 Raw'!L207</f>
        <v>79.582442999999998</v>
      </c>
      <c r="J225" s="89">
        <f>'AEO 2022 52 Raw'!M207</f>
        <v>79.239525</v>
      </c>
      <c r="K225" s="89">
        <f>'AEO 2022 52 Raw'!N207</f>
        <v>78.949883</v>
      </c>
      <c r="L225" s="89">
        <f>'AEO 2022 52 Raw'!O207</f>
        <v>78.698340999999999</v>
      </c>
      <c r="M225" s="89">
        <f>'AEO 2022 52 Raw'!P207</f>
        <v>78.477019999999996</v>
      </c>
      <c r="N225" s="89">
        <f>'AEO 2022 52 Raw'!Q207</f>
        <v>78.284081</v>
      </c>
      <c r="O225" s="89">
        <f>'AEO 2022 52 Raw'!R207</f>
        <v>78.102196000000006</v>
      </c>
      <c r="P225" s="89">
        <f>'AEO 2022 52 Raw'!S207</f>
        <v>77.868172000000001</v>
      </c>
      <c r="Q225" s="89">
        <f>'AEO 2022 52 Raw'!T207</f>
        <v>77.641457000000003</v>
      </c>
      <c r="R225" s="89">
        <f>'AEO 2022 52 Raw'!U207</f>
        <v>77.432136999999997</v>
      </c>
      <c r="S225" s="89">
        <f>'AEO 2022 52 Raw'!V207</f>
        <v>77.238297000000003</v>
      </c>
      <c r="T225" s="89">
        <f>'AEO 2022 52 Raw'!W207</f>
        <v>77.053382999999997</v>
      </c>
      <c r="U225" s="89">
        <f>'AEO 2022 52 Raw'!X207</f>
        <v>76.876266000000001</v>
      </c>
      <c r="V225" s="89">
        <f>'AEO 2022 52 Raw'!Y207</f>
        <v>76.706160999999994</v>
      </c>
      <c r="W225" s="89">
        <f>'AEO 2022 52 Raw'!Z207</f>
        <v>76.542191000000003</v>
      </c>
      <c r="X225" s="89">
        <f>'AEO 2022 52 Raw'!AA207</f>
        <v>76.385955999999993</v>
      </c>
      <c r="Y225" s="89">
        <f>'AEO 2022 52 Raw'!AB207</f>
        <v>76.237938</v>
      </c>
      <c r="Z225" s="89">
        <f>'AEO 2022 52 Raw'!AC207</f>
        <v>76.096535000000003</v>
      </c>
      <c r="AA225" s="89">
        <f>'AEO 2022 52 Raw'!AD207</f>
        <v>75.962112000000005</v>
      </c>
      <c r="AB225" s="89">
        <f>'AEO 2022 52 Raw'!AE207</f>
        <v>75.834830999999994</v>
      </c>
      <c r="AC225" s="89">
        <f>'AEO 2022 52 Raw'!AF207</f>
        <v>75.713982000000001</v>
      </c>
      <c r="AD225" s="89">
        <f>'AEO 2022 52 Raw'!AG207</f>
        <v>75.597449999999995</v>
      </c>
      <c r="AE225" s="89">
        <f>'AEO 2022 52 Raw'!AH207</f>
        <v>75.487724</v>
      </c>
      <c r="AF225" s="89">
        <f>'AEO 2022 52 Raw'!AI207</f>
        <v>75.374786</v>
      </c>
      <c r="AG225" s="95">
        <f>'AEO 2022 52 Raw'!AJ207</f>
        <v>-4.0000000000000001E-3</v>
      </c>
    </row>
    <row r="226" spans="1:33" ht="15" customHeight="1" x14ac:dyDescent="0.25">
      <c r="A226" s="83" t="s">
        <v>2376</v>
      </c>
      <c r="B226" s="88" t="s">
        <v>2197</v>
      </c>
      <c r="C226" s="89">
        <f>'AEO 2022 52 Raw'!F208</f>
        <v>49.729804999999999</v>
      </c>
      <c r="D226" s="89">
        <f>'AEO 2022 52 Raw'!G208</f>
        <v>48.222214000000001</v>
      </c>
      <c r="E226" s="89">
        <f>'AEO 2022 52 Raw'!H208</f>
        <v>47.007632999999998</v>
      </c>
      <c r="F226" s="89">
        <f>'AEO 2022 52 Raw'!I208</f>
        <v>45.979618000000002</v>
      </c>
      <c r="G226" s="89">
        <f>'AEO 2022 52 Raw'!J208</f>
        <v>45.383471999999998</v>
      </c>
      <c r="H226" s="89">
        <f>'AEO 2022 52 Raw'!K208</f>
        <v>44.954517000000003</v>
      </c>
      <c r="I226" s="89">
        <f>'AEO 2022 52 Raw'!L208</f>
        <v>44.61356</v>
      </c>
      <c r="J226" s="89">
        <f>'AEO 2022 52 Raw'!M208</f>
        <v>44.361548999999997</v>
      </c>
      <c r="K226" s="89">
        <f>'AEO 2022 52 Raw'!N208</f>
        <v>44.118225000000002</v>
      </c>
      <c r="L226" s="89">
        <f>'AEO 2022 52 Raw'!O208</f>
        <v>43.932986999999997</v>
      </c>
      <c r="M226" s="89">
        <f>'AEO 2022 52 Raw'!P208</f>
        <v>43.799830999999998</v>
      </c>
      <c r="N226" s="89">
        <f>'AEO 2022 52 Raw'!Q208</f>
        <v>43.654972000000001</v>
      </c>
      <c r="O226" s="89">
        <f>'AEO 2022 52 Raw'!R208</f>
        <v>43.515372999999997</v>
      </c>
      <c r="P226" s="89">
        <f>'AEO 2022 52 Raw'!S208</f>
        <v>43.319408000000003</v>
      </c>
      <c r="Q226" s="89">
        <f>'AEO 2022 52 Raw'!T208</f>
        <v>43.124836000000002</v>
      </c>
      <c r="R226" s="89">
        <f>'AEO 2022 52 Raw'!U208</f>
        <v>42.959842999999999</v>
      </c>
      <c r="S226" s="89">
        <f>'AEO 2022 52 Raw'!V208</f>
        <v>42.804924</v>
      </c>
      <c r="T226" s="89">
        <f>'AEO 2022 52 Raw'!W208</f>
        <v>42.657665000000001</v>
      </c>
      <c r="U226" s="89">
        <f>'AEO 2022 52 Raw'!X208</f>
        <v>42.516258000000001</v>
      </c>
      <c r="V226" s="89">
        <f>'AEO 2022 52 Raw'!Y208</f>
        <v>42.388553999999999</v>
      </c>
      <c r="W226" s="89">
        <f>'AEO 2022 52 Raw'!Z208</f>
        <v>42.265121000000001</v>
      </c>
      <c r="X226" s="89">
        <f>'AEO 2022 52 Raw'!AA208</f>
        <v>42.147423000000003</v>
      </c>
      <c r="Y226" s="89">
        <f>'AEO 2022 52 Raw'!AB208</f>
        <v>42.035277999999998</v>
      </c>
      <c r="Z226" s="89">
        <f>'AEO 2022 52 Raw'!AC208</f>
        <v>41.932423</v>
      </c>
      <c r="AA226" s="89">
        <f>'AEO 2022 52 Raw'!AD208</f>
        <v>41.834693999999999</v>
      </c>
      <c r="AB226" s="89">
        <f>'AEO 2022 52 Raw'!AE208</f>
        <v>41.742409000000002</v>
      </c>
      <c r="AC226" s="89">
        <f>'AEO 2022 52 Raw'!AF208</f>
        <v>41.653801000000001</v>
      </c>
      <c r="AD226" s="89">
        <f>'AEO 2022 52 Raw'!AG208</f>
        <v>41.569220999999999</v>
      </c>
      <c r="AE226" s="89">
        <f>'AEO 2022 52 Raw'!AH208</f>
        <v>41.488689000000001</v>
      </c>
      <c r="AF226" s="89">
        <f>'AEO 2022 52 Raw'!AI208</f>
        <v>41.404494999999997</v>
      </c>
      <c r="AG226" s="95">
        <f>'AEO 2022 52 Raw'!AJ208</f>
        <v>-6.0000000000000001E-3</v>
      </c>
    </row>
    <row r="227" spans="1:33" ht="15" customHeight="1" x14ac:dyDescent="0.25">
      <c r="A227" s="83" t="s">
        <v>2377</v>
      </c>
      <c r="B227" s="88" t="s">
        <v>2199</v>
      </c>
      <c r="C227" s="89">
        <f>'AEO 2022 52 Raw'!F209</f>
        <v>65.488792000000004</v>
      </c>
      <c r="D227" s="89">
        <f>'AEO 2022 52 Raw'!G209</f>
        <v>63.731200999999999</v>
      </c>
      <c r="E227" s="89">
        <f>'AEO 2022 52 Raw'!H209</f>
        <v>62.31279</v>
      </c>
      <c r="F227" s="89">
        <f>'AEO 2022 52 Raw'!I209</f>
        <v>61.093089999999997</v>
      </c>
      <c r="G227" s="89">
        <f>'AEO 2022 52 Raw'!J209</f>
        <v>60.387306000000002</v>
      </c>
      <c r="H227" s="89">
        <f>'AEO 2022 52 Raw'!K209</f>
        <v>59.86985</v>
      </c>
      <c r="I227" s="89">
        <f>'AEO 2022 52 Raw'!L209</f>
        <v>59.451466000000003</v>
      </c>
      <c r="J227" s="89">
        <f>'AEO 2022 52 Raw'!M209</f>
        <v>59.139549000000002</v>
      </c>
      <c r="K227" s="89">
        <f>'AEO 2022 52 Raw'!N209</f>
        <v>58.838619000000001</v>
      </c>
      <c r="L227" s="89">
        <f>'AEO 2022 52 Raw'!O209</f>
        <v>58.607261999999999</v>
      </c>
      <c r="M227" s="89">
        <f>'AEO 2022 52 Raw'!P209</f>
        <v>58.437950000000001</v>
      </c>
      <c r="N227" s="89">
        <f>'AEO 2022 52 Raw'!Q209</f>
        <v>58.255375000000001</v>
      </c>
      <c r="O227" s="89">
        <f>'AEO 2022 52 Raw'!R209</f>
        <v>58.078586999999999</v>
      </c>
      <c r="P227" s="89">
        <f>'AEO 2022 52 Raw'!S209</f>
        <v>57.847583999999998</v>
      </c>
      <c r="Q227" s="89">
        <f>'AEO 2022 52 Raw'!T209</f>
        <v>57.620987</v>
      </c>
      <c r="R227" s="89">
        <f>'AEO 2022 52 Raw'!U209</f>
        <v>57.426715999999999</v>
      </c>
      <c r="S227" s="89">
        <f>'AEO 2022 52 Raw'!V209</f>
        <v>57.244312000000001</v>
      </c>
      <c r="T227" s="89">
        <f>'AEO 2022 52 Raw'!W209</f>
        <v>57.071734999999997</v>
      </c>
      <c r="U227" s="89">
        <f>'AEO 2022 52 Raw'!X209</f>
        <v>56.905956000000003</v>
      </c>
      <c r="V227" s="89">
        <f>'AEO 2022 52 Raw'!Y209</f>
        <v>56.757072000000001</v>
      </c>
      <c r="W227" s="89">
        <f>'AEO 2022 52 Raw'!Z209</f>
        <v>56.612659000000001</v>
      </c>
      <c r="X227" s="89">
        <f>'AEO 2022 52 Raw'!AA209</f>
        <v>56.475085999999997</v>
      </c>
      <c r="Y227" s="89">
        <f>'AEO 2022 52 Raw'!AB209</f>
        <v>56.343631999999999</v>
      </c>
      <c r="Z227" s="89">
        <f>'AEO 2022 52 Raw'!AC209</f>
        <v>56.223072000000002</v>
      </c>
      <c r="AA227" s="89">
        <f>'AEO 2022 52 Raw'!AD209</f>
        <v>56.108372000000003</v>
      </c>
      <c r="AB227" s="89">
        <f>'AEO 2022 52 Raw'!AE209</f>
        <v>55.999873999999998</v>
      </c>
      <c r="AC227" s="89">
        <f>'AEO 2022 52 Raw'!AF209</f>
        <v>55.895499999999998</v>
      </c>
      <c r="AD227" s="89">
        <f>'AEO 2022 52 Raw'!AG209</f>
        <v>55.796371000000001</v>
      </c>
      <c r="AE227" s="89">
        <f>'AEO 2022 52 Raw'!AH209</f>
        <v>55.701659999999997</v>
      </c>
      <c r="AF227" s="89">
        <f>'AEO 2022 52 Raw'!AI209</f>
        <v>55.603943000000001</v>
      </c>
      <c r="AG227" s="95">
        <f>'AEO 2022 52 Raw'!AJ209</f>
        <v>-6.0000000000000001E-3</v>
      </c>
    </row>
    <row r="228" spans="1:33" ht="15" customHeight="1" x14ac:dyDescent="0.25">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c r="AA228" s="89"/>
      <c r="AB228" s="89"/>
      <c r="AC228" s="89"/>
      <c r="AD228" s="89"/>
      <c r="AE228" s="89"/>
      <c r="AF228" s="89"/>
      <c r="AG228" s="95"/>
    </row>
    <row r="229" spans="1:33" ht="15" customHeight="1" x14ac:dyDescent="0.25">
      <c r="B229" s="35" t="s">
        <v>22</v>
      </c>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c r="AA229" s="89"/>
      <c r="AB229" s="89"/>
      <c r="AC229" s="89"/>
      <c r="AD229" s="89"/>
      <c r="AE229" s="89"/>
      <c r="AF229" s="89"/>
      <c r="AG229" s="95"/>
    </row>
    <row r="230" spans="1:33" ht="15" customHeight="1" x14ac:dyDescent="0.25">
      <c r="A230" s="83" t="s">
        <v>2378</v>
      </c>
      <c r="B230" s="88" t="s">
        <v>2169</v>
      </c>
      <c r="C230" s="89">
        <f>'AEO 2022 52 Raw'!F211</f>
        <v>0</v>
      </c>
      <c r="D230" s="89">
        <f>'AEO 2022 52 Raw'!G211</f>
        <v>0</v>
      </c>
      <c r="E230" s="89">
        <f>'AEO 2022 52 Raw'!H211</f>
        <v>0</v>
      </c>
      <c r="F230" s="89">
        <f>'AEO 2022 52 Raw'!I211</f>
        <v>0</v>
      </c>
      <c r="G230" s="89">
        <f>'AEO 2022 52 Raw'!J211</f>
        <v>0</v>
      </c>
      <c r="H230" s="89">
        <f>'AEO 2022 52 Raw'!K211</f>
        <v>0</v>
      </c>
      <c r="I230" s="89">
        <f>'AEO 2022 52 Raw'!L211</f>
        <v>0</v>
      </c>
      <c r="J230" s="89">
        <f>'AEO 2022 52 Raw'!M211</f>
        <v>0</v>
      </c>
      <c r="K230" s="89">
        <f>'AEO 2022 52 Raw'!N211</f>
        <v>0</v>
      </c>
      <c r="L230" s="89">
        <f>'AEO 2022 52 Raw'!O211</f>
        <v>0</v>
      </c>
      <c r="M230" s="89">
        <f>'AEO 2022 52 Raw'!P211</f>
        <v>0</v>
      </c>
      <c r="N230" s="89">
        <f>'AEO 2022 52 Raw'!Q211</f>
        <v>0</v>
      </c>
      <c r="O230" s="89">
        <f>'AEO 2022 52 Raw'!R211</f>
        <v>0</v>
      </c>
      <c r="P230" s="89">
        <f>'AEO 2022 52 Raw'!S211</f>
        <v>0</v>
      </c>
      <c r="Q230" s="89">
        <f>'AEO 2022 52 Raw'!T211</f>
        <v>0</v>
      </c>
      <c r="R230" s="89">
        <f>'AEO 2022 52 Raw'!U211</f>
        <v>0</v>
      </c>
      <c r="S230" s="89">
        <f>'AEO 2022 52 Raw'!V211</f>
        <v>0</v>
      </c>
      <c r="T230" s="89">
        <f>'AEO 2022 52 Raw'!W211</f>
        <v>0</v>
      </c>
      <c r="U230" s="89">
        <f>'AEO 2022 52 Raw'!X211</f>
        <v>0</v>
      </c>
      <c r="V230" s="89">
        <f>'AEO 2022 52 Raw'!Y211</f>
        <v>0</v>
      </c>
      <c r="W230" s="89">
        <f>'AEO 2022 52 Raw'!Z211</f>
        <v>0</v>
      </c>
      <c r="X230" s="89">
        <f>'AEO 2022 52 Raw'!AA211</f>
        <v>0</v>
      </c>
      <c r="Y230" s="89">
        <f>'AEO 2022 52 Raw'!AB211</f>
        <v>0</v>
      </c>
      <c r="Z230" s="89">
        <f>'AEO 2022 52 Raw'!AC211</f>
        <v>0</v>
      </c>
      <c r="AA230" s="89">
        <f>'AEO 2022 52 Raw'!AD211</f>
        <v>0</v>
      </c>
      <c r="AB230" s="89">
        <f>'AEO 2022 52 Raw'!AE211</f>
        <v>0</v>
      </c>
      <c r="AC230" s="89">
        <f>'AEO 2022 52 Raw'!AF211</f>
        <v>0</v>
      </c>
      <c r="AD230" s="89">
        <f>'AEO 2022 52 Raw'!AG211</f>
        <v>0</v>
      </c>
      <c r="AE230" s="89">
        <f>'AEO 2022 52 Raw'!AH211</f>
        <v>0</v>
      </c>
      <c r="AF230" s="89">
        <f>'AEO 2022 52 Raw'!AI211</f>
        <v>0</v>
      </c>
      <c r="AG230" s="95" t="str">
        <f>'AEO 2022 52 Raw'!AJ211</f>
        <v>- -</v>
      </c>
    </row>
    <row r="231" spans="1:33" ht="15" customHeight="1" x14ac:dyDescent="0.25">
      <c r="A231" s="83" t="s">
        <v>2379</v>
      </c>
      <c r="B231" s="88" t="s">
        <v>2171</v>
      </c>
      <c r="C231" s="89">
        <f>'AEO 2022 52 Raw'!F212</f>
        <v>0</v>
      </c>
      <c r="D231" s="89">
        <f>'AEO 2022 52 Raw'!G212</f>
        <v>0</v>
      </c>
      <c r="E231" s="89">
        <f>'AEO 2022 52 Raw'!H212</f>
        <v>0</v>
      </c>
      <c r="F231" s="89">
        <f>'AEO 2022 52 Raw'!I212</f>
        <v>0</v>
      </c>
      <c r="G231" s="89">
        <f>'AEO 2022 52 Raw'!J212</f>
        <v>0</v>
      </c>
      <c r="H231" s="89">
        <f>'AEO 2022 52 Raw'!K212</f>
        <v>0</v>
      </c>
      <c r="I231" s="89">
        <f>'AEO 2022 52 Raw'!L212</f>
        <v>0</v>
      </c>
      <c r="J231" s="89">
        <f>'AEO 2022 52 Raw'!M212</f>
        <v>0</v>
      </c>
      <c r="K231" s="89">
        <f>'AEO 2022 52 Raw'!N212</f>
        <v>0</v>
      </c>
      <c r="L231" s="89">
        <f>'AEO 2022 52 Raw'!O212</f>
        <v>0</v>
      </c>
      <c r="M231" s="89">
        <f>'AEO 2022 52 Raw'!P212</f>
        <v>0</v>
      </c>
      <c r="N231" s="89">
        <f>'AEO 2022 52 Raw'!Q212</f>
        <v>0</v>
      </c>
      <c r="O231" s="89">
        <f>'AEO 2022 52 Raw'!R212</f>
        <v>0</v>
      </c>
      <c r="P231" s="89">
        <f>'AEO 2022 52 Raw'!S212</f>
        <v>0</v>
      </c>
      <c r="Q231" s="89">
        <f>'AEO 2022 52 Raw'!T212</f>
        <v>0</v>
      </c>
      <c r="R231" s="89">
        <f>'AEO 2022 52 Raw'!U212</f>
        <v>0</v>
      </c>
      <c r="S231" s="89">
        <f>'AEO 2022 52 Raw'!V212</f>
        <v>0</v>
      </c>
      <c r="T231" s="89">
        <f>'AEO 2022 52 Raw'!W212</f>
        <v>0</v>
      </c>
      <c r="U231" s="89">
        <f>'AEO 2022 52 Raw'!X212</f>
        <v>0</v>
      </c>
      <c r="V231" s="89">
        <f>'AEO 2022 52 Raw'!Y212</f>
        <v>0</v>
      </c>
      <c r="W231" s="89">
        <f>'AEO 2022 52 Raw'!Z212</f>
        <v>0</v>
      </c>
      <c r="X231" s="89">
        <f>'AEO 2022 52 Raw'!AA212</f>
        <v>0</v>
      </c>
      <c r="Y231" s="89">
        <f>'AEO 2022 52 Raw'!AB212</f>
        <v>0</v>
      </c>
      <c r="Z231" s="89">
        <f>'AEO 2022 52 Raw'!AC212</f>
        <v>0</v>
      </c>
      <c r="AA231" s="89">
        <f>'AEO 2022 52 Raw'!AD212</f>
        <v>0</v>
      </c>
      <c r="AB231" s="89">
        <f>'AEO 2022 52 Raw'!AE212</f>
        <v>0</v>
      </c>
      <c r="AC231" s="89">
        <f>'AEO 2022 52 Raw'!AF212</f>
        <v>0</v>
      </c>
      <c r="AD231" s="89">
        <f>'AEO 2022 52 Raw'!AG212</f>
        <v>0</v>
      </c>
      <c r="AE231" s="89">
        <f>'AEO 2022 52 Raw'!AH212</f>
        <v>0</v>
      </c>
      <c r="AF231" s="89">
        <f>'AEO 2022 52 Raw'!AI212</f>
        <v>0</v>
      </c>
      <c r="AG231" s="95" t="str">
        <f>'AEO 2022 52 Raw'!AJ212</f>
        <v>- -</v>
      </c>
    </row>
    <row r="232" spans="1:33" ht="15" customHeight="1" x14ac:dyDescent="0.25">
      <c r="A232" s="83" t="s">
        <v>2380</v>
      </c>
      <c r="B232" s="88" t="s">
        <v>2173</v>
      </c>
      <c r="C232" s="89">
        <f>'AEO 2022 52 Raw'!F213</f>
        <v>0</v>
      </c>
      <c r="D232" s="89">
        <f>'AEO 2022 52 Raw'!G213</f>
        <v>0</v>
      </c>
      <c r="E232" s="89">
        <f>'AEO 2022 52 Raw'!H213</f>
        <v>0</v>
      </c>
      <c r="F232" s="89">
        <f>'AEO 2022 52 Raw'!I213</f>
        <v>0</v>
      </c>
      <c r="G232" s="89">
        <f>'AEO 2022 52 Raw'!J213</f>
        <v>0</v>
      </c>
      <c r="H232" s="89">
        <f>'AEO 2022 52 Raw'!K213</f>
        <v>0</v>
      </c>
      <c r="I232" s="89">
        <f>'AEO 2022 52 Raw'!L213</f>
        <v>0</v>
      </c>
      <c r="J232" s="89">
        <f>'AEO 2022 52 Raw'!M213</f>
        <v>0</v>
      </c>
      <c r="K232" s="89">
        <f>'AEO 2022 52 Raw'!N213</f>
        <v>0</v>
      </c>
      <c r="L232" s="89">
        <f>'AEO 2022 52 Raw'!O213</f>
        <v>0</v>
      </c>
      <c r="M232" s="89">
        <f>'AEO 2022 52 Raw'!P213</f>
        <v>0</v>
      </c>
      <c r="N232" s="89">
        <f>'AEO 2022 52 Raw'!Q213</f>
        <v>0</v>
      </c>
      <c r="O232" s="89">
        <f>'AEO 2022 52 Raw'!R213</f>
        <v>0</v>
      </c>
      <c r="P232" s="89">
        <f>'AEO 2022 52 Raw'!S213</f>
        <v>0</v>
      </c>
      <c r="Q232" s="89">
        <f>'AEO 2022 52 Raw'!T213</f>
        <v>0</v>
      </c>
      <c r="R232" s="89">
        <f>'AEO 2022 52 Raw'!U213</f>
        <v>0</v>
      </c>
      <c r="S232" s="89">
        <f>'AEO 2022 52 Raw'!V213</f>
        <v>0</v>
      </c>
      <c r="T232" s="89">
        <f>'AEO 2022 52 Raw'!W213</f>
        <v>0</v>
      </c>
      <c r="U232" s="89">
        <f>'AEO 2022 52 Raw'!X213</f>
        <v>0</v>
      </c>
      <c r="V232" s="89">
        <f>'AEO 2022 52 Raw'!Y213</f>
        <v>0</v>
      </c>
      <c r="W232" s="89">
        <f>'AEO 2022 52 Raw'!Z213</f>
        <v>0</v>
      </c>
      <c r="X232" s="89">
        <f>'AEO 2022 52 Raw'!AA213</f>
        <v>0</v>
      </c>
      <c r="Y232" s="89">
        <f>'AEO 2022 52 Raw'!AB213</f>
        <v>0</v>
      </c>
      <c r="Z232" s="89">
        <f>'AEO 2022 52 Raw'!AC213</f>
        <v>0</v>
      </c>
      <c r="AA232" s="89">
        <f>'AEO 2022 52 Raw'!AD213</f>
        <v>0</v>
      </c>
      <c r="AB232" s="89">
        <f>'AEO 2022 52 Raw'!AE213</f>
        <v>0</v>
      </c>
      <c r="AC232" s="89">
        <f>'AEO 2022 52 Raw'!AF213</f>
        <v>0</v>
      </c>
      <c r="AD232" s="89">
        <f>'AEO 2022 52 Raw'!AG213</f>
        <v>0</v>
      </c>
      <c r="AE232" s="89">
        <f>'AEO 2022 52 Raw'!AH213</f>
        <v>0</v>
      </c>
      <c r="AF232" s="89">
        <f>'AEO 2022 52 Raw'!AI213</f>
        <v>0</v>
      </c>
      <c r="AG232" s="95" t="str">
        <f>'AEO 2022 52 Raw'!AJ213</f>
        <v>- -</v>
      </c>
    </row>
    <row r="233" spans="1:33" ht="15" customHeight="1" x14ac:dyDescent="0.25">
      <c r="A233" s="83" t="s">
        <v>2381</v>
      </c>
      <c r="B233" s="88" t="s">
        <v>2175</v>
      </c>
      <c r="C233" s="89">
        <f>'AEO 2022 52 Raw'!F214</f>
        <v>0</v>
      </c>
      <c r="D233" s="89">
        <f>'AEO 2022 52 Raw'!G214</f>
        <v>0</v>
      </c>
      <c r="E233" s="89">
        <f>'AEO 2022 52 Raw'!H214</f>
        <v>0</v>
      </c>
      <c r="F233" s="89">
        <f>'AEO 2022 52 Raw'!I214</f>
        <v>0</v>
      </c>
      <c r="G233" s="89">
        <f>'AEO 2022 52 Raw'!J214</f>
        <v>0</v>
      </c>
      <c r="H233" s="89">
        <f>'AEO 2022 52 Raw'!K214</f>
        <v>0</v>
      </c>
      <c r="I233" s="89">
        <f>'AEO 2022 52 Raw'!L214</f>
        <v>0</v>
      </c>
      <c r="J233" s="89">
        <f>'AEO 2022 52 Raw'!M214</f>
        <v>0</v>
      </c>
      <c r="K233" s="89">
        <f>'AEO 2022 52 Raw'!N214</f>
        <v>0</v>
      </c>
      <c r="L233" s="89">
        <f>'AEO 2022 52 Raw'!O214</f>
        <v>0</v>
      </c>
      <c r="M233" s="89">
        <f>'AEO 2022 52 Raw'!P214</f>
        <v>0</v>
      </c>
      <c r="N233" s="89">
        <f>'AEO 2022 52 Raw'!Q214</f>
        <v>0</v>
      </c>
      <c r="O233" s="89">
        <f>'AEO 2022 52 Raw'!R214</f>
        <v>0</v>
      </c>
      <c r="P233" s="89">
        <f>'AEO 2022 52 Raw'!S214</f>
        <v>0</v>
      </c>
      <c r="Q233" s="89">
        <f>'AEO 2022 52 Raw'!T214</f>
        <v>0</v>
      </c>
      <c r="R233" s="89">
        <f>'AEO 2022 52 Raw'!U214</f>
        <v>0</v>
      </c>
      <c r="S233" s="89">
        <f>'AEO 2022 52 Raw'!V214</f>
        <v>0</v>
      </c>
      <c r="T233" s="89">
        <f>'AEO 2022 52 Raw'!W214</f>
        <v>0</v>
      </c>
      <c r="U233" s="89">
        <f>'AEO 2022 52 Raw'!X214</f>
        <v>0</v>
      </c>
      <c r="V233" s="89">
        <f>'AEO 2022 52 Raw'!Y214</f>
        <v>0</v>
      </c>
      <c r="W233" s="89">
        <f>'AEO 2022 52 Raw'!Z214</f>
        <v>0</v>
      </c>
      <c r="X233" s="89">
        <f>'AEO 2022 52 Raw'!AA214</f>
        <v>0</v>
      </c>
      <c r="Y233" s="89">
        <f>'AEO 2022 52 Raw'!AB214</f>
        <v>0</v>
      </c>
      <c r="Z233" s="89">
        <f>'AEO 2022 52 Raw'!AC214</f>
        <v>0</v>
      </c>
      <c r="AA233" s="89">
        <f>'AEO 2022 52 Raw'!AD214</f>
        <v>0</v>
      </c>
      <c r="AB233" s="89">
        <f>'AEO 2022 52 Raw'!AE214</f>
        <v>0</v>
      </c>
      <c r="AC233" s="89">
        <f>'AEO 2022 52 Raw'!AF214</f>
        <v>0</v>
      </c>
      <c r="AD233" s="89">
        <f>'AEO 2022 52 Raw'!AG214</f>
        <v>0</v>
      </c>
      <c r="AE233" s="89">
        <f>'AEO 2022 52 Raw'!AH214</f>
        <v>0</v>
      </c>
      <c r="AF233" s="89">
        <f>'AEO 2022 52 Raw'!AI214</f>
        <v>0</v>
      </c>
      <c r="AG233" s="95" t="str">
        <f>'AEO 2022 52 Raw'!AJ214</f>
        <v>- -</v>
      </c>
    </row>
    <row r="234" spans="1:33" ht="15" customHeight="1" x14ac:dyDescent="0.25">
      <c r="A234" s="83" t="s">
        <v>2382</v>
      </c>
      <c r="B234" s="88" t="s">
        <v>2177</v>
      </c>
      <c r="C234" s="89">
        <f>'AEO 2022 52 Raw'!F215</f>
        <v>0</v>
      </c>
      <c r="D234" s="89">
        <f>'AEO 2022 52 Raw'!G215</f>
        <v>0</v>
      </c>
      <c r="E234" s="89">
        <f>'AEO 2022 52 Raw'!H215</f>
        <v>0</v>
      </c>
      <c r="F234" s="89">
        <f>'AEO 2022 52 Raw'!I215</f>
        <v>0</v>
      </c>
      <c r="G234" s="89">
        <f>'AEO 2022 52 Raw'!J215</f>
        <v>0</v>
      </c>
      <c r="H234" s="89">
        <f>'AEO 2022 52 Raw'!K215</f>
        <v>0</v>
      </c>
      <c r="I234" s="89">
        <f>'AEO 2022 52 Raw'!L215</f>
        <v>0</v>
      </c>
      <c r="J234" s="89">
        <f>'AEO 2022 52 Raw'!M215</f>
        <v>0</v>
      </c>
      <c r="K234" s="89">
        <f>'AEO 2022 52 Raw'!N215</f>
        <v>0</v>
      </c>
      <c r="L234" s="89">
        <f>'AEO 2022 52 Raw'!O215</f>
        <v>0</v>
      </c>
      <c r="M234" s="89">
        <f>'AEO 2022 52 Raw'!P215</f>
        <v>0</v>
      </c>
      <c r="N234" s="89">
        <f>'AEO 2022 52 Raw'!Q215</f>
        <v>0</v>
      </c>
      <c r="O234" s="89">
        <f>'AEO 2022 52 Raw'!R215</f>
        <v>0</v>
      </c>
      <c r="P234" s="89">
        <f>'AEO 2022 52 Raw'!S215</f>
        <v>0</v>
      </c>
      <c r="Q234" s="89">
        <f>'AEO 2022 52 Raw'!T215</f>
        <v>0</v>
      </c>
      <c r="R234" s="89">
        <f>'AEO 2022 52 Raw'!U215</f>
        <v>0</v>
      </c>
      <c r="S234" s="89">
        <f>'AEO 2022 52 Raw'!V215</f>
        <v>0</v>
      </c>
      <c r="T234" s="89">
        <f>'AEO 2022 52 Raw'!W215</f>
        <v>0</v>
      </c>
      <c r="U234" s="89">
        <f>'AEO 2022 52 Raw'!X215</f>
        <v>0</v>
      </c>
      <c r="V234" s="89">
        <f>'AEO 2022 52 Raw'!Y215</f>
        <v>0</v>
      </c>
      <c r="W234" s="89">
        <f>'AEO 2022 52 Raw'!Z215</f>
        <v>0</v>
      </c>
      <c r="X234" s="89">
        <f>'AEO 2022 52 Raw'!AA215</f>
        <v>0</v>
      </c>
      <c r="Y234" s="89">
        <f>'AEO 2022 52 Raw'!AB215</f>
        <v>0</v>
      </c>
      <c r="Z234" s="89">
        <f>'AEO 2022 52 Raw'!AC215</f>
        <v>0</v>
      </c>
      <c r="AA234" s="89">
        <f>'AEO 2022 52 Raw'!AD215</f>
        <v>0</v>
      </c>
      <c r="AB234" s="89">
        <f>'AEO 2022 52 Raw'!AE215</f>
        <v>0</v>
      </c>
      <c r="AC234" s="89">
        <f>'AEO 2022 52 Raw'!AF215</f>
        <v>0</v>
      </c>
      <c r="AD234" s="89">
        <f>'AEO 2022 52 Raw'!AG215</f>
        <v>0</v>
      </c>
      <c r="AE234" s="89">
        <f>'AEO 2022 52 Raw'!AH215</f>
        <v>0</v>
      </c>
      <c r="AF234" s="89">
        <f>'AEO 2022 52 Raw'!AI215</f>
        <v>0</v>
      </c>
      <c r="AG234" s="95" t="str">
        <f>'AEO 2022 52 Raw'!AJ215</f>
        <v>- -</v>
      </c>
    </row>
    <row r="235" spans="1:33" ht="15" customHeight="1" x14ac:dyDescent="0.25">
      <c r="A235" s="83" t="s">
        <v>2383</v>
      </c>
      <c r="B235" s="88" t="s">
        <v>2179</v>
      </c>
      <c r="C235" s="89">
        <f>'AEO 2022 52 Raw'!F216</f>
        <v>0</v>
      </c>
      <c r="D235" s="89">
        <f>'AEO 2022 52 Raw'!G216</f>
        <v>0</v>
      </c>
      <c r="E235" s="89">
        <f>'AEO 2022 52 Raw'!H216</f>
        <v>0</v>
      </c>
      <c r="F235" s="89">
        <f>'AEO 2022 52 Raw'!I216</f>
        <v>0</v>
      </c>
      <c r="G235" s="89">
        <f>'AEO 2022 52 Raw'!J216</f>
        <v>0</v>
      </c>
      <c r="H235" s="89">
        <f>'AEO 2022 52 Raw'!K216</f>
        <v>0</v>
      </c>
      <c r="I235" s="89">
        <f>'AEO 2022 52 Raw'!L216</f>
        <v>0</v>
      </c>
      <c r="J235" s="89">
        <f>'AEO 2022 52 Raw'!M216</f>
        <v>0</v>
      </c>
      <c r="K235" s="89">
        <f>'AEO 2022 52 Raw'!N216</f>
        <v>0</v>
      </c>
      <c r="L235" s="89">
        <f>'AEO 2022 52 Raw'!O216</f>
        <v>0</v>
      </c>
      <c r="M235" s="89">
        <f>'AEO 2022 52 Raw'!P216</f>
        <v>0</v>
      </c>
      <c r="N235" s="89">
        <f>'AEO 2022 52 Raw'!Q216</f>
        <v>0</v>
      </c>
      <c r="O235" s="89">
        <f>'AEO 2022 52 Raw'!R216</f>
        <v>0</v>
      </c>
      <c r="P235" s="89">
        <f>'AEO 2022 52 Raw'!S216</f>
        <v>0</v>
      </c>
      <c r="Q235" s="89">
        <f>'AEO 2022 52 Raw'!T216</f>
        <v>0</v>
      </c>
      <c r="R235" s="89">
        <f>'AEO 2022 52 Raw'!U216</f>
        <v>0</v>
      </c>
      <c r="S235" s="89">
        <f>'AEO 2022 52 Raw'!V216</f>
        <v>0</v>
      </c>
      <c r="T235" s="89">
        <f>'AEO 2022 52 Raw'!W216</f>
        <v>0</v>
      </c>
      <c r="U235" s="89">
        <f>'AEO 2022 52 Raw'!X216</f>
        <v>0</v>
      </c>
      <c r="V235" s="89">
        <f>'AEO 2022 52 Raw'!Y216</f>
        <v>0</v>
      </c>
      <c r="W235" s="89">
        <f>'AEO 2022 52 Raw'!Z216</f>
        <v>0</v>
      </c>
      <c r="X235" s="89">
        <f>'AEO 2022 52 Raw'!AA216</f>
        <v>0</v>
      </c>
      <c r="Y235" s="89">
        <f>'AEO 2022 52 Raw'!AB216</f>
        <v>0</v>
      </c>
      <c r="Z235" s="89">
        <f>'AEO 2022 52 Raw'!AC216</f>
        <v>0</v>
      </c>
      <c r="AA235" s="89">
        <f>'AEO 2022 52 Raw'!AD216</f>
        <v>0</v>
      </c>
      <c r="AB235" s="89">
        <f>'AEO 2022 52 Raw'!AE216</f>
        <v>0</v>
      </c>
      <c r="AC235" s="89">
        <f>'AEO 2022 52 Raw'!AF216</f>
        <v>0</v>
      </c>
      <c r="AD235" s="89">
        <f>'AEO 2022 52 Raw'!AG216</f>
        <v>0</v>
      </c>
      <c r="AE235" s="89">
        <f>'AEO 2022 52 Raw'!AH216</f>
        <v>0</v>
      </c>
      <c r="AF235" s="89">
        <f>'AEO 2022 52 Raw'!AI216</f>
        <v>0</v>
      </c>
      <c r="AG235" s="95" t="str">
        <f>'AEO 2022 52 Raw'!AJ216</f>
        <v>- -</v>
      </c>
    </row>
    <row r="236" spans="1:33" ht="15" customHeight="1" x14ac:dyDescent="0.25">
      <c r="A236" s="83" t="s">
        <v>2384</v>
      </c>
      <c r="B236" s="88" t="s">
        <v>2181</v>
      </c>
      <c r="C236" s="89">
        <f>'AEO 2022 52 Raw'!F217</f>
        <v>0</v>
      </c>
      <c r="D236" s="89">
        <f>'AEO 2022 52 Raw'!G217</f>
        <v>0</v>
      </c>
      <c r="E236" s="89">
        <f>'AEO 2022 52 Raw'!H217</f>
        <v>0</v>
      </c>
      <c r="F236" s="89">
        <f>'AEO 2022 52 Raw'!I217</f>
        <v>0</v>
      </c>
      <c r="G236" s="89">
        <f>'AEO 2022 52 Raw'!J217</f>
        <v>0</v>
      </c>
      <c r="H236" s="89">
        <f>'AEO 2022 52 Raw'!K217</f>
        <v>0</v>
      </c>
      <c r="I236" s="89">
        <f>'AEO 2022 52 Raw'!L217</f>
        <v>0</v>
      </c>
      <c r="J236" s="89">
        <f>'AEO 2022 52 Raw'!M217</f>
        <v>0</v>
      </c>
      <c r="K236" s="89">
        <f>'AEO 2022 52 Raw'!N217</f>
        <v>0</v>
      </c>
      <c r="L236" s="89">
        <f>'AEO 2022 52 Raw'!O217</f>
        <v>0</v>
      </c>
      <c r="M236" s="89">
        <f>'AEO 2022 52 Raw'!P217</f>
        <v>0</v>
      </c>
      <c r="N236" s="89">
        <f>'AEO 2022 52 Raw'!Q217</f>
        <v>0</v>
      </c>
      <c r="O236" s="89">
        <f>'AEO 2022 52 Raw'!R217</f>
        <v>0</v>
      </c>
      <c r="P236" s="89">
        <f>'AEO 2022 52 Raw'!S217</f>
        <v>0</v>
      </c>
      <c r="Q236" s="89">
        <f>'AEO 2022 52 Raw'!T217</f>
        <v>0</v>
      </c>
      <c r="R236" s="89">
        <f>'AEO 2022 52 Raw'!U217</f>
        <v>0</v>
      </c>
      <c r="S236" s="89">
        <f>'AEO 2022 52 Raw'!V217</f>
        <v>0</v>
      </c>
      <c r="T236" s="89">
        <f>'AEO 2022 52 Raw'!W217</f>
        <v>0</v>
      </c>
      <c r="U236" s="89">
        <f>'AEO 2022 52 Raw'!X217</f>
        <v>0</v>
      </c>
      <c r="V236" s="89">
        <f>'AEO 2022 52 Raw'!Y217</f>
        <v>0</v>
      </c>
      <c r="W236" s="89">
        <f>'AEO 2022 52 Raw'!Z217</f>
        <v>0</v>
      </c>
      <c r="X236" s="89">
        <f>'AEO 2022 52 Raw'!AA217</f>
        <v>0</v>
      </c>
      <c r="Y236" s="89">
        <f>'AEO 2022 52 Raw'!AB217</f>
        <v>0</v>
      </c>
      <c r="Z236" s="89">
        <f>'AEO 2022 52 Raw'!AC217</f>
        <v>0</v>
      </c>
      <c r="AA236" s="89">
        <f>'AEO 2022 52 Raw'!AD217</f>
        <v>0</v>
      </c>
      <c r="AB236" s="89">
        <f>'AEO 2022 52 Raw'!AE217</f>
        <v>0</v>
      </c>
      <c r="AC236" s="89">
        <f>'AEO 2022 52 Raw'!AF217</f>
        <v>0</v>
      </c>
      <c r="AD236" s="89">
        <f>'AEO 2022 52 Raw'!AG217</f>
        <v>0</v>
      </c>
      <c r="AE236" s="89">
        <f>'AEO 2022 52 Raw'!AH217</f>
        <v>0</v>
      </c>
      <c r="AF236" s="89">
        <f>'AEO 2022 52 Raw'!AI217</f>
        <v>0</v>
      </c>
      <c r="AG236" s="95" t="str">
        <f>'AEO 2022 52 Raw'!AJ217</f>
        <v>- -</v>
      </c>
    </row>
    <row r="237" spans="1:33" ht="15" customHeight="1" x14ac:dyDescent="0.25">
      <c r="A237" s="83" t="s">
        <v>2385</v>
      </c>
      <c r="B237" s="88" t="s">
        <v>2183</v>
      </c>
      <c r="C237" s="89">
        <f>'AEO 2022 52 Raw'!F218</f>
        <v>0</v>
      </c>
      <c r="D237" s="89">
        <f>'AEO 2022 52 Raw'!G218</f>
        <v>0</v>
      </c>
      <c r="E237" s="89">
        <f>'AEO 2022 52 Raw'!H218</f>
        <v>0</v>
      </c>
      <c r="F237" s="89">
        <f>'AEO 2022 52 Raw'!I218</f>
        <v>0</v>
      </c>
      <c r="G237" s="89">
        <f>'AEO 2022 52 Raw'!J218</f>
        <v>0</v>
      </c>
      <c r="H237" s="89">
        <f>'AEO 2022 52 Raw'!K218</f>
        <v>0</v>
      </c>
      <c r="I237" s="89">
        <f>'AEO 2022 52 Raw'!L218</f>
        <v>0</v>
      </c>
      <c r="J237" s="89">
        <f>'AEO 2022 52 Raw'!M218</f>
        <v>0</v>
      </c>
      <c r="K237" s="89">
        <f>'AEO 2022 52 Raw'!N218</f>
        <v>0</v>
      </c>
      <c r="L237" s="89">
        <f>'AEO 2022 52 Raw'!O218</f>
        <v>0</v>
      </c>
      <c r="M237" s="89">
        <f>'AEO 2022 52 Raw'!P218</f>
        <v>0</v>
      </c>
      <c r="N237" s="89">
        <f>'AEO 2022 52 Raw'!Q218</f>
        <v>0</v>
      </c>
      <c r="O237" s="89">
        <f>'AEO 2022 52 Raw'!R218</f>
        <v>0</v>
      </c>
      <c r="P237" s="89">
        <f>'AEO 2022 52 Raw'!S218</f>
        <v>0</v>
      </c>
      <c r="Q237" s="89">
        <f>'AEO 2022 52 Raw'!T218</f>
        <v>0</v>
      </c>
      <c r="R237" s="89">
        <f>'AEO 2022 52 Raw'!U218</f>
        <v>0</v>
      </c>
      <c r="S237" s="89">
        <f>'AEO 2022 52 Raw'!V218</f>
        <v>0</v>
      </c>
      <c r="T237" s="89">
        <f>'AEO 2022 52 Raw'!W218</f>
        <v>0</v>
      </c>
      <c r="U237" s="89">
        <f>'AEO 2022 52 Raw'!X218</f>
        <v>0</v>
      </c>
      <c r="V237" s="89">
        <f>'AEO 2022 52 Raw'!Y218</f>
        <v>0</v>
      </c>
      <c r="W237" s="89">
        <f>'AEO 2022 52 Raw'!Z218</f>
        <v>0</v>
      </c>
      <c r="X237" s="89">
        <f>'AEO 2022 52 Raw'!AA218</f>
        <v>0</v>
      </c>
      <c r="Y237" s="89">
        <f>'AEO 2022 52 Raw'!AB218</f>
        <v>0</v>
      </c>
      <c r="Z237" s="89">
        <f>'AEO 2022 52 Raw'!AC218</f>
        <v>0</v>
      </c>
      <c r="AA237" s="89">
        <f>'AEO 2022 52 Raw'!AD218</f>
        <v>0</v>
      </c>
      <c r="AB237" s="89">
        <f>'AEO 2022 52 Raw'!AE218</f>
        <v>0</v>
      </c>
      <c r="AC237" s="89">
        <f>'AEO 2022 52 Raw'!AF218</f>
        <v>0</v>
      </c>
      <c r="AD237" s="89">
        <f>'AEO 2022 52 Raw'!AG218</f>
        <v>0</v>
      </c>
      <c r="AE237" s="89">
        <f>'AEO 2022 52 Raw'!AH218</f>
        <v>0</v>
      </c>
      <c r="AF237" s="89">
        <f>'AEO 2022 52 Raw'!AI218</f>
        <v>0</v>
      </c>
      <c r="AG237" s="95" t="str">
        <f>'AEO 2022 52 Raw'!AJ218</f>
        <v>- -</v>
      </c>
    </row>
    <row r="238" spans="1:33" ht="15" customHeight="1" x14ac:dyDescent="0.25">
      <c r="A238" s="83" t="s">
        <v>2386</v>
      </c>
      <c r="B238" s="88" t="s">
        <v>2185</v>
      </c>
      <c r="C238" s="89">
        <f>'AEO 2022 52 Raw'!F219</f>
        <v>0</v>
      </c>
      <c r="D238" s="89">
        <f>'AEO 2022 52 Raw'!G219</f>
        <v>0</v>
      </c>
      <c r="E238" s="89">
        <f>'AEO 2022 52 Raw'!H219</f>
        <v>0</v>
      </c>
      <c r="F238" s="89">
        <f>'AEO 2022 52 Raw'!I219</f>
        <v>0</v>
      </c>
      <c r="G238" s="89">
        <f>'AEO 2022 52 Raw'!J219</f>
        <v>0</v>
      </c>
      <c r="H238" s="89">
        <f>'AEO 2022 52 Raw'!K219</f>
        <v>0</v>
      </c>
      <c r="I238" s="89">
        <f>'AEO 2022 52 Raw'!L219</f>
        <v>0</v>
      </c>
      <c r="J238" s="89">
        <f>'AEO 2022 52 Raw'!M219</f>
        <v>0</v>
      </c>
      <c r="K238" s="89">
        <f>'AEO 2022 52 Raw'!N219</f>
        <v>0</v>
      </c>
      <c r="L238" s="89">
        <f>'AEO 2022 52 Raw'!O219</f>
        <v>0</v>
      </c>
      <c r="M238" s="89">
        <f>'AEO 2022 52 Raw'!P219</f>
        <v>0</v>
      </c>
      <c r="N238" s="89">
        <f>'AEO 2022 52 Raw'!Q219</f>
        <v>0</v>
      </c>
      <c r="O238" s="89">
        <f>'AEO 2022 52 Raw'!R219</f>
        <v>0</v>
      </c>
      <c r="P238" s="89">
        <f>'AEO 2022 52 Raw'!S219</f>
        <v>0</v>
      </c>
      <c r="Q238" s="89">
        <f>'AEO 2022 52 Raw'!T219</f>
        <v>0</v>
      </c>
      <c r="R238" s="89">
        <f>'AEO 2022 52 Raw'!U219</f>
        <v>0</v>
      </c>
      <c r="S238" s="89">
        <f>'AEO 2022 52 Raw'!V219</f>
        <v>0</v>
      </c>
      <c r="T238" s="89">
        <f>'AEO 2022 52 Raw'!W219</f>
        <v>0</v>
      </c>
      <c r="U238" s="89">
        <f>'AEO 2022 52 Raw'!X219</f>
        <v>0</v>
      </c>
      <c r="V238" s="89">
        <f>'AEO 2022 52 Raw'!Y219</f>
        <v>0</v>
      </c>
      <c r="W238" s="89">
        <f>'AEO 2022 52 Raw'!Z219</f>
        <v>0</v>
      </c>
      <c r="X238" s="89">
        <f>'AEO 2022 52 Raw'!AA219</f>
        <v>0</v>
      </c>
      <c r="Y238" s="89">
        <f>'AEO 2022 52 Raw'!AB219</f>
        <v>0</v>
      </c>
      <c r="Z238" s="89">
        <f>'AEO 2022 52 Raw'!AC219</f>
        <v>0</v>
      </c>
      <c r="AA238" s="89">
        <f>'AEO 2022 52 Raw'!AD219</f>
        <v>0</v>
      </c>
      <c r="AB238" s="89">
        <f>'AEO 2022 52 Raw'!AE219</f>
        <v>0</v>
      </c>
      <c r="AC238" s="89">
        <f>'AEO 2022 52 Raw'!AF219</f>
        <v>0</v>
      </c>
      <c r="AD238" s="89">
        <f>'AEO 2022 52 Raw'!AG219</f>
        <v>0</v>
      </c>
      <c r="AE238" s="89">
        <f>'AEO 2022 52 Raw'!AH219</f>
        <v>0</v>
      </c>
      <c r="AF238" s="89">
        <f>'AEO 2022 52 Raw'!AI219</f>
        <v>0</v>
      </c>
      <c r="AG238" s="95" t="str">
        <f>'AEO 2022 52 Raw'!AJ219</f>
        <v>- -</v>
      </c>
    </row>
    <row r="239" spans="1:33" ht="15" customHeight="1" x14ac:dyDescent="0.25">
      <c r="A239" s="83" t="s">
        <v>2387</v>
      </c>
      <c r="B239" s="88" t="s">
        <v>2187</v>
      </c>
      <c r="C239" s="89">
        <f>'AEO 2022 52 Raw'!F220</f>
        <v>0</v>
      </c>
      <c r="D239" s="89">
        <f>'AEO 2022 52 Raw'!G220</f>
        <v>0</v>
      </c>
      <c r="E239" s="89">
        <f>'AEO 2022 52 Raw'!H220</f>
        <v>0</v>
      </c>
      <c r="F239" s="89">
        <f>'AEO 2022 52 Raw'!I220</f>
        <v>0</v>
      </c>
      <c r="G239" s="89">
        <f>'AEO 2022 52 Raw'!J220</f>
        <v>0</v>
      </c>
      <c r="H239" s="89">
        <f>'AEO 2022 52 Raw'!K220</f>
        <v>0</v>
      </c>
      <c r="I239" s="89">
        <f>'AEO 2022 52 Raw'!L220</f>
        <v>0</v>
      </c>
      <c r="J239" s="89">
        <f>'AEO 2022 52 Raw'!M220</f>
        <v>0</v>
      </c>
      <c r="K239" s="89">
        <f>'AEO 2022 52 Raw'!N220</f>
        <v>0</v>
      </c>
      <c r="L239" s="89">
        <f>'AEO 2022 52 Raw'!O220</f>
        <v>0</v>
      </c>
      <c r="M239" s="89">
        <f>'AEO 2022 52 Raw'!P220</f>
        <v>0</v>
      </c>
      <c r="N239" s="89">
        <f>'AEO 2022 52 Raw'!Q220</f>
        <v>0</v>
      </c>
      <c r="O239" s="89">
        <f>'AEO 2022 52 Raw'!R220</f>
        <v>0</v>
      </c>
      <c r="P239" s="89">
        <f>'AEO 2022 52 Raw'!S220</f>
        <v>0</v>
      </c>
      <c r="Q239" s="89">
        <f>'AEO 2022 52 Raw'!T220</f>
        <v>0</v>
      </c>
      <c r="R239" s="89">
        <f>'AEO 2022 52 Raw'!U220</f>
        <v>0</v>
      </c>
      <c r="S239" s="89">
        <f>'AEO 2022 52 Raw'!V220</f>
        <v>0</v>
      </c>
      <c r="T239" s="89">
        <f>'AEO 2022 52 Raw'!W220</f>
        <v>0</v>
      </c>
      <c r="U239" s="89">
        <f>'AEO 2022 52 Raw'!X220</f>
        <v>0</v>
      </c>
      <c r="V239" s="89">
        <f>'AEO 2022 52 Raw'!Y220</f>
        <v>0</v>
      </c>
      <c r="W239" s="89">
        <f>'AEO 2022 52 Raw'!Z220</f>
        <v>0</v>
      </c>
      <c r="X239" s="89">
        <f>'AEO 2022 52 Raw'!AA220</f>
        <v>0</v>
      </c>
      <c r="Y239" s="89">
        <f>'AEO 2022 52 Raw'!AB220</f>
        <v>0</v>
      </c>
      <c r="Z239" s="89">
        <f>'AEO 2022 52 Raw'!AC220</f>
        <v>0</v>
      </c>
      <c r="AA239" s="89">
        <f>'AEO 2022 52 Raw'!AD220</f>
        <v>0</v>
      </c>
      <c r="AB239" s="89">
        <f>'AEO 2022 52 Raw'!AE220</f>
        <v>0</v>
      </c>
      <c r="AC239" s="89">
        <f>'AEO 2022 52 Raw'!AF220</f>
        <v>0</v>
      </c>
      <c r="AD239" s="89">
        <f>'AEO 2022 52 Raw'!AG220</f>
        <v>0</v>
      </c>
      <c r="AE239" s="89">
        <f>'AEO 2022 52 Raw'!AH220</f>
        <v>0</v>
      </c>
      <c r="AF239" s="89">
        <f>'AEO 2022 52 Raw'!AI220</f>
        <v>0</v>
      </c>
      <c r="AG239" s="95" t="str">
        <f>'AEO 2022 52 Raw'!AJ220</f>
        <v>- -</v>
      </c>
    </row>
    <row r="240" spans="1:33" ht="15" customHeight="1" x14ac:dyDescent="0.25">
      <c r="A240" s="83" t="s">
        <v>2388</v>
      </c>
      <c r="B240" s="88" t="s">
        <v>2189</v>
      </c>
      <c r="C240" s="89">
        <f>'AEO 2022 52 Raw'!F221</f>
        <v>0</v>
      </c>
      <c r="D240" s="89">
        <f>'AEO 2022 52 Raw'!G221</f>
        <v>0</v>
      </c>
      <c r="E240" s="89">
        <f>'AEO 2022 52 Raw'!H221</f>
        <v>0</v>
      </c>
      <c r="F240" s="89">
        <f>'AEO 2022 52 Raw'!I221</f>
        <v>0</v>
      </c>
      <c r="G240" s="89">
        <f>'AEO 2022 52 Raw'!J221</f>
        <v>0</v>
      </c>
      <c r="H240" s="89">
        <f>'AEO 2022 52 Raw'!K221</f>
        <v>0</v>
      </c>
      <c r="I240" s="89">
        <f>'AEO 2022 52 Raw'!L221</f>
        <v>0</v>
      </c>
      <c r="J240" s="89">
        <f>'AEO 2022 52 Raw'!M221</f>
        <v>0</v>
      </c>
      <c r="K240" s="89">
        <f>'AEO 2022 52 Raw'!N221</f>
        <v>0</v>
      </c>
      <c r="L240" s="89">
        <f>'AEO 2022 52 Raw'!O221</f>
        <v>0</v>
      </c>
      <c r="M240" s="89">
        <f>'AEO 2022 52 Raw'!P221</f>
        <v>0</v>
      </c>
      <c r="N240" s="89">
        <f>'AEO 2022 52 Raw'!Q221</f>
        <v>0</v>
      </c>
      <c r="O240" s="89">
        <f>'AEO 2022 52 Raw'!R221</f>
        <v>0</v>
      </c>
      <c r="P240" s="89">
        <f>'AEO 2022 52 Raw'!S221</f>
        <v>0</v>
      </c>
      <c r="Q240" s="89">
        <f>'AEO 2022 52 Raw'!T221</f>
        <v>0</v>
      </c>
      <c r="R240" s="89">
        <f>'AEO 2022 52 Raw'!U221</f>
        <v>0</v>
      </c>
      <c r="S240" s="89">
        <f>'AEO 2022 52 Raw'!V221</f>
        <v>0</v>
      </c>
      <c r="T240" s="89">
        <f>'AEO 2022 52 Raw'!W221</f>
        <v>0</v>
      </c>
      <c r="U240" s="89">
        <f>'AEO 2022 52 Raw'!X221</f>
        <v>0</v>
      </c>
      <c r="V240" s="89">
        <f>'AEO 2022 52 Raw'!Y221</f>
        <v>0</v>
      </c>
      <c r="W240" s="89">
        <f>'AEO 2022 52 Raw'!Z221</f>
        <v>0</v>
      </c>
      <c r="X240" s="89">
        <f>'AEO 2022 52 Raw'!AA221</f>
        <v>0</v>
      </c>
      <c r="Y240" s="89">
        <f>'AEO 2022 52 Raw'!AB221</f>
        <v>0</v>
      </c>
      <c r="Z240" s="89">
        <f>'AEO 2022 52 Raw'!AC221</f>
        <v>0</v>
      </c>
      <c r="AA240" s="89">
        <f>'AEO 2022 52 Raw'!AD221</f>
        <v>0</v>
      </c>
      <c r="AB240" s="89">
        <f>'AEO 2022 52 Raw'!AE221</f>
        <v>0</v>
      </c>
      <c r="AC240" s="89">
        <f>'AEO 2022 52 Raw'!AF221</f>
        <v>0</v>
      </c>
      <c r="AD240" s="89">
        <f>'AEO 2022 52 Raw'!AG221</f>
        <v>0</v>
      </c>
      <c r="AE240" s="89">
        <f>'AEO 2022 52 Raw'!AH221</f>
        <v>0</v>
      </c>
      <c r="AF240" s="89">
        <f>'AEO 2022 52 Raw'!AI221</f>
        <v>0</v>
      </c>
      <c r="AG240" s="95" t="str">
        <f>'AEO 2022 52 Raw'!AJ221</f>
        <v>- -</v>
      </c>
    </row>
    <row r="241" spans="1:33" ht="15" customHeight="1" x14ac:dyDescent="0.25">
      <c r="A241" s="83" t="s">
        <v>2389</v>
      </c>
      <c r="B241" s="88" t="s">
        <v>2191</v>
      </c>
      <c r="C241" s="89">
        <f>'AEO 2022 52 Raw'!F222</f>
        <v>0</v>
      </c>
      <c r="D241" s="89">
        <f>'AEO 2022 52 Raw'!G222</f>
        <v>0</v>
      </c>
      <c r="E241" s="89">
        <f>'AEO 2022 52 Raw'!H222</f>
        <v>0</v>
      </c>
      <c r="F241" s="89">
        <f>'AEO 2022 52 Raw'!I222</f>
        <v>0</v>
      </c>
      <c r="G241" s="89">
        <f>'AEO 2022 52 Raw'!J222</f>
        <v>0</v>
      </c>
      <c r="H241" s="89">
        <f>'AEO 2022 52 Raw'!K222</f>
        <v>0</v>
      </c>
      <c r="I241" s="89">
        <f>'AEO 2022 52 Raw'!L222</f>
        <v>0</v>
      </c>
      <c r="J241" s="89">
        <f>'AEO 2022 52 Raw'!M222</f>
        <v>0</v>
      </c>
      <c r="K241" s="89">
        <f>'AEO 2022 52 Raw'!N222</f>
        <v>0</v>
      </c>
      <c r="L241" s="89">
        <f>'AEO 2022 52 Raw'!O222</f>
        <v>0</v>
      </c>
      <c r="M241" s="89">
        <f>'AEO 2022 52 Raw'!P222</f>
        <v>0</v>
      </c>
      <c r="N241" s="89">
        <f>'AEO 2022 52 Raw'!Q222</f>
        <v>0</v>
      </c>
      <c r="O241" s="89">
        <f>'AEO 2022 52 Raw'!R222</f>
        <v>0</v>
      </c>
      <c r="P241" s="89">
        <f>'AEO 2022 52 Raw'!S222</f>
        <v>0</v>
      </c>
      <c r="Q241" s="89">
        <f>'AEO 2022 52 Raw'!T222</f>
        <v>0</v>
      </c>
      <c r="R241" s="89">
        <f>'AEO 2022 52 Raw'!U222</f>
        <v>0</v>
      </c>
      <c r="S241" s="89">
        <f>'AEO 2022 52 Raw'!V222</f>
        <v>0</v>
      </c>
      <c r="T241" s="89">
        <f>'AEO 2022 52 Raw'!W222</f>
        <v>0</v>
      </c>
      <c r="U241" s="89">
        <f>'AEO 2022 52 Raw'!X222</f>
        <v>0</v>
      </c>
      <c r="V241" s="89">
        <f>'AEO 2022 52 Raw'!Y222</f>
        <v>0</v>
      </c>
      <c r="W241" s="89">
        <f>'AEO 2022 52 Raw'!Z222</f>
        <v>0</v>
      </c>
      <c r="X241" s="89">
        <f>'AEO 2022 52 Raw'!AA222</f>
        <v>0</v>
      </c>
      <c r="Y241" s="89">
        <f>'AEO 2022 52 Raw'!AB222</f>
        <v>0</v>
      </c>
      <c r="Z241" s="89">
        <f>'AEO 2022 52 Raw'!AC222</f>
        <v>0</v>
      </c>
      <c r="AA241" s="89">
        <f>'AEO 2022 52 Raw'!AD222</f>
        <v>0</v>
      </c>
      <c r="AB241" s="89">
        <f>'AEO 2022 52 Raw'!AE222</f>
        <v>0</v>
      </c>
      <c r="AC241" s="89">
        <f>'AEO 2022 52 Raw'!AF222</f>
        <v>0</v>
      </c>
      <c r="AD241" s="89">
        <f>'AEO 2022 52 Raw'!AG222</f>
        <v>0</v>
      </c>
      <c r="AE241" s="89">
        <f>'AEO 2022 52 Raw'!AH222</f>
        <v>0</v>
      </c>
      <c r="AF241" s="89">
        <f>'AEO 2022 52 Raw'!AI222</f>
        <v>0</v>
      </c>
      <c r="AG241" s="95" t="str">
        <f>'AEO 2022 52 Raw'!AJ222</f>
        <v>- -</v>
      </c>
    </row>
    <row r="242" spans="1:33" ht="15" customHeight="1" x14ac:dyDescent="0.25">
      <c r="A242" s="83" t="s">
        <v>2390</v>
      </c>
      <c r="B242" s="88" t="s">
        <v>2193</v>
      </c>
      <c r="C242" s="89">
        <f>'AEO 2022 52 Raw'!F223</f>
        <v>0</v>
      </c>
      <c r="D242" s="89">
        <f>'AEO 2022 52 Raw'!G223</f>
        <v>0</v>
      </c>
      <c r="E242" s="89">
        <f>'AEO 2022 52 Raw'!H223</f>
        <v>0</v>
      </c>
      <c r="F242" s="89">
        <f>'AEO 2022 52 Raw'!I223</f>
        <v>0</v>
      </c>
      <c r="G242" s="89">
        <f>'AEO 2022 52 Raw'!J223</f>
        <v>0</v>
      </c>
      <c r="H242" s="89">
        <f>'AEO 2022 52 Raw'!K223</f>
        <v>0</v>
      </c>
      <c r="I242" s="89">
        <f>'AEO 2022 52 Raw'!L223</f>
        <v>0</v>
      </c>
      <c r="J242" s="89">
        <f>'AEO 2022 52 Raw'!M223</f>
        <v>0</v>
      </c>
      <c r="K242" s="89">
        <f>'AEO 2022 52 Raw'!N223</f>
        <v>0</v>
      </c>
      <c r="L242" s="89">
        <f>'AEO 2022 52 Raw'!O223</f>
        <v>0</v>
      </c>
      <c r="M242" s="89">
        <f>'AEO 2022 52 Raw'!P223</f>
        <v>0</v>
      </c>
      <c r="N242" s="89">
        <f>'AEO 2022 52 Raw'!Q223</f>
        <v>0</v>
      </c>
      <c r="O242" s="89">
        <f>'AEO 2022 52 Raw'!R223</f>
        <v>0</v>
      </c>
      <c r="P242" s="89">
        <f>'AEO 2022 52 Raw'!S223</f>
        <v>0</v>
      </c>
      <c r="Q242" s="89">
        <f>'AEO 2022 52 Raw'!T223</f>
        <v>0</v>
      </c>
      <c r="R242" s="89">
        <f>'AEO 2022 52 Raw'!U223</f>
        <v>0</v>
      </c>
      <c r="S242" s="89">
        <f>'AEO 2022 52 Raw'!V223</f>
        <v>0</v>
      </c>
      <c r="T242" s="89">
        <f>'AEO 2022 52 Raw'!W223</f>
        <v>0</v>
      </c>
      <c r="U242" s="89">
        <f>'AEO 2022 52 Raw'!X223</f>
        <v>0</v>
      </c>
      <c r="V242" s="89">
        <f>'AEO 2022 52 Raw'!Y223</f>
        <v>0</v>
      </c>
      <c r="W242" s="89">
        <f>'AEO 2022 52 Raw'!Z223</f>
        <v>0</v>
      </c>
      <c r="X242" s="89">
        <f>'AEO 2022 52 Raw'!AA223</f>
        <v>0</v>
      </c>
      <c r="Y242" s="89">
        <f>'AEO 2022 52 Raw'!AB223</f>
        <v>0</v>
      </c>
      <c r="Z242" s="89">
        <f>'AEO 2022 52 Raw'!AC223</f>
        <v>0</v>
      </c>
      <c r="AA242" s="89">
        <f>'AEO 2022 52 Raw'!AD223</f>
        <v>0</v>
      </c>
      <c r="AB242" s="89">
        <f>'AEO 2022 52 Raw'!AE223</f>
        <v>0</v>
      </c>
      <c r="AC242" s="89">
        <f>'AEO 2022 52 Raw'!AF223</f>
        <v>0</v>
      </c>
      <c r="AD242" s="89">
        <f>'AEO 2022 52 Raw'!AG223</f>
        <v>0</v>
      </c>
      <c r="AE242" s="89">
        <f>'AEO 2022 52 Raw'!AH223</f>
        <v>0</v>
      </c>
      <c r="AF242" s="89">
        <f>'AEO 2022 52 Raw'!AI223</f>
        <v>0</v>
      </c>
      <c r="AG242" s="95" t="str">
        <f>'AEO 2022 52 Raw'!AJ223</f>
        <v>- -</v>
      </c>
    </row>
    <row r="243" spans="1:33" ht="15" customHeight="1" x14ac:dyDescent="0.25">
      <c r="A243" s="83" t="s">
        <v>2391</v>
      </c>
      <c r="B243" s="88" t="s">
        <v>2195</v>
      </c>
      <c r="C243" s="89">
        <f>'AEO 2022 52 Raw'!F224</f>
        <v>0</v>
      </c>
      <c r="D243" s="89">
        <f>'AEO 2022 52 Raw'!G224</f>
        <v>0</v>
      </c>
      <c r="E243" s="89">
        <f>'AEO 2022 52 Raw'!H224</f>
        <v>0</v>
      </c>
      <c r="F243" s="89">
        <f>'AEO 2022 52 Raw'!I224</f>
        <v>0</v>
      </c>
      <c r="G243" s="89">
        <f>'AEO 2022 52 Raw'!J224</f>
        <v>0</v>
      </c>
      <c r="H243" s="89">
        <f>'AEO 2022 52 Raw'!K224</f>
        <v>0</v>
      </c>
      <c r="I243" s="89">
        <f>'AEO 2022 52 Raw'!L224</f>
        <v>0</v>
      </c>
      <c r="J243" s="89">
        <f>'AEO 2022 52 Raw'!M224</f>
        <v>0</v>
      </c>
      <c r="K243" s="89">
        <f>'AEO 2022 52 Raw'!N224</f>
        <v>0</v>
      </c>
      <c r="L243" s="89">
        <f>'AEO 2022 52 Raw'!O224</f>
        <v>0</v>
      </c>
      <c r="M243" s="89">
        <f>'AEO 2022 52 Raw'!P224</f>
        <v>0</v>
      </c>
      <c r="N243" s="89">
        <f>'AEO 2022 52 Raw'!Q224</f>
        <v>0</v>
      </c>
      <c r="O243" s="89">
        <f>'AEO 2022 52 Raw'!R224</f>
        <v>0</v>
      </c>
      <c r="P243" s="89">
        <f>'AEO 2022 52 Raw'!S224</f>
        <v>0</v>
      </c>
      <c r="Q243" s="89">
        <f>'AEO 2022 52 Raw'!T224</f>
        <v>0</v>
      </c>
      <c r="R243" s="89">
        <f>'AEO 2022 52 Raw'!U224</f>
        <v>0</v>
      </c>
      <c r="S243" s="89">
        <f>'AEO 2022 52 Raw'!V224</f>
        <v>0</v>
      </c>
      <c r="T243" s="89">
        <f>'AEO 2022 52 Raw'!W224</f>
        <v>0</v>
      </c>
      <c r="U243" s="89">
        <f>'AEO 2022 52 Raw'!X224</f>
        <v>0</v>
      </c>
      <c r="V243" s="89">
        <f>'AEO 2022 52 Raw'!Y224</f>
        <v>0</v>
      </c>
      <c r="W243" s="89">
        <f>'AEO 2022 52 Raw'!Z224</f>
        <v>0</v>
      </c>
      <c r="X243" s="89">
        <f>'AEO 2022 52 Raw'!AA224</f>
        <v>0</v>
      </c>
      <c r="Y243" s="89">
        <f>'AEO 2022 52 Raw'!AB224</f>
        <v>0</v>
      </c>
      <c r="Z243" s="89">
        <f>'AEO 2022 52 Raw'!AC224</f>
        <v>0</v>
      </c>
      <c r="AA243" s="89">
        <f>'AEO 2022 52 Raw'!AD224</f>
        <v>0</v>
      </c>
      <c r="AB243" s="89">
        <f>'AEO 2022 52 Raw'!AE224</f>
        <v>0</v>
      </c>
      <c r="AC243" s="89">
        <f>'AEO 2022 52 Raw'!AF224</f>
        <v>0</v>
      </c>
      <c r="AD243" s="89">
        <f>'AEO 2022 52 Raw'!AG224</f>
        <v>0</v>
      </c>
      <c r="AE243" s="89">
        <f>'AEO 2022 52 Raw'!AH224</f>
        <v>0</v>
      </c>
      <c r="AF243" s="89">
        <f>'AEO 2022 52 Raw'!AI224</f>
        <v>0</v>
      </c>
      <c r="AG243" s="95" t="str">
        <f>'AEO 2022 52 Raw'!AJ224</f>
        <v>- -</v>
      </c>
    </row>
    <row r="244" spans="1:33" ht="15" customHeight="1" x14ac:dyDescent="0.25">
      <c r="A244" s="83" t="s">
        <v>2392</v>
      </c>
      <c r="B244" s="88" t="s">
        <v>2197</v>
      </c>
      <c r="C244" s="89">
        <f>'AEO 2022 52 Raw'!F225</f>
        <v>0</v>
      </c>
      <c r="D244" s="89">
        <f>'AEO 2022 52 Raw'!G225</f>
        <v>0</v>
      </c>
      <c r="E244" s="89">
        <f>'AEO 2022 52 Raw'!H225</f>
        <v>0</v>
      </c>
      <c r="F244" s="89">
        <f>'AEO 2022 52 Raw'!I225</f>
        <v>0</v>
      </c>
      <c r="G244" s="89">
        <f>'AEO 2022 52 Raw'!J225</f>
        <v>0</v>
      </c>
      <c r="H244" s="89">
        <f>'AEO 2022 52 Raw'!K225</f>
        <v>0</v>
      </c>
      <c r="I244" s="89">
        <f>'AEO 2022 52 Raw'!L225</f>
        <v>0</v>
      </c>
      <c r="J244" s="89">
        <f>'AEO 2022 52 Raw'!M225</f>
        <v>0</v>
      </c>
      <c r="K244" s="89">
        <f>'AEO 2022 52 Raw'!N225</f>
        <v>0</v>
      </c>
      <c r="L244" s="89">
        <f>'AEO 2022 52 Raw'!O225</f>
        <v>0</v>
      </c>
      <c r="M244" s="89">
        <f>'AEO 2022 52 Raw'!P225</f>
        <v>0</v>
      </c>
      <c r="N244" s="89">
        <f>'AEO 2022 52 Raw'!Q225</f>
        <v>0</v>
      </c>
      <c r="O244" s="89">
        <f>'AEO 2022 52 Raw'!R225</f>
        <v>0</v>
      </c>
      <c r="P244" s="89">
        <f>'AEO 2022 52 Raw'!S225</f>
        <v>0</v>
      </c>
      <c r="Q244" s="89">
        <f>'AEO 2022 52 Raw'!T225</f>
        <v>0</v>
      </c>
      <c r="R244" s="89">
        <f>'AEO 2022 52 Raw'!U225</f>
        <v>0</v>
      </c>
      <c r="S244" s="89">
        <f>'AEO 2022 52 Raw'!V225</f>
        <v>0</v>
      </c>
      <c r="T244" s="89">
        <f>'AEO 2022 52 Raw'!W225</f>
        <v>0</v>
      </c>
      <c r="U244" s="89">
        <f>'AEO 2022 52 Raw'!X225</f>
        <v>0</v>
      </c>
      <c r="V244" s="89">
        <f>'AEO 2022 52 Raw'!Y225</f>
        <v>0</v>
      </c>
      <c r="W244" s="89">
        <f>'AEO 2022 52 Raw'!Z225</f>
        <v>0</v>
      </c>
      <c r="X244" s="89">
        <f>'AEO 2022 52 Raw'!AA225</f>
        <v>0</v>
      </c>
      <c r="Y244" s="89">
        <f>'AEO 2022 52 Raw'!AB225</f>
        <v>0</v>
      </c>
      <c r="Z244" s="89">
        <f>'AEO 2022 52 Raw'!AC225</f>
        <v>0</v>
      </c>
      <c r="AA244" s="89">
        <f>'AEO 2022 52 Raw'!AD225</f>
        <v>0</v>
      </c>
      <c r="AB244" s="89">
        <f>'AEO 2022 52 Raw'!AE225</f>
        <v>0</v>
      </c>
      <c r="AC244" s="89">
        <f>'AEO 2022 52 Raw'!AF225</f>
        <v>0</v>
      </c>
      <c r="AD244" s="89">
        <f>'AEO 2022 52 Raw'!AG225</f>
        <v>0</v>
      </c>
      <c r="AE244" s="89">
        <f>'AEO 2022 52 Raw'!AH225</f>
        <v>0</v>
      </c>
      <c r="AF244" s="89">
        <f>'AEO 2022 52 Raw'!AI225</f>
        <v>0</v>
      </c>
      <c r="AG244" s="95" t="str">
        <f>'AEO 2022 52 Raw'!AJ225</f>
        <v>- -</v>
      </c>
    </row>
    <row r="245" spans="1:33" ht="15" customHeight="1" x14ac:dyDescent="0.25">
      <c r="A245" s="83" t="s">
        <v>2393</v>
      </c>
      <c r="B245" s="88" t="s">
        <v>2199</v>
      </c>
      <c r="C245" s="89">
        <f>'AEO 2022 52 Raw'!F226</f>
        <v>0</v>
      </c>
      <c r="D245" s="89">
        <f>'AEO 2022 52 Raw'!G226</f>
        <v>0</v>
      </c>
      <c r="E245" s="89">
        <f>'AEO 2022 52 Raw'!H226</f>
        <v>0</v>
      </c>
      <c r="F245" s="89">
        <f>'AEO 2022 52 Raw'!I226</f>
        <v>0</v>
      </c>
      <c r="G245" s="89">
        <f>'AEO 2022 52 Raw'!J226</f>
        <v>0</v>
      </c>
      <c r="H245" s="89">
        <f>'AEO 2022 52 Raw'!K226</f>
        <v>0</v>
      </c>
      <c r="I245" s="89">
        <f>'AEO 2022 52 Raw'!L226</f>
        <v>0</v>
      </c>
      <c r="J245" s="89">
        <f>'AEO 2022 52 Raw'!M226</f>
        <v>0</v>
      </c>
      <c r="K245" s="89">
        <f>'AEO 2022 52 Raw'!N226</f>
        <v>0</v>
      </c>
      <c r="L245" s="89">
        <f>'AEO 2022 52 Raw'!O226</f>
        <v>0</v>
      </c>
      <c r="M245" s="89">
        <f>'AEO 2022 52 Raw'!P226</f>
        <v>0</v>
      </c>
      <c r="N245" s="89">
        <f>'AEO 2022 52 Raw'!Q226</f>
        <v>0</v>
      </c>
      <c r="O245" s="89">
        <f>'AEO 2022 52 Raw'!R226</f>
        <v>0</v>
      </c>
      <c r="P245" s="89">
        <f>'AEO 2022 52 Raw'!S226</f>
        <v>0</v>
      </c>
      <c r="Q245" s="89">
        <f>'AEO 2022 52 Raw'!T226</f>
        <v>0</v>
      </c>
      <c r="R245" s="89">
        <f>'AEO 2022 52 Raw'!U226</f>
        <v>0</v>
      </c>
      <c r="S245" s="89">
        <f>'AEO 2022 52 Raw'!V226</f>
        <v>0</v>
      </c>
      <c r="T245" s="89">
        <f>'AEO 2022 52 Raw'!W226</f>
        <v>0</v>
      </c>
      <c r="U245" s="89">
        <f>'AEO 2022 52 Raw'!X226</f>
        <v>0</v>
      </c>
      <c r="V245" s="89">
        <f>'AEO 2022 52 Raw'!Y226</f>
        <v>0</v>
      </c>
      <c r="W245" s="89">
        <f>'AEO 2022 52 Raw'!Z226</f>
        <v>0</v>
      </c>
      <c r="X245" s="89">
        <f>'AEO 2022 52 Raw'!AA226</f>
        <v>0</v>
      </c>
      <c r="Y245" s="89">
        <f>'AEO 2022 52 Raw'!AB226</f>
        <v>0</v>
      </c>
      <c r="Z245" s="89">
        <f>'AEO 2022 52 Raw'!AC226</f>
        <v>0</v>
      </c>
      <c r="AA245" s="89">
        <f>'AEO 2022 52 Raw'!AD226</f>
        <v>0</v>
      </c>
      <c r="AB245" s="89">
        <f>'AEO 2022 52 Raw'!AE226</f>
        <v>0</v>
      </c>
      <c r="AC245" s="89">
        <f>'AEO 2022 52 Raw'!AF226</f>
        <v>0</v>
      </c>
      <c r="AD245" s="89">
        <f>'AEO 2022 52 Raw'!AG226</f>
        <v>0</v>
      </c>
      <c r="AE245" s="89">
        <f>'AEO 2022 52 Raw'!AH226</f>
        <v>0</v>
      </c>
      <c r="AF245" s="89">
        <f>'AEO 2022 52 Raw'!AI226</f>
        <v>0</v>
      </c>
      <c r="AG245" s="95" t="str">
        <f>'AEO 2022 52 Raw'!AJ226</f>
        <v>- -</v>
      </c>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2394</v>
      </c>
      <c r="B248" s="88" t="s">
        <v>2169</v>
      </c>
      <c r="C248" s="89">
        <f>'AEO 2022 52 Raw'!F228</f>
        <v>0</v>
      </c>
      <c r="D248" s="89">
        <f>'AEO 2022 52 Raw'!G228</f>
        <v>0</v>
      </c>
      <c r="E248" s="89">
        <f>'AEO 2022 52 Raw'!H228</f>
        <v>0</v>
      </c>
      <c r="F248" s="89">
        <f>'AEO 2022 52 Raw'!I228</f>
        <v>0</v>
      </c>
      <c r="G248" s="89">
        <f>'AEO 2022 52 Raw'!J228</f>
        <v>0</v>
      </c>
      <c r="H248" s="89">
        <f>'AEO 2022 52 Raw'!K228</f>
        <v>0</v>
      </c>
      <c r="I248" s="89">
        <f>'AEO 2022 52 Raw'!L228</f>
        <v>0</v>
      </c>
      <c r="J248" s="89">
        <f>'AEO 2022 52 Raw'!M228</f>
        <v>0</v>
      </c>
      <c r="K248" s="89">
        <f>'AEO 2022 52 Raw'!N228</f>
        <v>0</v>
      </c>
      <c r="L248" s="89">
        <f>'AEO 2022 52 Raw'!O228</f>
        <v>0</v>
      </c>
      <c r="M248" s="89">
        <f>'AEO 2022 52 Raw'!P228</f>
        <v>0</v>
      </c>
      <c r="N248" s="89">
        <f>'AEO 2022 52 Raw'!Q228</f>
        <v>0</v>
      </c>
      <c r="O248" s="89">
        <f>'AEO 2022 52 Raw'!R228</f>
        <v>0</v>
      </c>
      <c r="P248" s="89">
        <f>'AEO 2022 52 Raw'!S228</f>
        <v>0</v>
      </c>
      <c r="Q248" s="89">
        <f>'AEO 2022 52 Raw'!T228</f>
        <v>0</v>
      </c>
      <c r="R248" s="89">
        <f>'AEO 2022 52 Raw'!U228</f>
        <v>0</v>
      </c>
      <c r="S248" s="89">
        <f>'AEO 2022 52 Raw'!V228</f>
        <v>0</v>
      </c>
      <c r="T248" s="89">
        <f>'AEO 2022 52 Raw'!W228</f>
        <v>0</v>
      </c>
      <c r="U248" s="89">
        <f>'AEO 2022 52 Raw'!X228</f>
        <v>0</v>
      </c>
      <c r="V248" s="89">
        <f>'AEO 2022 52 Raw'!Y228</f>
        <v>0</v>
      </c>
      <c r="W248" s="89">
        <f>'AEO 2022 52 Raw'!Z228</f>
        <v>88.974022000000005</v>
      </c>
      <c r="X248" s="89">
        <f>'AEO 2022 52 Raw'!AA228</f>
        <v>88.995864999999995</v>
      </c>
      <c r="Y248" s="89">
        <f>'AEO 2022 52 Raw'!AB228</f>
        <v>89.017089999999996</v>
      </c>
      <c r="Z248" s="89">
        <f>'AEO 2022 52 Raw'!AC228</f>
        <v>89.039687999999998</v>
      </c>
      <c r="AA248" s="89">
        <f>'AEO 2022 52 Raw'!AD228</f>
        <v>89.063643999999996</v>
      </c>
      <c r="AB248" s="89">
        <f>'AEO 2022 52 Raw'!AE228</f>
        <v>89.087684999999993</v>
      </c>
      <c r="AC248" s="89">
        <f>'AEO 2022 52 Raw'!AF228</f>
        <v>89.112549000000001</v>
      </c>
      <c r="AD248" s="89">
        <f>'AEO 2022 52 Raw'!AG228</f>
        <v>89.137900999999999</v>
      </c>
      <c r="AE248" s="89">
        <f>'AEO 2022 52 Raw'!AH228</f>
        <v>89.163666000000006</v>
      </c>
      <c r="AF248" s="89">
        <f>'AEO 2022 52 Raw'!AI228</f>
        <v>89.172141999999994</v>
      </c>
      <c r="AG248" s="95" t="str">
        <f>'AEO 2022 52 Raw'!AJ228</f>
        <v>- -</v>
      </c>
    </row>
    <row r="249" spans="1:33" ht="15" customHeight="1" x14ac:dyDescent="0.25">
      <c r="A249" s="83" t="s">
        <v>2395</v>
      </c>
      <c r="B249" s="88" t="s">
        <v>2171</v>
      </c>
      <c r="C249" s="89">
        <f>'AEO 2022 52 Raw'!F229</f>
        <v>41.427517000000002</v>
      </c>
      <c r="D249" s="89">
        <f>'AEO 2022 52 Raw'!G229</f>
        <v>41.272582999999997</v>
      </c>
      <c r="E249" s="89">
        <f>'AEO 2022 52 Raw'!H229</f>
        <v>41.226027999999999</v>
      </c>
      <c r="F249" s="89">
        <f>'AEO 2022 52 Raw'!I229</f>
        <v>41.235928000000001</v>
      </c>
      <c r="G249" s="89">
        <f>'AEO 2022 52 Raw'!J229</f>
        <v>41.560443999999997</v>
      </c>
      <c r="H249" s="89">
        <f>'AEO 2022 52 Raw'!K229</f>
        <v>41.781227000000001</v>
      </c>
      <c r="I249" s="89">
        <f>'AEO 2022 52 Raw'!L229</f>
        <v>41.869937999999998</v>
      </c>
      <c r="J249" s="89">
        <f>'AEO 2022 52 Raw'!M229</f>
        <v>41.919257999999999</v>
      </c>
      <c r="K249" s="89">
        <f>'AEO 2022 52 Raw'!N229</f>
        <v>41.968471999999998</v>
      </c>
      <c r="L249" s="89">
        <f>'AEO 2022 52 Raw'!O229</f>
        <v>42.015171000000002</v>
      </c>
      <c r="M249" s="89">
        <f>'AEO 2022 52 Raw'!P229</f>
        <v>42.065254000000003</v>
      </c>
      <c r="N249" s="89">
        <f>'AEO 2022 52 Raw'!Q229</f>
        <v>42.117378000000002</v>
      </c>
      <c r="O249" s="89">
        <f>'AEO 2022 52 Raw'!R229</f>
        <v>42.174717000000001</v>
      </c>
      <c r="P249" s="89">
        <f>'AEO 2022 52 Raw'!S229</f>
        <v>42.208618000000001</v>
      </c>
      <c r="Q249" s="89">
        <f>'AEO 2022 52 Raw'!T229</f>
        <v>42.237118000000002</v>
      </c>
      <c r="R249" s="89">
        <f>'AEO 2022 52 Raw'!U229</f>
        <v>42.264420000000001</v>
      </c>
      <c r="S249" s="89">
        <f>'AEO 2022 52 Raw'!V229</f>
        <v>42.290379000000001</v>
      </c>
      <c r="T249" s="89">
        <f>'AEO 2022 52 Raw'!W229</f>
        <v>42.316161999999998</v>
      </c>
      <c r="U249" s="89">
        <f>'AEO 2022 52 Raw'!X229</f>
        <v>42.346729000000003</v>
      </c>
      <c r="V249" s="89">
        <f>'AEO 2022 52 Raw'!Y229</f>
        <v>42.373356000000001</v>
      </c>
      <c r="W249" s="89">
        <f>'AEO 2022 52 Raw'!Z229</f>
        <v>42.400481999999997</v>
      </c>
      <c r="X249" s="89">
        <f>'AEO 2022 52 Raw'!AA229</f>
        <v>42.428466999999998</v>
      </c>
      <c r="Y249" s="89">
        <f>'AEO 2022 52 Raw'!AB229</f>
        <v>42.454731000000002</v>
      </c>
      <c r="Z249" s="89">
        <f>'AEO 2022 52 Raw'!AC229</f>
        <v>42.48312</v>
      </c>
      <c r="AA249" s="89">
        <f>'AEO 2022 52 Raw'!AD229</f>
        <v>42.513424000000001</v>
      </c>
      <c r="AB249" s="89">
        <f>'AEO 2022 52 Raw'!AE229</f>
        <v>42.543757999999997</v>
      </c>
      <c r="AC249" s="89">
        <f>'AEO 2022 52 Raw'!AF229</f>
        <v>42.575180000000003</v>
      </c>
      <c r="AD249" s="89">
        <f>'AEO 2022 52 Raw'!AG229</f>
        <v>42.607937</v>
      </c>
      <c r="AE249" s="89">
        <f>'AEO 2022 52 Raw'!AH229</f>
        <v>42.641036999999997</v>
      </c>
      <c r="AF249" s="89">
        <f>'AEO 2022 52 Raw'!AI229</f>
        <v>42.659821000000001</v>
      </c>
      <c r="AG249" s="95">
        <f>'AEO 2022 52 Raw'!AJ229</f>
        <v>1E-3</v>
      </c>
    </row>
    <row r="250" spans="1:33" ht="15" customHeight="1" x14ac:dyDescent="0.25">
      <c r="A250" s="83" t="s">
        <v>2396</v>
      </c>
      <c r="B250" s="88" t="s">
        <v>2173</v>
      </c>
      <c r="C250" s="89">
        <f>'AEO 2022 52 Raw'!F230</f>
        <v>33.570171000000002</v>
      </c>
      <c r="D250" s="89">
        <f>'AEO 2022 52 Raw'!G230</f>
        <v>33.407966999999999</v>
      </c>
      <c r="E250" s="89">
        <f>'AEO 2022 52 Raw'!H230</f>
        <v>33.412762000000001</v>
      </c>
      <c r="F250" s="89">
        <f>'AEO 2022 52 Raw'!I230</f>
        <v>33.418201000000003</v>
      </c>
      <c r="G250" s="89">
        <f>'AEO 2022 52 Raw'!J230</f>
        <v>33.573441000000003</v>
      </c>
      <c r="H250" s="89">
        <f>'AEO 2022 52 Raw'!K230</f>
        <v>33.695213000000003</v>
      </c>
      <c r="I250" s="89">
        <f>'AEO 2022 52 Raw'!L230</f>
        <v>33.737606</v>
      </c>
      <c r="J250" s="89">
        <f>'AEO 2022 52 Raw'!M230</f>
        <v>33.784187000000003</v>
      </c>
      <c r="K250" s="89">
        <f>'AEO 2022 52 Raw'!N230</f>
        <v>33.835166999999998</v>
      </c>
      <c r="L250" s="89">
        <f>'AEO 2022 52 Raw'!O230</f>
        <v>33.883747</v>
      </c>
      <c r="M250" s="89">
        <f>'AEO 2022 52 Raw'!P230</f>
        <v>33.936183999999997</v>
      </c>
      <c r="N250" s="89">
        <f>'AEO 2022 52 Raw'!Q230</f>
        <v>33.990088999999998</v>
      </c>
      <c r="O250" s="89">
        <f>'AEO 2022 52 Raw'!R230</f>
        <v>34.052498</v>
      </c>
      <c r="P250" s="89">
        <f>'AEO 2022 52 Raw'!S230</f>
        <v>34.091366000000001</v>
      </c>
      <c r="Q250" s="89">
        <f>'AEO 2022 52 Raw'!T230</f>
        <v>34.126423000000003</v>
      </c>
      <c r="R250" s="89">
        <f>'AEO 2022 52 Raw'!U230</f>
        <v>34.163238999999997</v>
      </c>
      <c r="S250" s="89">
        <f>'AEO 2022 52 Raw'!V230</f>
        <v>34.200619000000003</v>
      </c>
      <c r="T250" s="89">
        <f>'AEO 2022 52 Raw'!W230</f>
        <v>34.235714000000002</v>
      </c>
      <c r="U250" s="89">
        <f>'AEO 2022 52 Raw'!X230</f>
        <v>34.275252999999999</v>
      </c>
      <c r="V250" s="89">
        <f>'AEO 2022 52 Raw'!Y230</f>
        <v>34.306229000000002</v>
      </c>
      <c r="W250" s="89">
        <f>'AEO 2022 52 Raw'!Z230</f>
        <v>34.338557999999999</v>
      </c>
      <c r="X250" s="89">
        <f>'AEO 2022 52 Raw'!AA230</f>
        <v>34.370586000000003</v>
      </c>
      <c r="Y250" s="89">
        <f>'AEO 2022 52 Raw'!AB230</f>
        <v>34.401020000000003</v>
      </c>
      <c r="Z250" s="89">
        <f>'AEO 2022 52 Raw'!AC230</f>
        <v>34.433532999999997</v>
      </c>
      <c r="AA250" s="89">
        <f>'AEO 2022 52 Raw'!AD230</f>
        <v>34.468001999999998</v>
      </c>
      <c r="AB250" s="89">
        <f>'AEO 2022 52 Raw'!AE230</f>
        <v>34.502128999999996</v>
      </c>
      <c r="AC250" s="89">
        <f>'AEO 2022 52 Raw'!AF230</f>
        <v>34.537807000000001</v>
      </c>
      <c r="AD250" s="89">
        <f>'AEO 2022 52 Raw'!AG230</f>
        <v>34.573977999999997</v>
      </c>
      <c r="AE250" s="89">
        <f>'AEO 2022 52 Raw'!AH230</f>
        <v>34.610970000000002</v>
      </c>
      <c r="AF250" s="89">
        <f>'AEO 2022 52 Raw'!AI230</f>
        <v>34.634524999999996</v>
      </c>
      <c r="AG250" s="95">
        <f>'AEO 2022 52 Raw'!AJ230</f>
        <v>1E-3</v>
      </c>
    </row>
    <row r="251" spans="1:33" ht="15" customHeight="1" x14ac:dyDescent="0.25">
      <c r="A251" s="83" t="s">
        <v>2397</v>
      </c>
      <c r="B251" s="88" t="s">
        <v>2175</v>
      </c>
      <c r="C251" s="89">
        <f>'AEO 2022 52 Raw'!F231</f>
        <v>34.147499000000003</v>
      </c>
      <c r="D251" s="89">
        <f>'AEO 2022 52 Raw'!G231</f>
        <v>33.998382999999997</v>
      </c>
      <c r="E251" s="89">
        <f>'AEO 2022 52 Raw'!H231</f>
        <v>34.001648000000003</v>
      </c>
      <c r="F251" s="89">
        <f>'AEO 2022 52 Raw'!I231</f>
        <v>34.004040000000003</v>
      </c>
      <c r="G251" s="89">
        <f>'AEO 2022 52 Raw'!J231</f>
        <v>34.132317</v>
      </c>
      <c r="H251" s="89">
        <f>'AEO 2022 52 Raw'!K231</f>
        <v>34.220725999999999</v>
      </c>
      <c r="I251" s="89">
        <f>'AEO 2022 52 Raw'!L231</f>
        <v>34.264941999999998</v>
      </c>
      <c r="J251" s="89">
        <f>'AEO 2022 52 Raw'!M231</f>
        <v>34.312061</v>
      </c>
      <c r="K251" s="89">
        <f>'AEO 2022 52 Raw'!N231</f>
        <v>34.360706</v>
      </c>
      <c r="L251" s="89">
        <f>'AEO 2022 52 Raw'!O231</f>
        <v>34.407684000000003</v>
      </c>
      <c r="M251" s="89">
        <f>'AEO 2022 52 Raw'!P231</f>
        <v>34.457943</v>
      </c>
      <c r="N251" s="89">
        <f>'AEO 2022 52 Raw'!Q231</f>
        <v>34.510693000000003</v>
      </c>
      <c r="O251" s="89">
        <f>'AEO 2022 52 Raw'!R231</f>
        <v>34.56794</v>
      </c>
      <c r="P251" s="89">
        <f>'AEO 2022 52 Raw'!S231</f>
        <v>34.601871000000003</v>
      </c>
      <c r="Q251" s="89">
        <f>'AEO 2022 52 Raw'!T231</f>
        <v>34.632480999999999</v>
      </c>
      <c r="R251" s="89">
        <f>'AEO 2022 52 Raw'!U231</f>
        <v>34.665233999999998</v>
      </c>
      <c r="S251" s="89">
        <f>'AEO 2022 52 Raw'!V231</f>
        <v>34.698475000000002</v>
      </c>
      <c r="T251" s="89">
        <f>'AEO 2022 52 Raw'!W231</f>
        <v>34.730961000000001</v>
      </c>
      <c r="U251" s="89">
        <f>'AEO 2022 52 Raw'!X231</f>
        <v>34.768051</v>
      </c>
      <c r="V251" s="89">
        <f>'AEO 2022 52 Raw'!Y231</f>
        <v>34.797035000000001</v>
      </c>
      <c r="W251" s="89">
        <f>'AEO 2022 52 Raw'!Z231</f>
        <v>34.827224999999999</v>
      </c>
      <c r="X251" s="89">
        <f>'AEO 2022 52 Raw'!AA231</f>
        <v>34.857059</v>
      </c>
      <c r="Y251" s="89">
        <f>'AEO 2022 52 Raw'!AB231</f>
        <v>34.885463999999999</v>
      </c>
      <c r="Z251" s="89">
        <f>'AEO 2022 52 Raw'!AC231</f>
        <v>34.915675999999998</v>
      </c>
      <c r="AA251" s="89">
        <f>'AEO 2022 52 Raw'!AD231</f>
        <v>34.947631999999999</v>
      </c>
      <c r="AB251" s="89">
        <f>'AEO 2022 52 Raw'!AE231</f>
        <v>34.979275000000001</v>
      </c>
      <c r="AC251" s="89">
        <f>'AEO 2022 52 Raw'!AF231</f>
        <v>35.012309999999999</v>
      </c>
      <c r="AD251" s="89">
        <f>'AEO 2022 52 Raw'!AG231</f>
        <v>35.045712000000002</v>
      </c>
      <c r="AE251" s="89">
        <f>'AEO 2022 52 Raw'!AH231</f>
        <v>35.079880000000003</v>
      </c>
      <c r="AF251" s="89">
        <f>'AEO 2022 52 Raw'!AI231</f>
        <v>35.099753999999997</v>
      </c>
      <c r="AG251" s="95">
        <f>'AEO 2022 52 Raw'!AJ231</f>
        <v>1E-3</v>
      </c>
    </row>
    <row r="252" spans="1:33" ht="12" customHeight="1" x14ac:dyDescent="0.25">
      <c r="A252" s="83" t="s">
        <v>2398</v>
      </c>
      <c r="B252" s="88" t="s">
        <v>2177</v>
      </c>
      <c r="C252" s="89">
        <f>'AEO 2022 52 Raw'!F232</f>
        <v>40.282772000000001</v>
      </c>
      <c r="D252" s="89">
        <f>'AEO 2022 52 Raw'!G232</f>
        <v>40.130341000000001</v>
      </c>
      <c r="E252" s="89">
        <f>'AEO 2022 52 Raw'!H232</f>
        <v>40.116042999999998</v>
      </c>
      <c r="F252" s="89">
        <f>'AEO 2022 52 Raw'!I232</f>
        <v>40.100642999999998</v>
      </c>
      <c r="G252" s="89">
        <f>'AEO 2022 52 Raw'!J232</f>
        <v>40.267322999999998</v>
      </c>
      <c r="H252" s="89">
        <f>'AEO 2022 52 Raw'!K232</f>
        <v>40.358162</v>
      </c>
      <c r="I252" s="89">
        <f>'AEO 2022 52 Raw'!L232</f>
        <v>40.392693000000001</v>
      </c>
      <c r="J252" s="89">
        <f>'AEO 2022 52 Raw'!M232</f>
        <v>40.430965</v>
      </c>
      <c r="K252" s="89">
        <f>'AEO 2022 52 Raw'!N232</f>
        <v>40.472092000000004</v>
      </c>
      <c r="L252" s="89">
        <f>'AEO 2022 52 Raw'!O232</f>
        <v>40.511696000000001</v>
      </c>
      <c r="M252" s="89">
        <f>'AEO 2022 52 Raw'!P232</f>
        <v>40.55386</v>
      </c>
      <c r="N252" s="89">
        <f>'AEO 2022 52 Raw'!Q232</f>
        <v>40.602756999999997</v>
      </c>
      <c r="O252" s="89">
        <f>'AEO 2022 52 Raw'!R232</f>
        <v>40.655524999999997</v>
      </c>
      <c r="P252" s="89">
        <f>'AEO 2022 52 Raw'!S232</f>
        <v>40.685257</v>
      </c>
      <c r="Q252" s="89">
        <f>'AEO 2022 52 Raw'!T232</f>
        <v>40.709702</v>
      </c>
      <c r="R252" s="89">
        <f>'AEO 2022 52 Raw'!U232</f>
        <v>40.737479999999998</v>
      </c>
      <c r="S252" s="89">
        <f>'AEO 2022 52 Raw'!V232</f>
        <v>40.765881</v>
      </c>
      <c r="T252" s="89">
        <f>'AEO 2022 52 Raw'!W232</f>
        <v>40.793011</v>
      </c>
      <c r="U252" s="89">
        <f>'AEO 2022 52 Raw'!X232</f>
        <v>40.823936000000003</v>
      </c>
      <c r="V252" s="89">
        <f>'AEO 2022 52 Raw'!Y232</f>
        <v>40.848956999999999</v>
      </c>
      <c r="W252" s="89">
        <f>'AEO 2022 52 Raw'!Z232</f>
        <v>40.874640999999997</v>
      </c>
      <c r="X252" s="89">
        <f>'AEO 2022 52 Raw'!AA232</f>
        <v>40.900398000000003</v>
      </c>
      <c r="Y252" s="89">
        <f>'AEO 2022 52 Raw'!AB232</f>
        <v>40.924919000000003</v>
      </c>
      <c r="Z252" s="89">
        <f>'AEO 2022 52 Raw'!AC232</f>
        <v>40.950996000000004</v>
      </c>
      <c r="AA252" s="89">
        <f>'AEO 2022 52 Raw'!AD232</f>
        <v>40.978755999999997</v>
      </c>
      <c r="AB252" s="89">
        <f>'AEO 2022 52 Raw'!AE232</f>
        <v>41.006312999999999</v>
      </c>
      <c r="AC252" s="89">
        <f>'AEO 2022 52 Raw'!AF232</f>
        <v>41.035046000000001</v>
      </c>
      <c r="AD252" s="89">
        <f>'AEO 2022 52 Raw'!AG232</f>
        <v>41.064297000000003</v>
      </c>
      <c r="AE252" s="89">
        <f>'AEO 2022 52 Raw'!AH232</f>
        <v>41.094109000000003</v>
      </c>
      <c r="AF252" s="89">
        <f>'AEO 2022 52 Raw'!AI232</f>
        <v>41.108795000000001</v>
      </c>
      <c r="AG252" s="95">
        <f>'AEO 2022 52 Raw'!AJ232</f>
        <v>1E-3</v>
      </c>
    </row>
    <row r="253" spans="1:33" ht="15" customHeight="1" x14ac:dyDescent="0.25">
      <c r="A253" s="83" t="s">
        <v>2399</v>
      </c>
      <c r="B253" s="88" t="s">
        <v>2179</v>
      </c>
      <c r="C253" s="89">
        <f>'AEO 2022 52 Raw'!F233</f>
        <v>101.54858400000001</v>
      </c>
      <c r="D253" s="89">
        <f>'AEO 2022 52 Raw'!G233</f>
        <v>101.42768100000001</v>
      </c>
      <c r="E253" s="89">
        <f>'AEO 2022 52 Raw'!H233</f>
        <v>101.400948</v>
      </c>
      <c r="F253" s="89">
        <f>'AEO 2022 52 Raw'!I233</f>
        <v>101.34047700000001</v>
      </c>
      <c r="G253" s="89">
        <f>'AEO 2022 52 Raw'!J233</f>
        <v>101.541466</v>
      </c>
      <c r="H253" s="89">
        <f>'AEO 2022 52 Raw'!K233</f>
        <v>101.714287</v>
      </c>
      <c r="I253" s="89">
        <f>'AEO 2022 52 Raw'!L233</f>
        <v>101.787811</v>
      </c>
      <c r="J253" s="89">
        <f>'AEO 2022 52 Raw'!M233</f>
        <v>101.83577</v>
      </c>
      <c r="K253" s="89">
        <f>'AEO 2022 52 Raw'!N233</f>
        <v>101.88284299999999</v>
      </c>
      <c r="L253" s="89">
        <f>'AEO 2022 52 Raw'!O233</f>
        <v>101.929276</v>
      </c>
      <c r="M253" s="89">
        <f>'AEO 2022 52 Raw'!P233</f>
        <v>101.972504</v>
      </c>
      <c r="N253" s="89">
        <f>'AEO 2022 52 Raw'!Q233</f>
        <v>102.017532</v>
      </c>
      <c r="O253" s="89">
        <f>'AEO 2022 52 Raw'!R233</f>
        <v>102.065506</v>
      </c>
      <c r="P253" s="89">
        <f>'AEO 2022 52 Raw'!S233</f>
        <v>102.091202</v>
      </c>
      <c r="Q253" s="89">
        <f>'AEO 2022 52 Raw'!T233</f>
        <v>102.11421199999999</v>
      </c>
      <c r="R253" s="89">
        <f>'AEO 2022 52 Raw'!U233</f>
        <v>102.13842</v>
      </c>
      <c r="S253" s="89">
        <f>'AEO 2022 52 Raw'!V233</f>
        <v>102.16289500000001</v>
      </c>
      <c r="T253" s="89">
        <f>'AEO 2022 52 Raw'!W233</f>
        <v>102.186485</v>
      </c>
      <c r="U253" s="89">
        <f>'AEO 2022 52 Raw'!X233</f>
        <v>102.211861</v>
      </c>
      <c r="V253" s="89">
        <f>'AEO 2022 52 Raw'!Y233</f>
        <v>102.23299400000001</v>
      </c>
      <c r="W253" s="89">
        <f>'AEO 2022 52 Raw'!Z233</f>
        <v>102.254372</v>
      </c>
      <c r="X253" s="89">
        <f>'AEO 2022 52 Raw'!AA233</f>
        <v>102.27634399999999</v>
      </c>
      <c r="Y253" s="89">
        <f>'AEO 2022 52 Raw'!AB233</f>
        <v>102.29703499999999</v>
      </c>
      <c r="Z253" s="89">
        <f>'AEO 2022 52 Raw'!AC233</f>
        <v>102.31920599999999</v>
      </c>
      <c r="AA253" s="89">
        <f>'AEO 2022 52 Raw'!AD233</f>
        <v>102.342232</v>
      </c>
      <c r="AB253" s="89">
        <f>'AEO 2022 52 Raw'!AE233</f>
        <v>102.365303</v>
      </c>
      <c r="AC253" s="89">
        <f>'AEO 2022 52 Raw'!AF233</f>
        <v>102.388458</v>
      </c>
      <c r="AD253" s="89">
        <f>'AEO 2022 52 Raw'!AG233</f>
        <v>102.41342899999999</v>
      </c>
      <c r="AE253" s="89">
        <f>'AEO 2022 52 Raw'!AH233</f>
        <v>102.438278</v>
      </c>
      <c r="AF253" s="89">
        <f>'AEO 2022 52 Raw'!AI233</f>
        <v>102.446854</v>
      </c>
      <c r="AG253" s="95">
        <f>'AEO 2022 52 Raw'!AJ233</f>
        <v>0</v>
      </c>
    </row>
    <row r="254" spans="1:33" ht="15" customHeight="1" x14ac:dyDescent="0.25">
      <c r="A254" s="83" t="s">
        <v>2400</v>
      </c>
      <c r="B254" s="88" t="s">
        <v>2181</v>
      </c>
      <c r="C254" s="89">
        <f>'AEO 2022 52 Raw'!F234</f>
        <v>33.409343999999997</v>
      </c>
      <c r="D254" s="89">
        <f>'AEO 2022 52 Raw'!G234</f>
        <v>33.293697000000002</v>
      </c>
      <c r="E254" s="89">
        <f>'AEO 2022 52 Raw'!H234</f>
        <v>33.278117999999999</v>
      </c>
      <c r="F254" s="89">
        <f>'AEO 2022 52 Raw'!I234</f>
        <v>33.309265000000003</v>
      </c>
      <c r="G254" s="89">
        <f>'AEO 2022 52 Raw'!J234</f>
        <v>33.445247999999999</v>
      </c>
      <c r="H254" s="89">
        <f>'AEO 2022 52 Raw'!K234</f>
        <v>33.599330999999999</v>
      </c>
      <c r="I254" s="89">
        <f>'AEO 2022 52 Raw'!L234</f>
        <v>33.631034999999997</v>
      </c>
      <c r="J254" s="89">
        <f>'AEO 2022 52 Raw'!M234</f>
        <v>33.664616000000002</v>
      </c>
      <c r="K254" s="89">
        <f>'AEO 2022 52 Raw'!N234</f>
        <v>33.700375000000001</v>
      </c>
      <c r="L254" s="89">
        <f>'AEO 2022 52 Raw'!O234</f>
        <v>33.735222</v>
      </c>
      <c r="M254" s="89">
        <f>'AEO 2022 52 Raw'!P234</f>
        <v>33.772530000000003</v>
      </c>
      <c r="N254" s="89">
        <f>'AEO 2022 52 Raw'!Q234</f>
        <v>33.817794999999997</v>
      </c>
      <c r="O254" s="89">
        <f>'AEO 2022 52 Raw'!R234</f>
        <v>33.864719000000001</v>
      </c>
      <c r="P254" s="89">
        <f>'AEO 2022 52 Raw'!S234</f>
        <v>33.890022000000002</v>
      </c>
      <c r="Q254" s="89">
        <f>'AEO 2022 52 Raw'!T234</f>
        <v>33.912864999999996</v>
      </c>
      <c r="R254" s="89">
        <f>'AEO 2022 52 Raw'!U234</f>
        <v>33.937404999999998</v>
      </c>
      <c r="S254" s="89">
        <f>'AEO 2022 52 Raw'!V234</f>
        <v>33.962254000000001</v>
      </c>
      <c r="T254" s="89">
        <f>'AEO 2022 52 Raw'!W234</f>
        <v>33.985596000000001</v>
      </c>
      <c r="U254" s="89">
        <f>'AEO 2022 52 Raw'!X234</f>
        <v>34.011234000000002</v>
      </c>
      <c r="V254" s="89">
        <f>'AEO 2022 52 Raw'!Y234</f>
        <v>34.031948</v>
      </c>
      <c r="W254" s="89">
        <f>'AEO 2022 52 Raw'!Z234</f>
        <v>34.053500999999997</v>
      </c>
      <c r="X254" s="89">
        <f>'AEO 2022 52 Raw'!AA234</f>
        <v>34.074852</v>
      </c>
      <c r="Y254" s="89">
        <f>'AEO 2022 52 Raw'!AB234</f>
        <v>34.095581000000003</v>
      </c>
      <c r="Z254" s="89">
        <f>'AEO 2022 52 Raw'!AC234</f>
        <v>34.117404999999998</v>
      </c>
      <c r="AA254" s="89">
        <f>'AEO 2022 52 Raw'!AD234</f>
        <v>34.140490999999997</v>
      </c>
      <c r="AB254" s="89">
        <f>'AEO 2022 52 Raw'!AE234</f>
        <v>34.163406000000002</v>
      </c>
      <c r="AC254" s="89">
        <f>'AEO 2022 52 Raw'!AF234</f>
        <v>34.187344000000003</v>
      </c>
      <c r="AD254" s="89">
        <f>'AEO 2022 52 Raw'!AG234</f>
        <v>34.211342000000002</v>
      </c>
      <c r="AE254" s="89">
        <f>'AEO 2022 52 Raw'!AH234</f>
        <v>34.236027</v>
      </c>
      <c r="AF254" s="89">
        <f>'AEO 2022 52 Raw'!AI234</f>
        <v>34.243721000000001</v>
      </c>
      <c r="AG254" s="95">
        <f>'AEO 2022 52 Raw'!AJ234</f>
        <v>1E-3</v>
      </c>
    </row>
    <row r="255" spans="1:33" ht="12" customHeight="1" x14ac:dyDescent="0.25">
      <c r="A255" s="83" t="s">
        <v>2401</v>
      </c>
      <c r="B255" s="88" t="s">
        <v>2183</v>
      </c>
      <c r="C255" s="89">
        <f>'AEO 2022 52 Raw'!F235</f>
        <v>45.245373000000001</v>
      </c>
      <c r="D255" s="89">
        <f>'AEO 2022 52 Raw'!G235</f>
        <v>45.123981000000001</v>
      </c>
      <c r="E255" s="89">
        <f>'AEO 2022 52 Raw'!H235</f>
        <v>45.092049000000003</v>
      </c>
      <c r="F255" s="89">
        <f>'AEO 2022 52 Raw'!I235</f>
        <v>45.089123000000001</v>
      </c>
      <c r="G255" s="89">
        <f>'AEO 2022 52 Raw'!J235</f>
        <v>45.217930000000003</v>
      </c>
      <c r="H255" s="89">
        <f>'AEO 2022 52 Raw'!K235</f>
        <v>45.308289000000002</v>
      </c>
      <c r="I255" s="89">
        <f>'AEO 2022 52 Raw'!L235</f>
        <v>45.328712000000003</v>
      </c>
      <c r="J255" s="89">
        <f>'AEO 2022 52 Raw'!M235</f>
        <v>45.351714999999999</v>
      </c>
      <c r="K255" s="89">
        <f>'AEO 2022 52 Raw'!N235</f>
        <v>45.377766000000001</v>
      </c>
      <c r="L255" s="89">
        <f>'AEO 2022 52 Raw'!O235</f>
        <v>45.404223999999999</v>
      </c>
      <c r="M255" s="89">
        <f>'AEO 2022 52 Raw'!P235</f>
        <v>45.432968000000002</v>
      </c>
      <c r="N255" s="89">
        <f>'AEO 2022 52 Raw'!Q235</f>
        <v>45.47401</v>
      </c>
      <c r="O255" s="89">
        <f>'AEO 2022 52 Raw'!R235</f>
        <v>45.514122</v>
      </c>
      <c r="P255" s="89">
        <f>'AEO 2022 52 Raw'!S235</f>
        <v>45.53302</v>
      </c>
      <c r="Q255" s="89">
        <f>'AEO 2022 52 Raw'!T235</f>
        <v>45.549103000000002</v>
      </c>
      <c r="R255" s="89">
        <f>'AEO 2022 52 Raw'!U235</f>
        <v>45.566586000000001</v>
      </c>
      <c r="S255" s="89">
        <f>'AEO 2022 52 Raw'!V235</f>
        <v>45.585116999999997</v>
      </c>
      <c r="T255" s="89">
        <f>'AEO 2022 52 Raw'!W235</f>
        <v>45.602607999999996</v>
      </c>
      <c r="U255" s="89">
        <f>'AEO 2022 52 Raw'!X235</f>
        <v>45.621994000000001</v>
      </c>
      <c r="V255" s="89">
        <f>'AEO 2022 52 Raw'!Y235</f>
        <v>45.637726000000001</v>
      </c>
      <c r="W255" s="89">
        <f>'AEO 2022 52 Raw'!Z235</f>
        <v>45.654162999999997</v>
      </c>
      <c r="X255" s="89">
        <f>'AEO 2022 52 Raw'!AA235</f>
        <v>45.670509000000003</v>
      </c>
      <c r="Y255" s="89">
        <f>'AEO 2022 52 Raw'!AB235</f>
        <v>45.686497000000003</v>
      </c>
      <c r="Z255" s="89">
        <f>'AEO 2022 52 Raw'!AC235</f>
        <v>45.703662999999999</v>
      </c>
      <c r="AA255" s="89">
        <f>'AEO 2022 52 Raw'!AD235</f>
        <v>45.722050000000003</v>
      </c>
      <c r="AB255" s="89">
        <f>'AEO 2022 52 Raw'!AE235</f>
        <v>45.740276000000001</v>
      </c>
      <c r="AC255" s="89">
        <f>'AEO 2022 52 Raw'!AF235</f>
        <v>45.759556000000003</v>
      </c>
      <c r="AD255" s="89">
        <f>'AEO 2022 52 Raw'!AG235</f>
        <v>45.778522000000002</v>
      </c>
      <c r="AE255" s="89">
        <f>'AEO 2022 52 Raw'!AH235</f>
        <v>45.798447000000003</v>
      </c>
      <c r="AF255" s="89">
        <f>'AEO 2022 52 Raw'!AI235</f>
        <v>45.800094999999999</v>
      </c>
      <c r="AG255" s="95">
        <f>'AEO 2022 52 Raw'!AJ235</f>
        <v>0</v>
      </c>
    </row>
    <row r="256" spans="1:33" ht="15" customHeight="1" x14ac:dyDescent="0.25">
      <c r="A256" s="83" t="s">
        <v>2402</v>
      </c>
      <c r="B256" s="88" t="s">
        <v>2185</v>
      </c>
      <c r="C256" s="89">
        <f>'AEO 2022 52 Raw'!F236</f>
        <v>34.887645999999997</v>
      </c>
      <c r="D256" s="89">
        <f>'AEO 2022 52 Raw'!G236</f>
        <v>34.834961</v>
      </c>
      <c r="E256" s="89">
        <f>'AEO 2022 52 Raw'!H236</f>
        <v>34.837116000000002</v>
      </c>
      <c r="F256" s="89">
        <f>'AEO 2022 52 Raw'!I236</f>
        <v>34.839668000000003</v>
      </c>
      <c r="G256" s="89">
        <f>'AEO 2022 52 Raw'!J236</f>
        <v>34.869736000000003</v>
      </c>
      <c r="H256" s="89">
        <f>'AEO 2022 52 Raw'!K236</f>
        <v>34.916297999999998</v>
      </c>
      <c r="I256" s="89">
        <f>'AEO 2022 52 Raw'!L236</f>
        <v>34.969734000000003</v>
      </c>
      <c r="J256" s="89">
        <f>'AEO 2022 52 Raw'!M236</f>
        <v>35.031364000000004</v>
      </c>
      <c r="K256" s="89">
        <f>'AEO 2022 52 Raw'!N236</f>
        <v>35.093445000000003</v>
      </c>
      <c r="L256" s="89">
        <f>'AEO 2022 52 Raw'!O236</f>
        <v>35.158732999999998</v>
      </c>
      <c r="M256" s="89">
        <f>'AEO 2022 52 Raw'!P236</f>
        <v>35.228667999999999</v>
      </c>
      <c r="N256" s="89">
        <f>'AEO 2022 52 Raw'!Q236</f>
        <v>35.312973</v>
      </c>
      <c r="O256" s="89">
        <f>'AEO 2022 52 Raw'!R236</f>
        <v>35.393523999999999</v>
      </c>
      <c r="P256" s="89">
        <f>'AEO 2022 52 Raw'!S236</f>
        <v>35.406475</v>
      </c>
      <c r="Q256" s="89">
        <f>'AEO 2022 52 Raw'!T236</f>
        <v>35.409286000000002</v>
      </c>
      <c r="R256" s="89">
        <f>'AEO 2022 52 Raw'!U236</f>
        <v>35.413158000000003</v>
      </c>
      <c r="S256" s="89">
        <f>'AEO 2022 52 Raw'!V236</f>
        <v>35.414878999999999</v>
      </c>
      <c r="T256" s="89">
        <f>'AEO 2022 52 Raw'!W236</f>
        <v>35.414828999999997</v>
      </c>
      <c r="U256" s="89">
        <f>'AEO 2022 52 Raw'!X236</f>
        <v>35.413871999999998</v>
      </c>
      <c r="V256" s="89">
        <f>'AEO 2022 52 Raw'!Y236</f>
        <v>35.411270000000002</v>
      </c>
      <c r="W256" s="89">
        <f>'AEO 2022 52 Raw'!Z236</f>
        <v>35.4086</v>
      </c>
      <c r="X256" s="89">
        <f>'AEO 2022 52 Raw'!AA236</f>
        <v>35.405354000000003</v>
      </c>
      <c r="Y256" s="89">
        <f>'AEO 2022 52 Raw'!AB236</f>
        <v>35.401482000000001</v>
      </c>
      <c r="Z256" s="89">
        <f>'AEO 2022 52 Raw'!AC236</f>
        <v>35.397694000000001</v>
      </c>
      <c r="AA256" s="89">
        <f>'AEO 2022 52 Raw'!AD236</f>
        <v>35.393706999999999</v>
      </c>
      <c r="AB256" s="89">
        <f>'AEO 2022 52 Raw'!AE236</f>
        <v>35.387591999999998</v>
      </c>
      <c r="AC256" s="89">
        <f>'AEO 2022 52 Raw'!AF236</f>
        <v>35.378613000000001</v>
      </c>
      <c r="AD256" s="89">
        <f>'AEO 2022 52 Raw'!AG236</f>
        <v>35.375214</v>
      </c>
      <c r="AE256" s="89">
        <f>'AEO 2022 52 Raw'!AH236</f>
        <v>35.369582999999999</v>
      </c>
      <c r="AF256" s="89">
        <f>'AEO 2022 52 Raw'!AI236</f>
        <v>35.359760000000001</v>
      </c>
      <c r="AG256" s="95">
        <f>'AEO 2022 52 Raw'!AJ236</f>
        <v>0</v>
      </c>
    </row>
    <row r="257" spans="1:33" ht="15" customHeight="1" x14ac:dyDescent="0.25">
      <c r="A257" s="83" t="s">
        <v>2403</v>
      </c>
      <c r="B257" s="88" t="s">
        <v>2187</v>
      </c>
      <c r="C257" s="89">
        <f>'AEO 2022 52 Raw'!F237</f>
        <v>41.634300000000003</v>
      </c>
      <c r="D257" s="89">
        <f>'AEO 2022 52 Raw'!G237</f>
        <v>41.607928999999999</v>
      </c>
      <c r="E257" s="89">
        <f>'AEO 2022 52 Raw'!H237</f>
        <v>41.662726999999997</v>
      </c>
      <c r="F257" s="89">
        <f>'AEO 2022 52 Raw'!I237</f>
        <v>41.746592999999997</v>
      </c>
      <c r="G257" s="89">
        <f>'AEO 2022 52 Raw'!J237</f>
        <v>41.795025000000003</v>
      </c>
      <c r="H257" s="89">
        <f>'AEO 2022 52 Raw'!K237</f>
        <v>41.875720999999999</v>
      </c>
      <c r="I257" s="89">
        <f>'AEO 2022 52 Raw'!L237</f>
        <v>41.959820000000001</v>
      </c>
      <c r="J257" s="89">
        <f>'AEO 2022 52 Raw'!M237</f>
        <v>42.036090999999999</v>
      </c>
      <c r="K257" s="89">
        <f>'AEO 2022 52 Raw'!N237</f>
        <v>42.109962000000003</v>
      </c>
      <c r="L257" s="89">
        <f>'AEO 2022 52 Raw'!O237</f>
        <v>42.182136999999997</v>
      </c>
      <c r="M257" s="89">
        <f>'AEO 2022 52 Raw'!P237</f>
        <v>42.252341999999999</v>
      </c>
      <c r="N257" s="89">
        <f>'AEO 2022 52 Raw'!Q237</f>
        <v>42.336468000000004</v>
      </c>
      <c r="O257" s="89">
        <f>'AEO 2022 52 Raw'!R237</f>
        <v>42.410224999999997</v>
      </c>
      <c r="P257" s="89">
        <f>'AEO 2022 52 Raw'!S237</f>
        <v>42.417400000000001</v>
      </c>
      <c r="Q257" s="89">
        <f>'AEO 2022 52 Raw'!T237</f>
        <v>42.413815</v>
      </c>
      <c r="R257" s="89">
        <f>'AEO 2022 52 Raw'!U237</f>
        <v>42.411715999999998</v>
      </c>
      <c r="S257" s="89">
        <f>'AEO 2022 52 Raw'!V237</f>
        <v>42.414406</v>
      </c>
      <c r="T257" s="89">
        <f>'AEO 2022 52 Raw'!W237</f>
        <v>42.415740999999997</v>
      </c>
      <c r="U257" s="89">
        <f>'AEO 2022 52 Raw'!X237</f>
        <v>42.418166999999997</v>
      </c>
      <c r="V257" s="89">
        <f>'AEO 2022 52 Raw'!Y237</f>
        <v>42.416736999999998</v>
      </c>
      <c r="W257" s="89">
        <f>'AEO 2022 52 Raw'!Z237</f>
        <v>42.416091999999999</v>
      </c>
      <c r="X257" s="89">
        <f>'AEO 2022 52 Raw'!AA237</f>
        <v>42.415103999999999</v>
      </c>
      <c r="Y257" s="89">
        <f>'AEO 2022 52 Raw'!AB237</f>
        <v>42.414158</v>
      </c>
      <c r="Z257" s="89">
        <f>'AEO 2022 52 Raw'!AC237</f>
        <v>42.413815</v>
      </c>
      <c r="AA257" s="89">
        <f>'AEO 2022 52 Raw'!AD237</f>
        <v>42.414028000000002</v>
      </c>
      <c r="AB257" s="89">
        <f>'AEO 2022 52 Raw'!AE237</f>
        <v>42.414574000000002</v>
      </c>
      <c r="AC257" s="89">
        <f>'AEO 2022 52 Raw'!AF237</f>
        <v>42.416038999999998</v>
      </c>
      <c r="AD257" s="89">
        <f>'AEO 2022 52 Raw'!AG237</f>
        <v>42.417000000000002</v>
      </c>
      <c r="AE257" s="89">
        <f>'AEO 2022 52 Raw'!AH237</f>
        <v>42.418854000000003</v>
      </c>
      <c r="AF257" s="89">
        <f>'AEO 2022 52 Raw'!AI237</f>
        <v>42.416195000000002</v>
      </c>
      <c r="AG257" s="95">
        <f>'AEO 2022 52 Raw'!AJ237</f>
        <v>1E-3</v>
      </c>
    </row>
    <row r="258" spans="1:33" ht="15" customHeight="1" x14ac:dyDescent="0.25">
      <c r="A258" s="83" t="s">
        <v>2404</v>
      </c>
      <c r="B258" s="88" t="s">
        <v>2189</v>
      </c>
      <c r="C258" s="89">
        <f>'AEO 2022 52 Raw'!F238</f>
        <v>33.755898000000002</v>
      </c>
      <c r="D258" s="89">
        <f>'AEO 2022 52 Raw'!G238</f>
        <v>33.799697999999999</v>
      </c>
      <c r="E258" s="89">
        <f>'AEO 2022 52 Raw'!H238</f>
        <v>33.979412000000004</v>
      </c>
      <c r="F258" s="89">
        <f>'AEO 2022 52 Raw'!I238</f>
        <v>34.187030999999998</v>
      </c>
      <c r="G258" s="89">
        <f>'AEO 2022 52 Raw'!J238</f>
        <v>34.307732000000001</v>
      </c>
      <c r="H258" s="89">
        <f>'AEO 2022 52 Raw'!K238</f>
        <v>34.454056000000001</v>
      </c>
      <c r="I258" s="89">
        <f>'AEO 2022 52 Raw'!L238</f>
        <v>34.602524000000003</v>
      </c>
      <c r="J258" s="89">
        <f>'AEO 2022 52 Raw'!M238</f>
        <v>34.762343999999999</v>
      </c>
      <c r="K258" s="89">
        <f>'AEO 2022 52 Raw'!N238</f>
        <v>34.882980000000003</v>
      </c>
      <c r="L258" s="89">
        <f>'AEO 2022 52 Raw'!O238</f>
        <v>34.981110000000001</v>
      </c>
      <c r="M258" s="89">
        <f>'AEO 2022 52 Raw'!P238</f>
        <v>35.068362999999998</v>
      </c>
      <c r="N258" s="89">
        <f>'AEO 2022 52 Raw'!Q238</f>
        <v>35.158977999999998</v>
      </c>
      <c r="O258" s="89">
        <f>'AEO 2022 52 Raw'!R238</f>
        <v>35.242317</v>
      </c>
      <c r="P258" s="89">
        <f>'AEO 2022 52 Raw'!S238</f>
        <v>35.257976999999997</v>
      </c>
      <c r="Q258" s="89">
        <f>'AEO 2022 52 Raw'!T238</f>
        <v>35.261612</v>
      </c>
      <c r="R258" s="89">
        <f>'AEO 2022 52 Raw'!U238</f>
        <v>35.265788999999998</v>
      </c>
      <c r="S258" s="89">
        <f>'AEO 2022 52 Raw'!V238</f>
        <v>35.275368</v>
      </c>
      <c r="T258" s="89">
        <f>'AEO 2022 52 Raw'!W238</f>
        <v>35.278087999999997</v>
      </c>
      <c r="U258" s="89">
        <f>'AEO 2022 52 Raw'!X238</f>
        <v>35.282448000000002</v>
      </c>
      <c r="V258" s="89">
        <f>'AEO 2022 52 Raw'!Y238</f>
        <v>35.284126000000001</v>
      </c>
      <c r="W258" s="89">
        <f>'AEO 2022 52 Raw'!Z238</f>
        <v>35.286346000000002</v>
      </c>
      <c r="X258" s="89">
        <f>'AEO 2022 52 Raw'!AA238</f>
        <v>35.288604999999997</v>
      </c>
      <c r="Y258" s="89">
        <f>'AEO 2022 52 Raw'!AB238</f>
        <v>35.290557999999997</v>
      </c>
      <c r="Z258" s="89">
        <f>'AEO 2022 52 Raw'!AC238</f>
        <v>35.293227999999999</v>
      </c>
      <c r="AA258" s="89">
        <f>'AEO 2022 52 Raw'!AD238</f>
        <v>35.296604000000002</v>
      </c>
      <c r="AB258" s="89">
        <f>'AEO 2022 52 Raw'!AE238</f>
        <v>35.300162999999998</v>
      </c>
      <c r="AC258" s="89">
        <f>'AEO 2022 52 Raw'!AF238</f>
        <v>35.304386000000001</v>
      </c>
      <c r="AD258" s="89">
        <f>'AEO 2022 52 Raw'!AG238</f>
        <v>35.308689000000001</v>
      </c>
      <c r="AE258" s="89">
        <f>'AEO 2022 52 Raw'!AH238</f>
        <v>35.313460999999997</v>
      </c>
      <c r="AF258" s="89">
        <f>'AEO 2022 52 Raw'!AI238</f>
        <v>35.314003</v>
      </c>
      <c r="AG258" s="95">
        <f>'AEO 2022 52 Raw'!AJ238</f>
        <v>2E-3</v>
      </c>
    </row>
    <row r="259" spans="1:33" ht="15" customHeight="1" x14ac:dyDescent="0.25">
      <c r="A259" s="83" t="s">
        <v>2405</v>
      </c>
      <c r="B259" s="88" t="s">
        <v>2191</v>
      </c>
      <c r="C259" s="89">
        <f>'AEO 2022 52 Raw'!F239</f>
        <v>40.630920000000003</v>
      </c>
      <c r="D259" s="89">
        <f>'AEO 2022 52 Raw'!G239</f>
        <v>40.585746999999998</v>
      </c>
      <c r="E259" s="89">
        <f>'AEO 2022 52 Raw'!H239</f>
        <v>40.572662000000001</v>
      </c>
      <c r="F259" s="89">
        <f>'AEO 2022 52 Raw'!I239</f>
        <v>40.563220999999999</v>
      </c>
      <c r="G259" s="89">
        <f>'AEO 2022 52 Raw'!J239</f>
        <v>40.56908</v>
      </c>
      <c r="H259" s="89">
        <f>'AEO 2022 52 Raw'!K239</f>
        <v>40.604472999999999</v>
      </c>
      <c r="I259" s="89">
        <f>'AEO 2022 52 Raw'!L239</f>
        <v>40.648139999999998</v>
      </c>
      <c r="J259" s="89">
        <f>'AEO 2022 52 Raw'!M239</f>
        <v>40.699607999999998</v>
      </c>
      <c r="K259" s="89">
        <f>'AEO 2022 52 Raw'!N239</f>
        <v>40.753681</v>
      </c>
      <c r="L259" s="89">
        <f>'AEO 2022 52 Raw'!O239</f>
        <v>40.810611999999999</v>
      </c>
      <c r="M259" s="89">
        <f>'AEO 2022 52 Raw'!P239</f>
        <v>40.870486999999997</v>
      </c>
      <c r="N259" s="89">
        <f>'AEO 2022 52 Raw'!Q239</f>
        <v>40.948825999999997</v>
      </c>
      <c r="O259" s="89">
        <f>'AEO 2022 52 Raw'!R239</f>
        <v>41.022517999999998</v>
      </c>
      <c r="P259" s="89">
        <f>'AEO 2022 52 Raw'!S239</f>
        <v>41.029876999999999</v>
      </c>
      <c r="Q259" s="89">
        <f>'AEO 2022 52 Raw'!T239</f>
        <v>41.025837000000003</v>
      </c>
      <c r="R259" s="89">
        <f>'AEO 2022 52 Raw'!U239</f>
        <v>41.022545000000001</v>
      </c>
      <c r="S259" s="89">
        <f>'AEO 2022 52 Raw'!V239</f>
        <v>41.018517000000003</v>
      </c>
      <c r="T259" s="89">
        <f>'AEO 2022 52 Raw'!W239</f>
        <v>41.013424000000001</v>
      </c>
      <c r="U259" s="89">
        <f>'AEO 2022 52 Raw'!X239</f>
        <v>41.008381</v>
      </c>
      <c r="V259" s="89">
        <f>'AEO 2022 52 Raw'!Y239</f>
        <v>41.001446000000001</v>
      </c>
      <c r="W259" s="89">
        <f>'AEO 2022 52 Raw'!Z239</f>
        <v>40.994880999999999</v>
      </c>
      <c r="X259" s="89">
        <f>'AEO 2022 52 Raw'!AA239</f>
        <v>40.987934000000003</v>
      </c>
      <c r="Y259" s="89">
        <f>'AEO 2022 52 Raw'!AB239</f>
        <v>40.981468</v>
      </c>
      <c r="Z259" s="89">
        <f>'AEO 2022 52 Raw'!AC239</f>
        <v>40.975043999999997</v>
      </c>
      <c r="AA259" s="89">
        <f>'AEO 2022 52 Raw'!AD239</f>
        <v>40.968722999999997</v>
      </c>
      <c r="AB259" s="89">
        <f>'AEO 2022 52 Raw'!AE239</f>
        <v>40.962788000000003</v>
      </c>
      <c r="AC259" s="89">
        <f>'AEO 2022 52 Raw'!AF239</f>
        <v>40.957008000000002</v>
      </c>
      <c r="AD259" s="89">
        <f>'AEO 2022 52 Raw'!AG239</f>
        <v>40.951157000000002</v>
      </c>
      <c r="AE259" s="89">
        <f>'AEO 2022 52 Raw'!AH239</f>
        <v>40.945929999999997</v>
      </c>
      <c r="AF259" s="89">
        <f>'AEO 2022 52 Raw'!AI239</f>
        <v>40.934669</v>
      </c>
      <c r="AG259" s="95">
        <f>'AEO 2022 52 Raw'!AJ239</f>
        <v>0</v>
      </c>
    </row>
    <row r="260" spans="1:33" ht="15" customHeight="1" x14ac:dyDescent="0.25">
      <c r="A260" s="83" t="s">
        <v>2406</v>
      </c>
      <c r="B260" s="88" t="s">
        <v>2193</v>
      </c>
      <c r="C260" s="89">
        <f>'AEO 2022 52 Raw'!F240</f>
        <v>46.759346000000001</v>
      </c>
      <c r="D260" s="89">
        <f>'AEO 2022 52 Raw'!G240</f>
        <v>46.703823</v>
      </c>
      <c r="E260" s="89">
        <f>'AEO 2022 52 Raw'!H240</f>
        <v>46.700648999999999</v>
      </c>
      <c r="F260" s="89">
        <f>'AEO 2022 52 Raw'!I240</f>
        <v>46.702750999999999</v>
      </c>
      <c r="G260" s="89">
        <f>'AEO 2022 52 Raw'!J240</f>
        <v>46.721848000000001</v>
      </c>
      <c r="H260" s="89">
        <f>'AEO 2022 52 Raw'!K240</f>
        <v>46.764296999999999</v>
      </c>
      <c r="I260" s="89">
        <f>'AEO 2022 52 Raw'!L240</f>
        <v>46.814616999999998</v>
      </c>
      <c r="J260" s="89">
        <f>'AEO 2022 52 Raw'!M240</f>
        <v>46.873417000000003</v>
      </c>
      <c r="K260" s="89">
        <f>'AEO 2022 52 Raw'!N240</f>
        <v>46.934032000000002</v>
      </c>
      <c r="L260" s="89">
        <f>'AEO 2022 52 Raw'!O240</f>
        <v>46.996616000000003</v>
      </c>
      <c r="M260" s="89">
        <f>'AEO 2022 52 Raw'!P240</f>
        <v>47.061813000000001</v>
      </c>
      <c r="N260" s="89">
        <f>'AEO 2022 52 Raw'!Q240</f>
        <v>47.141407000000001</v>
      </c>
      <c r="O260" s="89">
        <f>'AEO 2022 52 Raw'!R240</f>
        <v>47.217917999999997</v>
      </c>
      <c r="P260" s="89">
        <f>'AEO 2022 52 Raw'!S240</f>
        <v>47.227566000000003</v>
      </c>
      <c r="Q260" s="89">
        <f>'AEO 2022 52 Raw'!T240</f>
        <v>47.226013000000002</v>
      </c>
      <c r="R260" s="89">
        <f>'AEO 2022 52 Raw'!U240</f>
        <v>47.22578</v>
      </c>
      <c r="S260" s="89">
        <f>'AEO 2022 52 Raw'!V240</f>
        <v>47.224682000000001</v>
      </c>
      <c r="T260" s="89">
        <f>'AEO 2022 52 Raw'!W240</f>
        <v>47.222569</v>
      </c>
      <c r="U260" s="89">
        <f>'AEO 2022 52 Raw'!X240</f>
        <v>47.220680000000002</v>
      </c>
      <c r="V260" s="89">
        <f>'AEO 2022 52 Raw'!Y240</f>
        <v>47.216464999999999</v>
      </c>
      <c r="W260" s="89">
        <f>'AEO 2022 52 Raw'!Z240</f>
        <v>47.212654000000001</v>
      </c>
      <c r="X260" s="89">
        <f>'AEO 2022 52 Raw'!AA240</f>
        <v>47.208480999999999</v>
      </c>
      <c r="Y260" s="89">
        <f>'AEO 2022 52 Raw'!AB240</f>
        <v>47.20438</v>
      </c>
      <c r="Z260" s="89">
        <f>'AEO 2022 52 Raw'!AC240</f>
        <v>47.200436000000003</v>
      </c>
      <c r="AA260" s="89">
        <f>'AEO 2022 52 Raw'!AD240</f>
        <v>47.196689999999997</v>
      </c>
      <c r="AB260" s="89">
        <f>'AEO 2022 52 Raw'!AE240</f>
        <v>47.193393999999998</v>
      </c>
      <c r="AC260" s="89">
        <f>'AEO 2022 52 Raw'!AF240</f>
        <v>47.190769000000003</v>
      </c>
      <c r="AD260" s="89">
        <f>'AEO 2022 52 Raw'!AG240</f>
        <v>47.187877999999998</v>
      </c>
      <c r="AE260" s="89">
        <f>'AEO 2022 52 Raw'!AH240</f>
        <v>47.185631000000001</v>
      </c>
      <c r="AF260" s="89">
        <f>'AEO 2022 52 Raw'!AI240</f>
        <v>47.177737999999998</v>
      </c>
      <c r="AG260" s="95">
        <f>'AEO 2022 52 Raw'!AJ240</f>
        <v>0</v>
      </c>
    </row>
    <row r="261" spans="1:33" ht="15" customHeight="1" x14ac:dyDescent="0.25">
      <c r="A261" s="83" t="s">
        <v>2407</v>
      </c>
      <c r="B261" s="88" t="s">
        <v>2195</v>
      </c>
      <c r="C261" s="89">
        <f>'AEO 2022 52 Raw'!F241</f>
        <v>66.705405999999996</v>
      </c>
      <c r="D261" s="89">
        <f>'AEO 2022 52 Raw'!G241</f>
        <v>66.646675000000002</v>
      </c>
      <c r="E261" s="89">
        <f>'AEO 2022 52 Raw'!H241</f>
        <v>66.669449</v>
      </c>
      <c r="F261" s="89">
        <f>'AEO 2022 52 Raw'!I241</f>
        <v>66.699837000000002</v>
      </c>
      <c r="G261" s="89">
        <f>'AEO 2022 52 Raw'!J241</f>
        <v>66.710068000000007</v>
      </c>
      <c r="H261" s="89">
        <f>'AEO 2022 52 Raw'!K241</f>
        <v>66.758842000000001</v>
      </c>
      <c r="I261" s="89">
        <f>'AEO 2022 52 Raw'!L241</f>
        <v>66.817443999999995</v>
      </c>
      <c r="J261" s="89">
        <f>'AEO 2022 52 Raw'!M241</f>
        <v>66.886673000000002</v>
      </c>
      <c r="K261" s="89">
        <f>'AEO 2022 52 Raw'!N241</f>
        <v>66.952995000000001</v>
      </c>
      <c r="L261" s="89">
        <f>'AEO 2022 52 Raw'!O241</f>
        <v>67.018317999999994</v>
      </c>
      <c r="M261" s="89">
        <f>'AEO 2022 52 Raw'!P241</f>
        <v>67.084969000000001</v>
      </c>
      <c r="N261" s="89">
        <f>'AEO 2022 52 Raw'!Q241</f>
        <v>67.167572000000007</v>
      </c>
      <c r="O261" s="89">
        <f>'AEO 2022 52 Raw'!R241</f>
        <v>67.245261999999997</v>
      </c>
      <c r="P261" s="89">
        <f>'AEO 2022 52 Raw'!S241</f>
        <v>67.255547000000007</v>
      </c>
      <c r="Q261" s="89">
        <f>'AEO 2022 52 Raw'!T241</f>
        <v>67.254822000000004</v>
      </c>
      <c r="R261" s="89">
        <f>'AEO 2022 52 Raw'!U241</f>
        <v>67.255722000000006</v>
      </c>
      <c r="S261" s="89">
        <f>'AEO 2022 52 Raw'!V241</f>
        <v>67.262680000000003</v>
      </c>
      <c r="T261" s="89">
        <f>'AEO 2022 52 Raw'!W241</f>
        <v>67.261604000000005</v>
      </c>
      <c r="U261" s="89">
        <f>'AEO 2022 52 Raw'!X241</f>
        <v>67.260529000000005</v>
      </c>
      <c r="V261" s="89">
        <f>'AEO 2022 52 Raw'!Y241</f>
        <v>67.254981999999998</v>
      </c>
      <c r="W261" s="89">
        <f>'AEO 2022 52 Raw'!Z241</f>
        <v>67.250373999999994</v>
      </c>
      <c r="X261" s="89">
        <f>'AEO 2022 52 Raw'!AA241</f>
        <v>67.244843000000003</v>
      </c>
      <c r="Y261" s="89">
        <f>'AEO 2022 52 Raw'!AB241</f>
        <v>67.239677</v>
      </c>
      <c r="Z261" s="89">
        <f>'AEO 2022 52 Raw'!AC241</f>
        <v>67.234825000000001</v>
      </c>
      <c r="AA261" s="89">
        <f>'AEO 2022 52 Raw'!AD241</f>
        <v>67.230247000000006</v>
      </c>
      <c r="AB261" s="89">
        <f>'AEO 2022 52 Raw'!AE241</f>
        <v>67.226096999999996</v>
      </c>
      <c r="AC261" s="89">
        <f>'AEO 2022 52 Raw'!AF241</f>
        <v>67.223206000000005</v>
      </c>
      <c r="AD261" s="89">
        <f>'AEO 2022 52 Raw'!AG241</f>
        <v>67.218711999999996</v>
      </c>
      <c r="AE261" s="89">
        <f>'AEO 2022 52 Raw'!AH241</f>
        <v>67.215714000000006</v>
      </c>
      <c r="AF261" s="89">
        <f>'AEO 2022 52 Raw'!AI241</f>
        <v>67.206824999999995</v>
      </c>
      <c r="AG261" s="95">
        <f>'AEO 2022 52 Raw'!AJ241</f>
        <v>0</v>
      </c>
    </row>
    <row r="262" spans="1:33" ht="15" customHeight="1" x14ac:dyDescent="0.25">
      <c r="A262" s="83" t="s">
        <v>2408</v>
      </c>
      <c r="B262" s="88" t="s">
        <v>2197</v>
      </c>
      <c r="C262" s="89">
        <f>'AEO 2022 52 Raw'!F242</f>
        <v>34.377113000000001</v>
      </c>
      <c r="D262" s="89">
        <f>'AEO 2022 52 Raw'!G242</f>
        <v>34.327663000000001</v>
      </c>
      <c r="E262" s="89">
        <f>'AEO 2022 52 Raw'!H242</f>
        <v>34.381886000000002</v>
      </c>
      <c r="F262" s="89">
        <f>'AEO 2022 52 Raw'!I242</f>
        <v>34.442230000000002</v>
      </c>
      <c r="G262" s="89">
        <f>'AEO 2022 52 Raw'!J242</f>
        <v>34.500134000000003</v>
      </c>
      <c r="H262" s="89">
        <f>'AEO 2022 52 Raw'!K242</f>
        <v>34.573929</v>
      </c>
      <c r="I262" s="89">
        <f>'AEO 2022 52 Raw'!L242</f>
        <v>34.651179999999997</v>
      </c>
      <c r="J262" s="89">
        <f>'AEO 2022 52 Raw'!M242</f>
        <v>34.739322999999999</v>
      </c>
      <c r="K262" s="89">
        <f>'AEO 2022 52 Raw'!N242</f>
        <v>34.826466000000003</v>
      </c>
      <c r="L262" s="89">
        <f>'AEO 2022 52 Raw'!O242</f>
        <v>34.909728999999999</v>
      </c>
      <c r="M262" s="89">
        <f>'AEO 2022 52 Raw'!P242</f>
        <v>34.994019000000002</v>
      </c>
      <c r="N262" s="89">
        <f>'AEO 2022 52 Raw'!Q242</f>
        <v>35.086936999999999</v>
      </c>
      <c r="O262" s="89">
        <f>'AEO 2022 52 Raw'!R242</f>
        <v>35.178908999999997</v>
      </c>
      <c r="P262" s="89">
        <f>'AEO 2022 52 Raw'!S242</f>
        <v>35.202793</v>
      </c>
      <c r="Q262" s="89">
        <f>'AEO 2022 52 Raw'!T242</f>
        <v>35.214255999999999</v>
      </c>
      <c r="R262" s="89">
        <f>'AEO 2022 52 Raw'!U242</f>
        <v>35.226855999999998</v>
      </c>
      <c r="S262" s="89">
        <f>'AEO 2022 52 Raw'!V242</f>
        <v>35.239407</v>
      </c>
      <c r="T262" s="89">
        <f>'AEO 2022 52 Raw'!W242</f>
        <v>35.248989000000002</v>
      </c>
      <c r="U262" s="89">
        <f>'AEO 2022 52 Raw'!X242</f>
        <v>35.259979000000001</v>
      </c>
      <c r="V262" s="89">
        <f>'AEO 2022 52 Raw'!Y242</f>
        <v>35.265785000000001</v>
      </c>
      <c r="W262" s="89">
        <f>'AEO 2022 52 Raw'!Z242</f>
        <v>35.272162999999999</v>
      </c>
      <c r="X262" s="89">
        <f>'AEO 2022 52 Raw'!AA242</f>
        <v>35.277873999999997</v>
      </c>
      <c r="Y262" s="89">
        <f>'AEO 2022 52 Raw'!AB242</f>
        <v>35.283062000000001</v>
      </c>
      <c r="Z262" s="89">
        <f>'AEO 2022 52 Raw'!AC242</f>
        <v>35.288817999999999</v>
      </c>
      <c r="AA262" s="89">
        <f>'AEO 2022 52 Raw'!AD242</f>
        <v>35.295074</v>
      </c>
      <c r="AB262" s="89">
        <f>'AEO 2022 52 Raw'!AE242</f>
        <v>35.301349999999999</v>
      </c>
      <c r="AC262" s="89">
        <f>'AEO 2022 52 Raw'!AF242</f>
        <v>35.308566999999996</v>
      </c>
      <c r="AD262" s="89">
        <f>'AEO 2022 52 Raw'!AG242</f>
        <v>35.315403000000003</v>
      </c>
      <c r="AE262" s="89">
        <f>'AEO 2022 52 Raw'!AH242</f>
        <v>35.322971000000003</v>
      </c>
      <c r="AF262" s="89">
        <f>'AEO 2022 52 Raw'!AI242</f>
        <v>35.326842999999997</v>
      </c>
      <c r="AG262" s="95">
        <f>'AEO 2022 52 Raw'!AJ242</f>
        <v>1E-3</v>
      </c>
    </row>
    <row r="263" spans="1:33" ht="15" customHeight="1" x14ac:dyDescent="0.25">
      <c r="A263" s="83" t="s">
        <v>2409</v>
      </c>
      <c r="B263" s="88" t="s">
        <v>2199</v>
      </c>
      <c r="C263" s="89">
        <f>'AEO 2022 52 Raw'!F243</f>
        <v>47.739117</v>
      </c>
      <c r="D263" s="89">
        <f>'AEO 2022 52 Raw'!G243</f>
        <v>47.666339999999998</v>
      </c>
      <c r="E263" s="89">
        <f>'AEO 2022 52 Raw'!H243</f>
        <v>47.684905999999998</v>
      </c>
      <c r="F263" s="89">
        <f>'AEO 2022 52 Raw'!I243</f>
        <v>47.705708000000001</v>
      </c>
      <c r="G263" s="89">
        <f>'AEO 2022 52 Raw'!J243</f>
        <v>47.754931999999997</v>
      </c>
      <c r="H263" s="89">
        <f>'AEO 2022 52 Raw'!K243</f>
        <v>47.825221999999997</v>
      </c>
      <c r="I263" s="89">
        <f>'AEO 2022 52 Raw'!L243</f>
        <v>47.898955999999998</v>
      </c>
      <c r="J263" s="89">
        <f>'AEO 2022 52 Raw'!M243</f>
        <v>47.978901</v>
      </c>
      <c r="K263" s="89">
        <f>'AEO 2022 52 Raw'!N243</f>
        <v>48.055827999999998</v>
      </c>
      <c r="L263" s="89">
        <f>'AEO 2022 52 Raw'!O243</f>
        <v>48.131447000000001</v>
      </c>
      <c r="M263" s="89">
        <f>'AEO 2022 52 Raw'!P243</f>
        <v>48.210228000000001</v>
      </c>
      <c r="N263" s="89">
        <f>'AEO 2022 52 Raw'!Q243</f>
        <v>48.299137000000002</v>
      </c>
      <c r="O263" s="89">
        <f>'AEO 2022 52 Raw'!R243</f>
        <v>48.387999999999998</v>
      </c>
      <c r="P263" s="89">
        <f>'AEO 2022 52 Raw'!S243</f>
        <v>48.409362999999999</v>
      </c>
      <c r="Q263" s="89">
        <f>'AEO 2022 52 Raw'!T243</f>
        <v>48.418590999999999</v>
      </c>
      <c r="R263" s="89">
        <f>'AEO 2022 52 Raw'!U243</f>
        <v>48.428787</v>
      </c>
      <c r="S263" s="89">
        <f>'AEO 2022 52 Raw'!V243</f>
        <v>48.439739000000003</v>
      </c>
      <c r="T263" s="89">
        <f>'AEO 2022 52 Raw'!W243</f>
        <v>48.448295999999999</v>
      </c>
      <c r="U263" s="89">
        <f>'AEO 2022 52 Raw'!X243</f>
        <v>48.458122000000003</v>
      </c>
      <c r="V263" s="89">
        <f>'AEO 2022 52 Raw'!Y243</f>
        <v>48.462356999999997</v>
      </c>
      <c r="W263" s="89">
        <f>'AEO 2022 52 Raw'!Z243</f>
        <v>48.467201000000003</v>
      </c>
      <c r="X263" s="89">
        <f>'AEO 2022 52 Raw'!AA243</f>
        <v>48.471347999999999</v>
      </c>
      <c r="Y263" s="89">
        <f>'AEO 2022 52 Raw'!AB243</f>
        <v>48.475048000000001</v>
      </c>
      <c r="Z263" s="89">
        <f>'AEO 2022 52 Raw'!AC243</f>
        <v>48.479424000000002</v>
      </c>
      <c r="AA263" s="89">
        <f>'AEO 2022 52 Raw'!AD243</f>
        <v>48.484608000000001</v>
      </c>
      <c r="AB263" s="89">
        <f>'AEO 2022 52 Raw'!AE243</f>
        <v>48.489944000000001</v>
      </c>
      <c r="AC263" s="89">
        <f>'AEO 2022 52 Raw'!AF243</f>
        <v>48.496380000000002</v>
      </c>
      <c r="AD263" s="89">
        <f>'AEO 2022 52 Raw'!AG243</f>
        <v>48.502181999999998</v>
      </c>
      <c r="AE263" s="89">
        <f>'AEO 2022 52 Raw'!AH243</f>
        <v>48.509045</v>
      </c>
      <c r="AF263" s="89">
        <f>'AEO 2022 52 Raw'!AI243</f>
        <v>48.512225999999998</v>
      </c>
      <c r="AG263" s="95">
        <f>'AEO 2022 52 Raw'!AJ243</f>
        <v>1E-3</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20</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2410</v>
      </c>
      <c r="B266" s="88" t="s">
        <v>2169</v>
      </c>
      <c r="C266" s="89">
        <f>'AEO 2022 52 Raw'!F245</f>
        <v>0</v>
      </c>
      <c r="D266" s="89">
        <f>'AEO 2022 52 Raw'!G245</f>
        <v>0</v>
      </c>
      <c r="E266" s="89">
        <f>'AEO 2022 52 Raw'!H245</f>
        <v>0</v>
      </c>
      <c r="F266" s="89">
        <f>'AEO 2022 52 Raw'!I245</f>
        <v>0</v>
      </c>
      <c r="G266" s="89">
        <f>'AEO 2022 52 Raw'!J245</f>
        <v>0</v>
      </c>
      <c r="H266" s="89">
        <f>'AEO 2022 52 Raw'!K245</f>
        <v>0</v>
      </c>
      <c r="I266" s="89">
        <f>'AEO 2022 52 Raw'!L245</f>
        <v>0</v>
      </c>
      <c r="J266" s="89">
        <f>'AEO 2022 52 Raw'!M245</f>
        <v>0</v>
      </c>
      <c r="K266" s="89">
        <f>'AEO 2022 52 Raw'!N245</f>
        <v>0</v>
      </c>
      <c r="L266" s="89">
        <f>'AEO 2022 52 Raw'!O245</f>
        <v>0</v>
      </c>
      <c r="M266" s="89">
        <f>'AEO 2022 52 Raw'!P245</f>
        <v>0</v>
      </c>
      <c r="N266" s="89">
        <f>'AEO 2022 52 Raw'!Q245</f>
        <v>0</v>
      </c>
      <c r="O266" s="89">
        <f>'AEO 2022 52 Raw'!R245</f>
        <v>0</v>
      </c>
      <c r="P266" s="89">
        <f>'AEO 2022 52 Raw'!S245</f>
        <v>0</v>
      </c>
      <c r="Q266" s="89">
        <f>'AEO 2022 52 Raw'!T245</f>
        <v>0</v>
      </c>
      <c r="R266" s="89">
        <f>'AEO 2022 52 Raw'!U245</f>
        <v>0</v>
      </c>
      <c r="S266" s="89">
        <f>'AEO 2022 52 Raw'!V245</f>
        <v>0</v>
      </c>
      <c r="T266" s="89">
        <f>'AEO 2022 52 Raw'!W245</f>
        <v>0</v>
      </c>
      <c r="U266" s="89">
        <f>'AEO 2022 52 Raw'!X245</f>
        <v>0</v>
      </c>
      <c r="V266" s="89">
        <f>'AEO 2022 52 Raw'!Y245</f>
        <v>0</v>
      </c>
      <c r="W266" s="89">
        <f>'AEO 2022 52 Raw'!Z245</f>
        <v>0</v>
      </c>
      <c r="X266" s="89">
        <f>'AEO 2022 52 Raw'!AA245</f>
        <v>0</v>
      </c>
      <c r="Y266" s="89">
        <f>'AEO 2022 52 Raw'!AB245</f>
        <v>0</v>
      </c>
      <c r="Z266" s="89">
        <f>'AEO 2022 52 Raw'!AC245</f>
        <v>0</v>
      </c>
      <c r="AA266" s="89">
        <f>'AEO 2022 52 Raw'!AD245</f>
        <v>0</v>
      </c>
      <c r="AB266" s="89">
        <f>'AEO 2022 52 Raw'!AE245</f>
        <v>0</v>
      </c>
      <c r="AC266" s="89">
        <f>'AEO 2022 52 Raw'!AF245</f>
        <v>0</v>
      </c>
      <c r="AD266" s="89">
        <f>'AEO 2022 52 Raw'!AG245</f>
        <v>0</v>
      </c>
      <c r="AE266" s="89">
        <f>'AEO 2022 52 Raw'!AH245</f>
        <v>0</v>
      </c>
      <c r="AF266" s="89">
        <f>'AEO 2022 52 Raw'!AI245</f>
        <v>0</v>
      </c>
      <c r="AG266" s="95" t="str">
        <f>'AEO 2022 52 Raw'!AJ245</f>
        <v>- -</v>
      </c>
    </row>
    <row r="267" spans="1:33" ht="12" customHeight="1" x14ac:dyDescent="0.25">
      <c r="A267" s="83" t="s">
        <v>2411</v>
      </c>
      <c r="B267" s="88" t="s">
        <v>2171</v>
      </c>
      <c r="C267" s="89">
        <f>'AEO 2022 52 Raw'!F246</f>
        <v>0</v>
      </c>
      <c r="D267" s="89">
        <f>'AEO 2022 52 Raw'!G246</f>
        <v>0</v>
      </c>
      <c r="E267" s="89">
        <f>'AEO 2022 52 Raw'!H246</f>
        <v>0</v>
      </c>
      <c r="F267" s="89">
        <f>'AEO 2022 52 Raw'!I246</f>
        <v>0</v>
      </c>
      <c r="G267" s="89">
        <f>'AEO 2022 52 Raw'!J246</f>
        <v>0</v>
      </c>
      <c r="H267" s="89">
        <f>'AEO 2022 52 Raw'!K246</f>
        <v>0</v>
      </c>
      <c r="I267" s="89">
        <f>'AEO 2022 52 Raw'!L246</f>
        <v>0</v>
      </c>
      <c r="J267" s="89">
        <f>'AEO 2022 52 Raw'!M246</f>
        <v>0</v>
      </c>
      <c r="K267" s="89">
        <f>'AEO 2022 52 Raw'!N246</f>
        <v>0</v>
      </c>
      <c r="L267" s="89">
        <f>'AEO 2022 52 Raw'!O246</f>
        <v>0</v>
      </c>
      <c r="M267" s="89">
        <f>'AEO 2022 52 Raw'!P246</f>
        <v>0</v>
      </c>
      <c r="N267" s="89">
        <f>'AEO 2022 52 Raw'!Q246</f>
        <v>0</v>
      </c>
      <c r="O267" s="89">
        <f>'AEO 2022 52 Raw'!R246</f>
        <v>0</v>
      </c>
      <c r="P267" s="89">
        <f>'AEO 2022 52 Raw'!S246</f>
        <v>0</v>
      </c>
      <c r="Q267" s="89">
        <f>'AEO 2022 52 Raw'!T246</f>
        <v>0</v>
      </c>
      <c r="R267" s="89">
        <f>'AEO 2022 52 Raw'!U246</f>
        <v>0</v>
      </c>
      <c r="S267" s="89">
        <f>'AEO 2022 52 Raw'!V246</f>
        <v>0</v>
      </c>
      <c r="T267" s="89">
        <f>'AEO 2022 52 Raw'!W246</f>
        <v>0</v>
      </c>
      <c r="U267" s="89">
        <f>'AEO 2022 52 Raw'!X246</f>
        <v>0</v>
      </c>
      <c r="V267" s="89">
        <f>'AEO 2022 52 Raw'!Y246</f>
        <v>0</v>
      </c>
      <c r="W267" s="89">
        <f>'AEO 2022 52 Raw'!Z246</f>
        <v>0</v>
      </c>
      <c r="X267" s="89">
        <f>'AEO 2022 52 Raw'!AA246</f>
        <v>0</v>
      </c>
      <c r="Y267" s="89">
        <f>'AEO 2022 52 Raw'!AB246</f>
        <v>0</v>
      </c>
      <c r="Z267" s="89">
        <f>'AEO 2022 52 Raw'!AC246</f>
        <v>0</v>
      </c>
      <c r="AA267" s="89">
        <f>'AEO 2022 52 Raw'!AD246</f>
        <v>0</v>
      </c>
      <c r="AB267" s="89">
        <f>'AEO 2022 52 Raw'!AE246</f>
        <v>0</v>
      </c>
      <c r="AC267" s="89">
        <f>'AEO 2022 52 Raw'!AF246</f>
        <v>0</v>
      </c>
      <c r="AD267" s="89">
        <f>'AEO 2022 52 Raw'!AG246</f>
        <v>0</v>
      </c>
      <c r="AE267" s="89">
        <f>'AEO 2022 52 Raw'!AH246</f>
        <v>0</v>
      </c>
      <c r="AF267" s="89">
        <f>'AEO 2022 52 Raw'!AI246</f>
        <v>0</v>
      </c>
      <c r="AG267" s="95" t="str">
        <f>'AEO 2022 52 Raw'!AJ246</f>
        <v>- -</v>
      </c>
    </row>
    <row r="268" spans="1:33" ht="12" customHeight="1" x14ac:dyDescent="0.25">
      <c r="A268" s="83" t="s">
        <v>2412</v>
      </c>
      <c r="B268" s="88" t="s">
        <v>2173</v>
      </c>
      <c r="C268" s="89">
        <f>'AEO 2022 52 Raw'!F247</f>
        <v>0</v>
      </c>
      <c r="D268" s="89">
        <f>'AEO 2022 52 Raw'!G247</f>
        <v>0</v>
      </c>
      <c r="E268" s="89">
        <f>'AEO 2022 52 Raw'!H247</f>
        <v>0</v>
      </c>
      <c r="F268" s="89">
        <f>'AEO 2022 52 Raw'!I247</f>
        <v>0</v>
      </c>
      <c r="G268" s="89">
        <f>'AEO 2022 52 Raw'!J247</f>
        <v>0</v>
      </c>
      <c r="H268" s="89">
        <f>'AEO 2022 52 Raw'!K247</f>
        <v>0</v>
      </c>
      <c r="I268" s="89">
        <f>'AEO 2022 52 Raw'!L247</f>
        <v>0</v>
      </c>
      <c r="J268" s="89">
        <f>'AEO 2022 52 Raw'!M247</f>
        <v>0</v>
      </c>
      <c r="K268" s="89">
        <f>'AEO 2022 52 Raw'!N247</f>
        <v>0</v>
      </c>
      <c r="L268" s="89">
        <f>'AEO 2022 52 Raw'!O247</f>
        <v>0</v>
      </c>
      <c r="M268" s="89">
        <f>'AEO 2022 52 Raw'!P247</f>
        <v>0</v>
      </c>
      <c r="N268" s="89">
        <f>'AEO 2022 52 Raw'!Q247</f>
        <v>0</v>
      </c>
      <c r="O268" s="89">
        <f>'AEO 2022 52 Raw'!R247</f>
        <v>0</v>
      </c>
      <c r="P268" s="89">
        <f>'AEO 2022 52 Raw'!S247</f>
        <v>0</v>
      </c>
      <c r="Q268" s="89">
        <f>'AEO 2022 52 Raw'!T247</f>
        <v>0</v>
      </c>
      <c r="R268" s="89">
        <f>'AEO 2022 52 Raw'!U247</f>
        <v>0</v>
      </c>
      <c r="S268" s="89">
        <f>'AEO 2022 52 Raw'!V247</f>
        <v>0</v>
      </c>
      <c r="T268" s="89">
        <f>'AEO 2022 52 Raw'!W247</f>
        <v>0</v>
      </c>
      <c r="U268" s="89">
        <f>'AEO 2022 52 Raw'!X247</f>
        <v>0</v>
      </c>
      <c r="V268" s="89">
        <f>'AEO 2022 52 Raw'!Y247</f>
        <v>0</v>
      </c>
      <c r="W268" s="89">
        <f>'AEO 2022 52 Raw'!Z247</f>
        <v>0</v>
      </c>
      <c r="X268" s="89">
        <f>'AEO 2022 52 Raw'!AA247</f>
        <v>0</v>
      </c>
      <c r="Y268" s="89">
        <f>'AEO 2022 52 Raw'!AB247</f>
        <v>0</v>
      </c>
      <c r="Z268" s="89">
        <f>'AEO 2022 52 Raw'!AC247</f>
        <v>0</v>
      </c>
      <c r="AA268" s="89">
        <f>'AEO 2022 52 Raw'!AD247</f>
        <v>0</v>
      </c>
      <c r="AB268" s="89">
        <f>'AEO 2022 52 Raw'!AE247</f>
        <v>0</v>
      </c>
      <c r="AC268" s="89">
        <f>'AEO 2022 52 Raw'!AF247</f>
        <v>0</v>
      </c>
      <c r="AD268" s="89">
        <f>'AEO 2022 52 Raw'!AG247</f>
        <v>0</v>
      </c>
      <c r="AE268" s="89">
        <f>'AEO 2022 52 Raw'!AH247</f>
        <v>0</v>
      </c>
      <c r="AF268" s="89">
        <f>'AEO 2022 52 Raw'!AI247</f>
        <v>0</v>
      </c>
      <c r="AG268" s="95" t="str">
        <f>'AEO 2022 52 Raw'!AJ247</f>
        <v>- -</v>
      </c>
    </row>
    <row r="269" spans="1:33" ht="12" customHeight="1" x14ac:dyDescent="0.25">
      <c r="A269" s="83" t="s">
        <v>2413</v>
      </c>
      <c r="B269" s="88" t="s">
        <v>2175</v>
      </c>
      <c r="C269" s="89">
        <f>'AEO 2022 52 Raw'!F248</f>
        <v>0</v>
      </c>
      <c r="D269" s="89">
        <f>'AEO 2022 52 Raw'!G248</f>
        <v>0</v>
      </c>
      <c r="E269" s="89">
        <f>'AEO 2022 52 Raw'!H248</f>
        <v>0</v>
      </c>
      <c r="F269" s="89">
        <f>'AEO 2022 52 Raw'!I248</f>
        <v>0</v>
      </c>
      <c r="G269" s="89">
        <f>'AEO 2022 52 Raw'!J248</f>
        <v>0</v>
      </c>
      <c r="H269" s="89">
        <f>'AEO 2022 52 Raw'!K248</f>
        <v>0</v>
      </c>
      <c r="I269" s="89">
        <f>'AEO 2022 52 Raw'!L248</f>
        <v>0</v>
      </c>
      <c r="J269" s="89">
        <f>'AEO 2022 52 Raw'!M248</f>
        <v>0</v>
      </c>
      <c r="K269" s="89">
        <f>'AEO 2022 52 Raw'!N248</f>
        <v>0</v>
      </c>
      <c r="L269" s="89">
        <f>'AEO 2022 52 Raw'!O248</f>
        <v>0</v>
      </c>
      <c r="M269" s="89">
        <f>'AEO 2022 52 Raw'!P248</f>
        <v>0</v>
      </c>
      <c r="N269" s="89">
        <f>'AEO 2022 52 Raw'!Q248</f>
        <v>0</v>
      </c>
      <c r="O269" s="89">
        <f>'AEO 2022 52 Raw'!R248</f>
        <v>0</v>
      </c>
      <c r="P269" s="89">
        <f>'AEO 2022 52 Raw'!S248</f>
        <v>0</v>
      </c>
      <c r="Q269" s="89">
        <f>'AEO 2022 52 Raw'!T248</f>
        <v>0</v>
      </c>
      <c r="R269" s="89">
        <f>'AEO 2022 52 Raw'!U248</f>
        <v>0</v>
      </c>
      <c r="S269" s="89">
        <f>'AEO 2022 52 Raw'!V248</f>
        <v>0</v>
      </c>
      <c r="T269" s="89">
        <f>'AEO 2022 52 Raw'!W248</f>
        <v>0</v>
      </c>
      <c r="U269" s="89">
        <f>'AEO 2022 52 Raw'!X248</f>
        <v>0</v>
      </c>
      <c r="V269" s="89">
        <f>'AEO 2022 52 Raw'!Y248</f>
        <v>0</v>
      </c>
      <c r="W269" s="89">
        <f>'AEO 2022 52 Raw'!Z248</f>
        <v>0</v>
      </c>
      <c r="X269" s="89">
        <f>'AEO 2022 52 Raw'!AA248</f>
        <v>0</v>
      </c>
      <c r="Y269" s="89">
        <f>'AEO 2022 52 Raw'!AB248</f>
        <v>0</v>
      </c>
      <c r="Z269" s="89">
        <f>'AEO 2022 52 Raw'!AC248</f>
        <v>0</v>
      </c>
      <c r="AA269" s="89">
        <f>'AEO 2022 52 Raw'!AD248</f>
        <v>0</v>
      </c>
      <c r="AB269" s="89">
        <f>'AEO 2022 52 Raw'!AE248</f>
        <v>0</v>
      </c>
      <c r="AC269" s="89">
        <f>'AEO 2022 52 Raw'!AF248</f>
        <v>0</v>
      </c>
      <c r="AD269" s="89">
        <f>'AEO 2022 52 Raw'!AG248</f>
        <v>0</v>
      </c>
      <c r="AE269" s="89">
        <f>'AEO 2022 52 Raw'!AH248</f>
        <v>0</v>
      </c>
      <c r="AF269" s="89">
        <f>'AEO 2022 52 Raw'!AI248</f>
        <v>0</v>
      </c>
      <c r="AG269" s="95" t="str">
        <f>'AEO 2022 52 Raw'!AJ248</f>
        <v>- -</v>
      </c>
    </row>
    <row r="270" spans="1:33" ht="12" customHeight="1" x14ac:dyDescent="0.25">
      <c r="A270" s="83" t="s">
        <v>2414</v>
      </c>
      <c r="B270" s="88" t="s">
        <v>2177</v>
      </c>
      <c r="C270" s="89">
        <f>'AEO 2022 52 Raw'!F249</f>
        <v>0</v>
      </c>
      <c r="D270" s="89">
        <f>'AEO 2022 52 Raw'!G249</f>
        <v>0</v>
      </c>
      <c r="E270" s="89">
        <f>'AEO 2022 52 Raw'!H249</f>
        <v>0</v>
      </c>
      <c r="F270" s="89">
        <f>'AEO 2022 52 Raw'!I249</f>
        <v>0</v>
      </c>
      <c r="G270" s="89">
        <f>'AEO 2022 52 Raw'!J249</f>
        <v>0</v>
      </c>
      <c r="H270" s="89">
        <f>'AEO 2022 52 Raw'!K249</f>
        <v>0</v>
      </c>
      <c r="I270" s="89">
        <f>'AEO 2022 52 Raw'!L249</f>
        <v>0</v>
      </c>
      <c r="J270" s="89">
        <f>'AEO 2022 52 Raw'!M249</f>
        <v>0</v>
      </c>
      <c r="K270" s="89">
        <f>'AEO 2022 52 Raw'!N249</f>
        <v>0</v>
      </c>
      <c r="L270" s="89">
        <f>'AEO 2022 52 Raw'!O249</f>
        <v>0</v>
      </c>
      <c r="M270" s="89">
        <f>'AEO 2022 52 Raw'!P249</f>
        <v>0</v>
      </c>
      <c r="N270" s="89">
        <f>'AEO 2022 52 Raw'!Q249</f>
        <v>0</v>
      </c>
      <c r="O270" s="89">
        <f>'AEO 2022 52 Raw'!R249</f>
        <v>0</v>
      </c>
      <c r="P270" s="89">
        <f>'AEO 2022 52 Raw'!S249</f>
        <v>0</v>
      </c>
      <c r="Q270" s="89">
        <f>'AEO 2022 52 Raw'!T249</f>
        <v>0</v>
      </c>
      <c r="R270" s="89">
        <f>'AEO 2022 52 Raw'!U249</f>
        <v>0</v>
      </c>
      <c r="S270" s="89">
        <f>'AEO 2022 52 Raw'!V249</f>
        <v>0</v>
      </c>
      <c r="T270" s="89">
        <f>'AEO 2022 52 Raw'!W249</f>
        <v>0</v>
      </c>
      <c r="U270" s="89">
        <f>'AEO 2022 52 Raw'!X249</f>
        <v>0</v>
      </c>
      <c r="V270" s="89">
        <f>'AEO 2022 52 Raw'!Y249</f>
        <v>0</v>
      </c>
      <c r="W270" s="89">
        <f>'AEO 2022 52 Raw'!Z249</f>
        <v>0</v>
      </c>
      <c r="X270" s="89">
        <f>'AEO 2022 52 Raw'!AA249</f>
        <v>0</v>
      </c>
      <c r="Y270" s="89">
        <f>'AEO 2022 52 Raw'!AB249</f>
        <v>0</v>
      </c>
      <c r="Z270" s="89">
        <f>'AEO 2022 52 Raw'!AC249</f>
        <v>0</v>
      </c>
      <c r="AA270" s="89">
        <f>'AEO 2022 52 Raw'!AD249</f>
        <v>0</v>
      </c>
      <c r="AB270" s="89">
        <f>'AEO 2022 52 Raw'!AE249</f>
        <v>0</v>
      </c>
      <c r="AC270" s="89">
        <f>'AEO 2022 52 Raw'!AF249</f>
        <v>0</v>
      </c>
      <c r="AD270" s="89">
        <f>'AEO 2022 52 Raw'!AG249</f>
        <v>0</v>
      </c>
      <c r="AE270" s="89">
        <f>'AEO 2022 52 Raw'!AH249</f>
        <v>0</v>
      </c>
      <c r="AF270" s="89">
        <f>'AEO 2022 52 Raw'!AI249</f>
        <v>0</v>
      </c>
      <c r="AG270" s="95" t="str">
        <f>'AEO 2022 52 Raw'!AJ249</f>
        <v>- -</v>
      </c>
    </row>
    <row r="271" spans="1:33" ht="12" customHeight="1" x14ac:dyDescent="0.25">
      <c r="A271" s="83" t="s">
        <v>2415</v>
      </c>
      <c r="B271" s="88" t="s">
        <v>2179</v>
      </c>
      <c r="C271" s="89">
        <f>'AEO 2022 52 Raw'!F250</f>
        <v>0</v>
      </c>
      <c r="D271" s="89">
        <f>'AEO 2022 52 Raw'!G250</f>
        <v>0</v>
      </c>
      <c r="E271" s="89">
        <f>'AEO 2022 52 Raw'!H250</f>
        <v>0</v>
      </c>
      <c r="F271" s="89">
        <f>'AEO 2022 52 Raw'!I250</f>
        <v>0</v>
      </c>
      <c r="G271" s="89">
        <f>'AEO 2022 52 Raw'!J250</f>
        <v>0</v>
      </c>
      <c r="H271" s="89">
        <f>'AEO 2022 52 Raw'!K250</f>
        <v>0</v>
      </c>
      <c r="I271" s="89">
        <f>'AEO 2022 52 Raw'!L250</f>
        <v>0</v>
      </c>
      <c r="J271" s="89">
        <f>'AEO 2022 52 Raw'!M250</f>
        <v>0</v>
      </c>
      <c r="K271" s="89">
        <f>'AEO 2022 52 Raw'!N250</f>
        <v>0</v>
      </c>
      <c r="L271" s="89">
        <f>'AEO 2022 52 Raw'!O250</f>
        <v>0</v>
      </c>
      <c r="M271" s="89">
        <f>'AEO 2022 52 Raw'!P250</f>
        <v>0</v>
      </c>
      <c r="N271" s="89">
        <f>'AEO 2022 52 Raw'!Q250</f>
        <v>0</v>
      </c>
      <c r="O271" s="89">
        <f>'AEO 2022 52 Raw'!R250</f>
        <v>0</v>
      </c>
      <c r="P271" s="89">
        <f>'AEO 2022 52 Raw'!S250</f>
        <v>0</v>
      </c>
      <c r="Q271" s="89">
        <f>'AEO 2022 52 Raw'!T250</f>
        <v>0</v>
      </c>
      <c r="R271" s="89">
        <f>'AEO 2022 52 Raw'!U250</f>
        <v>0</v>
      </c>
      <c r="S271" s="89">
        <f>'AEO 2022 52 Raw'!V250</f>
        <v>0</v>
      </c>
      <c r="T271" s="89">
        <f>'AEO 2022 52 Raw'!W250</f>
        <v>0</v>
      </c>
      <c r="U271" s="89">
        <f>'AEO 2022 52 Raw'!X250</f>
        <v>0</v>
      </c>
      <c r="V271" s="89">
        <f>'AEO 2022 52 Raw'!Y250</f>
        <v>0</v>
      </c>
      <c r="W271" s="89">
        <f>'AEO 2022 52 Raw'!Z250</f>
        <v>0</v>
      </c>
      <c r="X271" s="89">
        <f>'AEO 2022 52 Raw'!AA250</f>
        <v>0</v>
      </c>
      <c r="Y271" s="89">
        <f>'AEO 2022 52 Raw'!AB250</f>
        <v>0</v>
      </c>
      <c r="Z271" s="89">
        <f>'AEO 2022 52 Raw'!AC250</f>
        <v>0</v>
      </c>
      <c r="AA271" s="89">
        <f>'AEO 2022 52 Raw'!AD250</f>
        <v>0</v>
      </c>
      <c r="AB271" s="89">
        <f>'AEO 2022 52 Raw'!AE250</f>
        <v>0</v>
      </c>
      <c r="AC271" s="89">
        <f>'AEO 2022 52 Raw'!AF250</f>
        <v>0</v>
      </c>
      <c r="AD271" s="89">
        <f>'AEO 2022 52 Raw'!AG250</f>
        <v>0</v>
      </c>
      <c r="AE271" s="89">
        <f>'AEO 2022 52 Raw'!AH250</f>
        <v>0</v>
      </c>
      <c r="AF271" s="89">
        <f>'AEO 2022 52 Raw'!AI250</f>
        <v>0</v>
      </c>
      <c r="AG271" s="95" t="str">
        <f>'AEO 2022 52 Raw'!AJ250</f>
        <v>- -</v>
      </c>
    </row>
    <row r="272" spans="1:33" ht="12" customHeight="1" x14ac:dyDescent="0.25">
      <c r="A272" s="83" t="s">
        <v>2416</v>
      </c>
      <c r="B272" s="88" t="s">
        <v>2181</v>
      </c>
      <c r="C272" s="89">
        <f>'AEO 2022 52 Raw'!F251</f>
        <v>0</v>
      </c>
      <c r="D272" s="89">
        <f>'AEO 2022 52 Raw'!G251</f>
        <v>0</v>
      </c>
      <c r="E272" s="89">
        <f>'AEO 2022 52 Raw'!H251</f>
        <v>0</v>
      </c>
      <c r="F272" s="89">
        <f>'AEO 2022 52 Raw'!I251</f>
        <v>0</v>
      </c>
      <c r="G272" s="89">
        <f>'AEO 2022 52 Raw'!J251</f>
        <v>0</v>
      </c>
      <c r="H272" s="89">
        <f>'AEO 2022 52 Raw'!K251</f>
        <v>0</v>
      </c>
      <c r="I272" s="89">
        <f>'AEO 2022 52 Raw'!L251</f>
        <v>0</v>
      </c>
      <c r="J272" s="89">
        <f>'AEO 2022 52 Raw'!M251</f>
        <v>0</v>
      </c>
      <c r="K272" s="89">
        <f>'AEO 2022 52 Raw'!N251</f>
        <v>0</v>
      </c>
      <c r="L272" s="89">
        <f>'AEO 2022 52 Raw'!O251</f>
        <v>0</v>
      </c>
      <c r="M272" s="89">
        <f>'AEO 2022 52 Raw'!P251</f>
        <v>0</v>
      </c>
      <c r="N272" s="89">
        <f>'AEO 2022 52 Raw'!Q251</f>
        <v>0</v>
      </c>
      <c r="O272" s="89">
        <f>'AEO 2022 52 Raw'!R251</f>
        <v>0</v>
      </c>
      <c r="P272" s="89">
        <f>'AEO 2022 52 Raw'!S251</f>
        <v>0</v>
      </c>
      <c r="Q272" s="89">
        <f>'AEO 2022 52 Raw'!T251</f>
        <v>0</v>
      </c>
      <c r="R272" s="89">
        <f>'AEO 2022 52 Raw'!U251</f>
        <v>0</v>
      </c>
      <c r="S272" s="89">
        <f>'AEO 2022 52 Raw'!V251</f>
        <v>0</v>
      </c>
      <c r="T272" s="89">
        <f>'AEO 2022 52 Raw'!W251</f>
        <v>0</v>
      </c>
      <c r="U272" s="89">
        <f>'AEO 2022 52 Raw'!X251</f>
        <v>0</v>
      </c>
      <c r="V272" s="89">
        <f>'AEO 2022 52 Raw'!Y251</f>
        <v>0</v>
      </c>
      <c r="W272" s="89">
        <f>'AEO 2022 52 Raw'!Z251</f>
        <v>0</v>
      </c>
      <c r="X272" s="89">
        <f>'AEO 2022 52 Raw'!AA251</f>
        <v>0</v>
      </c>
      <c r="Y272" s="89">
        <f>'AEO 2022 52 Raw'!AB251</f>
        <v>0</v>
      </c>
      <c r="Z272" s="89">
        <f>'AEO 2022 52 Raw'!AC251</f>
        <v>0</v>
      </c>
      <c r="AA272" s="89">
        <f>'AEO 2022 52 Raw'!AD251</f>
        <v>0</v>
      </c>
      <c r="AB272" s="89">
        <f>'AEO 2022 52 Raw'!AE251</f>
        <v>0</v>
      </c>
      <c r="AC272" s="89">
        <f>'AEO 2022 52 Raw'!AF251</f>
        <v>0</v>
      </c>
      <c r="AD272" s="89">
        <f>'AEO 2022 52 Raw'!AG251</f>
        <v>0</v>
      </c>
      <c r="AE272" s="89">
        <f>'AEO 2022 52 Raw'!AH251</f>
        <v>0</v>
      </c>
      <c r="AF272" s="89">
        <f>'AEO 2022 52 Raw'!AI251</f>
        <v>0</v>
      </c>
      <c r="AG272" s="95" t="str">
        <f>'AEO 2022 52 Raw'!AJ251</f>
        <v>- -</v>
      </c>
    </row>
    <row r="273" spans="1:33" ht="12" customHeight="1" x14ac:dyDescent="0.25">
      <c r="A273" s="83" t="s">
        <v>2417</v>
      </c>
      <c r="B273" s="88" t="s">
        <v>2183</v>
      </c>
      <c r="C273" s="89">
        <f>'AEO 2022 52 Raw'!F252</f>
        <v>0</v>
      </c>
      <c r="D273" s="89">
        <f>'AEO 2022 52 Raw'!G252</f>
        <v>0</v>
      </c>
      <c r="E273" s="89">
        <f>'AEO 2022 52 Raw'!H252</f>
        <v>0</v>
      </c>
      <c r="F273" s="89">
        <f>'AEO 2022 52 Raw'!I252</f>
        <v>0</v>
      </c>
      <c r="G273" s="89">
        <f>'AEO 2022 52 Raw'!J252</f>
        <v>0</v>
      </c>
      <c r="H273" s="89">
        <f>'AEO 2022 52 Raw'!K252</f>
        <v>0</v>
      </c>
      <c r="I273" s="89">
        <f>'AEO 2022 52 Raw'!L252</f>
        <v>0</v>
      </c>
      <c r="J273" s="89">
        <f>'AEO 2022 52 Raw'!M252</f>
        <v>0</v>
      </c>
      <c r="K273" s="89">
        <f>'AEO 2022 52 Raw'!N252</f>
        <v>0</v>
      </c>
      <c r="L273" s="89">
        <f>'AEO 2022 52 Raw'!O252</f>
        <v>0</v>
      </c>
      <c r="M273" s="89">
        <f>'AEO 2022 52 Raw'!P252</f>
        <v>0</v>
      </c>
      <c r="N273" s="89">
        <f>'AEO 2022 52 Raw'!Q252</f>
        <v>0</v>
      </c>
      <c r="O273" s="89">
        <f>'AEO 2022 52 Raw'!R252</f>
        <v>0</v>
      </c>
      <c r="P273" s="89">
        <f>'AEO 2022 52 Raw'!S252</f>
        <v>0</v>
      </c>
      <c r="Q273" s="89">
        <f>'AEO 2022 52 Raw'!T252</f>
        <v>0</v>
      </c>
      <c r="R273" s="89">
        <f>'AEO 2022 52 Raw'!U252</f>
        <v>0</v>
      </c>
      <c r="S273" s="89">
        <f>'AEO 2022 52 Raw'!V252</f>
        <v>0</v>
      </c>
      <c r="T273" s="89">
        <f>'AEO 2022 52 Raw'!W252</f>
        <v>0</v>
      </c>
      <c r="U273" s="89">
        <f>'AEO 2022 52 Raw'!X252</f>
        <v>0</v>
      </c>
      <c r="V273" s="89">
        <f>'AEO 2022 52 Raw'!Y252</f>
        <v>0</v>
      </c>
      <c r="W273" s="89">
        <f>'AEO 2022 52 Raw'!Z252</f>
        <v>0</v>
      </c>
      <c r="X273" s="89">
        <f>'AEO 2022 52 Raw'!AA252</f>
        <v>0</v>
      </c>
      <c r="Y273" s="89">
        <f>'AEO 2022 52 Raw'!AB252</f>
        <v>0</v>
      </c>
      <c r="Z273" s="89">
        <f>'AEO 2022 52 Raw'!AC252</f>
        <v>0</v>
      </c>
      <c r="AA273" s="89">
        <f>'AEO 2022 52 Raw'!AD252</f>
        <v>0</v>
      </c>
      <c r="AB273" s="89">
        <f>'AEO 2022 52 Raw'!AE252</f>
        <v>0</v>
      </c>
      <c r="AC273" s="89">
        <f>'AEO 2022 52 Raw'!AF252</f>
        <v>0</v>
      </c>
      <c r="AD273" s="89">
        <f>'AEO 2022 52 Raw'!AG252</f>
        <v>0</v>
      </c>
      <c r="AE273" s="89">
        <f>'AEO 2022 52 Raw'!AH252</f>
        <v>0</v>
      </c>
      <c r="AF273" s="89">
        <f>'AEO 2022 52 Raw'!AI252</f>
        <v>0</v>
      </c>
      <c r="AG273" s="95" t="str">
        <f>'AEO 2022 52 Raw'!AJ252</f>
        <v>- -</v>
      </c>
    </row>
    <row r="274" spans="1:33" ht="12" customHeight="1" x14ac:dyDescent="0.25">
      <c r="A274" s="83" t="s">
        <v>2418</v>
      </c>
      <c r="B274" s="88" t="s">
        <v>2185</v>
      </c>
      <c r="C274" s="89">
        <f>'AEO 2022 52 Raw'!F253</f>
        <v>0</v>
      </c>
      <c r="D274" s="89">
        <f>'AEO 2022 52 Raw'!G253</f>
        <v>0</v>
      </c>
      <c r="E274" s="89">
        <f>'AEO 2022 52 Raw'!H253</f>
        <v>0</v>
      </c>
      <c r="F274" s="89">
        <f>'AEO 2022 52 Raw'!I253</f>
        <v>0</v>
      </c>
      <c r="G274" s="89">
        <f>'AEO 2022 52 Raw'!J253</f>
        <v>0</v>
      </c>
      <c r="H274" s="89">
        <f>'AEO 2022 52 Raw'!K253</f>
        <v>0</v>
      </c>
      <c r="I274" s="89">
        <f>'AEO 2022 52 Raw'!L253</f>
        <v>0</v>
      </c>
      <c r="J274" s="89">
        <f>'AEO 2022 52 Raw'!M253</f>
        <v>0</v>
      </c>
      <c r="K274" s="89">
        <f>'AEO 2022 52 Raw'!N253</f>
        <v>0</v>
      </c>
      <c r="L274" s="89">
        <f>'AEO 2022 52 Raw'!O253</f>
        <v>0</v>
      </c>
      <c r="M274" s="89">
        <f>'AEO 2022 52 Raw'!P253</f>
        <v>0</v>
      </c>
      <c r="N274" s="89">
        <f>'AEO 2022 52 Raw'!Q253</f>
        <v>0</v>
      </c>
      <c r="O274" s="89">
        <f>'AEO 2022 52 Raw'!R253</f>
        <v>0</v>
      </c>
      <c r="P274" s="89">
        <f>'AEO 2022 52 Raw'!S253</f>
        <v>0</v>
      </c>
      <c r="Q274" s="89">
        <f>'AEO 2022 52 Raw'!T253</f>
        <v>0</v>
      </c>
      <c r="R274" s="89">
        <f>'AEO 2022 52 Raw'!U253</f>
        <v>0</v>
      </c>
      <c r="S274" s="89">
        <f>'AEO 2022 52 Raw'!V253</f>
        <v>0</v>
      </c>
      <c r="T274" s="89">
        <f>'AEO 2022 52 Raw'!W253</f>
        <v>0</v>
      </c>
      <c r="U274" s="89">
        <f>'AEO 2022 52 Raw'!X253</f>
        <v>0</v>
      </c>
      <c r="V274" s="89">
        <f>'AEO 2022 52 Raw'!Y253</f>
        <v>0</v>
      </c>
      <c r="W274" s="89">
        <f>'AEO 2022 52 Raw'!Z253</f>
        <v>0</v>
      </c>
      <c r="X274" s="89">
        <f>'AEO 2022 52 Raw'!AA253</f>
        <v>0</v>
      </c>
      <c r="Y274" s="89">
        <f>'AEO 2022 52 Raw'!AB253</f>
        <v>0</v>
      </c>
      <c r="Z274" s="89">
        <f>'AEO 2022 52 Raw'!AC253</f>
        <v>0</v>
      </c>
      <c r="AA274" s="89">
        <f>'AEO 2022 52 Raw'!AD253</f>
        <v>0</v>
      </c>
      <c r="AB274" s="89">
        <f>'AEO 2022 52 Raw'!AE253</f>
        <v>0</v>
      </c>
      <c r="AC274" s="89">
        <f>'AEO 2022 52 Raw'!AF253</f>
        <v>0</v>
      </c>
      <c r="AD274" s="89">
        <f>'AEO 2022 52 Raw'!AG253</f>
        <v>0</v>
      </c>
      <c r="AE274" s="89">
        <f>'AEO 2022 52 Raw'!AH253</f>
        <v>0</v>
      </c>
      <c r="AF274" s="89">
        <f>'AEO 2022 52 Raw'!AI253</f>
        <v>0</v>
      </c>
      <c r="AG274" s="95" t="str">
        <f>'AEO 2022 52 Raw'!AJ253</f>
        <v>- -</v>
      </c>
    </row>
    <row r="275" spans="1:33" ht="12" customHeight="1" x14ac:dyDescent="0.25">
      <c r="A275" s="83" t="s">
        <v>2419</v>
      </c>
      <c r="B275" s="88" t="s">
        <v>2187</v>
      </c>
      <c r="C275" s="89">
        <f>'AEO 2022 52 Raw'!F254</f>
        <v>0</v>
      </c>
      <c r="D275" s="89">
        <f>'AEO 2022 52 Raw'!G254</f>
        <v>0</v>
      </c>
      <c r="E275" s="89">
        <f>'AEO 2022 52 Raw'!H254</f>
        <v>0</v>
      </c>
      <c r="F275" s="89">
        <f>'AEO 2022 52 Raw'!I254</f>
        <v>0</v>
      </c>
      <c r="G275" s="89">
        <f>'AEO 2022 52 Raw'!J254</f>
        <v>0</v>
      </c>
      <c r="H275" s="89">
        <f>'AEO 2022 52 Raw'!K254</f>
        <v>0</v>
      </c>
      <c r="I275" s="89">
        <f>'AEO 2022 52 Raw'!L254</f>
        <v>0</v>
      </c>
      <c r="J275" s="89">
        <f>'AEO 2022 52 Raw'!M254</f>
        <v>0</v>
      </c>
      <c r="K275" s="89">
        <f>'AEO 2022 52 Raw'!N254</f>
        <v>0</v>
      </c>
      <c r="L275" s="89">
        <f>'AEO 2022 52 Raw'!O254</f>
        <v>0</v>
      </c>
      <c r="M275" s="89">
        <f>'AEO 2022 52 Raw'!P254</f>
        <v>0</v>
      </c>
      <c r="N275" s="89">
        <f>'AEO 2022 52 Raw'!Q254</f>
        <v>0</v>
      </c>
      <c r="O275" s="89">
        <f>'AEO 2022 52 Raw'!R254</f>
        <v>0</v>
      </c>
      <c r="P275" s="89">
        <f>'AEO 2022 52 Raw'!S254</f>
        <v>0</v>
      </c>
      <c r="Q275" s="89">
        <f>'AEO 2022 52 Raw'!T254</f>
        <v>0</v>
      </c>
      <c r="R275" s="89">
        <f>'AEO 2022 52 Raw'!U254</f>
        <v>0</v>
      </c>
      <c r="S275" s="89">
        <f>'AEO 2022 52 Raw'!V254</f>
        <v>0</v>
      </c>
      <c r="T275" s="89">
        <f>'AEO 2022 52 Raw'!W254</f>
        <v>0</v>
      </c>
      <c r="U275" s="89">
        <f>'AEO 2022 52 Raw'!X254</f>
        <v>0</v>
      </c>
      <c r="V275" s="89">
        <f>'AEO 2022 52 Raw'!Y254</f>
        <v>0</v>
      </c>
      <c r="W275" s="89">
        <f>'AEO 2022 52 Raw'!Z254</f>
        <v>0</v>
      </c>
      <c r="X275" s="89">
        <f>'AEO 2022 52 Raw'!AA254</f>
        <v>0</v>
      </c>
      <c r="Y275" s="89">
        <f>'AEO 2022 52 Raw'!AB254</f>
        <v>0</v>
      </c>
      <c r="Z275" s="89">
        <f>'AEO 2022 52 Raw'!AC254</f>
        <v>0</v>
      </c>
      <c r="AA275" s="89">
        <f>'AEO 2022 52 Raw'!AD254</f>
        <v>0</v>
      </c>
      <c r="AB275" s="89">
        <f>'AEO 2022 52 Raw'!AE254</f>
        <v>0</v>
      </c>
      <c r="AC275" s="89">
        <f>'AEO 2022 52 Raw'!AF254</f>
        <v>0</v>
      </c>
      <c r="AD275" s="89">
        <f>'AEO 2022 52 Raw'!AG254</f>
        <v>0</v>
      </c>
      <c r="AE275" s="89">
        <f>'AEO 2022 52 Raw'!AH254</f>
        <v>0</v>
      </c>
      <c r="AF275" s="89">
        <f>'AEO 2022 52 Raw'!AI254</f>
        <v>0</v>
      </c>
      <c r="AG275" s="95" t="str">
        <f>'AEO 2022 52 Raw'!AJ254</f>
        <v>- -</v>
      </c>
    </row>
    <row r="276" spans="1:33" ht="12" customHeight="1" x14ac:dyDescent="0.25">
      <c r="A276" s="83" t="s">
        <v>2420</v>
      </c>
      <c r="B276" s="88" t="s">
        <v>2189</v>
      </c>
      <c r="C276" s="89">
        <f>'AEO 2022 52 Raw'!F255</f>
        <v>0</v>
      </c>
      <c r="D276" s="89">
        <f>'AEO 2022 52 Raw'!G255</f>
        <v>0</v>
      </c>
      <c r="E276" s="89">
        <f>'AEO 2022 52 Raw'!H255</f>
        <v>0</v>
      </c>
      <c r="F276" s="89">
        <f>'AEO 2022 52 Raw'!I255</f>
        <v>0</v>
      </c>
      <c r="G276" s="89">
        <f>'AEO 2022 52 Raw'!J255</f>
        <v>0</v>
      </c>
      <c r="H276" s="89">
        <f>'AEO 2022 52 Raw'!K255</f>
        <v>0</v>
      </c>
      <c r="I276" s="89">
        <f>'AEO 2022 52 Raw'!L255</f>
        <v>0</v>
      </c>
      <c r="J276" s="89">
        <f>'AEO 2022 52 Raw'!M255</f>
        <v>0</v>
      </c>
      <c r="K276" s="89">
        <f>'AEO 2022 52 Raw'!N255</f>
        <v>0</v>
      </c>
      <c r="L276" s="89">
        <f>'AEO 2022 52 Raw'!O255</f>
        <v>0</v>
      </c>
      <c r="M276" s="89">
        <f>'AEO 2022 52 Raw'!P255</f>
        <v>0</v>
      </c>
      <c r="N276" s="89">
        <f>'AEO 2022 52 Raw'!Q255</f>
        <v>0</v>
      </c>
      <c r="O276" s="89">
        <f>'AEO 2022 52 Raw'!R255</f>
        <v>0</v>
      </c>
      <c r="P276" s="89">
        <f>'AEO 2022 52 Raw'!S255</f>
        <v>0</v>
      </c>
      <c r="Q276" s="89">
        <f>'AEO 2022 52 Raw'!T255</f>
        <v>0</v>
      </c>
      <c r="R276" s="89">
        <f>'AEO 2022 52 Raw'!U255</f>
        <v>0</v>
      </c>
      <c r="S276" s="89">
        <f>'AEO 2022 52 Raw'!V255</f>
        <v>0</v>
      </c>
      <c r="T276" s="89">
        <f>'AEO 2022 52 Raw'!W255</f>
        <v>0</v>
      </c>
      <c r="U276" s="89">
        <f>'AEO 2022 52 Raw'!X255</f>
        <v>0</v>
      </c>
      <c r="V276" s="89">
        <f>'AEO 2022 52 Raw'!Y255</f>
        <v>0</v>
      </c>
      <c r="W276" s="89">
        <f>'AEO 2022 52 Raw'!Z255</f>
        <v>0</v>
      </c>
      <c r="X276" s="89">
        <f>'AEO 2022 52 Raw'!AA255</f>
        <v>0</v>
      </c>
      <c r="Y276" s="89">
        <f>'AEO 2022 52 Raw'!AB255</f>
        <v>0</v>
      </c>
      <c r="Z276" s="89">
        <f>'AEO 2022 52 Raw'!AC255</f>
        <v>0</v>
      </c>
      <c r="AA276" s="89">
        <f>'AEO 2022 52 Raw'!AD255</f>
        <v>0</v>
      </c>
      <c r="AB276" s="89">
        <f>'AEO 2022 52 Raw'!AE255</f>
        <v>0</v>
      </c>
      <c r="AC276" s="89">
        <f>'AEO 2022 52 Raw'!AF255</f>
        <v>0</v>
      </c>
      <c r="AD276" s="89">
        <f>'AEO 2022 52 Raw'!AG255</f>
        <v>0</v>
      </c>
      <c r="AE276" s="89">
        <f>'AEO 2022 52 Raw'!AH255</f>
        <v>0</v>
      </c>
      <c r="AF276" s="89">
        <f>'AEO 2022 52 Raw'!AI255</f>
        <v>0</v>
      </c>
      <c r="AG276" s="95" t="str">
        <f>'AEO 2022 52 Raw'!AJ255</f>
        <v>- -</v>
      </c>
    </row>
    <row r="277" spans="1:33" ht="12" customHeight="1" x14ac:dyDescent="0.25">
      <c r="A277" s="83" t="s">
        <v>2421</v>
      </c>
      <c r="B277" s="88" t="s">
        <v>2191</v>
      </c>
      <c r="C277" s="89">
        <f>'AEO 2022 52 Raw'!F256</f>
        <v>0</v>
      </c>
      <c r="D277" s="89">
        <f>'AEO 2022 52 Raw'!G256</f>
        <v>0</v>
      </c>
      <c r="E277" s="89">
        <f>'AEO 2022 52 Raw'!H256</f>
        <v>0</v>
      </c>
      <c r="F277" s="89">
        <f>'AEO 2022 52 Raw'!I256</f>
        <v>0</v>
      </c>
      <c r="G277" s="89">
        <f>'AEO 2022 52 Raw'!J256</f>
        <v>0</v>
      </c>
      <c r="H277" s="89">
        <f>'AEO 2022 52 Raw'!K256</f>
        <v>0</v>
      </c>
      <c r="I277" s="89">
        <f>'AEO 2022 52 Raw'!L256</f>
        <v>0</v>
      </c>
      <c r="J277" s="89">
        <f>'AEO 2022 52 Raw'!M256</f>
        <v>0</v>
      </c>
      <c r="K277" s="89">
        <f>'AEO 2022 52 Raw'!N256</f>
        <v>0</v>
      </c>
      <c r="L277" s="89">
        <f>'AEO 2022 52 Raw'!O256</f>
        <v>0</v>
      </c>
      <c r="M277" s="89">
        <f>'AEO 2022 52 Raw'!P256</f>
        <v>0</v>
      </c>
      <c r="N277" s="89">
        <f>'AEO 2022 52 Raw'!Q256</f>
        <v>0</v>
      </c>
      <c r="O277" s="89">
        <f>'AEO 2022 52 Raw'!R256</f>
        <v>0</v>
      </c>
      <c r="P277" s="89">
        <f>'AEO 2022 52 Raw'!S256</f>
        <v>0</v>
      </c>
      <c r="Q277" s="89">
        <f>'AEO 2022 52 Raw'!T256</f>
        <v>0</v>
      </c>
      <c r="R277" s="89">
        <f>'AEO 2022 52 Raw'!U256</f>
        <v>0</v>
      </c>
      <c r="S277" s="89">
        <f>'AEO 2022 52 Raw'!V256</f>
        <v>0</v>
      </c>
      <c r="T277" s="89">
        <f>'AEO 2022 52 Raw'!W256</f>
        <v>0</v>
      </c>
      <c r="U277" s="89">
        <f>'AEO 2022 52 Raw'!X256</f>
        <v>0</v>
      </c>
      <c r="V277" s="89">
        <f>'AEO 2022 52 Raw'!Y256</f>
        <v>0</v>
      </c>
      <c r="W277" s="89">
        <f>'AEO 2022 52 Raw'!Z256</f>
        <v>0</v>
      </c>
      <c r="X277" s="89">
        <f>'AEO 2022 52 Raw'!AA256</f>
        <v>0</v>
      </c>
      <c r="Y277" s="89">
        <f>'AEO 2022 52 Raw'!AB256</f>
        <v>0</v>
      </c>
      <c r="Z277" s="89">
        <f>'AEO 2022 52 Raw'!AC256</f>
        <v>0</v>
      </c>
      <c r="AA277" s="89">
        <f>'AEO 2022 52 Raw'!AD256</f>
        <v>0</v>
      </c>
      <c r="AB277" s="89">
        <f>'AEO 2022 52 Raw'!AE256</f>
        <v>0</v>
      </c>
      <c r="AC277" s="89">
        <f>'AEO 2022 52 Raw'!AF256</f>
        <v>0</v>
      </c>
      <c r="AD277" s="89">
        <f>'AEO 2022 52 Raw'!AG256</f>
        <v>0</v>
      </c>
      <c r="AE277" s="89">
        <f>'AEO 2022 52 Raw'!AH256</f>
        <v>0</v>
      </c>
      <c r="AF277" s="89">
        <f>'AEO 2022 52 Raw'!AI256</f>
        <v>0</v>
      </c>
      <c r="AG277" s="95" t="str">
        <f>'AEO 2022 52 Raw'!AJ256</f>
        <v>- -</v>
      </c>
    </row>
    <row r="278" spans="1:33" ht="12" customHeight="1" x14ac:dyDescent="0.25">
      <c r="A278" s="83" t="s">
        <v>2422</v>
      </c>
      <c r="B278" s="88" t="s">
        <v>2193</v>
      </c>
      <c r="C278" s="89">
        <f>'AEO 2022 52 Raw'!F257</f>
        <v>0</v>
      </c>
      <c r="D278" s="89">
        <f>'AEO 2022 52 Raw'!G257</f>
        <v>0</v>
      </c>
      <c r="E278" s="89">
        <f>'AEO 2022 52 Raw'!H257</f>
        <v>0</v>
      </c>
      <c r="F278" s="89">
        <f>'AEO 2022 52 Raw'!I257</f>
        <v>0</v>
      </c>
      <c r="G278" s="89">
        <f>'AEO 2022 52 Raw'!J257</f>
        <v>0</v>
      </c>
      <c r="H278" s="89">
        <f>'AEO 2022 52 Raw'!K257</f>
        <v>0</v>
      </c>
      <c r="I278" s="89">
        <f>'AEO 2022 52 Raw'!L257</f>
        <v>0</v>
      </c>
      <c r="J278" s="89">
        <f>'AEO 2022 52 Raw'!M257</f>
        <v>0</v>
      </c>
      <c r="K278" s="89">
        <f>'AEO 2022 52 Raw'!N257</f>
        <v>0</v>
      </c>
      <c r="L278" s="89">
        <f>'AEO 2022 52 Raw'!O257</f>
        <v>0</v>
      </c>
      <c r="M278" s="89">
        <f>'AEO 2022 52 Raw'!P257</f>
        <v>0</v>
      </c>
      <c r="N278" s="89">
        <f>'AEO 2022 52 Raw'!Q257</f>
        <v>0</v>
      </c>
      <c r="O278" s="89">
        <f>'AEO 2022 52 Raw'!R257</f>
        <v>0</v>
      </c>
      <c r="P278" s="89">
        <f>'AEO 2022 52 Raw'!S257</f>
        <v>0</v>
      </c>
      <c r="Q278" s="89">
        <f>'AEO 2022 52 Raw'!T257</f>
        <v>0</v>
      </c>
      <c r="R278" s="89">
        <f>'AEO 2022 52 Raw'!U257</f>
        <v>0</v>
      </c>
      <c r="S278" s="89">
        <f>'AEO 2022 52 Raw'!V257</f>
        <v>0</v>
      </c>
      <c r="T278" s="89">
        <f>'AEO 2022 52 Raw'!W257</f>
        <v>0</v>
      </c>
      <c r="U278" s="89">
        <f>'AEO 2022 52 Raw'!X257</f>
        <v>0</v>
      </c>
      <c r="V278" s="89">
        <f>'AEO 2022 52 Raw'!Y257</f>
        <v>0</v>
      </c>
      <c r="W278" s="89">
        <f>'AEO 2022 52 Raw'!Z257</f>
        <v>0</v>
      </c>
      <c r="X278" s="89">
        <f>'AEO 2022 52 Raw'!AA257</f>
        <v>0</v>
      </c>
      <c r="Y278" s="89">
        <f>'AEO 2022 52 Raw'!AB257</f>
        <v>0</v>
      </c>
      <c r="Z278" s="89">
        <f>'AEO 2022 52 Raw'!AC257</f>
        <v>0</v>
      </c>
      <c r="AA278" s="89">
        <f>'AEO 2022 52 Raw'!AD257</f>
        <v>0</v>
      </c>
      <c r="AB278" s="89">
        <f>'AEO 2022 52 Raw'!AE257</f>
        <v>0</v>
      </c>
      <c r="AC278" s="89">
        <f>'AEO 2022 52 Raw'!AF257</f>
        <v>0</v>
      </c>
      <c r="AD278" s="89">
        <f>'AEO 2022 52 Raw'!AG257</f>
        <v>0</v>
      </c>
      <c r="AE278" s="89">
        <f>'AEO 2022 52 Raw'!AH257</f>
        <v>0</v>
      </c>
      <c r="AF278" s="89">
        <f>'AEO 2022 52 Raw'!AI257</f>
        <v>0</v>
      </c>
      <c r="AG278" s="95" t="str">
        <f>'AEO 2022 52 Raw'!AJ257</f>
        <v>- -</v>
      </c>
    </row>
    <row r="279" spans="1:33" ht="12" customHeight="1" x14ac:dyDescent="0.25">
      <c r="A279" s="83" t="s">
        <v>2423</v>
      </c>
      <c r="B279" s="88" t="s">
        <v>2195</v>
      </c>
      <c r="C279" s="89">
        <f>'AEO 2022 52 Raw'!F258</f>
        <v>0</v>
      </c>
      <c r="D279" s="89">
        <f>'AEO 2022 52 Raw'!G258</f>
        <v>0</v>
      </c>
      <c r="E279" s="89">
        <f>'AEO 2022 52 Raw'!H258</f>
        <v>0</v>
      </c>
      <c r="F279" s="89">
        <f>'AEO 2022 52 Raw'!I258</f>
        <v>0</v>
      </c>
      <c r="G279" s="89">
        <f>'AEO 2022 52 Raw'!J258</f>
        <v>0</v>
      </c>
      <c r="H279" s="89">
        <f>'AEO 2022 52 Raw'!K258</f>
        <v>0</v>
      </c>
      <c r="I279" s="89">
        <f>'AEO 2022 52 Raw'!L258</f>
        <v>0</v>
      </c>
      <c r="J279" s="89">
        <f>'AEO 2022 52 Raw'!M258</f>
        <v>0</v>
      </c>
      <c r="K279" s="89">
        <f>'AEO 2022 52 Raw'!N258</f>
        <v>0</v>
      </c>
      <c r="L279" s="89">
        <f>'AEO 2022 52 Raw'!O258</f>
        <v>0</v>
      </c>
      <c r="M279" s="89">
        <f>'AEO 2022 52 Raw'!P258</f>
        <v>0</v>
      </c>
      <c r="N279" s="89">
        <f>'AEO 2022 52 Raw'!Q258</f>
        <v>0</v>
      </c>
      <c r="O279" s="89">
        <f>'AEO 2022 52 Raw'!R258</f>
        <v>0</v>
      </c>
      <c r="P279" s="89">
        <f>'AEO 2022 52 Raw'!S258</f>
        <v>0</v>
      </c>
      <c r="Q279" s="89">
        <f>'AEO 2022 52 Raw'!T258</f>
        <v>0</v>
      </c>
      <c r="R279" s="89">
        <f>'AEO 2022 52 Raw'!U258</f>
        <v>0</v>
      </c>
      <c r="S279" s="89">
        <f>'AEO 2022 52 Raw'!V258</f>
        <v>0</v>
      </c>
      <c r="T279" s="89">
        <f>'AEO 2022 52 Raw'!W258</f>
        <v>0</v>
      </c>
      <c r="U279" s="89">
        <f>'AEO 2022 52 Raw'!X258</f>
        <v>0</v>
      </c>
      <c r="V279" s="89">
        <f>'AEO 2022 52 Raw'!Y258</f>
        <v>0</v>
      </c>
      <c r="W279" s="89">
        <f>'AEO 2022 52 Raw'!Z258</f>
        <v>0</v>
      </c>
      <c r="X279" s="89">
        <f>'AEO 2022 52 Raw'!AA258</f>
        <v>0</v>
      </c>
      <c r="Y279" s="89">
        <f>'AEO 2022 52 Raw'!AB258</f>
        <v>0</v>
      </c>
      <c r="Z279" s="89">
        <f>'AEO 2022 52 Raw'!AC258</f>
        <v>0</v>
      </c>
      <c r="AA279" s="89">
        <f>'AEO 2022 52 Raw'!AD258</f>
        <v>0</v>
      </c>
      <c r="AB279" s="89">
        <f>'AEO 2022 52 Raw'!AE258</f>
        <v>0</v>
      </c>
      <c r="AC279" s="89">
        <f>'AEO 2022 52 Raw'!AF258</f>
        <v>0</v>
      </c>
      <c r="AD279" s="89">
        <f>'AEO 2022 52 Raw'!AG258</f>
        <v>0</v>
      </c>
      <c r="AE279" s="89">
        <f>'AEO 2022 52 Raw'!AH258</f>
        <v>0</v>
      </c>
      <c r="AF279" s="89">
        <f>'AEO 2022 52 Raw'!AI258</f>
        <v>0</v>
      </c>
      <c r="AG279" s="95" t="str">
        <f>'AEO 2022 52 Raw'!AJ258</f>
        <v>- -</v>
      </c>
    </row>
    <row r="280" spans="1:33" ht="12" customHeight="1" x14ac:dyDescent="0.25">
      <c r="A280" s="83" t="s">
        <v>2424</v>
      </c>
      <c r="B280" s="88" t="s">
        <v>2197</v>
      </c>
      <c r="C280" s="89">
        <f>'AEO 2022 52 Raw'!F259</f>
        <v>0</v>
      </c>
      <c r="D280" s="89">
        <f>'AEO 2022 52 Raw'!G259</f>
        <v>0</v>
      </c>
      <c r="E280" s="89">
        <f>'AEO 2022 52 Raw'!H259</f>
        <v>0</v>
      </c>
      <c r="F280" s="89">
        <f>'AEO 2022 52 Raw'!I259</f>
        <v>0</v>
      </c>
      <c r="G280" s="89">
        <f>'AEO 2022 52 Raw'!J259</f>
        <v>0</v>
      </c>
      <c r="H280" s="89">
        <f>'AEO 2022 52 Raw'!K259</f>
        <v>0</v>
      </c>
      <c r="I280" s="89">
        <f>'AEO 2022 52 Raw'!L259</f>
        <v>0</v>
      </c>
      <c r="J280" s="89">
        <f>'AEO 2022 52 Raw'!M259</f>
        <v>0</v>
      </c>
      <c r="K280" s="89">
        <f>'AEO 2022 52 Raw'!N259</f>
        <v>0</v>
      </c>
      <c r="L280" s="89">
        <f>'AEO 2022 52 Raw'!O259</f>
        <v>0</v>
      </c>
      <c r="M280" s="89">
        <f>'AEO 2022 52 Raw'!P259</f>
        <v>0</v>
      </c>
      <c r="N280" s="89">
        <f>'AEO 2022 52 Raw'!Q259</f>
        <v>0</v>
      </c>
      <c r="O280" s="89">
        <f>'AEO 2022 52 Raw'!R259</f>
        <v>0</v>
      </c>
      <c r="P280" s="89">
        <f>'AEO 2022 52 Raw'!S259</f>
        <v>0</v>
      </c>
      <c r="Q280" s="89">
        <f>'AEO 2022 52 Raw'!T259</f>
        <v>0</v>
      </c>
      <c r="R280" s="89">
        <f>'AEO 2022 52 Raw'!U259</f>
        <v>0</v>
      </c>
      <c r="S280" s="89">
        <f>'AEO 2022 52 Raw'!V259</f>
        <v>0</v>
      </c>
      <c r="T280" s="89">
        <f>'AEO 2022 52 Raw'!W259</f>
        <v>0</v>
      </c>
      <c r="U280" s="89">
        <f>'AEO 2022 52 Raw'!X259</f>
        <v>0</v>
      </c>
      <c r="V280" s="89">
        <f>'AEO 2022 52 Raw'!Y259</f>
        <v>0</v>
      </c>
      <c r="W280" s="89">
        <f>'AEO 2022 52 Raw'!Z259</f>
        <v>0</v>
      </c>
      <c r="X280" s="89">
        <f>'AEO 2022 52 Raw'!AA259</f>
        <v>0</v>
      </c>
      <c r="Y280" s="89">
        <f>'AEO 2022 52 Raw'!AB259</f>
        <v>0</v>
      </c>
      <c r="Z280" s="89">
        <f>'AEO 2022 52 Raw'!AC259</f>
        <v>0</v>
      </c>
      <c r="AA280" s="89">
        <f>'AEO 2022 52 Raw'!AD259</f>
        <v>0</v>
      </c>
      <c r="AB280" s="89">
        <f>'AEO 2022 52 Raw'!AE259</f>
        <v>0</v>
      </c>
      <c r="AC280" s="89">
        <f>'AEO 2022 52 Raw'!AF259</f>
        <v>0</v>
      </c>
      <c r="AD280" s="89">
        <f>'AEO 2022 52 Raw'!AG259</f>
        <v>0</v>
      </c>
      <c r="AE280" s="89">
        <f>'AEO 2022 52 Raw'!AH259</f>
        <v>0</v>
      </c>
      <c r="AF280" s="89">
        <f>'AEO 2022 52 Raw'!AI259</f>
        <v>0</v>
      </c>
      <c r="AG280" s="95" t="str">
        <f>'AEO 2022 52 Raw'!AJ259</f>
        <v>- -</v>
      </c>
    </row>
    <row r="281" spans="1:33" ht="12" customHeight="1" x14ac:dyDescent="0.25">
      <c r="A281" s="83" t="s">
        <v>2425</v>
      </c>
      <c r="B281" s="88" t="s">
        <v>2199</v>
      </c>
      <c r="C281" s="89">
        <f>'AEO 2022 52 Raw'!F260</f>
        <v>0</v>
      </c>
      <c r="D281" s="89">
        <f>'AEO 2022 52 Raw'!G260</f>
        <v>0</v>
      </c>
      <c r="E281" s="89">
        <f>'AEO 2022 52 Raw'!H260</f>
        <v>0</v>
      </c>
      <c r="F281" s="89">
        <f>'AEO 2022 52 Raw'!I260</f>
        <v>0</v>
      </c>
      <c r="G281" s="89">
        <f>'AEO 2022 52 Raw'!J260</f>
        <v>0</v>
      </c>
      <c r="H281" s="89">
        <f>'AEO 2022 52 Raw'!K260</f>
        <v>0</v>
      </c>
      <c r="I281" s="89">
        <f>'AEO 2022 52 Raw'!L260</f>
        <v>0</v>
      </c>
      <c r="J281" s="89">
        <f>'AEO 2022 52 Raw'!M260</f>
        <v>0</v>
      </c>
      <c r="K281" s="89">
        <f>'AEO 2022 52 Raw'!N260</f>
        <v>0</v>
      </c>
      <c r="L281" s="89">
        <f>'AEO 2022 52 Raw'!O260</f>
        <v>0</v>
      </c>
      <c r="M281" s="89">
        <f>'AEO 2022 52 Raw'!P260</f>
        <v>0</v>
      </c>
      <c r="N281" s="89">
        <f>'AEO 2022 52 Raw'!Q260</f>
        <v>0</v>
      </c>
      <c r="O281" s="89">
        <f>'AEO 2022 52 Raw'!R260</f>
        <v>0</v>
      </c>
      <c r="P281" s="89">
        <f>'AEO 2022 52 Raw'!S260</f>
        <v>0</v>
      </c>
      <c r="Q281" s="89">
        <f>'AEO 2022 52 Raw'!T260</f>
        <v>0</v>
      </c>
      <c r="R281" s="89">
        <f>'AEO 2022 52 Raw'!U260</f>
        <v>0</v>
      </c>
      <c r="S281" s="89">
        <f>'AEO 2022 52 Raw'!V260</f>
        <v>0</v>
      </c>
      <c r="T281" s="89">
        <f>'AEO 2022 52 Raw'!W260</f>
        <v>0</v>
      </c>
      <c r="U281" s="89">
        <f>'AEO 2022 52 Raw'!X260</f>
        <v>0</v>
      </c>
      <c r="V281" s="89">
        <f>'AEO 2022 52 Raw'!Y260</f>
        <v>0</v>
      </c>
      <c r="W281" s="89">
        <f>'AEO 2022 52 Raw'!Z260</f>
        <v>0</v>
      </c>
      <c r="X281" s="89">
        <f>'AEO 2022 52 Raw'!AA260</f>
        <v>0</v>
      </c>
      <c r="Y281" s="89">
        <f>'AEO 2022 52 Raw'!AB260</f>
        <v>0</v>
      </c>
      <c r="Z281" s="89">
        <f>'AEO 2022 52 Raw'!AC260</f>
        <v>0</v>
      </c>
      <c r="AA281" s="89">
        <f>'AEO 2022 52 Raw'!AD260</f>
        <v>0</v>
      </c>
      <c r="AB281" s="89">
        <f>'AEO 2022 52 Raw'!AE260</f>
        <v>0</v>
      </c>
      <c r="AC281" s="89">
        <f>'AEO 2022 52 Raw'!AF260</f>
        <v>0</v>
      </c>
      <c r="AD281" s="89">
        <f>'AEO 2022 52 Raw'!AG260</f>
        <v>0</v>
      </c>
      <c r="AE281" s="89">
        <f>'AEO 2022 52 Raw'!AH260</f>
        <v>0</v>
      </c>
      <c r="AF281" s="89">
        <f>'AEO 2022 52 Raw'!AI260</f>
        <v>0</v>
      </c>
      <c r="AG281" s="95" t="str">
        <f>'AEO 2022 52 Raw'!AJ260</f>
        <v>- -</v>
      </c>
    </row>
    <row r="282" spans="1:33" ht="12" customHeight="1" x14ac:dyDescent="0.25">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c r="AA282" s="89"/>
      <c r="AB282" s="89"/>
      <c r="AC282" s="89"/>
      <c r="AD282" s="89"/>
      <c r="AE282" s="89"/>
      <c r="AF282" s="89"/>
      <c r="AG282" s="95"/>
    </row>
    <row r="283" spans="1:33" ht="12" customHeight="1" x14ac:dyDescent="0.25">
      <c r="B283" s="35" t="s">
        <v>19</v>
      </c>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c r="AA283" s="89"/>
      <c r="AB283" s="89"/>
      <c r="AC283" s="89"/>
      <c r="AD283" s="89"/>
      <c r="AE283" s="89"/>
      <c r="AF283" s="89"/>
      <c r="AG283" s="95"/>
    </row>
    <row r="284" spans="1:33" ht="12" customHeight="1" x14ac:dyDescent="0.25">
      <c r="A284" s="83" t="s">
        <v>2426</v>
      </c>
      <c r="B284" s="88" t="s">
        <v>2169</v>
      </c>
      <c r="C284" s="89">
        <f>'AEO 2022 52 Raw'!F262</f>
        <v>0</v>
      </c>
      <c r="D284" s="89">
        <f>'AEO 2022 52 Raw'!G262</f>
        <v>0</v>
      </c>
      <c r="E284" s="89">
        <f>'AEO 2022 52 Raw'!H262</f>
        <v>0</v>
      </c>
      <c r="F284" s="89">
        <f>'AEO 2022 52 Raw'!I262</f>
        <v>0</v>
      </c>
      <c r="G284" s="89">
        <f>'AEO 2022 52 Raw'!J262</f>
        <v>0</v>
      </c>
      <c r="H284" s="89">
        <f>'AEO 2022 52 Raw'!K262</f>
        <v>0</v>
      </c>
      <c r="I284" s="89">
        <f>'AEO 2022 52 Raw'!L262</f>
        <v>0</v>
      </c>
      <c r="J284" s="89">
        <f>'AEO 2022 52 Raw'!M262</f>
        <v>0</v>
      </c>
      <c r="K284" s="89">
        <f>'AEO 2022 52 Raw'!N262</f>
        <v>0</v>
      </c>
      <c r="L284" s="89">
        <f>'AEO 2022 52 Raw'!O262</f>
        <v>0</v>
      </c>
      <c r="M284" s="89">
        <f>'AEO 2022 52 Raw'!P262</f>
        <v>0</v>
      </c>
      <c r="N284" s="89">
        <f>'AEO 2022 52 Raw'!Q262</f>
        <v>0</v>
      </c>
      <c r="O284" s="89">
        <f>'AEO 2022 52 Raw'!R262</f>
        <v>0</v>
      </c>
      <c r="P284" s="89">
        <f>'AEO 2022 52 Raw'!S262</f>
        <v>0</v>
      </c>
      <c r="Q284" s="89">
        <f>'AEO 2022 52 Raw'!T262</f>
        <v>0</v>
      </c>
      <c r="R284" s="89">
        <f>'AEO 2022 52 Raw'!U262</f>
        <v>0</v>
      </c>
      <c r="S284" s="89">
        <f>'AEO 2022 52 Raw'!V262</f>
        <v>0</v>
      </c>
      <c r="T284" s="89">
        <f>'AEO 2022 52 Raw'!W262</f>
        <v>0</v>
      </c>
      <c r="U284" s="89">
        <f>'AEO 2022 52 Raw'!X262</f>
        <v>0</v>
      </c>
      <c r="V284" s="89">
        <f>'AEO 2022 52 Raw'!Y262</f>
        <v>0</v>
      </c>
      <c r="W284" s="89">
        <f>'AEO 2022 52 Raw'!Z262</f>
        <v>0</v>
      </c>
      <c r="X284" s="89">
        <f>'AEO 2022 52 Raw'!AA262</f>
        <v>0</v>
      </c>
      <c r="Y284" s="89">
        <f>'AEO 2022 52 Raw'!AB262</f>
        <v>0</v>
      </c>
      <c r="Z284" s="89">
        <f>'AEO 2022 52 Raw'!AC262</f>
        <v>0</v>
      </c>
      <c r="AA284" s="89">
        <f>'AEO 2022 52 Raw'!AD262</f>
        <v>0</v>
      </c>
      <c r="AB284" s="89">
        <f>'AEO 2022 52 Raw'!AE262</f>
        <v>0</v>
      </c>
      <c r="AC284" s="89">
        <f>'AEO 2022 52 Raw'!AF262</f>
        <v>0</v>
      </c>
      <c r="AD284" s="89">
        <f>'AEO 2022 52 Raw'!AG262</f>
        <v>0</v>
      </c>
      <c r="AE284" s="89">
        <f>'AEO 2022 52 Raw'!AH262</f>
        <v>0</v>
      </c>
      <c r="AF284" s="89">
        <f>'AEO 2022 52 Raw'!AI262</f>
        <v>0</v>
      </c>
      <c r="AG284" s="95" t="str">
        <f>'AEO 2022 52 Raw'!AJ262</f>
        <v>- -</v>
      </c>
    </row>
    <row r="285" spans="1:33" ht="12" customHeight="1" x14ac:dyDescent="0.25">
      <c r="A285" s="83" t="s">
        <v>2427</v>
      </c>
      <c r="B285" s="88" t="s">
        <v>2171</v>
      </c>
      <c r="C285" s="89">
        <f>'AEO 2022 52 Raw'!F263</f>
        <v>82.185944000000006</v>
      </c>
      <c r="D285" s="89">
        <f>'AEO 2022 52 Raw'!G263</f>
        <v>80.596939000000006</v>
      </c>
      <c r="E285" s="89">
        <f>'AEO 2022 52 Raw'!H263</f>
        <v>79.142280999999997</v>
      </c>
      <c r="F285" s="89">
        <f>'AEO 2022 52 Raw'!I263</f>
        <v>77.630745000000005</v>
      </c>
      <c r="G285" s="89">
        <f>'AEO 2022 52 Raw'!J263</f>
        <v>76.057541000000001</v>
      </c>
      <c r="H285" s="89">
        <f>'AEO 2022 52 Raw'!K263</f>
        <v>74.680023000000006</v>
      </c>
      <c r="I285" s="89">
        <f>'AEO 2022 52 Raw'!L263</f>
        <v>73.496796000000003</v>
      </c>
      <c r="J285" s="89">
        <f>'AEO 2022 52 Raw'!M263</f>
        <v>72.341942000000003</v>
      </c>
      <c r="K285" s="89">
        <f>'AEO 2022 52 Raw'!N263</f>
        <v>71.245627999999996</v>
      </c>
      <c r="L285" s="89">
        <f>'AEO 2022 52 Raw'!O263</f>
        <v>70.200890000000001</v>
      </c>
      <c r="M285" s="89">
        <f>'AEO 2022 52 Raw'!P263</f>
        <v>69.204352999999998</v>
      </c>
      <c r="N285" s="89">
        <f>'AEO 2022 52 Raw'!Q263</f>
        <v>68.254227</v>
      </c>
      <c r="O285" s="89">
        <f>'AEO 2022 52 Raw'!R263</f>
        <v>67.349441999999996</v>
      </c>
      <c r="P285" s="89">
        <f>'AEO 2022 52 Raw'!S263</f>
        <v>66.463547000000005</v>
      </c>
      <c r="Q285" s="89">
        <f>'AEO 2022 52 Raw'!T263</f>
        <v>65.614356999999998</v>
      </c>
      <c r="R285" s="89">
        <f>'AEO 2022 52 Raw'!U263</f>
        <v>64.801902999999996</v>
      </c>
      <c r="S285" s="89">
        <f>'AEO 2022 52 Raw'!V263</f>
        <v>64.026916999999997</v>
      </c>
      <c r="T285" s="89">
        <f>'AEO 2022 52 Raw'!W263</f>
        <v>63.288761000000001</v>
      </c>
      <c r="U285" s="89">
        <f>'AEO 2022 52 Raw'!X263</f>
        <v>62.584350999999998</v>
      </c>
      <c r="V285" s="89">
        <f>'AEO 2022 52 Raw'!Y263</f>
        <v>61.913975000000001</v>
      </c>
      <c r="W285" s="89">
        <f>'AEO 2022 52 Raw'!Z263</f>
        <v>61.273688999999997</v>
      </c>
      <c r="X285" s="89">
        <f>'AEO 2022 52 Raw'!AA263</f>
        <v>60.663811000000003</v>
      </c>
      <c r="Y285" s="89">
        <f>'AEO 2022 52 Raw'!AB263</f>
        <v>60.081893999999998</v>
      </c>
      <c r="Z285" s="89">
        <f>'AEO 2022 52 Raw'!AC263</f>
        <v>59.527405000000002</v>
      </c>
      <c r="AA285" s="89">
        <f>'AEO 2022 52 Raw'!AD263</f>
        <v>58.998717999999997</v>
      </c>
      <c r="AB285" s="89">
        <f>'AEO 2022 52 Raw'!AE263</f>
        <v>58.495007000000001</v>
      </c>
      <c r="AC285" s="89">
        <f>'AEO 2022 52 Raw'!AF263</f>
        <v>58.014522999999997</v>
      </c>
      <c r="AD285" s="89">
        <f>'AEO 2022 52 Raw'!AG263</f>
        <v>57.557602000000003</v>
      </c>
      <c r="AE285" s="89">
        <f>'AEO 2022 52 Raw'!AH263</f>
        <v>57.121693</v>
      </c>
      <c r="AF285" s="89">
        <f>'AEO 2022 52 Raw'!AI263</f>
        <v>56.685504999999999</v>
      </c>
      <c r="AG285" s="95">
        <f>'AEO 2022 52 Raw'!AJ263</f>
        <v>-1.2999999999999999E-2</v>
      </c>
    </row>
    <row r="286" spans="1:33" ht="12" customHeight="1" x14ac:dyDescent="0.25">
      <c r="A286" s="83" t="s">
        <v>2428</v>
      </c>
      <c r="B286" s="88" t="s">
        <v>2173</v>
      </c>
      <c r="C286" s="89">
        <f>'AEO 2022 52 Raw'!F264</f>
        <v>75.317527999999996</v>
      </c>
      <c r="D286" s="89">
        <f>'AEO 2022 52 Raw'!G264</f>
        <v>73.639267000000004</v>
      </c>
      <c r="E286" s="89">
        <f>'AEO 2022 52 Raw'!H264</f>
        <v>72.147559999999999</v>
      </c>
      <c r="F286" s="89">
        <f>'AEO 2022 52 Raw'!I264</f>
        <v>70.697722999999996</v>
      </c>
      <c r="G286" s="89">
        <f>'AEO 2022 52 Raw'!J264</f>
        <v>69.275504999999995</v>
      </c>
      <c r="H286" s="89">
        <f>'AEO 2022 52 Raw'!K264</f>
        <v>67.979011999999997</v>
      </c>
      <c r="I286" s="89">
        <f>'AEO 2022 52 Raw'!L264</f>
        <v>66.723663000000002</v>
      </c>
      <c r="J286" s="89">
        <f>'AEO 2022 52 Raw'!M264</f>
        <v>65.528351000000001</v>
      </c>
      <c r="K286" s="89">
        <f>'AEO 2022 52 Raw'!N264</f>
        <v>64.389083999999997</v>
      </c>
      <c r="L286" s="89">
        <f>'AEO 2022 52 Raw'!O264</f>
        <v>63.303210999999997</v>
      </c>
      <c r="M286" s="89">
        <f>'AEO 2022 52 Raw'!P264</f>
        <v>62.268436000000001</v>
      </c>
      <c r="N286" s="89">
        <f>'AEO 2022 52 Raw'!Q264</f>
        <v>61.282063000000001</v>
      </c>
      <c r="O286" s="89">
        <f>'AEO 2022 52 Raw'!R264</f>
        <v>60.342323</v>
      </c>
      <c r="P286" s="89">
        <f>'AEO 2022 52 Raw'!S264</f>
        <v>59.422932000000003</v>
      </c>
      <c r="Q286" s="89">
        <f>'AEO 2022 52 Raw'!T264</f>
        <v>58.54224</v>
      </c>
      <c r="R286" s="89">
        <f>'AEO 2022 52 Raw'!U264</f>
        <v>57.702582999999997</v>
      </c>
      <c r="S286" s="89">
        <f>'AEO 2022 52 Raw'!V264</f>
        <v>56.902096</v>
      </c>
      <c r="T286" s="89">
        <f>'AEO 2022 52 Raw'!W264</f>
        <v>56.138328999999999</v>
      </c>
      <c r="U286" s="89">
        <f>'AEO 2022 52 Raw'!X264</f>
        <v>55.409846999999999</v>
      </c>
      <c r="V286" s="89">
        <f>'AEO 2022 52 Raw'!Y264</f>
        <v>54.714478</v>
      </c>
      <c r="W286" s="89">
        <f>'AEO 2022 52 Raw'!Z264</f>
        <v>54.051513999999997</v>
      </c>
      <c r="X286" s="89">
        <f>'AEO 2022 52 Raw'!AA264</f>
        <v>53.419083000000001</v>
      </c>
      <c r="Y286" s="89">
        <f>'AEO 2022 52 Raw'!AB264</f>
        <v>52.816124000000002</v>
      </c>
      <c r="Z286" s="89">
        <f>'AEO 2022 52 Raw'!AC264</f>
        <v>52.241256999999997</v>
      </c>
      <c r="AA286" s="89">
        <f>'AEO 2022 52 Raw'!AD264</f>
        <v>51.693202999999997</v>
      </c>
      <c r="AB286" s="89">
        <f>'AEO 2022 52 Raw'!AE264</f>
        <v>51.170707999999998</v>
      </c>
      <c r="AC286" s="89">
        <f>'AEO 2022 52 Raw'!AF264</f>
        <v>50.672676000000003</v>
      </c>
      <c r="AD286" s="89">
        <f>'AEO 2022 52 Raw'!AG264</f>
        <v>50.197861000000003</v>
      </c>
      <c r="AE286" s="89">
        <f>'AEO 2022 52 Raw'!AH264</f>
        <v>49.745418999999998</v>
      </c>
      <c r="AF286" s="89">
        <f>'AEO 2022 52 Raw'!AI264</f>
        <v>49.293041000000002</v>
      </c>
      <c r="AG286" s="95">
        <f>'AEO 2022 52 Raw'!AJ264</f>
        <v>-1.4999999999999999E-2</v>
      </c>
    </row>
    <row r="287" spans="1:33" ht="12" customHeight="1" x14ac:dyDescent="0.25">
      <c r="A287" s="83" t="s">
        <v>2429</v>
      </c>
      <c r="B287" s="88" t="s">
        <v>2175</v>
      </c>
      <c r="C287" s="89">
        <f>'AEO 2022 52 Raw'!F265</f>
        <v>74.440285000000003</v>
      </c>
      <c r="D287" s="89">
        <f>'AEO 2022 52 Raw'!G265</f>
        <v>72.809441000000007</v>
      </c>
      <c r="E287" s="89">
        <f>'AEO 2022 52 Raw'!H265</f>
        <v>71.357795999999993</v>
      </c>
      <c r="F287" s="89">
        <f>'AEO 2022 52 Raw'!I265</f>
        <v>69.938629000000006</v>
      </c>
      <c r="G287" s="89">
        <f>'AEO 2022 52 Raw'!J265</f>
        <v>68.428200000000004</v>
      </c>
      <c r="H287" s="89">
        <f>'AEO 2022 52 Raw'!K265</f>
        <v>67.133018000000007</v>
      </c>
      <c r="I287" s="89">
        <f>'AEO 2022 52 Raw'!L265</f>
        <v>65.931647999999996</v>
      </c>
      <c r="J287" s="89">
        <f>'AEO 2022 52 Raw'!M265</f>
        <v>64.782203999999993</v>
      </c>
      <c r="K287" s="89">
        <f>'AEO 2022 52 Raw'!N265</f>
        <v>63.690117000000001</v>
      </c>
      <c r="L287" s="89">
        <f>'AEO 2022 52 Raw'!O265</f>
        <v>62.649189</v>
      </c>
      <c r="M287" s="89">
        <f>'AEO 2022 52 Raw'!P265</f>
        <v>61.656779999999998</v>
      </c>
      <c r="N287" s="89">
        <f>'AEO 2022 52 Raw'!Q265</f>
        <v>60.710979000000002</v>
      </c>
      <c r="O287" s="89">
        <f>'AEO 2022 52 Raw'!R265</f>
        <v>59.809840999999999</v>
      </c>
      <c r="P287" s="89">
        <f>'AEO 2022 52 Raw'!S265</f>
        <v>58.926513999999997</v>
      </c>
      <c r="Q287" s="89">
        <f>'AEO 2022 52 Raw'!T265</f>
        <v>58.079979000000002</v>
      </c>
      <c r="R287" s="89">
        <f>'AEO 2022 52 Raw'!U265</f>
        <v>57.273293000000002</v>
      </c>
      <c r="S287" s="89">
        <f>'AEO 2022 52 Raw'!V265</f>
        <v>56.504131000000001</v>
      </c>
      <c r="T287" s="89">
        <f>'AEO 2022 52 Raw'!W265</f>
        <v>55.770831999999999</v>
      </c>
      <c r="U287" s="89">
        <f>'AEO 2022 52 Raw'!X265</f>
        <v>55.071711999999998</v>
      </c>
      <c r="V287" s="89">
        <f>'AEO 2022 52 Raw'!Y265</f>
        <v>54.404839000000003</v>
      </c>
      <c r="W287" s="89">
        <f>'AEO 2022 52 Raw'!Z265</f>
        <v>53.769035000000002</v>
      </c>
      <c r="X287" s="89">
        <f>'AEO 2022 52 Raw'!AA265</f>
        <v>53.162692999999997</v>
      </c>
      <c r="Y287" s="89">
        <f>'AEO 2022 52 Raw'!AB265</f>
        <v>52.584617999999999</v>
      </c>
      <c r="Z287" s="89">
        <f>'AEO 2022 52 Raw'!AC265</f>
        <v>52.033507999999998</v>
      </c>
      <c r="AA287" s="89">
        <f>'AEO 2022 52 Raw'!AD265</f>
        <v>51.508178999999998</v>
      </c>
      <c r="AB287" s="89">
        <f>'AEO 2022 52 Raw'!AE265</f>
        <v>51.0075</v>
      </c>
      <c r="AC287" s="89">
        <f>'AEO 2022 52 Raw'!AF265</f>
        <v>50.530265999999997</v>
      </c>
      <c r="AD287" s="89">
        <f>'AEO 2022 52 Raw'!AG265</f>
        <v>50.075470000000003</v>
      </c>
      <c r="AE287" s="89">
        <f>'AEO 2022 52 Raw'!AH265</f>
        <v>49.642074999999998</v>
      </c>
      <c r="AF287" s="89">
        <f>'AEO 2022 52 Raw'!AI265</f>
        <v>49.207957999999998</v>
      </c>
      <c r="AG287" s="95">
        <f>'AEO 2022 52 Raw'!AJ265</f>
        <v>-1.4E-2</v>
      </c>
    </row>
    <row r="288" spans="1:33" ht="12" customHeight="1" x14ac:dyDescent="0.25">
      <c r="A288" s="83" t="s">
        <v>2430</v>
      </c>
      <c r="B288" s="88" t="s">
        <v>2177</v>
      </c>
      <c r="C288" s="89">
        <f>'AEO 2022 52 Raw'!F266</f>
        <v>83.464187999999993</v>
      </c>
      <c r="D288" s="89">
        <f>'AEO 2022 52 Raw'!G266</f>
        <v>81.690201000000002</v>
      </c>
      <c r="E288" s="89">
        <f>'AEO 2022 52 Raw'!H266</f>
        <v>80.106650999999999</v>
      </c>
      <c r="F288" s="89">
        <f>'AEO 2022 52 Raw'!I266</f>
        <v>78.512123000000003</v>
      </c>
      <c r="G288" s="89">
        <f>'AEO 2022 52 Raw'!J266</f>
        <v>76.845070000000007</v>
      </c>
      <c r="H288" s="89">
        <f>'AEO 2022 52 Raw'!K266</f>
        <v>75.382767000000001</v>
      </c>
      <c r="I288" s="89">
        <f>'AEO 2022 52 Raw'!L266</f>
        <v>74.073204000000004</v>
      </c>
      <c r="J288" s="89">
        <f>'AEO 2022 52 Raw'!M266</f>
        <v>72.816192999999998</v>
      </c>
      <c r="K288" s="89">
        <f>'AEO 2022 52 Raw'!N266</f>
        <v>71.622985999999997</v>
      </c>
      <c r="L288" s="89">
        <f>'AEO 2022 52 Raw'!O266</f>
        <v>70.485366999999997</v>
      </c>
      <c r="M288" s="89">
        <f>'AEO 2022 52 Raw'!P266</f>
        <v>69.400383000000005</v>
      </c>
      <c r="N288" s="89">
        <f>'AEO 2022 52 Raw'!Q266</f>
        <v>68.366432000000003</v>
      </c>
      <c r="O288" s="89">
        <f>'AEO 2022 52 Raw'!R266</f>
        <v>67.380111999999997</v>
      </c>
      <c r="P288" s="89">
        <f>'AEO 2022 52 Raw'!S266</f>
        <v>66.416129999999995</v>
      </c>
      <c r="Q288" s="89">
        <f>'AEO 2022 52 Raw'!T266</f>
        <v>65.492278999999996</v>
      </c>
      <c r="R288" s="89">
        <f>'AEO 2022 52 Raw'!U266</f>
        <v>64.611632999999998</v>
      </c>
      <c r="S288" s="89">
        <f>'AEO 2022 52 Raw'!V266</f>
        <v>63.772030000000001</v>
      </c>
      <c r="T288" s="89">
        <f>'AEO 2022 52 Raw'!W266</f>
        <v>62.971676000000002</v>
      </c>
      <c r="U288" s="89">
        <f>'AEO 2022 52 Raw'!X266</f>
        <v>62.208041999999999</v>
      </c>
      <c r="V288" s="89">
        <f>'AEO 2022 52 Raw'!Y266</f>
        <v>61.480659000000003</v>
      </c>
      <c r="W288" s="89">
        <f>'AEO 2022 52 Raw'!Z266</f>
        <v>60.786526000000002</v>
      </c>
      <c r="X288" s="89">
        <f>'AEO 2022 52 Raw'!AA266</f>
        <v>60.124744</v>
      </c>
      <c r="Y288" s="89">
        <f>'AEO 2022 52 Raw'!AB266</f>
        <v>59.493358999999998</v>
      </c>
      <c r="Z288" s="89">
        <f>'AEO 2022 52 Raw'!AC266</f>
        <v>58.891533000000003</v>
      </c>
      <c r="AA288" s="89">
        <f>'AEO 2022 52 Raw'!AD266</f>
        <v>58.317802</v>
      </c>
      <c r="AB288" s="89">
        <f>'AEO 2022 52 Raw'!AE266</f>
        <v>57.770992</v>
      </c>
      <c r="AC288" s="89">
        <f>'AEO 2022 52 Raw'!AF266</f>
        <v>57.249611000000002</v>
      </c>
      <c r="AD288" s="89">
        <f>'AEO 2022 52 Raw'!AG266</f>
        <v>56.753056000000001</v>
      </c>
      <c r="AE288" s="89">
        <f>'AEO 2022 52 Raw'!AH266</f>
        <v>56.279536999999998</v>
      </c>
      <c r="AF288" s="89">
        <f>'AEO 2022 52 Raw'!AI266</f>
        <v>55.807259000000002</v>
      </c>
      <c r="AG288" s="95">
        <f>'AEO 2022 52 Raw'!AJ266</f>
        <v>-1.4E-2</v>
      </c>
    </row>
    <row r="289" spans="1:33" ht="12" customHeight="1" x14ac:dyDescent="0.25">
      <c r="A289" s="83" t="s">
        <v>2431</v>
      </c>
      <c r="B289" s="88" t="s">
        <v>2179</v>
      </c>
      <c r="C289" s="89">
        <f>'AEO 2022 52 Raw'!F267</f>
        <v>0</v>
      </c>
      <c r="D289" s="89">
        <f>'AEO 2022 52 Raw'!G267</f>
        <v>0</v>
      </c>
      <c r="E289" s="89">
        <f>'AEO 2022 52 Raw'!H267</f>
        <v>0</v>
      </c>
      <c r="F289" s="89">
        <f>'AEO 2022 52 Raw'!I267</f>
        <v>0</v>
      </c>
      <c r="G289" s="89">
        <f>'AEO 2022 52 Raw'!J267</f>
        <v>0</v>
      </c>
      <c r="H289" s="89">
        <f>'AEO 2022 52 Raw'!K267</f>
        <v>0</v>
      </c>
      <c r="I289" s="89">
        <f>'AEO 2022 52 Raw'!L267</f>
        <v>0</v>
      </c>
      <c r="J289" s="89">
        <f>'AEO 2022 52 Raw'!M267</f>
        <v>0</v>
      </c>
      <c r="K289" s="89">
        <f>'AEO 2022 52 Raw'!N267</f>
        <v>0</v>
      </c>
      <c r="L289" s="89">
        <f>'AEO 2022 52 Raw'!O267</f>
        <v>0</v>
      </c>
      <c r="M289" s="89">
        <f>'AEO 2022 52 Raw'!P267</f>
        <v>0</v>
      </c>
      <c r="N289" s="89">
        <f>'AEO 2022 52 Raw'!Q267</f>
        <v>0</v>
      </c>
      <c r="O289" s="89">
        <f>'AEO 2022 52 Raw'!R267</f>
        <v>0</v>
      </c>
      <c r="P289" s="89">
        <f>'AEO 2022 52 Raw'!S267</f>
        <v>0</v>
      </c>
      <c r="Q289" s="89">
        <f>'AEO 2022 52 Raw'!T267</f>
        <v>0</v>
      </c>
      <c r="R289" s="89">
        <f>'AEO 2022 52 Raw'!U267</f>
        <v>0</v>
      </c>
      <c r="S289" s="89">
        <f>'AEO 2022 52 Raw'!V267</f>
        <v>0</v>
      </c>
      <c r="T289" s="89">
        <f>'AEO 2022 52 Raw'!W267</f>
        <v>0</v>
      </c>
      <c r="U289" s="89">
        <f>'AEO 2022 52 Raw'!X267</f>
        <v>0</v>
      </c>
      <c r="V289" s="89">
        <f>'AEO 2022 52 Raw'!Y267</f>
        <v>0</v>
      </c>
      <c r="W289" s="89">
        <f>'AEO 2022 52 Raw'!Z267</f>
        <v>0</v>
      </c>
      <c r="X289" s="89">
        <f>'AEO 2022 52 Raw'!AA267</f>
        <v>0</v>
      </c>
      <c r="Y289" s="89">
        <f>'AEO 2022 52 Raw'!AB267</f>
        <v>0</v>
      </c>
      <c r="Z289" s="89">
        <f>'AEO 2022 52 Raw'!AC267</f>
        <v>0</v>
      </c>
      <c r="AA289" s="89">
        <f>'AEO 2022 52 Raw'!AD267</f>
        <v>0</v>
      </c>
      <c r="AB289" s="89">
        <f>'AEO 2022 52 Raw'!AE267</f>
        <v>0</v>
      </c>
      <c r="AC289" s="89">
        <f>'AEO 2022 52 Raw'!AF267</f>
        <v>0</v>
      </c>
      <c r="AD289" s="89">
        <f>'AEO 2022 52 Raw'!AG267</f>
        <v>0</v>
      </c>
      <c r="AE289" s="89">
        <f>'AEO 2022 52 Raw'!AH267</f>
        <v>0</v>
      </c>
      <c r="AF289" s="89">
        <f>'AEO 2022 52 Raw'!AI267</f>
        <v>0</v>
      </c>
      <c r="AG289" s="95" t="str">
        <f>'AEO 2022 52 Raw'!AJ267</f>
        <v>- -</v>
      </c>
    </row>
    <row r="290" spans="1:33" ht="12" customHeight="1" x14ac:dyDescent="0.25">
      <c r="A290" s="83" t="s">
        <v>2432</v>
      </c>
      <c r="B290" s="88" t="s">
        <v>2181</v>
      </c>
      <c r="C290" s="89">
        <f>'AEO 2022 52 Raw'!F268</f>
        <v>0</v>
      </c>
      <c r="D290" s="89">
        <f>'AEO 2022 52 Raw'!G268</f>
        <v>0</v>
      </c>
      <c r="E290" s="89">
        <f>'AEO 2022 52 Raw'!H268</f>
        <v>0</v>
      </c>
      <c r="F290" s="89">
        <f>'AEO 2022 52 Raw'!I268</f>
        <v>0</v>
      </c>
      <c r="G290" s="89">
        <f>'AEO 2022 52 Raw'!J268</f>
        <v>0</v>
      </c>
      <c r="H290" s="89">
        <f>'AEO 2022 52 Raw'!K268</f>
        <v>0</v>
      </c>
      <c r="I290" s="89">
        <f>'AEO 2022 52 Raw'!L268</f>
        <v>0</v>
      </c>
      <c r="J290" s="89">
        <f>'AEO 2022 52 Raw'!M268</f>
        <v>0</v>
      </c>
      <c r="K290" s="89">
        <f>'AEO 2022 52 Raw'!N268</f>
        <v>0</v>
      </c>
      <c r="L290" s="89">
        <f>'AEO 2022 52 Raw'!O268</f>
        <v>0</v>
      </c>
      <c r="M290" s="89">
        <f>'AEO 2022 52 Raw'!P268</f>
        <v>0</v>
      </c>
      <c r="N290" s="89">
        <f>'AEO 2022 52 Raw'!Q268</f>
        <v>0</v>
      </c>
      <c r="O290" s="89">
        <f>'AEO 2022 52 Raw'!R268</f>
        <v>0</v>
      </c>
      <c r="P290" s="89">
        <f>'AEO 2022 52 Raw'!S268</f>
        <v>0</v>
      </c>
      <c r="Q290" s="89">
        <f>'AEO 2022 52 Raw'!T268</f>
        <v>0</v>
      </c>
      <c r="R290" s="89">
        <f>'AEO 2022 52 Raw'!U268</f>
        <v>0</v>
      </c>
      <c r="S290" s="89">
        <f>'AEO 2022 52 Raw'!V268</f>
        <v>0</v>
      </c>
      <c r="T290" s="89">
        <f>'AEO 2022 52 Raw'!W268</f>
        <v>0</v>
      </c>
      <c r="U290" s="89">
        <f>'AEO 2022 52 Raw'!X268</f>
        <v>0</v>
      </c>
      <c r="V290" s="89">
        <f>'AEO 2022 52 Raw'!Y268</f>
        <v>0</v>
      </c>
      <c r="W290" s="89">
        <f>'AEO 2022 52 Raw'!Z268</f>
        <v>0</v>
      </c>
      <c r="X290" s="89">
        <f>'AEO 2022 52 Raw'!AA268</f>
        <v>0</v>
      </c>
      <c r="Y290" s="89">
        <f>'AEO 2022 52 Raw'!AB268</f>
        <v>0</v>
      </c>
      <c r="Z290" s="89">
        <f>'AEO 2022 52 Raw'!AC268</f>
        <v>0</v>
      </c>
      <c r="AA290" s="89">
        <f>'AEO 2022 52 Raw'!AD268</f>
        <v>0</v>
      </c>
      <c r="AB290" s="89">
        <f>'AEO 2022 52 Raw'!AE268</f>
        <v>0</v>
      </c>
      <c r="AC290" s="89">
        <f>'AEO 2022 52 Raw'!AF268</f>
        <v>0</v>
      </c>
      <c r="AD290" s="89">
        <f>'AEO 2022 52 Raw'!AG268</f>
        <v>0</v>
      </c>
      <c r="AE290" s="89">
        <f>'AEO 2022 52 Raw'!AH268</f>
        <v>0</v>
      </c>
      <c r="AF290" s="89">
        <f>'AEO 2022 52 Raw'!AI268</f>
        <v>0</v>
      </c>
      <c r="AG290" s="95" t="str">
        <f>'AEO 2022 52 Raw'!AJ268</f>
        <v>- -</v>
      </c>
    </row>
    <row r="291" spans="1:33" ht="12" customHeight="1" x14ac:dyDescent="0.25">
      <c r="A291" s="83" t="s">
        <v>2433</v>
      </c>
      <c r="B291" s="88" t="s">
        <v>2183</v>
      </c>
      <c r="C291" s="89">
        <f>'AEO 2022 52 Raw'!F269</f>
        <v>0</v>
      </c>
      <c r="D291" s="89">
        <f>'AEO 2022 52 Raw'!G269</f>
        <v>0</v>
      </c>
      <c r="E291" s="89">
        <f>'AEO 2022 52 Raw'!H269</f>
        <v>0</v>
      </c>
      <c r="F291" s="89">
        <f>'AEO 2022 52 Raw'!I269</f>
        <v>0</v>
      </c>
      <c r="G291" s="89">
        <f>'AEO 2022 52 Raw'!J269</f>
        <v>0</v>
      </c>
      <c r="H291" s="89">
        <f>'AEO 2022 52 Raw'!K269</f>
        <v>0</v>
      </c>
      <c r="I291" s="89">
        <f>'AEO 2022 52 Raw'!L269</f>
        <v>0</v>
      </c>
      <c r="J291" s="89">
        <f>'AEO 2022 52 Raw'!M269</f>
        <v>0</v>
      </c>
      <c r="K291" s="89">
        <f>'AEO 2022 52 Raw'!N269</f>
        <v>0</v>
      </c>
      <c r="L291" s="89">
        <f>'AEO 2022 52 Raw'!O269</f>
        <v>0</v>
      </c>
      <c r="M291" s="89">
        <f>'AEO 2022 52 Raw'!P269</f>
        <v>0</v>
      </c>
      <c r="N291" s="89">
        <f>'AEO 2022 52 Raw'!Q269</f>
        <v>0</v>
      </c>
      <c r="O291" s="89">
        <f>'AEO 2022 52 Raw'!R269</f>
        <v>0</v>
      </c>
      <c r="P291" s="89">
        <f>'AEO 2022 52 Raw'!S269</f>
        <v>0</v>
      </c>
      <c r="Q291" s="89">
        <f>'AEO 2022 52 Raw'!T269</f>
        <v>0</v>
      </c>
      <c r="R291" s="89">
        <f>'AEO 2022 52 Raw'!U269</f>
        <v>0</v>
      </c>
      <c r="S291" s="89">
        <f>'AEO 2022 52 Raw'!V269</f>
        <v>0</v>
      </c>
      <c r="T291" s="89">
        <f>'AEO 2022 52 Raw'!W269</f>
        <v>0</v>
      </c>
      <c r="U291" s="89">
        <f>'AEO 2022 52 Raw'!X269</f>
        <v>0</v>
      </c>
      <c r="V291" s="89">
        <f>'AEO 2022 52 Raw'!Y269</f>
        <v>0</v>
      </c>
      <c r="W291" s="89">
        <f>'AEO 2022 52 Raw'!Z269</f>
        <v>0</v>
      </c>
      <c r="X291" s="89">
        <f>'AEO 2022 52 Raw'!AA269</f>
        <v>0</v>
      </c>
      <c r="Y291" s="89">
        <f>'AEO 2022 52 Raw'!AB269</f>
        <v>0</v>
      </c>
      <c r="Z291" s="89">
        <f>'AEO 2022 52 Raw'!AC269</f>
        <v>0</v>
      </c>
      <c r="AA291" s="89">
        <f>'AEO 2022 52 Raw'!AD269</f>
        <v>0</v>
      </c>
      <c r="AB291" s="89">
        <f>'AEO 2022 52 Raw'!AE269</f>
        <v>0</v>
      </c>
      <c r="AC291" s="89">
        <f>'AEO 2022 52 Raw'!AF269</f>
        <v>0</v>
      </c>
      <c r="AD291" s="89">
        <f>'AEO 2022 52 Raw'!AG269</f>
        <v>0</v>
      </c>
      <c r="AE291" s="89">
        <f>'AEO 2022 52 Raw'!AH269</f>
        <v>0</v>
      </c>
      <c r="AF291" s="89">
        <f>'AEO 2022 52 Raw'!AI269</f>
        <v>0</v>
      </c>
      <c r="AG291" s="95" t="str">
        <f>'AEO 2022 52 Raw'!AJ269</f>
        <v>- -</v>
      </c>
    </row>
    <row r="292" spans="1:33" ht="12" customHeight="1" x14ac:dyDescent="0.25">
      <c r="A292" s="83" t="s">
        <v>2434</v>
      </c>
      <c r="B292" s="88" t="s">
        <v>2185</v>
      </c>
      <c r="C292" s="89">
        <f>'AEO 2022 52 Raw'!F270</f>
        <v>0</v>
      </c>
      <c r="D292" s="89">
        <f>'AEO 2022 52 Raw'!G270</f>
        <v>0</v>
      </c>
      <c r="E292" s="89">
        <f>'AEO 2022 52 Raw'!H270</f>
        <v>0</v>
      </c>
      <c r="F292" s="89">
        <f>'AEO 2022 52 Raw'!I270</f>
        <v>0</v>
      </c>
      <c r="G292" s="89">
        <f>'AEO 2022 52 Raw'!J270</f>
        <v>0</v>
      </c>
      <c r="H292" s="89">
        <f>'AEO 2022 52 Raw'!K270</f>
        <v>0</v>
      </c>
      <c r="I292" s="89">
        <f>'AEO 2022 52 Raw'!L270</f>
        <v>0</v>
      </c>
      <c r="J292" s="89">
        <f>'AEO 2022 52 Raw'!M270</f>
        <v>0</v>
      </c>
      <c r="K292" s="89">
        <f>'AEO 2022 52 Raw'!N270</f>
        <v>0</v>
      </c>
      <c r="L292" s="89">
        <f>'AEO 2022 52 Raw'!O270</f>
        <v>0</v>
      </c>
      <c r="M292" s="89">
        <f>'AEO 2022 52 Raw'!P270</f>
        <v>0</v>
      </c>
      <c r="N292" s="89">
        <f>'AEO 2022 52 Raw'!Q270</f>
        <v>0</v>
      </c>
      <c r="O292" s="89">
        <f>'AEO 2022 52 Raw'!R270</f>
        <v>0</v>
      </c>
      <c r="P292" s="89">
        <f>'AEO 2022 52 Raw'!S270</f>
        <v>0</v>
      </c>
      <c r="Q292" s="89">
        <f>'AEO 2022 52 Raw'!T270</f>
        <v>0</v>
      </c>
      <c r="R292" s="89">
        <f>'AEO 2022 52 Raw'!U270</f>
        <v>0</v>
      </c>
      <c r="S292" s="89">
        <f>'AEO 2022 52 Raw'!V270</f>
        <v>0</v>
      </c>
      <c r="T292" s="89">
        <f>'AEO 2022 52 Raw'!W270</f>
        <v>0</v>
      </c>
      <c r="U292" s="89">
        <f>'AEO 2022 52 Raw'!X270</f>
        <v>0</v>
      </c>
      <c r="V292" s="89">
        <f>'AEO 2022 52 Raw'!Y270</f>
        <v>0</v>
      </c>
      <c r="W292" s="89">
        <f>'AEO 2022 52 Raw'!Z270</f>
        <v>0</v>
      </c>
      <c r="X292" s="89">
        <f>'AEO 2022 52 Raw'!AA270</f>
        <v>0</v>
      </c>
      <c r="Y292" s="89">
        <f>'AEO 2022 52 Raw'!AB270</f>
        <v>0</v>
      </c>
      <c r="Z292" s="89">
        <f>'AEO 2022 52 Raw'!AC270</f>
        <v>0</v>
      </c>
      <c r="AA292" s="89">
        <f>'AEO 2022 52 Raw'!AD270</f>
        <v>0</v>
      </c>
      <c r="AB292" s="89">
        <f>'AEO 2022 52 Raw'!AE270</f>
        <v>0</v>
      </c>
      <c r="AC292" s="89">
        <f>'AEO 2022 52 Raw'!AF270</f>
        <v>0</v>
      </c>
      <c r="AD292" s="89">
        <f>'AEO 2022 52 Raw'!AG270</f>
        <v>0</v>
      </c>
      <c r="AE292" s="89">
        <f>'AEO 2022 52 Raw'!AH270</f>
        <v>0</v>
      </c>
      <c r="AF292" s="89">
        <f>'AEO 2022 52 Raw'!AI270</f>
        <v>0</v>
      </c>
      <c r="AG292" s="95" t="str">
        <f>'AEO 2022 52 Raw'!AJ270</f>
        <v>- -</v>
      </c>
    </row>
    <row r="293" spans="1:33" ht="12" customHeight="1" x14ac:dyDescent="0.25">
      <c r="A293" s="83" t="s">
        <v>2435</v>
      </c>
      <c r="B293" s="88" t="s">
        <v>2187</v>
      </c>
      <c r="C293" s="89">
        <f>'AEO 2022 52 Raw'!F271</f>
        <v>0</v>
      </c>
      <c r="D293" s="89">
        <f>'AEO 2022 52 Raw'!G271</f>
        <v>0</v>
      </c>
      <c r="E293" s="89">
        <f>'AEO 2022 52 Raw'!H271</f>
        <v>0</v>
      </c>
      <c r="F293" s="89">
        <f>'AEO 2022 52 Raw'!I271</f>
        <v>0</v>
      </c>
      <c r="G293" s="89">
        <f>'AEO 2022 52 Raw'!J271</f>
        <v>0</v>
      </c>
      <c r="H293" s="89">
        <f>'AEO 2022 52 Raw'!K271</f>
        <v>0</v>
      </c>
      <c r="I293" s="89">
        <f>'AEO 2022 52 Raw'!L271</f>
        <v>0</v>
      </c>
      <c r="J293" s="89">
        <f>'AEO 2022 52 Raw'!M271</f>
        <v>0</v>
      </c>
      <c r="K293" s="89">
        <f>'AEO 2022 52 Raw'!N271</f>
        <v>0</v>
      </c>
      <c r="L293" s="89">
        <f>'AEO 2022 52 Raw'!O271</f>
        <v>0</v>
      </c>
      <c r="M293" s="89">
        <f>'AEO 2022 52 Raw'!P271</f>
        <v>0</v>
      </c>
      <c r="N293" s="89">
        <f>'AEO 2022 52 Raw'!Q271</f>
        <v>0</v>
      </c>
      <c r="O293" s="89">
        <f>'AEO 2022 52 Raw'!R271</f>
        <v>0</v>
      </c>
      <c r="P293" s="89">
        <f>'AEO 2022 52 Raw'!S271</f>
        <v>0</v>
      </c>
      <c r="Q293" s="89">
        <f>'AEO 2022 52 Raw'!T271</f>
        <v>0</v>
      </c>
      <c r="R293" s="89">
        <f>'AEO 2022 52 Raw'!U271</f>
        <v>0</v>
      </c>
      <c r="S293" s="89">
        <f>'AEO 2022 52 Raw'!V271</f>
        <v>0</v>
      </c>
      <c r="T293" s="89">
        <f>'AEO 2022 52 Raw'!W271</f>
        <v>0</v>
      </c>
      <c r="U293" s="89">
        <f>'AEO 2022 52 Raw'!X271</f>
        <v>0</v>
      </c>
      <c r="V293" s="89">
        <f>'AEO 2022 52 Raw'!Y271</f>
        <v>0</v>
      </c>
      <c r="W293" s="89">
        <f>'AEO 2022 52 Raw'!Z271</f>
        <v>0</v>
      </c>
      <c r="X293" s="89">
        <f>'AEO 2022 52 Raw'!AA271</f>
        <v>0</v>
      </c>
      <c r="Y293" s="89">
        <f>'AEO 2022 52 Raw'!AB271</f>
        <v>0</v>
      </c>
      <c r="Z293" s="89">
        <f>'AEO 2022 52 Raw'!AC271</f>
        <v>0</v>
      </c>
      <c r="AA293" s="89">
        <f>'AEO 2022 52 Raw'!AD271</f>
        <v>0</v>
      </c>
      <c r="AB293" s="89">
        <f>'AEO 2022 52 Raw'!AE271</f>
        <v>0</v>
      </c>
      <c r="AC293" s="89">
        <f>'AEO 2022 52 Raw'!AF271</f>
        <v>0</v>
      </c>
      <c r="AD293" s="89">
        <f>'AEO 2022 52 Raw'!AG271</f>
        <v>0</v>
      </c>
      <c r="AE293" s="89">
        <f>'AEO 2022 52 Raw'!AH271</f>
        <v>0</v>
      </c>
      <c r="AF293" s="89">
        <f>'AEO 2022 52 Raw'!AI271</f>
        <v>0</v>
      </c>
      <c r="AG293" s="95" t="str">
        <f>'AEO 2022 52 Raw'!AJ271</f>
        <v>- -</v>
      </c>
    </row>
    <row r="294" spans="1:33" ht="12" customHeight="1" x14ac:dyDescent="0.25">
      <c r="A294" s="83" t="s">
        <v>2436</v>
      </c>
      <c r="B294" s="88" t="s">
        <v>2189</v>
      </c>
      <c r="C294" s="89">
        <f>'AEO 2022 52 Raw'!F272</f>
        <v>75.727867000000003</v>
      </c>
      <c r="D294" s="89">
        <f>'AEO 2022 52 Raw'!G272</f>
        <v>73.760925</v>
      </c>
      <c r="E294" s="89">
        <f>'AEO 2022 52 Raw'!H272</f>
        <v>72.127860999999996</v>
      </c>
      <c r="F294" s="89">
        <f>'AEO 2022 52 Raw'!I272</f>
        <v>70.519829000000001</v>
      </c>
      <c r="G294" s="89">
        <f>'AEO 2022 52 Raw'!J272</f>
        <v>68.987907000000007</v>
      </c>
      <c r="H294" s="89">
        <f>'AEO 2022 52 Raw'!K272</f>
        <v>67.757407999999998</v>
      </c>
      <c r="I294" s="89">
        <f>'AEO 2022 52 Raw'!L272</f>
        <v>66.559235000000001</v>
      </c>
      <c r="J294" s="89">
        <f>'AEO 2022 52 Raw'!M272</f>
        <v>65.425574999999995</v>
      </c>
      <c r="K294" s="89">
        <f>'AEO 2022 52 Raw'!N272</f>
        <v>64.343918000000002</v>
      </c>
      <c r="L294" s="89">
        <f>'AEO 2022 52 Raw'!O272</f>
        <v>63.322685</v>
      </c>
      <c r="M294" s="89">
        <f>'AEO 2022 52 Raw'!P272</f>
        <v>62.355311999999998</v>
      </c>
      <c r="N294" s="89">
        <f>'AEO 2022 52 Raw'!Q272</f>
        <v>61.433273</v>
      </c>
      <c r="O294" s="89">
        <f>'AEO 2022 52 Raw'!R272</f>
        <v>60.554839999999999</v>
      </c>
      <c r="P294" s="89">
        <f>'AEO 2022 52 Raw'!S272</f>
        <v>59.648766000000002</v>
      </c>
      <c r="Q294" s="89">
        <f>'AEO 2022 52 Raw'!T272</f>
        <v>58.770919999999997</v>
      </c>
      <c r="R294" s="89">
        <f>'AEO 2022 52 Raw'!U272</f>
        <v>57.933292000000002</v>
      </c>
      <c r="S294" s="89">
        <f>'AEO 2022 52 Raw'!V272</f>
        <v>57.141616999999997</v>
      </c>
      <c r="T294" s="89">
        <f>'AEO 2022 52 Raw'!W272</f>
        <v>56.376728</v>
      </c>
      <c r="U294" s="89">
        <f>'AEO 2022 52 Raw'!X272</f>
        <v>55.64658</v>
      </c>
      <c r="V294" s="89">
        <f>'AEO 2022 52 Raw'!Y272</f>
        <v>54.949112</v>
      </c>
      <c r="W294" s="89">
        <f>'AEO 2022 52 Raw'!Z272</f>
        <v>54.283268</v>
      </c>
      <c r="X294" s="89">
        <f>'AEO 2022 52 Raw'!AA272</f>
        <v>53.647616999999997</v>
      </c>
      <c r="Y294" s="89">
        <f>'AEO 2022 52 Raw'!AB272</f>
        <v>53.041035000000001</v>
      </c>
      <c r="Z294" s="89">
        <f>'AEO 2022 52 Raw'!AC272</f>
        <v>52.461998000000001</v>
      </c>
      <c r="AA294" s="89">
        <f>'AEO 2022 52 Raw'!AD272</f>
        <v>51.909260000000003</v>
      </c>
      <c r="AB294" s="89">
        <f>'AEO 2022 52 Raw'!AE272</f>
        <v>51.38176</v>
      </c>
      <c r="AC294" s="89">
        <f>'AEO 2022 52 Raw'!AF272</f>
        <v>50.878512999999998</v>
      </c>
      <c r="AD294" s="89">
        <f>'AEO 2022 52 Raw'!AG272</f>
        <v>50.397826999999999</v>
      </c>
      <c r="AE294" s="89">
        <f>'AEO 2022 52 Raw'!AH272</f>
        <v>49.939266000000003</v>
      </c>
      <c r="AF294" s="89">
        <f>'AEO 2022 52 Raw'!AI272</f>
        <v>49.494914999999999</v>
      </c>
      <c r="AG294" s="95">
        <f>'AEO 2022 52 Raw'!AJ272</f>
        <v>-1.4999999999999999E-2</v>
      </c>
    </row>
    <row r="295" spans="1:33" ht="12" customHeight="1" x14ac:dyDescent="0.25">
      <c r="A295" s="83" t="s">
        <v>2437</v>
      </c>
      <c r="B295" s="88" t="s">
        <v>2191</v>
      </c>
      <c r="C295" s="89">
        <f>'AEO 2022 52 Raw'!F273</f>
        <v>0</v>
      </c>
      <c r="D295" s="89">
        <f>'AEO 2022 52 Raw'!G273</f>
        <v>0</v>
      </c>
      <c r="E295" s="89">
        <f>'AEO 2022 52 Raw'!H273</f>
        <v>0</v>
      </c>
      <c r="F295" s="89">
        <f>'AEO 2022 52 Raw'!I273</f>
        <v>0</v>
      </c>
      <c r="G295" s="89">
        <f>'AEO 2022 52 Raw'!J273</f>
        <v>0</v>
      </c>
      <c r="H295" s="89">
        <f>'AEO 2022 52 Raw'!K273</f>
        <v>0</v>
      </c>
      <c r="I295" s="89">
        <f>'AEO 2022 52 Raw'!L273</f>
        <v>0</v>
      </c>
      <c r="J295" s="89">
        <f>'AEO 2022 52 Raw'!M273</f>
        <v>0</v>
      </c>
      <c r="K295" s="89">
        <f>'AEO 2022 52 Raw'!N273</f>
        <v>0</v>
      </c>
      <c r="L295" s="89">
        <f>'AEO 2022 52 Raw'!O273</f>
        <v>0</v>
      </c>
      <c r="M295" s="89">
        <f>'AEO 2022 52 Raw'!P273</f>
        <v>0</v>
      </c>
      <c r="N295" s="89">
        <f>'AEO 2022 52 Raw'!Q273</f>
        <v>0</v>
      </c>
      <c r="O295" s="89">
        <f>'AEO 2022 52 Raw'!R273</f>
        <v>0</v>
      </c>
      <c r="P295" s="89">
        <f>'AEO 2022 52 Raw'!S273</f>
        <v>0</v>
      </c>
      <c r="Q295" s="89">
        <f>'AEO 2022 52 Raw'!T273</f>
        <v>0</v>
      </c>
      <c r="R295" s="89">
        <f>'AEO 2022 52 Raw'!U273</f>
        <v>0</v>
      </c>
      <c r="S295" s="89">
        <f>'AEO 2022 52 Raw'!V273</f>
        <v>0</v>
      </c>
      <c r="T295" s="89">
        <f>'AEO 2022 52 Raw'!W273</f>
        <v>0</v>
      </c>
      <c r="U295" s="89">
        <f>'AEO 2022 52 Raw'!X273</f>
        <v>0</v>
      </c>
      <c r="V295" s="89">
        <f>'AEO 2022 52 Raw'!Y273</f>
        <v>0</v>
      </c>
      <c r="W295" s="89">
        <f>'AEO 2022 52 Raw'!Z273</f>
        <v>0</v>
      </c>
      <c r="X295" s="89">
        <f>'AEO 2022 52 Raw'!AA273</f>
        <v>0</v>
      </c>
      <c r="Y295" s="89">
        <f>'AEO 2022 52 Raw'!AB273</f>
        <v>0</v>
      </c>
      <c r="Z295" s="89">
        <f>'AEO 2022 52 Raw'!AC273</f>
        <v>0</v>
      </c>
      <c r="AA295" s="89">
        <f>'AEO 2022 52 Raw'!AD273</f>
        <v>0</v>
      </c>
      <c r="AB295" s="89">
        <f>'AEO 2022 52 Raw'!AE273</f>
        <v>0</v>
      </c>
      <c r="AC295" s="89">
        <f>'AEO 2022 52 Raw'!AF273</f>
        <v>0</v>
      </c>
      <c r="AD295" s="89">
        <f>'AEO 2022 52 Raw'!AG273</f>
        <v>0</v>
      </c>
      <c r="AE295" s="89">
        <f>'AEO 2022 52 Raw'!AH273</f>
        <v>0</v>
      </c>
      <c r="AF295" s="89">
        <f>'AEO 2022 52 Raw'!AI273</f>
        <v>0</v>
      </c>
      <c r="AG295" s="95" t="str">
        <f>'AEO 2022 52 Raw'!AJ273</f>
        <v>- -</v>
      </c>
    </row>
    <row r="296" spans="1:33" ht="12" customHeight="1" x14ac:dyDescent="0.25">
      <c r="A296" s="83" t="s">
        <v>2438</v>
      </c>
      <c r="B296" s="88" t="s">
        <v>2193</v>
      </c>
      <c r="C296" s="89">
        <f>'AEO 2022 52 Raw'!F274</f>
        <v>0</v>
      </c>
      <c r="D296" s="89">
        <f>'AEO 2022 52 Raw'!G274</f>
        <v>0</v>
      </c>
      <c r="E296" s="89">
        <f>'AEO 2022 52 Raw'!H274</f>
        <v>0</v>
      </c>
      <c r="F296" s="89">
        <f>'AEO 2022 52 Raw'!I274</f>
        <v>0</v>
      </c>
      <c r="G296" s="89">
        <f>'AEO 2022 52 Raw'!J274</f>
        <v>0</v>
      </c>
      <c r="H296" s="89">
        <f>'AEO 2022 52 Raw'!K274</f>
        <v>0</v>
      </c>
      <c r="I296" s="89">
        <f>'AEO 2022 52 Raw'!L274</f>
        <v>0</v>
      </c>
      <c r="J296" s="89">
        <f>'AEO 2022 52 Raw'!M274</f>
        <v>0</v>
      </c>
      <c r="K296" s="89">
        <f>'AEO 2022 52 Raw'!N274</f>
        <v>0</v>
      </c>
      <c r="L296" s="89">
        <f>'AEO 2022 52 Raw'!O274</f>
        <v>0</v>
      </c>
      <c r="M296" s="89">
        <f>'AEO 2022 52 Raw'!P274</f>
        <v>0</v>
      </c>
      <c r="N296" s="89">
        <f>'AEO 2022 52 Raw'!Q274</f>
        <v>0</v>
      </c>
      <c r="O296" s="89">
        <f>'AEO 2022 52 Raw'!R274</f>
        <v>0</v>
      </c>
      <c r="P296" s="89">
        <f>'AEO 2022 52 Raw'!S274</f>
        <v>0</v>
      </c>
      <c r="Q296" s="89">
        <f>'AEO 2022 52 Raw'!T274</f>
        <v>0</v>
      </c>
      <c r="R296" s="89">
        <f>'AEO 2022 52 Raw'!U274</f>
        <v>0</v>
      </c>
      <c r="S296" s="89">
        <f>'AEO 2022 52 Raw'!V274</f>
        <v>0</v>
      </c>
      <c r="T296" s="89">
        <f>'AEO 2022 52 Raw'!W274</f>
        <v>0</v>
      </c>
      <c r="U296" s="89">
        <f>'AEO 2022 52 Raw'!X274</f>
        <v>0</v>
      </c>
      <c r="V296" s="89">
        <f>'AEO 2022 52 Raw'!Y274</f>
        <v>0</v>
      </c>
      <c r="W296" s="89">
        <f>'AEO 2022 52 Raw'!Z274</f>
        <v>0</v>
      </c>
      <c r="X296" s="89">
        <f>'AEO 2022 52 Raw'!AA274</f>
        <v>0</v>
      </c>
      <c r="Y296" s="89">
        <f>'AEO 2022 52 Raw'!AB274</f>
        <v>0</v>
      </c>
      <c r="Z296" s="89">
        <f>'AEO 2022 52 Raw'!AC274</f>
        <v>0</v>
      </c>
      <c r="AA296" s="89">
        <f>'AEO 2022 52 Raw'!AD274</f>
        <v>0</v>
      </c>
      <c r="AB296" s="89">
        <f>'AEO 2022 52 Raw'!AE274</f>
        <v>0</v>
      </c>
      <c r="AC296" s="89">
        <f>'AEO 2022 52 Raw'!AF274</f>
        <v>0</v>
      </c>
      <c r="AD296" s="89">
        <f>'AEO 2022 52 Raw'!AG274</f>
        <v>0</v>
      </c>
      <c r="AE296" s="89">
        <f>'AEO 2022 52 Raw'!AH274</f>
        <v>0</v>
      </c>
      <c r="AF296" s="89">
        <f>'AEO 2022 52 Raw'!AI274</f>
        <v>0</v>
      </c>
      <c r="AG296" s="95" t="str">
        <f>'AEO 2022 52 Raw'!AJ274</f>
        <v>- -</v>
      </c>
    </row>
    <row r="297" spans="1:33" ht="12" customHeight="1" x14ac:dyDescent="0.25">
      <c r="A297" s="83" t="s">
        <v>2439</v>
      </c>
      <c r="B297" s="88" t="s">
        <v>2195</v>
      </c>
      <c r="C297" s="89">
        <f>'AEO 2022 52 Raw'!F275</f>
        <v>0</v>
      </c>
      <c r="D297" s="89">
        <f>'AEO 2022 52 Raw'!G275</f>
        <v>0</v>
      </c>
      <c r="E297" s="89">
        <f>'AEO 2022 52 Raw'!H275</f>
        <v>0</v>
      </c>
      <c r="F297" s="89">
        <f>'AEO 2022 52 Raw'!I275</f>
        <v>0</v>
      </c>
      <c r="G297" s="89">
        <f>'AEO 2022 52 Raw'!J275</f>
        <v>0</v>
      </c>
      <c r="H297" s="89">
        <f>'AEO 2022 52 Raw'!K275</f>
        <v>0</v>
      </c>
      <c r="I297" s="89">
        <f>'AEO 2022 52 Raw'!L275</f>
        <v>0</v>
      </c>
      <c r="J297" s="89">
        <f>'AEO 2022 52 Raw'!M275</f>
        <v>0</v>
      </c>
      <c r="K297" s="89">
        <f>'AEO 2022 52 Raw'!N275</f>
        <v>0</v>
      </c>
      <c r="L297" s="89">
        <f>'AEO 2022 52 Raw'!O275</f>
        <v>0</v>
      </c>
      <c r="M297" s="89">
        <f>'AEO 2022 52 Raw'!P275</f>
        <v>0</v>
      </c>
      <c r="N297" s="89">
        <f>'AEO 2022 52 Raw'!Q275</f>
        <v>0</v>
      </c>
      <c r="O297" s="89">
        <f>'AEO 2022 52 Raw'!R275</f>
        <v>0</v>
      </c>
      <c r="P297" s="89">
        <f>'AEO 2022 52 Raw'!S275</f>
        <v>0</v>
      </c>
      <c r="Q297" s="89">
        <f>'AEO 2022 52 Raw'!T275</f>
        <v>0</v>
      </c>
      <c r="R297" s="89">
        <f>'AEO 2022 52 Raw'!U275</f>
        <v>0</v>
      </c>
      <c r="S297" s="89">
        <f>'AEO 2022 52 Raw'!V275</f>
        <v>0</v>
      </c>
      <c r="T297" s="89">
        <f>'AEO 2022 52 Raw'!W275</f>
        <v>0</v>
      </c>
      <c r="U297" s="89">
        <f>'AEO 2022 52 Raw'!X275</f>
        <v>0</v>
      </c>
      <c r="V297" s="89">
        <f>'AEO 2022 52 Raw'!Y275</f>
        <v>0</v>
      </c>
      <c r="W297" s="89">
        <f>'AEO 2022 52 Raw'!Z275</f>
        <v>0</v>
      </c>
      <c r="X297" s="89">
        <f>'AEO 2022 52 Raw'!AA275</f>
        <v>0</v>
      </c>
      <c r="Y297" s="89">
        <f>'AEO 2022 52 Raw'!AB275</f>
        <v>0</v>
      </c>
      <c r="Z297" s="89">
        <f>'AEO 2022 52 Raw'!AC275</f>
        <v>0</v>
      </c>
      <c r="AA297" s="89">
        <f>'AEO 2022 52 Raw'!AD275</f>
        <v>0</v>
      </c>
      <c r="AB297" s="89">
        <f>'AEO 2022 52 Raw'!AE275</f>
        <v>0</v>
      </c>
      <c r="AC297" s="89">
        <f>'AEO 2022 52 Raw'!AF275</f>
        <v>0</v>
      </c>
      <c r="AD297" s="89">
        <f>'AEO 2022 52 Raw'!AG275</f>
        <v>0</v>
      </c>
      <c r="AE297" s="89">
        <f>'AEO 2022 52 Raw'!AH275</f>
        <v>0</v>
      </c>
      <c r="AF297" s="89">
        <f>'AEO 2022 52 Raw'!AI275</f>
        <v>0</v>
      </c>
      <c r="AG297" s="95" t="str">
        <f>'AEO 2022 52 Raw'!AJ275</f>
        <v>- -</v>
      </c>
    </row>
    <row r="298" spans="1:33" ht="12" customHeight="1" x14ac:dyDescent="0.25">
      <c r="A298" s="83" t="s">
        <v>2440</v>
      </c>
      <c r="B298" s="88" t="s">
        <v>2197</v>
      </c>
      <c r="C298" s="89">
        <f>'AEO 2022 52 Raw'!F276</f>
        <v>77.558043999999995</v>
      </c>
      <c r="D298" s="89">
        <f>'AEO 2022 52 Raw'!G276</f>
        <v>75.805060999999995</v>
      </c>
      <c r="E298" s="89">
        <f>'AEO 2022 52 Raw'!H276</f>
        <v>74.241378999999995</v>
      </c>
      <c r="F298" s="89">
        <f>'AEO 2022 52 Raw'!I276</f>
        <v>72.683753999999993</v>
      </c>
      <c r="G298" s="89">
        <f>'AEO 2022 52 Raw'!J276</f>
        <v>71.148437999999999</v>
      </c>
      <c r="H298" s="89">
        <f>'AEO 2022 52 Raw'!K276</f>
        <v>69.829605000000001</v>
      </c>
      <c r="I298" s="89">
        <f>'AEO 2022 52 Raw'!L276</f>
        <v>68.577438000000001</v>
      </c>
      <c r="J298" s="89">
        <f>'AEO 2022 52 Raw'!M276</f>
        <v>67.388428000000005</v>
      </c>
      <c r="K298" s="89">
        <f>'AEO 2022 52 Raw'!N276</f>
        <v>66.256546</v>
      </c>
      <c r="L298" s="89">
        <f>'AEO 2022 52 Raw'!O276</f>
        <v>65.179580999999999</v>
      </c>
      <c r="M298" s="89">
        <f>'AEO 2022 52 Raw'!P276</f>
        <v>64.155890999999997</v>
      </c>
      <c r="N298" s="89">
        <f>'AEO 2022 52 Raw'!Q276</f>
        <v>63.181755000000003</v>
      </c>
      <c r="O298" s="89">
        <f>'AEO 2022 52 Raw'!R276</f>
        <v>62.255595999999997</v>
      </c>
      <c r="P298" s="89">
        <f>'AEO 2022 52 Raw'!S276</f>
        <v>61.30442</v>
      </c>
      <c r="Q298" s="89">
        <f>'AEO 2022 52 Raw'!T276</f>
        <v>60.381385999999999</v>
      </c>
      <c r="R298" s="89">
        <f>'AEO 2022 52 Raw'!U276</f>
        <v>59.500694000000003</v>
      </c>
      <c r="S298" s="89">
        <f>'AEO 2022 52 Raw'!V276</f>
        <v>58.661118000000002</v>
      </c>
      <c r="T298" s="89">
        <f>'AEO 2022 52 Raw'!W276</f>
        <v>57.858848999999999</v>
      </c>
      <c r="U298" s="89">
        <f>'AEO 2022 52 Raw'!X276</f>
        <v>57.093268999999999</v>
      </c>
      <c r="V298" s="89">
        <f>'AEO 2022 52 Raw'!Y276</f>
        <v>56.363159000000003</v>
      </c>
      <c r="W298" s="89">
        <f>'AEO 2022 52 Raw'!Z276</f>
        <v>55.665745000000001</v>
      </c>
      <c r="X298" s="89">
        <f>'AEO 2022 52 Raw'!AA276</f>
        <v>55.000149</v>
      </c>
      <c r="Y298" s="89">
        <f>'AEO 2022 52 Raw'!AB276</f>
        <v>54.364593999999997</v>
      </c>
      <c r="Z298" s="89">
        <f>'AEO 2022 52 Raw'!AC276</f>
        <v>53.757973</v>
      </c>
      <c r="AA298" s="89">
        <f>'AEO 2022 52 Raw'!AD276</f>
        <v>53.178955000000002</v>
      </c>
      <c r="AB298" s="89">
        <f>'AEO 2022 52 Raw'!AE276</f>
        <v>52.626334999999997</v>
      </c>
      <c r="AC298" s="89">
        <f>'AEO 2022 52 Raw'!AF276</f>
        <v>52.098849999999999</v>
      </c>
      <c r="AD298" s="89">
        <f>'AEO 2022 52 Raw'!AG276</f>
        <v>51.595509</v>
      </c>
      <c r="AE298" s="89">
        <f>'AEO 2022 52 Raw'!AH276</f>
        <v>51.115054999999998</v>
      </c>
      <c r="AF298" s="89">
        <f>'AEO 2022 52 Raw'!AI276</f>
        <v>50.650005</v>
      </c>
      <c r="AG298" s="95">
        <f>'AEO 2022 52 Raw'!AJ276</f>
        <v>-1.4999999999999999E-2</v>
      </c>
    </row>
    <row r="299" spans="1:33" ht="12" customHeight="1" x14ac:dyDescent="0.25">
      <c r="A299" s="83" t="s">
        <v>2441</v>
      </c>
      <c r="B299" s="88" t="s">
        <v>2199</v>
      </c>
      <c r="C299" s="89">
        <f>'AEO 2022 52 Raw'!F277</f>
        <v>0</v>
      </c>
      <c r="D299" s="89">
        <f>'AEO 2022 52 Raw'!G277</f>
        <v>0</v>
      </c>
      <c r="E299" s="89">
        <f>'AEO 2022 52 Raw'!H277</f>
        <v>0</v>
      </c>
      <c r="F299" s="89">
        <f>'AEO 2022 52 Raw'!I277</f>
        <v>0</v>
      </c>
      <c r="G299" s="89">
        <f>'AEO 2022 52 Raw'!J277</f>
        <v>91.746223000000001</v>
      </c>
      <c r="H299" s="89">
        <f>'AEO 2022 52 Raw'!K277</f>
        <v>90.089843999999999</v>
      </c>
      <c r="I299" s="89">
        <f>'AEO 2022 52 Raw'!L277</f>
        <v>88.513244999999998</v>
      </c>
      <c r="J299" s="89">
        <f>'AEO 2022 52 Raw'!M277</f>
        <v>87.013289999999998</v>
      </c>
      <c r="K299" s="89">
        <f>'AEO 2022 52 Raw'!N277</f>
        <v>85.588218999999995</v>
      </c>
      <c r="L299" s="89">
        <f>'AEO 2022 52 Raw'!O277</f>
        <v>84.233588999999995</v>
      </c>
      <c r="M299" s="89">
        <f>'AEO 2022 52 Raw'!P277</f>
        <v>82.945914999999999</v>
      </c>
      <c r="N299" s="89">
        <f>'AEO 2022 52 Raw'!Q277</f>
        <v>81.720337000000001</v>
      </c>
      <c r="O299" s="89">
        <f>'AEO 2022 52 Raw'!R277</f>
        <v>80.552871999999994</v>
      </c>
      <c r="P299" s="89">
        <f>'AEO 2022 52 Raw'!S277</f>
        <v>79.371146999999993</v>
      </c>
      <c r="Q299" s="89">
        <f>'AEO 2022 52 Raw'!T277</f>
        <v>78.228866999999994</v>
      </c>
      <c r="R299" s="89">
        <f>'AEO 2022 52 Raw'!U277</f>
        <v>77.131812999999994</v>
      </c>
      <c r="S299" s="89">
        <f>'AEO 2022 52 Raw'!V277</f>
        <v>76.085587000000004</v>
      </c>
      <c r="T299" s="89">
        <f>'AEO 2022 52 Raw'!W277</f>
        <v>75.089470000000006</v>
      </c>
      <c r="U299" s="89">
        <f>'AEO 2022 52 Raw'!X277</f>
        <v>74.139992000000007</v>
      </c>
      <c r="V299" s="89">
        <f>'AEO 2022 52 Raw'!Y277</f>
        <v>73.237258999999995</v>
      </c>
      <c r="W299" s="89">
        <f>'AEO 2022 52 Raw'!Z277</f>
        <v>72.374474000000006</v>
      </c>
      <c r="X299" s="89">
        <f>'AEO 2022 52 Raw'!AA277</f>
        <v>71.551254</v>
      </c>
      <c r="Y299" s="89">
        <f>'AEO 2022 52 Raw'!AB277</f>
        <v>70.764069000000006</v>
      </c>
      <c r="Z299" s="89">
        <f>'AEO 2022 52 Raw'!AC277</f>
        <v>70.012428</v>
      </c>
      <c r="AA299" s="89">
        <f>'AEO 2022 52 Raw'!AD277</f>
        <v>69.294632000000007</v>
      </c>
      <c r="AB299" s="89">
        <f>'AEO 2022 52 Raw'!AE277</f>
        <v>68.609154000000004</v>
      </c>
      <c r="AC299" s="89">
        <f>'AEO 2022 52 Raw'!AF277</f>
        <v>67.954323000000002</v>
      </c>
      <c r="AD299" s="89">
        <f>'AEO 2022 52 Raw'!AG277</f>
        <v>67.330292</v>
      </c>
      <c r="AE299" s="89">
        <f>'AEO 2022 52 Raw'!AH277</f>
        <v>66.733993999999996</v>
      </c>
      <c r="AF299" s="89">
        <f>'AEO 2022 52 Raw'!AI277</f>
        <v>66.158423999999997</v>
      </c>
      <c r="AG299" s="95" t="str">
        <f>'AEO 2022 52 Raw'!AJ277</f>
        <v>- -</v>
      </c>
    </row>
    <row r="300" spans="1:33" ht="15" customHeight="1" x14ac:dyDescent="0.25">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c r="AA300" s="89"/>
      <c r="AB300" s="89"/>
      <c r="AC300" s="89"/>
      <c r="AD300" s="89"/>
      <c r="AE300" s="89"/>
      <c r="AF300" s="89"/>
      <c r="AG300" s="95"/>
    </row>
    <row r="301" spans="1:33" ht="15" customHeight="1" x14ac:dyDescent="0.25">
      <c r="B301" s="35" t="s">
        <v>18</v>
      </c>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c r="AA301" s="89"/>
      <c r="AB301" s="89"/>
      <c r="AC301" s="89"/>
      <c r="AD301" s="89"/>
      <c r="AE301" s="89"/>
      <c r="AF301" s="89"/>
      <c r="AG301" s="95"/>
    </row>
    <row r="302" spans="1:33" ht="15" customHeight="1" x14ac:dyDescent="0.25">
      <c r="A302" s="83" t="s">
        <v>2442</v>
      </c>
      <c r="B302" s="88" t="s">
        <v>2443</v>
      </c>
      <c r="C302" s="89">
        <f>'AEO 2022 52 Raw'!F279</f>
        <v>33.690350000000002</v>
      </c>
      <c r="D302" s="89">
        <f>'AEO 2022 52 Raw'!G279</f>
        <v>33.794108999999999</v>
      </c>
      <c r="E302" s="89">
        <f>'AEO 2022 52 Raw'!H279</f>
        <v>33.981045000000002</v>
      </c>
      <c r="F302" s="89">
        <f>'AEO 2022 52 Raw'!I279</f>
        <v>34.091113999999997</v>
      </c>
      <c r="G302" s="89">
        <f>'AEO 2022 52 Raw'!J279</f>
        <v>34.251708999999998</v>
      </c>
      <c r="H302" s="89">
        <f>'AEO 2022 52 Raw'!K279</f>
        <v>34.395477</v>
      </c>
      <c r="I302" s="89">
        <f>'AEO 2022 52 Raw'!L279</f>
        <v>34.457470000000001</v>
      </c>
      <c r="J302" s="89">
        <f>'AEO 2022 52 Raw'!M279</f>
        <v>34.534160999999997</v>
      </c>
      <c r="K302" s="89">
        <f>'AEO 2022 52 Raw'!N279</f>
        <v>34.619007000000003</v>
      </c>
      <c r="L302" s="89">
        <f>'AEO 2022 52 Raw'!O279</f>
        <v>34.710113999999997</v>
      </c>
      <c r="M302" s="89">
        <f>'AEO 2022 52 Raw'!P279</f>
        <v>34.806362</v>
      </c>
      <c r="N302" s="89">
        <f>'AEO 2022 52 Raw'!Q279</f>
        <v>34.890484000000001</v>
      </c>
      <c r="O302" s="89">
        <f>'AEO 2022 52 Raw'!R279</f>
        <v>35.008460999999997</v>
      </c>
      <c r="P302" s="89">
        <f>'AEO 2022 52 Raw'!S279</f>
        <v>35.083629999999999</v>
      </c>
      <c r="Q302" s="89">
        <f>'AEO 2022 52 Raw'!T279</f>
        <v>35.155334000000003</v>
      </c>
      <c r="R302" s="89">
        <f>'AEO 2022 52 Raw'!U279</f>
        <v>35.224978999999998</v>
      </c>
      <c r="S302" s="89">
        <f>'AEO 2022 52 Raw'!V279</f>
        <v>35.289822000000001</v>
      </c>
      <c r="T302" s="89">
        <f>'AEO 2022 52 Raw'!W279</f>
        <v>35.354145000000003</v>
      </c>
      <c r="U302" s="89">
        <f>'AEO 2022 52 Raw'!X279</f>
        <v>35.424759000000002</v>
      </c>
      <c r="V302" s="89">
        <f>'AEO 2022 52 Raw'!Y279</f>
        <v>35.478313</v>
      </c>
      <c r="W302" s="89">
        <f>'AEO 2022 52 Raw'!Z279</f>
        <v>35.548121999999999</v>
      </c>
      <c r="X302" s="89">
        <f>'AEO 2022 52 Raw'!AA279</f>
        <v>35.609402000000003</v>
      </c>
      <c r="Y302" s="89">
        <f>'AEO 2022 52 Raw'!AB279</f>
        <v>35.671207000000003</v>
      </c>
      <c r="Z302" s="89">
        <f>'AEO 2022 52 Raw'!AC279</f>
        <v>35.735000999999997</v>
      </c>
      <c r="AA302" s="89">
        <f>'AEO 2022 52 Raw'!AD279</f>
        <v>35.793976000000001</v>
      </c>
      <c r="AB302" s="89">
        <f>'AEO 2022 52 Raw'!AE279</f>
        <v>35.852226000000002</v>
      </c>
      <c r="AC302" s="89">
        <f>'AEO 2022 52 Raw'!AF279</f>
        <v>35.912906999999997</v>
      </c>
      <c r="AD302" s="89">
        <f>'AEO 2022 52 Raw'!AG279</f>
        <v>35.972572</v>
      </c>
      <c r="AE302" s="89">
        <f>'AEO 2022 52 Raw'!AH279</f>
        <v>36.031452000000002</v>
      </c>
      <c r="AF302" s="89">
        <f>'AEO 2022 52 Raw'!AI279</f>
        <v>36.077164000000003</v>
      </c>
      <c r="AG302" s="95">
        <f>'AEO 2022 52 Raw'!AJ279</f>
        <v>2E-3</v>
      </c>
    </row>
    <row r="303" spans="1:33" ht="15" customHeight="1" x14ac:dyDescent="0.25">
      <c r="A303" s="83" t="s">
        <v>2444</v>
      </c>
      <c r="B303" s="88" t="s">
        <v>2445</v>
      </c>
      <c r="C303" s="89">
        <f>'AEO 2022 52 Raw'!F280</f>
        <v>40.452044999999998</v>
      </c>
      <c r="D303" s="89">
        <f>'AEO 2022 52 Raw'!G280</f>
        <v>40.671931999999998</v>
      </c>
      <c r="E303" s="89">
        <f>'AEO 2022 52 Raw'!H280</f>
        <v>40.839455000000001</v>
      </c>
      <c r="F303" s="89">
        <f>'AEO 2022 52 Raw'!I280</f>
        <v>40.994720000000001</v>
      </c>
      <c r="G303" s="89">
        <f>'AEO 2022 52 Raw'!J280</f>
        <v>41.088687999999998</v>
      </c>
      <c r="H303" s="89">
        <f>'AEO 2022 52 Raw'!K280</f>
        <v>41.194878000000003</v>
      </c>
      <c r="I303" s="89">
        <f>'AEO 2022 52 Raw'!L280</f>
        <v>41.308951999999998</v>
      </c>
      <c r="J303" s="89">
        <f>'AEO 2022 52 Raw'!M280</f>
        <v>41.429630000000003</v>
      </c>
      <c r="K303" s="89">
        <f>'AEO 2022 52 Raw'!N280</f>
        <v>41.544502000000001</v>
      </c>
      <c r="L303" s="89">
        <f>'AEO 2022 52 Raw'!O280</f>
        <v>41.666325000000001</v>
      </c>
      <c r="M303" s="89">
        <f>'AEO 2022 52 Raw'!P280</f>
        <v>41.778927000000003</v>
      </c>
      <c r="N303" s="89">
        <f>'AEO 2022 52 Raw'!Q280</f>
        <v>41.919074999999999</v>
      </c>
      <c r="O303" s="89">
        <f>'AEO 2022 52 Raw'!R280</f>
        <v>42.033470000000001</v>
      </c>
      <c r="P303" s="89">
        <f>'AEO 2022 52 Raw'!S280</f>
        <v>42.079658999999999</v>
      </c>
      <c r="Q303" s="89">
        <f>'AEO 2022 52 Raw'!T280</f>
        <v>42.108657999999998</v>
      </c>
      <c r="R303" s="89">
        <f>'AEO 2022 52 Raw'!U280</f>
        <v>42.133656000000002</v>
      </c>
      <c r="S303" s="89">
        <f>'AEO 2022 52 Raw'!V280</f>
        <v>42.164794999999998</v>
      </c>
      <c r="T303" s="89">
        <f>'AEO 2022 52 Raw'!W280</f>
        <v>42.197879999999998</v>
      </c>
      <c r="U303" s="89">
        <f>'AEO 2022 52 Raw'!X280</f>
        <v>42.223185999999998</v>
      </c>
      <c r="V303" s="89">
        <f>'AEO 2022 52 Raw'!Y280</f>
        <v>42.262985</v>
      </c>
      <c r="W303" s="89">
        <f>'AEO 2022 52 Raw'!Z280</f>
        <v>42.290512</v>
      </c>
      <c r="X303" s="89">
        <f>'AEO 2022 52 Raw'!AA280</f>
        <v>42.321804</v>
      </c>
      <c r="Y303" s="89">
        <f>'AEO 2022 52 Raw'!AB280</f>
        <v>42.352463</v>
      </c>
      <c r="Z303" s="89">
        <f>'AEO 2022 52 Raw'!AC280</f>
        <v>42.376190000000001</v>
      </c>
      <c r="AA303" s="89">
        <f>'AEO 2022 52 Raw'!AD280</f>
        <v>42.398513999999999</v>
      </c>
      <c r="AB303" s="89">
        <f>'AEO 2022 52 Raw'!AE280</f>
        <v>42.424914999999999</v>
      </c>
      <c r="AC303" s="89">
        <f>'AEO 2022 52 Raw'!AF280</f>
        <v>42.447673999999999</v>
      </c>
      <c r="AD303" s="89">
        <f>'AEO 2022 52 Raw'!AG280</f>
        <v>42.471283</v>
      </c>
      <c r="AE303" s="89">
        <f>'AEO 2022 52 Raw'!AH280</f>
        <v>42.495795999999999</v>
      </c>
      <c r="AF303" s="89">
        <f>'AEO 2022 52 Raw'!AI280</f>
        <v>42.504108000000002</v>
      </c>
      <c r="AG303" s="95">
        <f>'AEO 2022 52 Raw'!AJ280</f>
        <v>2E-3</v>
      </c>
    </row>
    <row r="304" spans="1:33" ht="15" customHeight="1" x14ac:dyDescent="0.25">
      <c r="A304" s="83" t="s">
        <v>2446</v>
      </c>
      <c r="B304" s="88" t="s">
        <v>2447</v>
      </c>
      <c r="C304" s="89">
        <f>'AEO 2022 52 Raw'!F281</f>
        <v>38.108649999999997</v>
      </c>
      <c r="D304" s="89">
        <f>'AEO 2022 52 Raw'!G281</f>
        <v>38.395859000000002</v>
      </c>
      <c r="E304" s="89">
        <f>'AEO 2022 52 Raw'!H281</f>
        <v>38.669952000000002</v>
      </c>
      <c r="F304" s="89">
        <f>'AEO 2022 52 Raw'!I281</f>
        <v>38.902968999999999</v>
      </c>
      <c r="G304" s="89">
        <f>'AEO 2022 52 Raw'!J281</f>
        <v>39.100658000000003</v>
      </c>
      <c r="H304" s="89">
        <f>'AEO 2022 52 Raw'!K281</f>
        <v>39.266337999999998</v>
      </c>
      <c r="I304" s="89">
        <f>'AEO 2022 52 Raw'!L281</f>
        <v>39.389209999999999</v>
      </c>
      <c r="J304" s="89">
        <f>'AEO 2022 52 Raw'!M281</f>
        <v>39.512943</v>
      </c>
      <c r="K304" s="89">
        <f>'AEO 2022 52 Raw'!N281</f>
        <v>39.635722999999999</v>
      </c>
      <c r="L304" s="89">
        <f>'AEO 2022 52 Raw'!O281</f>
        <v>39.752003000000002</v>
      </c>
      <c r="M304" s="89">
        <f>'AEO 2022 52 Raw'!P281</f>
        <v>39.871288</v>
      </c>
      <c r="N304" s="89">
        <f>'AEO 2022 52 Raw'!Q281</f>
        <v>39.970345000000002</v>
      </c>
      <c r="O304" s="89">
        <f>'AEO 2022 52 Raw'!R281</f>
        <v>40.085537000000002</v>
      </c>
      <c r="P304" s="89">
        <f>'AEO 2022 52 Raw'!S281</f>
        <v>40.142467000000003</v>
      </c>
      <c r="Q304" s="89">
        <f>'AEO 2022 52 Raw'!T281</f>
        <v>40.186458999999999</v>
      </c>
      <c r="R304" s="89">
        <f>'AEO 2022 52 Raw'!U281</f>
        <v>40.231124999999999</v>
      </c>
      <c r="S304" s="89">
        <f>'AEO 2022 52 Raw'!V281</f>
        <v>40.277447000000002</v>
      </c>
      <c r="T304" s="89">
        <f>'AEO 2022 52 Raw'!W281</f>
        <v>40.323376000000003</v>
      </c>
      <c r="U304" s="89">
        <f>'AEO 2022 52 Raw'!X281</f>
        <v>40.375033999999999</v>
      </c>
      <c r="V304" s="89">
        <f>'AEO 2022 52 Raw'!Y281</f>
        <v>40.417248000000001</v>
      </c>
      <c r="W304" s="89">
        <f>'AEO 2022 52 Raw'!Z281</f>
        <v>40.460762000000003</v>
      </c>
      <c r="X304" s="89">
        <f>'AEO 2022 52 Raw'!AA281</f>
        <v>40.502887999999999</v>
      </c>
      <c r="Y304" s="89">
        <f>'AEO 2022 52 Raw'!AB281</f>
        <v>40.541401</v>
      </c>
      <c r="Z304" s="89">
        <f>'AEO 2022 52 Raw'!AC281</f>
        <v>40.580222999999997</v>
      </c>
      <c r="AA304" s="89">
        <f>'AEO 2022 52 Raw'!AD281</f>
        <v>40.618847000000002</v>
      </c>
      <c r="AB304" s="89">
        <f>'AEO 2022 52 Raw'!AE281</f>
        <v>40.657986000000001</v>
      </c>
      <c r="AC304" s="89">
        <f>'AEO 2022 52 Raw'!AF281</f>
        <v>40.698822</v>
      </c>
      <c r="AD304" s="89">
        <f>'AEO 2022 52 Raw'!AG281</f>
        <v>40.742012000000003</v>
      </c>
      <c r="AE304" s="89">
        <f>'AEO 2022 52 Raw'!AH281</f>
        <v>40.784663999999999</v>
      </c>
      <c r="AF304" s="89">
        <f>'AEO 2022 52 Raw'!AI281</f>
        <v>40.823196000000003</v>
      </c>
      <c r="AG304" s="95">
        <f>'AEO 2022 52 Raw'!AJ281</f>
        <v>2E-3</v>
      </c>
    </row>
    <row r="305" spans="2:2" ht="15" customHeight="1" thickBot="1" x14ac:dyDescent="0.3"/>
    <row r="306" spans="2:2" ht="15" customHeight="1" x14ac:dyDescent="0.25">
      <c r="B306" s="93" t="s">
        <v>2448</v>
      </c>
    </row>
    <row r="307" spans="2:2" ht="15" customHeight="1" x14ac:dyDescent="0.25">
      <c r="B307" s="91" t="s">
        <v>2449</v>
      </c>
    </row>
    <row r="308" spans="2:2" ht="15" customHeight="1" x14ac:dyDescent="0.25"/>
    <row r="309" spans="2:2" ht="15" customHeight="1" x14ac:dyDescent="0.25"/>
    <row r="310" spans="2:2" ht="12" customHeight="1" x14ac:dyDescent="0.25"/>
    <row r="311" spans="2:2" ht="15" customHeight="1" x14ac:dyDescent="0.25"/>
    <row r="312" spans="2:2" ht="15" customHeight="1" x14ac:dyDescent="0.25"/>
    <row r="313" spans="2:2" ht="15" customHeight="1" x14ac:dyDescent="0.25"/>
    <row r="314" spans="2:2" ht="15" customHeight="1" x14ac:dyDescent="0.25"/>
    <row r="315" spans="2:2" ht="15" customHeight="1" x14ac:dyDescent="0.25"/>
    <row r="316" spans="2:2" ht="15" customHeight="1" x14ac:dyDescent="0.25"/>
    <row r="317" spans="2:2" ht="15" customHeight="1" x14ac:dyDescent="0.25"/>
    <row r="318" spans="2:2" ht="15" customHeight="1" x14ac:dyDescent="0.25"/>
    <row r="319" spans="2:2" ht="15" customHeight="1" x14ac:dyDescent="0.25"/>
    <row r="320" spans="2:2"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spans="2:2" ht="12" customHeight="1" x14ac:dyDescent="0.25"/>
    <row r="498" spans="2:2" ht="12" customHeight="1" x14ac:dyDescent="0.25"/>
    <row r="499" spans="2:2" ht="12" customHeight="1" x14ac:dyDescent="0.25"/>
    <row r="500" spans="2:2" ht="15" customHeight="1" x14ac:dyDescent="0.25">
      <c r="B500" s="96"/>
    </row>
    <row r="501" spans="2:2" ht="15" customHeight="1" x14ac:dyDescent="0.25"/>
    <row r="502" spans="2:2" ht="15" customHeight="1" x14ac:dyDescent="0.25"/>
    <row r="503" spans="2:2" ht="15" customHeight="1" x14ac:dyDescent="0.25"/>
    <row r="504" spans="2:2" ht="15" customHeight="1" x14ac:dyDescent="0.25"/>
    <row r="505" spans="2:2" ht="15" customHeight="1" x14ac:dyDescent="0.25"/>
    <row r="506" spans="2:2" ht="15" customHeight="1" x14ac:dyDescent="0.25"/>
    <row r="507" spans="2:2" ht="15" customHeight="1" x14ac:dyDescent="0.25"/>
    <row r="508" spans="2:2" ht="15" customHeight="1" x14ac:dyDescent="0.25"/>
    <row r="509" spans="2:2" ht="15" customHeight="1" x14ac:dyDescent="0.25"/>
    <row r="510" spans="2:2" ht="12" customHeight="1" x14ac:dyDescent="0.25"/>
    <row r="511" spans="2:2" ht="15" customHeight="1" x14ac:dyDescent="0.25"/>
    <row r="512" spans="2: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B2A-2C52-40D1-8AA6-363EC6B3A693}">
  <dimension ref="A1:AJ67"/>
  <sheetViews>
    <sheetView topLeftCell="A16" workbookViewId="0">
      <selection activeCell="F28" sqref="F28"/>
    </sheetView>
  </sheetViews>
  <sheetFormatPr defaultColWidth="8.85546875" defaultRowHeight="15" x14ac:dyDescent="0.25"/>
  <cols>
    <col min="1" max="1" width="36.42578125" customWidth="1"/>
    <col min="2" max="2" width="32.42578125" customWidth="1"/>
    <col min="3" max="3" width="34" customWidth="1"/>
  </cols>
  <sheetData>
    <row r="1" spans="1:36" x14ac:dyDescent="0.25">
      <c r="A1" t="s">
        <v>1392</v>
      </c>
    </row>
    <row r="2" spans="1:36" x14ac:dyDescent="0.25">
      <c r="A2" t="s">
        <v>1391</v>
      </c>
    </row>
    <row r="3" spans="1:36" x14ac:dyDescent="0.25">
      <c r="A3" t="s">
        <v>1390</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315</v>
      </c>
    </row>
    <row r="6" spans="1:36" x14ac:dyDescent="0.25">
      <c r="A6" s="35" t="s">
        <v>1389</v>
      </c>
      <c r="C6" t="s">
        <v>1388</v>
      </c>
    </row>
    <row r="7" spans="1:36" ht="15.75" thickBot="1" x14ac:dyDescent="0.3">
      <c r="A7" s="33" t="s">
        <v>256</v>
      </c>
      <c r="B7" s="33"/>
      <c r="C7" s="33" t="s">
        <v>1387</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4"/>
    </row>
    <row r="8" spans="1:36" ht="15.75" thickTop="1" x14ac:dyDescent="0.25">
      <c r="A8" t="s">
        <v>257</v>
      </c>
      <c r="B8" t="s">
        <v>1386</v>
      </c>
      <c r="C8" t="s">
        <v>1385</v>
      </c>
      <c r="D8" t="s">
        <v>1250</v>
      </c>
      <c r="E8">
        <v>4430.5400390000004</v>
      </c>
      <c r="F8">
        <v>4768.9262699999999</v>
      </c>
      <c r="G8">
        <v>5242.6860349999997</v>
      </c>
      <c r="H8">
        <v>5277.4257809999999</v>
      </c>
      <c r="I8">
        <v>5332.482422</v>
      </c>
      <c r="J8">
        <v>5366.3647460000002</v>
      </c>
      <c r="K8">
        <v>5276.0283200000003</v>
      </c>
      <c r="L8">
        <v>5157.7226559999999</v>
      </c>
      <c r="M8">
        <v>5160.4291990000002</v>
      </c>
      <c r="N8">
        <v>5150.4785160000001</v>
      </c>
      <c r="O8">
        <v>5149.1210940000001</v>
      </c>
      <c r="P8">
        <v>5129.0278319999998</v>
      </c>
      <c r="Q8">
        <v>5123.6499020000001</v>
      </c>
      <c r="R8">
        <v>5107.1650390000004</v>
      </c>
      <c r="S8">
        <v>5106.6157229999999</v>
      </c>
      <c r="T8">
        <v>5067.029297</v>
      </c>
      <c r="U8">
        <v>4988.6606449999999</v>
      </c>
      <c r="V8">
        <v>4915.4423829999996</v>
      </c>
      <c r="W8">
        <v>4879.7421880000002</v>
      </c>
      <c r="X8">
        <v>4824.8183589999999</v>
      </c>
      <c r="Y8">
        <v>4767.015625</v>
      </c>
      <c r="Z8">
        <v>4718.7866210000002</v>
      </c>
      <c r="AA8">
        <v>4672.1494140000004</v>
      </c>
      <c r="AB8">
        <v>4616.1040039999998</v>
      </c>
      <c r="AC8">
        <v>4570.1870120000003</v>
      </c>
      <c r="AD8">
        <v>4571.701172</v>
      </c>
      <c r="AE8">
        <v>4505.4287109999996</v>
      </c>
      <c r="AF8">
        <v>4434.6743159999996</v>
      </c>
      <c r="AG8">
        <v>4405.3608400000003</v>
      </c>
      <c r="AH8">
        <v>4332.6879879999997</v>
      </c>
      <c r="AI8">
        <v>4252.9243159999996</v>
      </c>
      <c r="AJ8" s="22">
        <v>-1E-3</v>
      </c>
    </row>
    <row r="9" spans="1:36" x14ac:dyDescent="0.25">
      <c r="A9" t="s">
        <v>259</v>
      </c>
      <c r="B9" t="s">
        <v>1384</v>
      </c>
      <c r="C9" t="s">
        <v>1383</v>
      </c>
      <c r="D9" t="s">
        <v>1250</v>
      </c>
      <c r="E9">
        <v>9.1703000000000007E-2</v>
      </c>
      <c r="F9">
        <v>9.0031E-2</v>
      </c>
      <c r="G9">
        <v>9.4423999999999994E-2</v>
      </c>
      <c r="H9">
        <v>8.9815000000000006E-2</v>
      </c>
      <c r="I9">
        <v>8.7709999999999996E-2</v>
      </c>
      <c r="J9">
        <v>8.9249999999999996E-2</v>
      </c>
      <c r="K9">
        <v>8.6430999999999994E-2</v>
      </c>
      <c r="L9">
        <v>8.3304000000000003E-2</v>
      </c>
      <c r="M9">
        <v>8.455E-2</v>
      </c>
      <c r="N9">
        <v>8.4074999999999997E-2</v>
      </c>
      <c r="O9">
        <v>8.3117999999999997E-2</v>
      </c>
      <c r="P9">
        <v>8.4137000000000003E-2</v>
      </c>
      <c r="Q9">
        <v>8.3977999999999997E-2</v>
      </c>
      <c r="R9">
        <v>8.3596000000000004E-2</v>
      </c>
      <c r="S9">
        <v>8.4751999999999994E-2</v>
      </c>
      <c r="T9">
        <v>8.4325999999999998E-2</v>
      </c>
      <c r="U9">
        <v>8.3612000000000006E-2</v>
      </c>
      <c r="V9">
        <v>8.1952999999999998E-2</v>
      </c>
      <c r="W9">
        <v>8.1092999999999998E-2</v>
      </c>
      <c r="X9">
        <v>8.1319000000000002E-2</v>
      </c>
      <c r="Y9">
        <v>7.8959000000000001E-2</v>
      </c>
      <c r="Z9">
        <v>7.8243999999999994E-2</v>
      </c>
      <c r="AA9">
        <v>7.7311000000000005E-2</v>
      </c>
      <c r="AB9">
        <v>7.6275999999999997E-2</v>
      </c>
      <c r="AC9">
        <v>7.5326000000000004E-2</v>
      </c>
      <c r="AD9">
        <v>7.5412999999999994E-2</v>
      </c>
      <c r="AE9">
        <v>7.4001999999999998E-2</v>
      </c>
      <c r="AF9">
        <v>7.2724999999999998E-2</v>
      </c>
      <c r="AG9">
        <v>7.1912000000000004E-2</v>
      </c>
      <c r="AH9">
        <v>7.0516999999999996E-2</v>
      </c>
      <c r="AI9">
        <v>6.9125000000000006E-2</v>
      </c>
      <c r="AJ9" s="22">
        <v>-8.9999999999999993E-3</v>
      </c>
    </row>
    <row r="10" spans="1:36" x14ac:dyDescent="0.25">
      <c r="A10" t="s">
        <v>261</v>
      </c>
      <c r="B10" t="s">
        <v>1382</v>
      </c>
      <c r="C10" t="s">
        <v>1381</v>
      </c>
      <c r="D10" t="s">
        <v>1250</v>
      </c>
      <c r="E10">
        <v>4430.6318359999996</v>
      </c>
      <c r="F10">
        <v>4769.0161129999997</v>
      </c>
      <c r="G10">
        <v>5242.7802730000003</v>
      </c>
      <c r="H10">
        <v>5277.515625</v>
      </c>
      <c r="I10">
        <v>5332.5703119999998</v>
      </c>
      <c r="J10">
        <v>5366.4541019999997</v>
      </c>
      <c r="K10">
        <v>5276.1147460000002</v>
      </c>
      <c r="L10">
        <v>5157.8061520000001</v>
      </c>
      <c r="M10">
        <v>5160.513672</v>
      </c>
      <c r="N10">
        <v>5150.5625</v>
      </c>
      <c r="O10">
        <v>5149.2041019999997</v>
      </c>
      <c r="P10">
        <v>5129.1118159999996</v>
      </c>
      <c r="Q10">
        <v>5123.7338870000003</v>
      </c>
      <c r="R10">
        <v>5107.2485349999997</v>
      </c>
      <c r="S10">
        <v>5106.7006840000004</v>
      </c>
      <c r="T10">
        <v>5067.1137699999999</v>
      </c>
      <c r="U10">
        <v>4988.7441410000001</v>
      </c>
      <c r="V10">
        <v>4915.5244140000004</v>
      </c>
      <c r="W10">
        <v>4879.8232420000004</v>
      </c>
      <c r="X10">
        <v>4824.8999020000001</v>
      </c>
      <c r="Y10">
        <v>4767.0947269999997</v>
      </c>
      <c r="Z10">
        <v>4718.8647460000002</v>
      </c>
      <c r="AA10">
        <v>4672.2265619999998</v>
      </c>
      <c r="AB10">
        <v>4616.1801759999998</v>
      </c>
      <c r="AC10">
        <v>4570.2622069999998</v>
      </c>
      <c r="AD10">
        <v>4571.7763670000004</v>
      </c>
      <c r="AE10">
        <v>4505.5029299999997</v>
      </c>
      <c r="AF10">
        <v>4434.7470700000003</v>
      </c>
      <c r="AG10">
        <v>4405.4326170000004</v>
      </c>
      <c r="AH10">
        <v>4332.7583009999998</v>
      </c>
      <c r="AI10">
        <v>4252.9936520000001</v>
      </c>
      <c r="AJ10" s="22">
        <v>-1E-3</v>
      </c>
    </row>
    <row r="11" spans="1:36" ht="15.75" thickBot="1" x14ac:dyDescent="0.3">
      <c r="A11" s="33" t="s">
        <v>263</v>
      </c>
      <c r="B11" s="33"/>
      <c r="C11" s="33" t="s">
        <v>1380</v>
      </c>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4"/>
    </row>
    <row r="12" spans="1:36" ht="15.75" thickTop="1" x14ac:dyDescent="0.25">
      <c r="A12" t="s">
        <v>264</v>
      </c>
      <c r="B12" t="s">
        <v>1379</v>
      </c>
      <c r="C12" t="s">
        <v>1378</v>
      </c>
      <c r="D12" t="s">
        <v>1250</v>
      </c>
      <c r="E12">
        <v>82.865729999999999</v>
      </c>
      <c r="F12">
        <v>88.778244000000001</v>
      </c>
      <c r="G12">
        <v>97.887755999999996</v>
      </c>
      <c r="H12">
        <v>98.749519000000006</v>
      </c>
      <c r="I12">
        <v>99.876137</v>
      </c>
      <c r="J12">
        <v>100.600273</v>
      </c>
      <c r="K12">
        <v>99.069312999999994</v>
      </c>
      <c r="L12">
        <v>97.080337999999998</v>
      </c>
      <c r="M12">
        <v>97.452324000000004</v>
      </c>
      <c r="N12">
        <v>97.519157000000007</v>
      </c>
      <c r="O12">
        <v>97.800719999999998</v>
      </c>
      <c r="P12">
        <v>97.808364999999995</v>
      </c>
      <c r="Q12">
        <v>98.015251000000006</v>
      </c>
      <c r="R12">
        <v>98.066704000000001</v>
      </c>
      <c r="S12">
        <v>98.425704999999994</v>
      </c>
      <c r="T12">
        <v>98.079757999999998</v>
      </c>
      <c r="U12">
        <v>96.899742000000003</v>
      </c>
      <c r="V12">
        <v>95.840691000000007</v>
      </c>
      <c r="W12">
        <v>95.533233999999993</v>
      </c>
      <c r="X12">
        <v>94.846573000000006</v>
      </c>
      <c r="Y12">
        <v>94.080093000000005</v>
      </c>
      <c r="Z12">
        <v>93.468681000000004</v>
      </c>
      <c r="AA12">
        <v>92.857795999999993</v>
      </c>
      <c r="AB12">
        <v>92.050880000000006</v>
      </c>
      <c r="AC12">
        <v>91.469420999999997</v>
      </c>
      <c r="AD12">
        <v>91.848557</v>
      </c>
      <c r="AE12">
        <v>90.884299999999996</v>
      </c>
      <c r="AF12">
        <v>89.801238999999995</v>
      </c>
      <c r="AG12">
        <v>89.570892000000001</v>
      </c>
      <c r="AH12">
        <v>88.466881000000001</v>
      </c>
      <c r="AI12">
        <v>87.250068999999996</v>
      </c>
      <c r="AJ12" s="22">
        <v>2E-3</v>
      </c>
    </row>
    <row r="13" spans="1:36" x14ac:dyDescent="0.25">
      <c r="A13" t="s">
        <v>24</v>
      </c>
      <c r="B13" t="s">
        <v>1377</v>
      </c>
      <c r="C13" t="s">
        <v>1376</v>
      </c>
      <c r="D13" t="s">
        <v>1250</v>
      </c>
      <c r="E13">
        <v>2.0141610000000001</v>
      </c>
      <c r="F13">
        <v>2.1167549999999999</v>
      </c>
      <c r="G13">
        <v>2.187926</v>
      </c>
      <c r="H13">
        <v>2.1156649999999999</v>
      </c>
      <c r="I13">
        <v>2.1331000000000002</v>
      </c>
      <c r="J13">
        <v>2.1878470000000001</v>
      </c>
      <c r="K13">
        <v>2.2507450000000002</v>
      </c>
      <c r="L13">
        <v>2.3191920000000001</v>
      </c>
      <c r="M13">
        <v>2.4630990000000001</v>
      </c>
      <c r="N13">
        <v>2.6162890000000001</v>
      </c>
      <c r="O13">
        <v>2.8022209999999999</v>
      </c>
      <c r="P13">
        <v>2.953589</v>
      </c>
      <c r="Q13">
        <v>3.1204510000000001</v>
      </c>
      <c r="R13">
        <v>3.262651</v>
      </c>
      <c r="S13">
        <v>3.4054700000000002</v>
      </c>
      <c r="T13">
        <v>3.4967199999999998</v>
      </c>
      <c r="U13">
        <v>3.5487950000000001</v>
      </c>
      <c r="V13">
        <v>3.5898059999999998</v>
      </c>
      <c r="W13">
        <v>3.6460110000000001</v>
      </c>
      <c r="X13">
        <v>3.6739130000000002</v>
      </c>
      <c r="Y13">
        <v>3.6936909999999998</v>
      </c>
      <c r="Z13">
        <v>3.701219</v>
      </c>
      <c r="AA13">
        <v>3.7075459999999998</v>
      </c>
      <c r="AB13">
        <v>3.7041620000000002</v>
      </c>
      <c r="AC13">
        <v>3.7067700000000001</v>
      </c>
      <c r="AD13">
        <v>3.748243</v>
      </c>
      <c r="AE13">
        <v>3.7305229999999998</v>
      </c>
      <c r="AF13">
        <v>3.7078289999999998</v>
      </c>
      <c r="AG13">
        <v>3.7189480000000001</v>
      </c>
      <c r="AH13">
        <v>3.697174</v>
      </c>
      <c r="AI13">
        <v>3.6692339999999999</v>
      </c>
      <c r="AJ13" s="22">
        <v>0.02</v>
      </c>
    </row>
    <row r="14" spans="1:36" x14ac:dyDescent="0.25">
      <c r="A14" t="s">
        <v>23</v>
      </c>
      <c r="B14" t="s">
        <v>1375</v>
      </c>
      <c r="C14" t="s">
        <v>1374</v>
      </c>
      <c r="D14" t="s">
        <v>1250</v>
      </c>
      <c r="E14">
        <v>45.098399999999998</v>
      </c>
      <c r="F14">
        <v>43.183132000000001</v>
      </c>
      <c r="G14">
        <v>44.878860000000003</v>
      </c>
      <c r="H14">
        <v>42.311188000000001</v>
      </c>
      <c r="I14">
        <v>41.219119999999997</v>
      </c>
      <c r="J14">
        <v>41.567672999999999</v>
      </c>
      <c r="K14">
        <v>41.456791000000003</v>
      </c>
      <c r="L14">
        <v>43.140450000000001</v>
      </c>
      <c r="M14">
        <v>46.895927</v>
      </c>
      <c r="N14">
        <v>51.488796000000001</v>
      </c>
      <c r="O14">
        <v>58.315021999999999</v>
      </c>
      <c r="P14">
        <v>64.530876000000006</v>
      </c>
      <c r="Q14">
        <v>72.045967000000005</v>
      </c>
      <c r="R14">
        <v>79.581985000000003</v>
      </c>
      <c r="S14">
        <v>87.853249000000005</v>
      </c>
      <c r="T14">
        <v>94.674225000000007</v>
      </c>
      <c r="U14">
        <v>100.86777499999999</v>
      </c>
      <c r="V14">
        <v>107.29220599999999</v>
      </c>
      <c r="W14">
        <v>114.558159</v>
      </c>
      <c r="X14">
        <v>120.887489</v>
      </c>
      <c r="Y14">
        <v>127.426682</v>
      </c>
      <c r="Z14">
        <v>133.08253500000001</v>
      </c>
      <c r="AA14">
        <v>138.54510500000001</v>
      </c>
      <c r="AB14">
        <v>144.04106100000001</v>
      </c>
      <c r="AC14">
        <v>150.035324</v>
      </c>
      <c r="AD14">
        <v>158.088089</v>
      </c>
      <c r="AE14">
        <v>163.426514</v>
      </c>
      <c r="AF14">
        <v>168.74787900000001</v>
      </c>
      <c r="AG14">
        <v>175.613022</v>
      </c>
      <c r="AH14">
        <v>181.703384</v>
      </c>
      <c r="AI14">
        <v>187.48808299999999</v>
      </c>
      <c r="AJ14" s="22">
        <v>4.9000000000000002E-2</v>
      </c>
    </row>
    <row r="15" spans="1:36" x14ac:dyDescent="0.25">
      <c r="A15" t="s">
        <v>200</v>
      </c>
      <c r="B15" t="s">
        <v>1373</v>
      </c>
      <c r="C15" t="s">
        <v>1372</v>
      </c>
      <c r="D15" t="s">
        <v>1250</v>
      </c>
      <c r="E15">
        <v>65.759253999999999</v>
      </c>
      <c r="F15">
        <v>57.491382999999999</v>
      </c>
      <c r="G15">
        <v>66.992439000000005</v>
      </c>
      <c r="H15">
        <v>73.780128000000005</v>
      </c>
      <c r="I15">
        <v>80.019737000000006</v>
      </c>
      <c r="J15">
        <v>83.488006999999996</v>
      </c>
      <c r="K15">
        <v>88.954521</v>
      </c>
      <c r="L15">
        <v>94.401580999999993</v>
      </c>
      <c r="M15">
        <v>105.246628</v>
      </c>
      <c r="N15">
        <v>117.28207399999999</v>
      </c>
      <c r="O15">
        <v>132.60144</v>
      </c>
      <c r="P15">
        <v>153.49262999999999</v>
      </c>
      <c r="Q15">
        <v>173.61665300000001</v>
      </c>
      <c r="R15">
        <v>198.33242799999999</v>
      </c>
      <c r="S15">
        <v>225.30926500000001</v>
      </c>
      <c r="T15">
        <v>254.45285000000001</v>
      </c>
      <c r="U15">
        <v>278.038544</v>
      </c>
      <c r="V15">
        <v>303.48288000000002</v>
      </c>
      <c r="W15">
        <v>332.549622</v>
      </c>
      <c r="X15">
        <v>360.707672</v>
      </c>
      <c r="Y15">
        <v>386.63501000000002</v>
      </c>
      <c r="Z15">
        <v>406.61685199999999</v>
      </c>
      <c r="AA15">
        <v>425.57904100000002</v>
      </c>
      <c r="AB15">
        <v>443.11395299999998</v>
      </c>
      <c r="AC15">
        <v>462.96020499999997</v>
      </c>
      <c r="AD15">
        <v>488.96313500000002</v>
      </c>
      <c r="AE15">
        <v>510.02221700000001</v>
      </c>
      <c r="AF15">
        <v>528.28735400000005</v>
      </c>
      <c r="AG15">
        <v>553.26159700000005</v>
      </c>
      <c r="AH15">
        <v>572.91253700000004</v>
      </c>
      <c r="AI15">
        <v>594.61016800000004</v>
      </c>
      <c r="AJ15" s="22">
        <v>7.5999999999999998E-2</v>
      </c>
    </row>
    <row r="16" spans="1:36" x14ac:dyDescent="0.25">
      <c r="A16" t="s">
        <v>31</v>
      </c>
      <c r="B16" t="s">
        <v>1371</v>
      </c>
      <c r="C16" t="s">
        <v>1370</v>
      </c>
      <c r="D16" t="s">
        <v>1250</v>
      </c>
      <c r="E16">
        <v>20.674416000000001</v>
      </c>
      <c r="F16">
        <v>28.176988999999999</v>
      </c>
      <c r="G16">
        <v>33.950932000000002</v>
      </c>
      <c r="H16">
        <v>36.931286</v>
      </c>
      <c r="I16">
        <v>41.969532000000001</v>
      </c>
      <c r="J16">
        <v>48.640994999999997</v>
      </c>
      <c r="K16">
        <v>55.013874000000001</v>
      </c>
      <c r="L16">
        <v>62.905365000000003</v>
      </c>
      <c r="M16">
        <v>73.882957000000005</v>
      </c>
      <c r="N16">
        <v>77.068755999999993</v>
      </c>
      <c r="O16">
        <v>80.696731999999997</v>
      </c>
      <c r="P16">
        <v>81.135765000000006</v>
      </c>
      <c r="Q16">
        <v>83.302795000000003</v>
      </c>
      <c r="R16">
        <v>84.292327999999998</v>
      </c>
      <c r="S16">
        <v>85.728806000000006</v>
      </c>
      <c r="T16">
        <v>84.681640999999999</v>
      </c>
      <c r="U16">
        <v>83.560676999999998</v>
      </c>
      <c r="V16">
        <v>82.382141000000004</v>
      </c>
      <c r="W16">
        <v>81.626305000000002</v>
      </c>
      <c r="X16">
        <v>79.956458999999995</v>
      </c>
      <c r="Y16">
        <v>78.624977000000001</v>
      </c>
      <c r="Z16">
        <v>76.511696000000001</v>
      </c>
      <c r="AA16">
        <v>74.205223000000004</v>
      </c>
      <c r="AB16">
        <v>72.000122000000005</v>
      </c>
      <c r="AC16">
        <v>69.958206000000004</v>
      </c>
      <c r="AD16">
        <v>68.774047999999993</v>
      </c>
      <c r="AE16">
        <v>66.152739999999994</v>
      </c>
      <c r="AF16">
        <v>63.704295999999999</v>
      </c>
      <c r="AG16">
        <v>61.705100999999999</v>
      </c>
      <c r="AH16">
        <v>59.545723000000002</v>
      </c>
      <c r="AI16">
        <v>57.139907999999998</v>
      </c>
      <c r="AJ16" s="22">
        <v>3.4000000000000002E-2</v>
      </c>
    </row>
    <row r="17" spans="1:36" x14ac:dyDescent="0.25">
      <c r="A17" t="s">
        <v>30</v>
      </c>
      <c r="B17" t="s">
        <v>1369</v>
      </c>
      <c r="C17" t="s">
        <v>1368</v>
      </c>
      <c r="D17" t="s">
        <v>1250</v>
      </c>
      <c r="E17">
        <v>5.3106419999999996</v>
      </c>
      <c r="F17">
        <v>5.6303320000000001</v>
      </c>
      <c r="G17">
        <v>5.2414160000000001</v>
      </c>
      <c r="H17">
        <v>4.6340560000000002</v>
      </c>
      <c r="I17">
        <v>4.4100590000000004</v>
      </c>
      <c r="J17">
        <v>4.3392419999999996</v>
      </c>
      <c r="K17">
        <v>4.3922869999999996</v>
      </c>
      <c r="L17">
        <v>4.544848</v>
      </c>
      <c r="M17">
        <v>4.8866290000000001</v>
      </c>
      <c r="N17">
        <v>5.3271199999999999</v>
      </c>
      <c r="O17">
        <v>5.9793890000000003</v>
      </c>
      <c r="P17">
        <v>6.4114420000000001</v>
      </c>
      <c r="Q17">
        <v>6.8253269999999997</v>
      </c>
      <c r="R17">
        <v>7.1649520000000004</v>
      </c>
      <c r="S17">
        <v>7.5200129999999996</v>
      </c>
      <c r="T17">
        <v>7.7050919999999996</v>
      </c>
      <c r="U17">
        <v>7.8150329999999997</v>
      </c>
      <c r="V17">
        <v>7.9051960000000001</v>
      </c>
      <c r="W17">
        <v>8.0241579999999999</v>
      </c>
      <c r="X17">
        <v>8.0557169999999996</v>
      </c>
      <c r="Y17">
        <v>8.0790989999999994</v>
      </c>
      <c r="Z17">
        <v>8.0360820000000004</v>
      </c>
      <c r="AA17">
        <v>7.9697839999999998</v>
      </c>
      <c r="AB17">
        <v>7.8934300000000004</v>
      </c>
      <c r="AC17">
        <v>7.8318729999999999</v>
      </c>
      <c r="AD17">
        <v>7.8577079999999997</v>
      </c>
      <c r="AE17">
        <v>7.7429709999999998</v>
      </c>
      <c r="AF17">
        <v>7.623875</v>
      </c>
      <c r="AG17">
        <v>7.568454</v>
      </c>
      <c r="AH17">
        <v>7.464639</v>
      </c>
      <c r="AI17">
        <v>7.3430020000000003</v>
      </c>
      <c r="AJ17" s="22">
        <v>1.0999999999999999E-2</v>
      </c>
    </row>
    <row r="18" spans="1:36" x14ac:dyDescent="0.25">
      <c r="A18" t="s">
        <v>271</v>
      </c>
      <c r="B18" t="s">
        <v>1367</v>
      </c>
      <c r="C18" t="s">
        <v>1366</v>
      </c>
      <c r="D18" t="s">
        <v>1250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1365</v>
      </c>
      <c r="C19" t="s">
        <v>1364</v>
      </c>
      <c r="D19" t="s">
        <v>1250</v>
      </c>
      <c r="E19">
        <v>121.397232</v>
      </c>
      <c r="F19">
        <v>136.909775</v>
      </c>
      <c r="G19">
        <v>161.620529</v>
      </c>
      <c r="H19">
        <v>172.90016199999999</v>
      </c>
      <c r="I19">
        <v>185.48762500000001</v>
      </c>
      <c r="J19">
        <v>197.378525</v>
      </c>
      <c r="K19">
        <v>206.532532</v>
      </c>
      <c r="L19">
        <v>216.445618</v>
      </c>
      <c r="M19">
        <v>232.97335799999999</v>
      </c>
      <c r="N19">
        <v>246.07936100000001</v>
      </c>
      <c r="O19">
        <v>261.67312600000002</v>
      </c>
      <c r="P19">
        <v>274.52325400000001</v>
      </c>
      <c r="Q19">
        <v>287.88394199999999</v>
      </c>
      <c r="R19">
        <v>300.89297499999998</v>
      </c>
      <c r="S19">
        <v>315.429779</v>
      </c>
      <c r="T19">
        <v>326.46142600000002</v>
      </c>
      <c r="U19">
        <v>334.92172199999999</v>
      </c>
      <c r="V19">
        <v>344.05874599999999</v>
      </c>
      <c r="W19">
        <v>356.154785</v>
      </c>
      <c r="X19">
        <v>366.537689</v>
      </c>
      <c r="Y19">
        <v>377.08914199999998</v>
      </c>
      <c r="Z19">
        <v>390.3526</v>
      </c>
      <c r="AA19">
        <v>401.862122</v>
      </c>
      <c r="AB19">
        <v>413.02459700000003</v>
      </c>
      <c r="AC19">
        <v>425.68554699999999</v>
      </c>
      <c r="AD19">
        <v>443.74679600000002</v>
      </c>
      <c r="AE19">
        <v>455.27056900000002</v>
      </c>
      <c r="AF19">
        <v>466.52200299999998</v>
      </c>
      <c r="AG19">
        <v>482.34301799999997</v>
      </c>
      <c r="AH19">
        <v>494.321167</v>
      </c>
      <c r="AI19">
        <v>505.77969400000001</v>
      </c>
      <c r="AJ19" s="22">
        <v>4.9000000000000002E-2</v>
      </c>
    </row>
    <row r="20" spans="1:36" x14ac:dyDescent="0.25">
      <c r="A20" t="s">
        <v>275</v>
      </c>
      <c r="B20" t="s">
        <v>1363</v>
      </c>
      <c r="C20" t="s">
        <v>1362</v>
      </c>
      <c r="D20" t="s">
        <v>1250</v>
      </c>
      <c r="E20">
        <v>0.43629899999999999</v>
      </c>
      <c r="F20">
        <v>0.44688600000000001</v>
      </c>
      <c r="G20">
        <v>0.54858899999999999</v>
      </c>
      <c r="H20">
        <v>0.60780699999999999</v>
      </c>
      <c r="I20">
        <v>0.65428600000000003</v>
      </c>
      <c r="J20">
        <v>0.68139700000000003</v>
      </c>
      <c r="K20">
        <v>0.67553300000000005</v>
      </c>
      <c r="L20">
        <v>0.66068800000000005</v>
      </c>
      <c r="M20">
        <v>0.66388499999999995</v>
      </c>
      <c r="N20">
        <v>0.65932400000000002</v>
      </c>
      <c r="O20">
        <v>0.65431600000000001</v>
      </c>
      <c r="P20">
        <v>0.66020900000000005</v>
      </c>
      <c r="Q20">
        <v>0.65928699999999996</v>
      </c>
      <c r="R20">
        <v>0.66081100000000004</v>
      </c>
      <c r="S20">
        <v>0.66457699999999997</v>
      </c>
      <c r="T20">
        <v>0.66665700000000006</v>
      </c>
      <c r="U20">
        <v>0.65699399999999997</v>
      </c>
      <c r="V20">
        <v>0.65082700000000004</v>
      </c>
      <c r="W20">
        <v>0.65140600000000004</v>
      </c>
      <c r="X20">
        <v>0.64930500000000002</v>
      </c>
      <c r="Y20">
        <v>0.64486699999999997</v>
      </c>
      <c r="Z20">
        <v>0.64294700000000005</v>
      </c>
      <c r="AA20">
        <v>0.64115999999999995</v>
      </c>
      <c r="AB20">
        <v>0.63736599999999999</v>
      </c>
      <c r="AC20">
        <v>0.635911</v>
      </c>
      <c r="AD20">
        <v>0.64154299999999997</v>
      </c>
      <c r="AE20">
        <v>0.63843099999999997</v>
      </c>
      <c r="AF20">
        <v>0.63314400000000004</v>
      </c>
      <c r="AG20">
        <v>0.63452600000000003</v>
      </c>
      <c r="AH20">
        <v>0.62921300000000002</v>
      </c>
      <c r="AI20">
        <v>0.62481299999999995</v>
      </c>
      <c r="AJ20" s="22">
        <v>1.2E-2</v>
      </c>
    </row>
    <row r="21" spans="1:36" x14ac:dyDescent="0.25">
      <c r="A21" t="s">
        <v>277</v>
      </c>
      <c r="B21" t="s">
        <v>1361</v>
      </c>
      <c r="C21" t="s">
        <v>1360</v>
      </c>
      <c r="D21" t="s">
        <v>1250</v>
      </c>
      <c r="E21">
        <v>2.233771</v>
      </c>
      <c r="F21">
        <v>2.3549190000000002</v>
      </c>
      <c r="G21">
        <v>2.6102080000000001</v>
      </c>
      <c r="H21">
        <v>2.6420149999999998</v>
      </c>
      <c r="I21">
        <v>2.6773419999999999</v>
      </c>
      <c r="J21">
        <v>2.7028590000000001</v>
      </c>
      <c r="K21">
        <v>2.6681970000000002</v>
      </c>
      <c r="L21">
        <v>2.6230820000000001</v>
      </c>
      <c r="M21">
        <v>2.6450670000000001</v>
      </c>
      <c r="N21">
        <v>2.6557900000000001</v>
      </c>
      <c r="O21">
        <v>2.6701060000000001</v>
      </c>
      <c r="P21">
        <v>2.6834129999999998</v>
      </c>
      <c r="Q21">
        <v>2.6993930000000002</v>
      </c>
      <c r="R21">
        <v>2.7136650000000002</v>
      </c>
      <c r="S21">
        <v>2.737803</v>
      </c>
      <c r="T21">
        <v>2.7418469999999999</v>
      </c>
      <c r="U21">
        <v>2.7204739999999998</v>
      </c>
      <c r="V21">
        <v>2.7040519999999999</v>
      </c>
      <c r="W21">
        <v>2.7096710000000002</v>
      </c>
      <c r="X21">
        <v>2.7040820000000001</v>
      </c>
      <c r="Y21">
        <v>2.6957080000000002</v>
      </c>
      <c r="Z21">
        <v>2.6903959999999998</v>
      </c>
      <c r="AA21">
        <v>2.6841889999999999</v>
      </c>
      <c r="AB21">
        <v>2.672501</v>
      </c>
      <c r="AC21">
        <v>2.6680100000000002</v>
      </c>
      <c r="AD21">
        <v>2.6929240000000001</v>
      </c>
      <c r="AE21">
        <v>2.6788340000000002</v>
      </c>
      <c r="AF21">
        <v>2.6605189999999999</v>
      </c>
      <c r="AG21">
        <v>2.6682290000000002</v>
      </c>
      <c r="AH21">
        <v>2.6504690000000002</v>
      </c>
      <c r="AI21">
        <v>2.630525</v>
      </c>
      <c r="AJ21" s="22">
        <v>5.0000000000000001E-3</v>
      </c>
    </row>
    <row r="22" spans="1:36" x14ac:dyDescent="0.25">
      <c r="A22" t="s">
        <v>279</v>
      </c>
      <c r="B22" t="s">
        <v>1358</v>
      </c>
      <c r="C22" t="s">
        <v>1359</v>
      </c>
      <c r="D22" t="s">
        <v>1250</v>
      </c>
      <c r="E22">
        <v>0.41389199999999998</v>
      </c>
      <c r="F22">
        <v>0.373083</v>
      </c>
      <c r="G22">
        <v>0.43224200000000002</v>
      </c>
      <c r="H22">
        <v>0.45028600000000002</v>
      </c>
      <c r="I22">
        <v>0.45489200000000002</v>
      </c>
      <c r="J22">
        <v>0.45953699999999997</v>
      </c>
      <c r="K22">
        <v>0.45393699999999998</v>
      </c>
      <c r="L22">
        <v>0.44735999999999998</v>
      </c>
      <c r="M22">
        <v>0.45521699999999998</v>
      </c>
      <c r="N22">
        <v>0.45961400000000002</v>
      </c>
      <c r="O22">
        <v>0.46068799999999999</v>
      </c>
      <c r="P22">
        <v>0.47550500000000001</v>
      </c>
      <c r="Q22">
        <v>0.47844599999999998</v>
      </c>
      <c r="R22">
        <v>0.485149</v>
      </c>
      <c r="S22">
        <v>0.49132700000000001</v>
      </c>
      <c r="T22">
        <v>0.499504</v>
      </c>
      <c r="U22">
        <v>0.49548599999999998</v>
      </c>
      <c r="V22">
        <v>0.49308000000000002</v>
      </c>
      <c r="W22">
        <v>0.496612</v>
      </c>
      <c r="X22">
        <v>0.499809</v>
      </c>
      <c r="Y22">
        <v>0.499778</v>
      </c>
      <c r="Z22">
        <v>0.50252600000000003</v>
      </c>
      <c r="AA22">
        <v>0.50540099999999999</v>
      </c>
      <c r="AB22">
        <v>0.50678500000000004</v>
      </c>
      <c r="AC22">
        <v>0.50928600000000002</v>
      </c>
      <c r="AD22">
        <v>0.517814</v>
      </c>
      <c r="AE22">
        <v>0.52007300000000001</v>
      </c>
      <c r="AF22">
        <v>0.51906799999999997</v>
      </c>
      <c r="AG22">
        <v>0.52413200000000004</v>
      </c>
      <c r="AH22">
        <v>0.52189600000000003</v>
      </c>
      <c r="AI22">
        <v>0.521648</v>
      </c>
      <c r="AJ22" s="22">
        <v>8.0000000000000002E-3</v>
      </c>
    </row>
    <row r="23" spans="1:36" x14ac:dyDescent="0.25">
      <c r="A23" t="s">
        <v>281</v>
      </c>
      <c r="B23" t="s">
        <v>1358</v>
      </c>
      <c r="C23" t="s">
        <v>1357</v>
      </c>
      <c r="D23" t="s">
        <v>1250</v>
      </c>
      <c r="E23">
        <v>0.55315300000000001</v>
      </c>
      <c r="F23">
        <v>0.58484800000000003</v>
      </c>
      <c r="G23">
        <v>0.64725900000000003</v>
      </c>
      <c r="H23">
        <v>0.65540200000000004</v>
      </c>
      <c r="I23">
        <v>0.66368400000000005</v>
      </c>
      <c r="J23">
        <v>0.66954100000000005</v>
      </c>
      <c r="K23">
        <v>0.66135900000000003</v>
      </c>
      <c r="L23">
        <v>0.65037699999999998</v>
      </c>
      <c r="M23">
        <v>0.655528</v>
      </c>
      <c r="N23">
        <v>0.658057</v>
      </c>
      <c r="O23">
        <v>0.66197300000000003</v>
      </c>
      <c r="P23">
        <v>0.66510400000000003</v>
      </c>
      <c r="Q23">
        <v>0.66882799999999998</v>
      </c>
      <c r="R23">
        <v>0.67204200000000003</v>
      </c>
      <c r="S23">
        <v>0.67763099999999998</v>
      </c>
      <c r="T23">
        <v>0.67803500000000005</v>
      </c>
      <c r="U23">
        <v>0.67215499999999995</v>
      </c>
      <c r="V23">
        <v>0.66730699999999998</v>
      </c>
      <c r="W23">
        <v>0.66812700000000003</v>
      </c>
      <c r="X23">
        <v>0.66622700000000001</v>
      </c>
      <c r="Y23">
        <v>0.66366099999999995</v>
      </c>
      <c r="Z23">
        <v>0.66194799999999998</v>
      </c>
      <c r="AA23">
        <v>0.66001600000000005</v>
      </c>
      <c r="AB23">
        <v>0.65696100000000002</v>
      </c>
      <c r="AC23">
        <v>0.65544199999999997</v>
      </c>
      <c r="AD23">
        <v>0.66126600000000002</v>
      </c>
      <c r="AE23">
        <v>0.65729000000000004</v>
      </c>
      <c r="AF23">
        <v>0.65231099999999997</v>
      </c>
      <c r="AG23">
        <v>0.65364599999999995</v>
      </c>
      <c r="AH23">
        <v>0.64876599999999995</v>
      </c>
      <c r="AI23">
        <v>0.64339400000000002</v>
      </c>
      <c r="AJ23" s="22">
        <v>5.0000000000000001E-3</v>
      </c>
    </row>
    <row r="24" spans="1:36" x14ac:dyDescent="0.25">
      <c r="A24" t="s">
        <v>20</v>
      </c>
      <c r="B24" t="s">
        <v>1356</v>
      </c>
      <c r="C24" t="s">
        <v>1355</v>
      </c>
      <c r="D24" t="s">
        <v>1250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1354</v>
      </c>
      <c r="C25" t="s">
        <v>1353</v>
      </c>
      <c r="D25" t="s">
        <v>1250</v>
      </c>
      <c r="E25">
        <v>0.17832799999999999</v>
      </c>
      <c r="F25">
        <v>0.18437400000000001</v>
      </c>
      <c r="G25">
        <v>0.21912999999999999</v>
      </c>
      <c r="H25">
        <v>0.24729699999999999</v>
      </c>
      <c r="I25">
        <v>0.283277</v>
      </c>
      <c r="J25">
        <v>0.33186599999999999</v>
      </c>
      <c r="K25">
        <v>0.37571900000000003</v>
      </c>
      <c r="L25">
        <v>0.42196699999999998</v>
      </c>
      <c r="M25">
        <v>0.48280099999999998</v>
      </c>
      <c r="N25">
        <v>0.54520800000000003</v>
      </c>
      <c r="O25">
        <v>0.61085900000000004</v>
      </c>
      <c r="P25">
        <v>0.67425599999999997</v>
      </c>
      <c r="Q25">
        <v>0.73638300000000001</v>
      </c>
      <c r="R25">
        <v>0.79417099999999996</v>
      </c>
      <c r="S25">
        <v>0.85042899999999999</v>
      </c>
      <c r="T25">
        <v>0.89630500000000002</v>
      </c>
      <c r="U25">
        <v>0.92880200000000002</v>
      </c>
      <c r="V25">
        <v>0.95828199999999997</v>
      </c>
      <c r="W25">
        <v>0.99207900000000004</v>
      </c>
      <c r="X25">
        <v>1.0194589999999999</v>
      </c>
      <c r="Y25">
        <v>1.0433060000000001</v>
      </c>
      <c r="Z25">
        <v>1.0675779999999999</v>
      </c>
      <c r="AA25">
        <v>1.0908180000000001</v>
      </c>
      <c r="AB25">
        <v>1.110843</v>
      </c>
      <c r="AC25">
        <v>1.133713</v>
      </c>
      <c r="AD25">
        <v>1.169284</v>
      </c>
      <c r="AE25">
        <v>1.1889510000000001</v>
      </c>
      <c r="AF25">
        <v>1.2056260000000001</v>
      </c>
      <c r="AG25">
        <v>1.2346550000000001</v>
      </c>
      <c r="AH25">
        <v>1.250848</v>
      </c>
      <c r="AI25">
        <v>1.266985</v>
      </c>
      <c r="AJ25" s="22">
        <v>6.8000000000000005E-2</v>
      </c>
    </row>
    <row r="26" spans="1:36" x14ac:dyDescent="0.25">
      <c r="A26" t="s">
        <v>285</v>
      </c>
      <c r="B26" t="s">
        <v>1352</v>
      </c>
      <c r="C26" t="s">
        <v>1351</v>
      </c>
      <c r="D26" t="s">
        <v>1250</v>
      </c>
      <c r="E26">
        <v>346.935272</v>
      </c>
      <c r="F26">
        <v>366.23074300000002</v>
      </c>
      <c r="G26">
        <v>417.21722399999999</v>
      </c>
      <c r="H26">
        <v>436.024811</v>
      </c>
      <c r="I26">
        <v>459.848816</v>
      </c>
      <c r="J26">
        <v>483.04775999999998</v>
      </c>
      <c r="K26">
        <v>502.50482199999999</v>
      </c>
      <c r="L26">
        <v>525.64086899999995</v>
      </c>
      <c r="M26">
        <v>568.70343000000003</v>
      </c>
      <c r="N26">
        <v>602.35955799999999</v>
      </c>
      <c r="O26">
        <v>644.92663600000003</v>
      </c>
      <c r="P26">
        <v>686.01440400000001</v>
      </c>
      <c r="Q26">
        <v>730.05273399999999</v>
      </c>
      <c r="R26">
        <v>776.91992200000004</v>
      </c>
      <c r="S26">
        <v>829.09399399999995</v>
      </c>
      <c r="T26">
        <v>875.03411900000003</v>
      </c>
      <c r="U26">
        <v>911.12616000000003</v>
      </c>
      <c r="V26">
        <v>950.02514599999995</v>
      </c>
      <c r="W26">
        <v>997.61016800000004</v>
      </c>
      <c r="X26">
        <v>1040.204346</v>
      </c>
      <c r="Y26">
        <v>1081.1759030000001</v>
      </c>
      <c r="Z26">
        <v>1117.3350829999999</v>
      </c>
      <c r="AA26">
        <v>1150.3082280000001</v>
      </c>
      <c r="AB26">
        <v>1181.4125979999999</v>
      </c>
      <c r="AC26">
        <v>1217.249634</v>
      </c>
      <c r="AD26">
        <v>1268.7094729999999</v>
      </c>
      <c r="AE26">
        <v>1302.913452</v>
      </c>
      <c r="AF26">
        <v>1334.0649410000001</v>
      </c>
      <c r="AG26">
        <v>1379.4960940000001</v>
      </c>
      <c r="AH26">
        <v>1413.8126219999999</v>
      </c>
      <c r="AI26">
        <v>1448.9676509999999</v>
      </c>
      <c r="AJ26" s="22">
        <v>4.9000000000000002E-2</v>
      </c>
    </row>
    <row r="27" spans="1:36" x14ac:dyDescent="0.25">
      <c r="A27" t="s">
        <v>1350</v>
      </c>
      <c r="B27" t="s">
        <v>1349</v>
      </c>
      <c r="C27" t="s">
        <v>1348</v>
      </c>
      <c r="D27" t="s">
        <v>540</v>
      </c>
      <c r="E27">
        <v>7.2617570000000002</v>
      </c>
      <c r="F27">
        <v>7.1317060000000003</v>
      </c>
      <c r="G27">
        <v>7.3713329999999999</v>
      </c>
      <c r="H27">
        <v>7.6314289999999998</v>
      </c>
      <c r="I27">
        <v>7.9388050000000003</v>
      </c>
      <c r="J27">
        <v>8.25793</v>
      </c>
      <c r="K27">
        <v>8.6959309999999999</v>
      </c>
      <c r="L27">
        <v>9.2486280000000001</v>
      </c>
      <c r="M27">
        <v>9.9263720000000006</v>
      </c>
      <c r="N27">
        <v>10.470497</v>
      </c>
      <c r="O27">
        <v>11.130689</v>
      </c>
      <c r="P27">
        <v>11.797069</v>
      </c>
      <c r="Q27">
        <v>12.471461</v>
      </c>
      <c r="R27">
        <v>13.203564999999999</v>
      </c>
      <c r="S27">
        <v>13.967699</v>
      </c>
      <c r="T27">
        <v>14.725889</v>
      </c>
      <c r="U27">
        <v>15.443156</v>
      </c>
      <c r="V27">
        <v>16.196693</v>
      </c>
      <c r="W27">
        <v>16.973568</v>
      </c>
      <c r="X27">
        <v>17.735476999999999</v>
      </c>
      <c r="Y27">
        <v>18.487103999999999</v>
      </c>
      <c r="Z27">
        <v>19.144907</v>
      </c>
      <c r="AA27">
        <v>19.756143999999999</v>
      </c>
      <c r="AB27">
        <v>20.37764</v>
      </c>
      <c r="AC27">
        <v>21.032349</v>
      </c>
      <c r="AD27">
        <v>21.722670000000001</v>
      </c>
      <c r="AE27">
        <v>22.431474999999999</v>
      </c>
      <c r="AF27">
        <v>23.125471000000001</v>
      </c>
      <c r="AG27">
        <v>23.84638</v>
      </c>
      <c r="AH27">
        <v>24.602717999999999</v>
      </c>
      <c r="AI27">
        <v>25.411739000000001</v>
      </c>
      <c r="AJ27" s="22">
        <v>4.2999999999999997E-2</v>
      </c>
    </row>
    <row r="28" spans="1:36" s="38" customFormat="1" x14ac:dyDescent="0.25">
      <c r="A28" s="38" t="s">
        <v>1347</v>
      </c>
      <c r="B28" s="38" t="s">
        <v>1346</v>
      </c>
      <c r="C28" s="38" t="s">
        <v>1345</v>
      </c>
      <c r="D28" s="38" t="s">
        <v>1250</v>
      </c>
      <c r="E28" s="38">
        <v>4777.5668949999999</v>
      </c>
      <c r="F28" s="38">
        <v>5135.2470700000003</v>
      </c>
      <c r="G28" s="38">
        <v>5659.9975590000004</v>
      </c>
      <c r="H28" s="38">
        <v>5713.5405270000001</v>
      </c>
      <c r="I28" s="38">
        <v>5792.4189450000003</v>
      </c>
      <c r="J28" s="38">
        <v>5849.501953</v>
      </c>
      <c r="K28" s="38">
        <v>5778.6196289999998</v>
      </c>
      <c r="L28" s="38">
        <v>5683.4472660000001</v>
      </c>
      <c r="M28" s="38">
        <v>5729.2172849999997</v>
      </c>
      <c r="N28" s="38">
        <v>5752.921875</v>
      </c>
      <c r="O28" s="38">
        <v>5794.1308589999999</v>
      </c>
      <c r="P28" s="38">
        <v>5815.1259769999997</v>
      </c>
      <c r="Q28" s="38">
        <v>5853.7866210000002</v>
      </c>
      <c r="R28" s="38">
        <v>5884.1684569999998</v>
      </c>
      <c r="S28" s="38">
        <v>5935.794922</v>
      </c>
      <c r="T28" s="38">
        <v>5942.1479490000002</v>
      </c>
      <c r="U28" s="38">
        <v>5899.8701170000004</v>
      </c>
      <c r="V28" s="38">
        <v>5865.5498049999997</v>
      </c>
      <c r="W28" s="38">
        <v>5877.4335940000001</v>
      </c>
      <c r="X28" s="38">
        <v>5865.1044920000004</v>
      </c>
      <c r="Y28" s="38">
        <v>5848.2705079999996</v>
      </c>
      <c r="Z28" s="38">
        <v>5836.1997069999998</v>
      </c>
      <c r="AA28" s="38">
        <v>5822.5346680000002</v>
      </c>
      <c r="AB28" s="38">
        <v>5797.5927730000003</v>
      </c>
      <c r="AC28" s="38">
        <v>5787.5117190000001</v>
      </c>
      <c r="AD28" s="38">
        <v>5840.4858400000003</v>
      </c>
      <c r="AE28" s="38">
        <v>5808.4165039999998</v>
      </c>
      <c r="AF28" s="38">
        <v>5768.8120120000003</v>
      </c>
      <c r="AG28" s="38">
        <v>5784.9287109999996</v>
      </c>
      <c r="AH28" s="38">
        <v>5746.5708009999998</v>
      </c>
      <c r="AI28" s="38">
        <v>5701.9614259999998</v>
      </c>
      <c r="AJ28" s="39">
        <v>6.0000000000000001E-3</v>
      </c>
    </row>
    <row r="29" spans="1:36" ht="15.75" thickBot="1" x14ac:dyDescent="0.3">
      <c r="A29" s="33" t="s">
        <v>1344</v>
      </c>
      <c r="B29" s="33"/>
      <c r="C29" s="33" t="s">
        <v>1343</v>
      </c>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4"/>
    </row>
    <row r="30" spans="1:36" ht="15.75" thickTop="1" x14ac:dyDescent="0.25">
      <c r="A30" t="s">
        <v>289</v>
      </c>
      <c r="C30" t="s">
        <v>1342</v>
      </c>
    </row>
    <row r="31" spans="1:36" x14ac:dyDescent="0.25">
      <c r="A31" t="s">
        <v>257</v>
      </c>
      <c r="B31" t="s">
        <v>1341</v>
      </c>
      <c r="C31" t="s">
        <v>1340</v>
      </c>
      <c r="D31" t="s">
        <v>1250</v>
      </c>
      <c r="E31">
        <v>6511.5112300000001</v>
      </c>
      <c r="F31">
        <v>7292.9345700000003</v>
      </c>
      <c r="G31">
        <v>7525.9262699999999</v>
      </c>
      <c r="H31">
        <v>7716.5991210000002</v>
      </c>
      <c r="I31">
        <v>8010.6342770000001</v>
      </c>
      <c r="J31">
        <v>8217.6806639999995</v>
      </c>
      <c r="K31">
        <v>8112.4086909999996</v>
      </c>
      <c r="L31">
        <v>7927.6225590000004</v>
      </c>
      <c r="M31">
        <v>7939.861328</v>
      </c>
      <c r="N31">
        <v>7908.939453</v>
      </c>
      <c r="O31">
        <v>7718.6572269999997</v>
      </c>
      <c r="P31">
        <v>7683.6752930000002</v>
      </c>
      <c r="Q31">
        <v>7655.0903319999998</v>
      </c>
      <c r="R31">
        <v>7618.3012699999999</v>
      </c>
      <c r="S31">
        <v>7564.6049800000001</v>
      </c>
      <c r="T31">
        <v>7588.0214839999999</v>
      </c>
      <c r="U31">
        <v>7548.6801759999998</v>
      </c>
      <c r="V31">
        <v>7479.4257809999999</v>
      </c>
      <c r="W31">
        <v>7456.2070309999999</v>
      </c>
      <c r="X31">
        <v>7444.9130859999996</v>
      </c>
      <c r="Y31">
        <v>7408.1596680000002</v>
      </c>
      <c r="Z31">
        <v>7379.0336909999996</v>
      </c>
      <c r="AA31">
        <v>7367.5815430000002</v>
      </c>
      <c r="AB31">
        <v>7330.8530270000001</v>
      </c>
      <c r="AC31">
        <v>7297.3505859999996</v>
      </c>
      <c r="AD31">
        <v>7318.8364259999998</v>
      </c>
      <c r="AE31">
        <v>7272.265625</v>
      </c>
      <c r="AF31">
        <v>7213.9648440000001</v>
      </c>
      <c r="AG31">
        <v>7236.2163090000004</v>
      </c>
      <c r="AH31">
        <v>7160.7158200000003</v>
      </c>
      <c r="AI31">
        <v>7073.6337890000004</v>
      </c>
      <c r="AJ31" s="22">
        <v>3.0000000000000001E-3</v>
      </c>
    </row>
    <row r="32" spans="1:36" x14ac:dyDescent="0.25">
      <c r="A32" t="s">
        <v>259</v>
      </c>
      <c r="B32" t="s">
        <v>1339</v>
      </c>
      <c r="C32" t="s">
        <v>1338</v>
      </c>
      <c r="D32" t="s">
        <v>1250</v>
      </c>
      <c r="E32">
        <v>46.653286000000001</v>
      </c>
      <c r="F32">
        <v>86.627808000000002</v>
      </c>
      <c r="G32">
        <v>118.902939</v>
      </c>
      <c r="H32">
        <v>111.870407</v>
      </c>
      <c r="I32">
        <v>112.74366000000001</v>
      </c>
      <c r="J32">
        <v>118.86602000000001</v>
      </c>
      <c r="K32">
        <v>113.95781700000001</v>
      </c>
      <c r="L32">
        <v>110.3395</v>
      </c>
      <c r="M32">
        <v>114.477501</v>
      </c>
      <c r="N32">
        <v>115.45842</v>
      </c>
      <c r="O32">
        <v>113.54399100000001</v>
      </c>
      <c r="P32">
        <v>113.89194500000001</v>
      </c>
      <c r="Q32">
        <v>115.929947</v>
      </c>
      <c r="R32">
        <v>115.80641199999999</v>
      </c>
      <c r="S32">
        <v>118.985512</v>
      </c>
      <c r="T32">
        <v>119.196495</v>
      </c>
      <c r="U32">
        <v>121.283905</v>
      </c>
      <c r="V32">
        <v>120.205467</v>
      </c>
      <c r="W32">
        <v>120.307976</v>
      </c>
      <c r="X32">
        <v>122.686348</v>
      </c>
      <c r="Y32">
        <v>120.37797500000001</v>
      </c>
      <c r="Z32">
        <v>120.40473900000001</v>
      </c>
      <c r="AA32">
        <v>120.17377500000001</v>
      </c>
      <c r="AB32">
        <v>119.908913</v>
      </c>
      <c r="AC32">
        <v>119.431061</v>
      </c>
      <c r="AD32">
        <v>120.896111</v>
      </c>
      <c r="AE32">
        <v>119.21642300000001</v>
      </c>
      <c r="AF32">
        <v>118.31201900000001</v>
      </c>
      <c r="AG32">
        <v>118.43898</v>
      </c>
      <c r="AH32">
        <v>117.401825</v>
      </c>
      <c r="AI32">
        <v>115.73097199999999</v>
      </c>
      <c r="AJ32" s="22">
        <v>3.1E-2</v>
      </c>
    </row>
    <row r="33" spans="1:36" x14ac:dyDescent="0.25">
      <c r="A33" t="s">
        <v>292</v>
      </c>
      <c r="B33" t="s">
        <v>1337</v>
      </c>
      <c r="C33" t="s">
        <v>1336</v>
      </c>
      <c r="D33" t="s">
        <v>1250</v>
      </c>
      <c r="E33">
        <v>6558.1645509999998</v>
      </c>
      <c r="F33">
        <v>7379.5625</v>
      </c>
      <c r="G33">
        <v>7644.8291019999997</v>
      </c>
      <c r="H33">
        <v>7828.4697269999997</v>
      </c>
      <c r="I33">
        <v>8123.3779299999997</v>
      </c>
      <c r="J33">
        <v>8336.546875</v>
      </c>
      <c r="K33">
        <v>8226.3662110000005</v>
      </c>
      <c r="L33">
        <v>8037.9619140000004</v>
      </c>
      <c r="M33">
        <v>8054.3388670000004</v>
      </c>
      <c r="N33">
        <v>8024.3979490000002</v>
      </c>
      <c r="O33">
        <v>7832.201172</v>
      </c>
      <c r="P33">
        <v>7797.5673829999996</v>
      </c>
      <c r="Q33">
        <v>7771.0205079999996</v>
      </c>
      <c r="R33">
        <v>7734.1079099999997</v>
      </c>
      <c r="S33">
        <v>7683.5903319999998</v>
      </c>
      <c r="T33">
        <v>7707.2177730000003</v>
      </c>
      <c r="U33">
        <v>7669.9638670000004</v>
      </c>
      <c r="V33">
        <v>7599.6313479999999</v>
      </c>
      <c r="W33">
        <v>7576.5151370000003</v>
      </c>
      <c r="X33">
        <v>7567.5996089999999</v>
      </c>
      <c r="Y33">
        <v>7528.5375979999999</v>
      </c>
      <c r="Z33">
        <v>7499.4384769999997</v>
      </c>
      <c r="AA33">
        <v>7487.7553710000002</v>
      </c>
      <c r="AB33">
        <v>7450.7617190000001</v>
      </c>
      <c r="AC33">
        <v>7416.7817379999997</v>
      </c>
      <c r="AD33">
        <v>7439.732422</v>
      </c>
      <c r="AE33">
        <v>7391.4819340000004</v>
      </c>
      <c r="AF33">
        <v>7332.2768550000001</v>
      </c>
      <c r="AG33">
        <v>7354.6552730000003</v>
      </c>
      <c r="AH33">
        <v>7278.1176759999998</v>
      </c>
      <c r="AI33">
        <v>7189.3647460000002</v>
      </c>
      <c r="AJ33" s="22">
        <v>3.0000000000000001E-3</v>
      </c>
    </row>
    <row r="34" spans="1:36" ht="15.75" thickBot="1" x14ac:dyDescent="0.3">
      <c r="A34" s="33" t="s">
        <v>294</v>
      </c>
      <c r="B34" s="33"/>
      <c r="C34" s="33" t="s">
        <v>1335</v>
      </c>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4"/>
    </row>
    <row r="35" spans="1:36" ht="15.75" thickTop="1" x14ac:dyDescent="0.25">
      <c r="A35" t="s">
        <v>264</v>
      </c>
      <c r="B35" t="s">
        <v>1334</v>
      </c>
      <c r="C35" t="s">
        <v>1333</v>
      </c>
      <c r="D35" t="s">
        <v>1250</v>
      </c>
      <c r="E35">
        <v>658.66039999999998</v>
      </c>
      <c r="F35">
        <v>672.66931199999999</v>
      </c>
      <c r="G35">
        <v>696.22937000000002</v>
      </c>
      <c r="H35">
        <v>714.13098100000002</v>
      </c>
      <c r="I35">
        <v>741.75299099999995</v>
      </c>
      <c r="J35">
        <v>761.37091099999998</v>
      </c>
      <c r="K35">
        <v>754.853027</v>
      </c>
      <c r="L35">
        <v>739.60461399999997</v>
      </c>
      <c r="M35">
        <v>742.00176999999996</v>
      </c>
      <c r="N35">
        <v>740.44988999999998</v>
      </c>
      <c r="O35">
        <v>724.608521</v>
      </c>
      <c r="P35">
        <v>722.612122</v>
      </c>
      <c r="Q35">
        <v>721.50848399999995</v>
      </c>
      <c r="R35">
        <v>719.58471699999996</v>
      </c>
      <c r="S35">
        <v>716.46832300000005</v>
      </c>
      <c r="T35">
        <v>719.96905500000003</v>
      </c>
      <c r="U35">
        <v>717.42846699999996</v>
      </c>
      <c r="V35">
        <v>712.79492200000004</v>
      </c>
      <c r="W35">
        <v>712.05938700000002</v>
      </c>
      <c r="X35">
        <v>712.29937700000005</v>
      </c>
      <c r="Y35">
        <v>710.03509499999996</v>
      </c>
      <c r="Z35">
        <v>708.38903800000003</v>
      </c>
      <c r="AA35">
        <v>708.26019299999996</v>
      </c>
      <c r="AB35">
        <v>705.70605499999999</v>
      </c>
      <c r="AC35">
        <v>703.53607199999999</v>
      </c>
      <c r="AD35">
        <v>706.82189900000003</v>
      </c>
      <c r="AE35">
        <v>703.31671100000005</v>
      </c>
      <c r="AF35">
        <v>698.72473100000002</v>
      </c>
      <c r="AG35">
        <v>701.90130599999998</v>
      </c>
      <c r="AH35">
        <v>695.80841099999998</v>
      </c>
      <c r="AI35">
        <v>688.55413799999997</v>
      </c>
      <c r="AJ35" s="22">
        <v>1E-3</v>
      </c>
    </row>
    <row r="36" spans="1:36" x14ac:dyDescent="0.25">
      <c r="A36" t="s">
        <v>24</v>
      </c>
      <c r="B36" t="s">
        <v>1332</v>
      </c>
      <c r="C36" t="s">
        <v>1331</v>
      </c>
      <c r="D36" t="s">
        <v>1250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t="s">
        <v>11</v>
      </c>
    </row>
    <row r="37" spans="1:36" x14ac:dyDescent="0.25">
      <c r="A37" t="s">
        <v>23</v>
      </c>
      <c r="B37" t="s">
        <v>1330</v>
      </c>
      <c r="C37" t="s">
        <v>1329</v>
      </c>
      <c r="D37" t="s">
        <v>1250</v>
      </c>
      <c r="E37">
        <v>11.011377</v>
      </c>
      <c r="F37">
        <v>12.580558</v>
      </c>
      <c r="G37">
        <v>13.856382</v>
      </c>
      <c r="H37">
        <v>14.729568</v>
      </c>
      <c r="I37">
        <v>17.766370999999999</v>
      </c>
      <c r="J37">
        <v>20.602139999999999</v>
      </c>
      <c r="K37">
        <v>23.901951</v>
      </c>
      <c r="L37">
        <v>26.800146000000002</v>
      </c>
      <c r="M37">
        <v>30.963303</v>
      </c>
      <c r="N37">
        <v>35.670749999999998</v>
      </c>
      <c r="O37">
        <v>39.973483999999999</v>
      </c>
      <c r="P37">
        <v>45.244709</v>
      </c>
      <c r="Q37">
        <v>51.161358</v>
      </c>
      <c r="R37">
        <v>57.174720999999998</v>
      </c>
      <c r="S37">
        <v>63.200184</v>
      </c>
      <c r="T37">
        <v>69.404929999999993</v>
      </c>
      <c r="U37">
        <v>75.094666000000004</v>
      </c>
      <c r="V37">
        <v>80.330344999999994</v>
      </c>
      <c r="W37">
        <v>85.896759000000003</v>
      </c>
      <c r="X37">
        <v>91.319007999999997</v>
      </c>
      <c r="Y37">
        <v>96.360229000000004</v>
      </c>
      <c r="Z37">
        <v>101.13458300000001</v>
      </c>
      <c r="AA37">
        <v>106.007904</v>
      </c>
      <c r="AB37">
        <v>110.533821</v>
      </c>
      <c r="AC37">
        <v>115.07858299999999</v>
      </c>
      <c r="AD37">
        <v>120.596695</v>
      </c>
      <c r="AE37">
        <v>124.79433400000001</v>
      </c>
      <c r="AF37">
        <v>128.80905200000001</v>
      </c>
      <c r="AG37">
        <v>134.22468599999999</v>
      </c>
      <c r="AH37">
        <v>138.10290499999999</v>
      </c>
      <c r="AI37">
        <v>141.68150299999999</v>
      </c>
      <c r="AJ37" s="22">
        <v>8.8999999999999996E-2</v>
      </c>
    </row>
    <row r="38" spans="1:36" x14ac:dyDescent="0.25">
      <c r="A38" t="s">
        <v>200</v>
      </c>
      <c r="B38" t="s">
        <v>1328</v>
      </c>
      <c r="C38" t="s">
        <v>1327</v>
      </c>
      <c r="D38" t="s">
        <v>1250</v>
      </c>
      <c r="E38">
        <v>25.837799</v>
      </c>
      <c r="F38">
        <v>31.257812000000001</v>
      </c>
      <c r="G38">
        <v>36.313628999999999</v>
      </c>
      <c r="H38">
        <v>41.621760999999999</v>
      </c>
      <c r="I38">
        <v>48.076756000000003</v>
      </c>
      <c r="J38">
        <v>52.635860000000001</v>
      </c>
      <c r="K38">
        <v>55.501873000000003</v>
      </c>
      <c r="L38">
        <v>60.360518999999996</v>
      </c>
      <c r="M38">
        <v>68.817986000000005</v>
      </c>
      <c r="N38">
        <v>78.638526999999996</v>
      </c>
      <c r="O38">
        <v>91.469397999999998</v>
      </c>
      <c r="P38">
        <v>104.873695</v>
      </c>
      <c r="Q38">
        <v>121.007698</v>
      </c>
      <c r="R38">
        <v>137.83313000000001</v>
      </c>
      <c r="S38">
        <v>156.39167800000001</v>
      </c>
      <c r="T38">
        <v>175.18623400000001</v>
      </c>
      <c r="U38">
        <v>193.61909499999999</v>
      </c>
      <c r="V38">
        <v>212.34343000000001</v>
      </c>
      <c r="W38">
        <v>232.899643</v>
      </c>
      <c r="X38">
        <v>252.66897599999999</v>
      </c>
      <c r="Y38">
        <v>272.35217299999999</v>
      </c>
      <c r="Z38">
        <v>286.00414999999998</v>
      </c>
      <c r="AA38">
        <v>298.94357300000001</v>
      </c>
      <c r="AB38">
        <v>311.789062</v>
      </c>
      <c r="AC38">
        <v>325.64083900000003</v>
      </c>
      <c r="AD38">
        <v>343.58065800000003</v>
      </c>
      <c r="AE38">
        <v>357.28460699999999</v>
      </c>
      <c r="AF38">
        <v>370.97598299999999</v>
      </c>
      <c r="AG38">
        <v>388.95461999999998</v>
      </c>
      <c r="AH38">
        <v>404.656677</v>
      </c>
      <c r="AI38">
        <v>419.97311400000001</v>
      </c>
      <c r="AJ38" s="22">
        <v>9.7000000000000003E-2</v>
      </c>
    </row>
    <row r="39" spans="1:36" x14ac:dyDescent="0.25">
      <c r="A39" t="s">
        <v>31</v>
      </c>
      <c r="B39" t="s">
        <v>1326</v>
      </c>
      <c r="C39" t="s">
        <v>1325</v>
      </c>
      <c r="D39" t="s">
        <v>1250</v>
      </c>
      <c r="E39">
        <v>3.735878</v>
      </c>
      <c r="F39">
        <v>4.1541399999999999</v>
      </c>
      <c r="G39">
        <v>4.3199930000000002</v>
      </c>
      <c r="H39">
        <v>4.4896120000000002</v>
      </c>
      <c r="I39">
        <v>4.8460700000000001</v>
      </c>
      <c r="J39">
        <v>5.0184350000000002</v>
      </c>
      <c r="K39">
        <v>5.0880770000000002</v>
      </c>
      <c r="L39">
        <v>5.6110899999999999</v>
      </c>
      <c r="M39">
        <v>6.3576269999999999</v>
      </c>
      <c r="N39">
        <v>7.1380610000000004</v>
      </c>
      <c r="O39">
        <v>7.8375640000000004</v>
      </c>
      <c r="P39">
        <v>8.6499839999999999</v>
      </c>
      <c r="Q39">
        <v>9.5275210000000001</v>
      </c>
      <c r="R39">
        <v>10.36993</v>
      </c>
      <c r="S39">
        <v>11.207824</v>
      </c>
      <c r="T39">
        <v>12.104683</v>
      </c>
      <c r="U39">
        <v>12.992331</v>
      </c>
      <c r="V39">
        <v>13.974368999999999</v>
      </c>
      <c r="W39">
        <v>15.18399</v>
      </c>
      <c r="X39">
        <v>16.544401000000001</v>
      </c>
      <c r="Y39">
        <v>18.060143</v>
      </c>
      <c r="Z39">
        <v>19.723482000000001</v>
      </c>
      <c r="AA39">
        <v>21.642765000000001</v>
      </c>
      <c r="AB39">
        <v>23.778744</v>
      </c>
      <c r="AC39">
        <v>26.269089000000001</v>
      </c>
      <c r="AD39">
        <v>29.479752999999999</v>
      </c>
      <c r="AE39">
        <v>32.905864999999999</v>
      </c>
      <c r="AF39">
        <v>36.874755999999998</v>
      </c>
      <c r="AG39">
        <v>41.898772999999998</v>
      </c>
      <c r="AH39">
        <v>47.256931000000002</v>
      </c>
      <c r="AI39">
        <v>53.308647000000001</v>
      </c>
      <c r="AJ39" s="22">
        <v>9.2999999999999999E-2</v>
      </c>
    </row>
    <row r="40" spans="1:36" x14ac:dyDescent="0.25">
      <c r="A40" t="s">
        <v>30</v>
      </c>
      <c r="B40" t="s">
        <v>1324</v>
      </c>
      <c r="C40" t="s">
        <v>1323</v>
      </c>
      <c r="D40" t="s">
        <v>1250</v>
      </c>
      <c r="E40">
        <v>20.528244000000001</v>
      </c>
      <c r="F40">
        <v>24.639990000000001</v>
      </c>
      <c r="G40">
        <v>24.848987999999999</v>
      </c>
      <c r="H40">
        <v>23.036037</v>
      </c>
      <c r="I40">
        <v>21.596160999999999</v>
      </c>
      <c r="J40">
        <v>39.537579000000001</v>
      </c>
      <c r="K40">
        <v>117.66728999999999</v>
      </c>
      <c r="L40">
        <v>136.57620199999999</v>
      </c>
      <c r="M40">
        <v>138.54098500000001</v>
      </c>
      <c r="N40">
        <v>138.300262</v>
      </c>
      <c r="O40">
        <v>138.926895</v>
      </c>
      <c r="P40">
        <v>141.40266399999999</v>
      </c>
      <c r="Q40">
        <v>145.65278599999999</v>
      </c>
      <c r="R40">
        <v>149.34205600000001</v>
      </c>
      <c r="S40">
        <v>152.88682600000001</v>
      </c>
      <c r="T40">
        <v>156.194107</v>
      </c>
      <c r="U40">
        <v>157.88142400000001</v>
      </c>
      <c r="V40">
        <v>159.08706699999999</v>
      </c>
      <c r="W40">
        <v>161.10990899999999</v>
      </c>
      <c r="X40">
        <v>162.462738</v>
      </c>
      <c r="Y40">
        <v>163.21618699999999</v>
      </c>
      <c r="Z40">
        <v>162.86558500000001</v>
      </c>
      <c r="AA40">
        <v>162.495621</v>
      </c>
      <c r="AB40">
        <v>161.73109400000001</v>
      </c>
      <c r="AC40">
        <v>161.126251</v>
      </c>
      <c r="AD40">
        <v>161.926086</v>
      </c>
      <c r="AE40">
        <v>160.603455</v>
      </c>
      <c r="AF40">
        <v>158.96165500000001</v>
      </c>
      <c r="AG40">
        <v>158.86811800000001</v>
      </c>
      <c r="AH40">
        <v>157.11866800000001</v>
      </c>
      <c r="AI40">
        <v>154.92442299999999</v>
      </c>
      <c r="AJ40" s="22">
        <v>7.0000000000000007E-2</v>
      </c>
    </row>
    <row r="41" spans="1:36" x14ac:dyDescent="0.25">
      <c r="A41" t="s">
        <v>271</v>
      </c>
      <c r="B41" t="s">
        <v>1322</v>
      </c>
      <c r="C41" t="s">
        <v>1321</v>
      </c>
      <c r="D41" t="s">
        <v>1250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1320</v>
      </c>
      <c r="C42" t="s">
        <v>1319</v>
      </c>
      <c r="D42" t="s">
        <v>1250</v>
      </c>
      <c r="E42">
        <v>216.35252399999999</v>
      </c>
      <c r="F42">
        <v>258.38601699999998</v>
      </c>
      <c r="G42">
        <v>276.328217</v>
      </c>
      <c r="H42">
        <v>286.79894999999999</v>
      </c>
      <c r="I42">
        <v>303.40158100000002</v>
      </c>
      <c r="J42">
        <v>318.14312699999999</v>
      </c>
      <c r="K42">
        <v>371.40853900000002</v>
      </c>
      <c r="L42">
        <v>393.50906400000002</v>
      </c>
      <c r="M42">
        <v>407.98376500000001</v>
      </c>
      <c r="N42">
        <v>419.665527</v>
      </c>
      <c r="O42">
        <v>430.00949100000003</v>
      </c>
      <c r="P42">
        <v>443.32437099999999</v>
      </c>
      <c r="Q42">
        <v>459.16482500000001</v>
      </c>
      <c r="R42">
        <v>473.461975</v>
      </c>
      <c r="S42">
        <v>488.19302399999998</v>
      </c>
      <c r="T42">
        <v>503.16168199999998</v>
      </c>
      <c r="U42">
        <v>514.92602499999998</v>
      </c>
      <c r="V42">
        <v>525.28985599999999</v>
      </c>
      <c r="W42">
        <v>539.41119400000002</v>
      </c>
      <c r="X42">
        <v>552.56994599999996</v>
      </c>
      <c r="Y42">
        <v>564.76415999999995</v>
      </c>
      <c r="Z42">
        <v>576.14086899999995</v>
      </c>
      <c r="AA42">
        <v>588.35790999999995</v>
      </c>
      <c r="AB42">
        <v>599.37817399999994</v>
      </c>
      <c r="AC42">
        <v>611.18029799999999</v>
      </c>
      <c r="AD42">
        <v>628.86724900000002</v>
      </c>
      <c r="AE42">
        <v>639.23828100000003</v>
      </c>
      <c r="AF42">
        <v>649.35613999999998</v>
      </c>
      <c r="AG42">
        <v>666.44372599999997</v>
      </c>
      <c r="AH42">
        <v>676.73120100000006</v>
      </c>
      <c r="AI42">
        <v>685.68151899999998</v>
      </c>
      <c r="AJ42" s="22">
        <v>3.9E-2</v>
      </c>
    </row>
    <row r="43" spans="1:36" x14ac:dyDescent="0.25">
      <c r="A43" t="s">
        <v>275</v>
      </c>
      <c r="B43" t="s">
        <v>1318</v>
      </c>
      <c r="C43" t="s">
        <v>1317</v>
      </c>
      <c r="D43" t="s">
        <v>1250</v>
      </c>
      <c r="E43">
        <v>0.87621000000000004</v>
      </c>
      <c r="F43">
        <v>0.99395999999999995</v>
      </c>
      <c r="G43">
        <v>1.051358</v>
      </c>
      <c r="H43">
        <v>1.1040430000000001</v>
      </c>
      <c r="I43">
        <v>1.17157</v>
      </c>
      <c r="J43">
        <v>1.2196130000000001</v>
      </c>
      <c r="K43">
        <v>1.2294160000000001</v>
      </c>
      <c r="L43">
        <v>1.212275</v>
      </c>
      <c r="M43">
        <v>1.219368</v>
      </c>
      <c r="N43">
        <v>1.2173890000000001</v>
      </c>
      <c r="O43">
        <v>1.1982729999999999</v>
      </c>
      <c r="P43">
        <v>1.1974880000000001</v>
      </c>
      <c r="Q43">
        <v>1.201549</v>
      </c>
      <c r="R43">
        <v>1.2030479999999999</v>
      </c>
      <c r="S43">
        <v>1.2060599999999999</v>
      </c>
      <c r="T43">
        <v>1.2143790000000001</v>
      </c>
      <c r="U43">
        <v>1.2150339999999999</v>
      </c>
      <c r="V43">
        <v>1.2121649999999999</v>
      </c>
      <c r="W43">
        <v>1.217994</v>
      </c>
      <c r="X43">
        <v>1.2236469999999999</v>
      </c>
      <c r="Y43">
        <v>1.226083</v>
      </c>
      <c r="Z43">
        <v>1.2284310000000001</v>
      </c>
      <c r="AA43">
        <v>1.2325710000000001</v>
      </c>
      <c r="AB43">
        <v>1.233757</v>
      </c>
      <c r="AC43">
        <v>1.236186</v>
      </c>
      <c r="AD43">
        <v>1.249331</v>
      </c>
      <c r="AE43">
        <v>1.248434</v>
      </c>
      <c r="AF43">
        <v>1.2473430000000001</v>
      </c>
      <c r="AG43">
        <v>1.25969</v>
      </c>
      <c r="AH43">
        <v>1.2579670000000001</v>
      </c>
      <c r="AI43">
        <v>1.2542310000000001</v>
      </c>
      <c r="AJ43" s="22">
        <v>1.2E-2</v>
      </c>
    </row>
    <row r="44" spans="1:36" x14ac:dyDescent="0.25">
      <c r="A44" t="s">
        <v>277</v>
      </c>
      <c r="B44" t="s">
        <v>1316</v>
      </c>
      <c r="C44" t="s">
        <v>1315</v>
      </c>
      <c r="D44" t="s">
        <v>1250</v>
      </c>
      <c r="E44">
        <v>4.7817299999999996</v>
      </c>
      <c r="F44">
        <v>5.3511170000000003</v>
      </c>
      <c r="G44">
        <v>5.5524279999999999</v>
      </c>
      <c r="H44">
        <v>5.6912250000000002</v>
      </c>
      <c r="I44">
        <v>5.9136699999999998</v>
      </c>
      <c r="J44">
        <v>6.088209</v>
      </c>
      <c r="K44">
        <v>6.1020089999999998</v>
      </c>
      <c r="L44">
        <v>6.0040950000000004</v>
      </c>
      <c r="M44">
        <v>6.0356569999999996</v>
      </c>
      <c r="N44">
        <v>6.0331970000000004</v>
      </c>
      <c r="O44">
        <v>5.9192840000000002</v>
      </c>
      <c r="P44">
        <v>5.9185179999999997</v>
      </c>
      <c r="Q44">
        <v>5.9289249999999996</v>
      </c>
      <c r="R44">
        <v>5.9312319999999996</v>
      </c>
      <c r="S44">
        <v>5.9259380000000004</v>
      </c>
      <c r="T44">
        <v>5.9714159999999996</v>
      </c>
      <c r="U44">
        <v>5.9710169999999998</v>
      </c>
      <c r="V44">
        <v>5.9470619999999998</v>
      </c>
      <c r="W44">
        <v>5.960375</v>
      </c>
      <c r="X44">
        <v>5.9814780000000001</v>
      </c>
      <c r="Y44">
        <v>5.9808849999999998</v>
      </c>
      <c r="Z44">
        <v>5.9818049999999996</v>
      </c>
      <c r="AA44">
        <v>5.9949300000000001</v>
      </c>
      <c r="AB44">
        <v>5.989414</v>
      </c>
      <c r="AC44">
        <v>5.98766</v>
      </c>
      <c r="AD44">
        <v>6.0344800000000003</v>
      </c>
      <c r="AE44">
        <v>6.021496</v>
      </c>
      <c r="AF44">
        <v>6.0008499999999998</v>
      </c>
      <c r="AG44">
        <v>6.0470119999999996</v>
      </c>
      <c r="AH44">
        <v>6.0168489999999997</v>
      </c>
      <c r="AI44">
        <v>5.9768429999999997</v>
      </c>
      <c r="AJ44" s="22">
        <v>7.0000000000000001E-3</v>
      </c>
    </row>
    <row r="45" spans="1:36" x14ac:dyDescent="0.25">
      <c r="A45" t="s">
        <v>279</v>
      </c>
      <c r="B45" t="s">
        <v>1314</v>
      </c>
      <c r="C45" t="s">
        <v>1313</v>
      </c>
      <c r="D45" t="s">
        <v>1250</v>
      </c>
      <c r="E45">
        <v>0.89677600000000002</v>
      </c>
      <c r="F45">
        <v>1.05261</v>
      </c>
      <c r="G45">
        <v>1.111326</v>
      </c>
      <c r="H45">
        <v>1.1517440000000001</v>
      </c>
      <c r="I45">
        <v>1.2034370000000001</v>
      </c>
      <c r="J45">
        <v>1.2427410000000001</v>
      </c>
      <c r="K45">
        <v>1.266402</v>
      </c>
      <c r="L45">
        <v>1.268268</v>
      </c>
      <c r="M45">
        <v>1.2902039999999999</v>
      </c>
      <c r="N45">
        <v>1.3070280000000001</v>
      </c>
      <c r="O45">
        <v>1.3013950000000001</v>
      </c>
      <c r="P45">
        <v>1.309787</v>
      </c>
      <c r="Q45">
        <v>1.32857</v>
      </c>
      <c r="R45">
        <v>1.3452820000000001</v>
      </c>
      <c r="S45">
        <v>1.3697189999999999</v>
      </c>
      <c r="T45">
        <v>1.390582</v>
      </c>
      <c r="U45">
        <v>1.4033450000000001</v>
      </c>
      <c r="V45">
        <v>1.4135169999999999</v>
      </c>
      <c r="W45">
        <v>1.4373009999999999</v>
      </c>
      <c r="X45">
        <v>1.4608140000000001</v>
      </c>
      <c r="Y45">
        <v>1.48447</v>
      </c>
      <c r="Z45">
        <v>1.5096099999999999</v>
      </c>
      <c r="AA45">
        <v>1.535431</v>
      </c>
      <c r="AB45">
        <v>1.5651459999999999</v>
      </c>
      <c r="AC45">
        <v>1.59473</v>
      </c>
      <c r="AD45">
        <v>1.645246</v>
      </c>
      <c r="AE45">
        <v>1.670202</v>
      </c>
      <c r="AF45">
        <v>1.6961090000000001</v>
      </c>
      <c r="AG45">
        <v>1.738963</v>
      </c>
      <c r="AH45">
        <v>1.7687390000000001</v>
      </c>
      <c r="AI45">
        <v>1.797183</v>
      </c>
      <c r="AJ45" s="22">
        <v>2.3E-2</v>
      </c>
    </row>
    <row r="46" spans="1:36" x14ac:dyDescent="0.25">
      <c r="A46" t="s">
        <v>281</v>
      </c>
      <c r="B46" t="s">
        <v>1312</v>
      </c>
      <c r="C46" t="s">
        <v>1311</v>
      </c>
      <c r="D46" t="s">
        <v>1250</v>
      </c>
      <c r="E46">
        <v>3.090303</v>
      </c>
      <c r="F46">
        <v>3.458326</v>
      </c>
      <c r="G46">
        <v>3.588009</v>
      </c>
      <c r="H46">
        <v>3.677521</v>
      </c>
      <c r="I46">
        <v>3.8209369999999998</v>
      </c>
      <c r="J46">
        <v>3.9335550000000001</v>
      </c>
      <c r="K46">
        <v>3.942421</v>
      </c>
      <c r="L46">
        <v>3.8790100000000001</v>
      </c>
      <c r="M46">
        <v>3.8991449999999999</v>
      </c>
      <c r="N46">
        <v>3.8973360000000001</v>
      </c>
      <c r="O46">
        <v>3.82362</v>
      </c>
      <c r="P46">
        <v>3.8229820000000001</v>
      </c>
      <c r="Q46">
        <v>3.8294739999999998</v>
      </c>
      <c r="R46">
        <v>3.8307389999999999</v>
      </c>
      <c r="S46">
        <v>3.8269099999999998</v>
      </c>
      <c r="T46">
        <v>3.85623</v>
      </c>
      <c r="U46">
        <v>3.855715</v>
      </c>
      <c r="V46">
        <v>3.8398620000000001</v>
      </c>
      <c r="W46">
        <v>3.8480690000000002</v>
      </c>
      <c r="X46">
        <v>3.8614670000000002</v>
      </c>
      <c r="Y46">
        <v>3.8607119999999999</v>
      </c>
      <c r="Z46">
        <v>3.860967</v>
      </c>
      <c r="AA46">
        <v>3.8691749999999998</v>
      </c>
      <c r="AB46">
        <v>3.865335</v>
      </c>
      <c r="AC46">
        <v>3.8637869999999999</v>
      </c>
      <c r="AD46">
        <v>3.8935170000000001</v>
      </c>
      <c r="AE46">
        <v>3.884741</v>
      </c>
      <c r="AF46">
        <v>3.8709609999999999</v>
      </c>
      <c r="AG46">
        <v>3.900309</v>
      </c>
      <c r="AH46">
        <v>3.8801960000000002</v>
      </c>
      <c r="AI46">
        <v>3.8538230000000002</v>
      </c>
      <c r="AJ46" s="22">
        <v>7.0000000000000001E-3</v>
      </c>
    </row>
    <row r="47" spans="1:36" x14ac:dyDescent="0.25">
      <c r="A47" t="s">
        <v>20</v>
      </c>
      <c r="B47" t="s">
        <v>1310</v>
      </c>
      <c r="C47" t="s">
        <v>1309</v>
      </c>
      <c r="D47" t="s">
        <v>1250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1308</v>
      </c>
      <c r="C48" t="s">
        <v>1307</v>
      </c>
      <c r="D48" t="s">
        <v>1250</v>
      </c>
      <c r="E48">
        <v>5.2639999999999996E-3</v>
      </c>
      <c r="F48">
        <v>7.7629999999999999E-3</v>
      </c>
      <c r="G48">
        <v>1.0618000000000001E-2</v>
      </c>
      <c r="H48">
        <v>1.4217E-2</v>
      </c>
      <c r="I48">
        <v>1.9189999999999999E-2</v>
      </c>
      <c r="J48">
        <v>2.647E-2</v>
      </c>
      <c r="K48">
        <v>3.3589000000000001E-2</v>
      </c>
      <c r="L48">
        <v>4.1590000000000002E-2</v>
      </c>
      <c r="M48">
        <v>5.2060000000000002E-2</v>
      </c>
      <c r="N48">
        <v>6.3929E-2</v>
      </c>
      <c r="O48">
        <v>7.6158000000000003E-2</v>
      </c>
      <c r="P48">
        <v>9.0309E-2</v>
      </c>
      <c r="Q48">
        <v>0.105613</v>
      </c>
      <c r="R48">
        <v>0.121169</v>
      </c>
      <c r="S48">
        <v>0.13674</v>
      </c>
      <c r="T48">
        <v>0.15282100000000001</v>
      </c>
      <c r="U48">
        <v>0.16733899999999999</v>
      </c>
      <c r="V48">
        <v>0.18047299999999999</v>
      </c>
      <c r="W48">
        <v>0.19391900000000001</v>
      </c>
      <c r="X48">
        <v>0.20663999999999999</v>
      </c>
      <c r="Y48">
        <v>0.218224</v>
      </c>
      <c r="Z48">
        <v>0.229347</v>
      </c>
      <c r="AA48">
        <v>0.24035000000000001</v>
      </c>
      <c r="AB48">
        <v>0.25042500000000001</v>
      </c>
      <c r="AC48">
        <v>0.26060299999999997</v>
      </c>
      <c r="AD48">
        <v>0.27308700000000002</v>
      </c>
      <c r="AE48">
        <v>0.28232000000000002</v>
      </c>
      <c r="AF48">
        <v>0.29107899999999998</v>
      </c>
      <c r="AG48">
        <v>0.302643</v>
      </c>
      <c r="AH48">
        <v>0.310832</v>
      </c>
      <c r="AI48">
        <v>0.31805</v>
      </c>
      <c r="AJ48" s="22">
        <v>0.14599999999999999</v>
      </c>
    </row>
    <row r="49" spans="1:36" x14ac:dyDescent="0.25">
      <c r="A49" t="s">
        <v>309</v>
      </c>
      <c r="B49" t="s">
        <v>1306</v>
      </c>
      <c r="C49" t="s">
        <v>1305</v>
      </c>
      <c r="D49" t="s">
        <v>1250</v>
      </c>
      <c r="E49">
        <v>945.776611</v>
      </c>
      <c r="F49">
        <v>1014.551636</v>
      </c>
      <c r="G49">
        <v>1063.210327</v>
      </c>
      <c r="H49">
        <v>1096.4454350000001</v>
      </c>
      <c r="I49">
        <v>1149.5688479999999</v>
      </c>
      <c r="J49">
        <v>1209.818726</v>
      </c>
      <c r="K49">
        <v>1340.9945070000001</v>
      </c>
      <c r="L49">
        <v>1374.866943</v>
      </c>
      <c r="M49">
        <v>1407.1617429999999</v>
      </c>
      <c r="N49">
        <v>1432.3819579999999</v>
      </c>
      <c r="O49">
        <v>1445.144043</v>
      </c>
      <c r="P49">
        <v>1478.446655</v>
      </c>
      <c r="Q49">
        <v>1520.41687</v>
      </c>
      <c r="R49">
        <v>1560.1979980000001</v>
      </c>
      <c r="S49">
        <v>1600.813232</v>
      </c>
      <c r="T49">
        <v>1648.6062010000001</v>
      </c>
      <c r="U49">
        <v>1684.5545649999999</v>
      </c>
      <c r="V49">
        <v>1716.4129640000001</v>
      </c>
      <c r="W49">
        <v>1759.218384</v>
      </c>
      <c r="X49">
        <v>1800.598389</v>
      </c>
      <c r="Y49">
        <v>1837.55835</v>
      </c>
      <c r="Z49">
        <v>1867.0679929999999</v>
      </c>
      <c r="AA49">
        <v>1898.580322</v>
      </c>
      <c r="AB49">
        <v>1925.8210449999999</v>
      </c>
      <c r="AC49">
        <v>1955.7742920000001</v>
      </c>
      <c r="AD49">
        <v>2004.3680420000001</v>
      </c>
      <c r="AE49">
        <v>2031.250366</v>
      </c>
      <c r="AF49">
        <v>2056.8085940000001</v>
      </c>
      <c r="AG49">
        <v>2105.5397950000001</v>
      </c>
      <c r="AH49">
        <v>2132.9094239999999</v>
      </c>
      <c r="AI49">
        <v>2157.3237300000001</v>
      </c>
      <c r="AJ49" s="22">
        <v>2.8000000000000001E-2</v>
      </c>
    </row>
    <row r="50" spans="1:36" x14ac:dyDescent="0.25">
      <c r="A50" t="s">
        <v>1304</v>
      </c>
      <c r="B50" t="s">
        <v>1303</v>
      </c>
      <c r="C50" t="s">
        <v>1302</v>
      </c>
      <c r="D50" t="s">
        <v>540</v>
      </c>
      <c r="E50">
        <v>12.603731</v>
      </c>
      <c r="F50">
        <v>12.086465</v>
      </c>
      <c r="G50">
        <v>12.209526</v>
      </c>
      <c r="H50">
        <v>12.285220000000001</v>
      </c>
      <c r="I50">
        <v>12.397017</v>
      </c>
      <c r="J50">
        <v>12.673083</v>
      </c>
      <c r="K50">
        <v>14.016348000000001</v>
      </c>
      <c r="L50">
        <v>14.606309</v>
      </c>
      <c r="M50">
        <v>14.8725</v>
      </c>
      <c r="N50">
        <v>15.146613</v>
      </c>
      <c r="O50">
        <v>15.577128</v>
      </c>
      <c r="P50">
        <v>15.938383</v>
      </c>
      <c r="Q50">
        <v>16.363634000000001</v>
      </c>
      <c r="R50">
        <v>16.7866</v>
      </c>
      <c r="S50">
        <v>17.241961</v>
      </c>
      <c r="T50">
        <v>17.621175999999998</v>
      </c>
      <c r="U50">
        <v>18.007923000000002</v>
      </c>
      <c r="V50">
        <v>18.424268999999999</v>
      </c>
      <c r="W50">
        <v>18.843921999999999</v>
      </c>
      <c r="X50">
        <v>19.220327000000001</v>
      </c>
      <c r="Y50">
        <v>19.619257000000001</v>
      </c>
      <c r="Z50">
        <v>19.933451000000002</v>
      </c>
      <c r="AA50">
        <v>20.227066000000001</v>
      </c>
      <c r="AB50">
        <v>20.538623999999999</v>
      </c>
      <c r="AC50">
        <v>20.867032999999999</v>
      </c>
      <c r="AD50">
        <v>21.223493999999999</v>
      </c>
      <c r="AE50">
        <v>21.556913000000002</v>
      </c>
      <c r="AF50">
        <v>21.906378</v>
      </c>
      <c r="AG50">
        <v>22.256831999999999</v>
      </c>
      <c r="AH50">
        <v>22.663937000000001</v>
      </c>
      <c r="AI50">
        <v>23.081156</v>
      </c>
      <c r="AJ50" s="22">
        <v>0.02</v>
      </c>
    </row>
    <row r="51" spans="1:36" s="38" customFormat="1" x14ac:dyDescent="0.25">
      <c r="A51" s="38" t="s">
        <v>1301</v>
      </c>
      <c r="B51" s="38" t="s">
        <v>1300</v>
      </c>
      <c r="C51" s="38" t="s">
        <v>1299</v>
      </c>
      <c r="D51" s="38" t="s">
        <v>1250</v>
      </c>
      <c r="E51" s="38">
        <v>7503.9414059999999</v>
      </c>
      <c r="F51" s="38">
        <v>8394.1142579999996</v>
      </c>
      <c r="G51" s="38">
        <v>8708.0390619999998</v>
      </c>
      <c r="H51" s="38">
        <v>8924.9150389999995</v>
      </c>
      <c r="I51" s="38">
        <v>9272.9472659999992</v>
      </c>
      <c r="J51" s="38">
        <v>9546.3652340000008</v>
      </c>
      <c r="K51" s="38">
        <v>9567.3603519999997</v>
      </c>
      <c r="L51" s="38">
        <v>9412.8291019999997</v>
      </c>
      <c r="M51" s="38">
        <v>9461.5009769999997</v>
      </c>
      <c r="N51" s="38">
        <v>9456.7802730000003</v>
      </c>
      <c r="O51" s="38">
        <v>9277.3457030000009</v>
      </c>
      <c r="P51" s="38">
        <v>9276.0136719999991</v>
      </c>
      <c r="Q51" s="38">
        <v>9291.4375</v>
      </c>
      <c r="R51" s="38">
        <v>9294.3056639999995</v>
      </c>
      <c r="S51" s="38">
        <v>9284.4033199999994</v>
      </c>
      <c r="T51" s="38">
        <v>9355.8242190000001</v>
      </c>
      <c r="U51" s="38">
        <v>9354.5185550000006</v>
      </c>
      <c r="V51" s="38">
        <v>9316.0439449999994</v>
      </c>
      <c r="W51" s="38">
        <v>9335.7333980000003</v>
      </c>
      <c r="X51" s="38">
        <v>9368.1982420000004</v>
      </c>
      <c r="Y51" s="38">
        <v>9366.0957030000009</v>
      </c>
      <c r="Z51" s="38">
        <v>9366.5068360000005</v>
      </c>
      <c r="AA51" s="38">
        <v>9386.3359380000002</v>
      </c>
      <c r="AB51" s="38">
        <v>9376.5830079999996</v>
      </c>
      <c r="AC51" s="38">
        <v>9372.5556639999995</v>
      </c>
      <c r="AD51" s="38">
        <v>9444.1005860000005</v>
      </c>
      <c r="AE51" s="38">
        <v>9422.7324219999991</v>
      </c>
      <c r="AF51" s="38">
        <v>9389.0859380000002</v>
      </c>
      <c r="AG51" s="38">
        <v>9460.1953119999998</v>
      </c>
      <c r="AH51" s="38">
        <v>9411.0273440000001</v>
      </c>
      <c r="AI51" s="38">
        <v>9346.6884769999997</v>
      </c>
      <c r="AJ51" s="39">
        <v>7.0000000000000001E-3</v>
      </c>
    </row>
    <row r="52" spans="1:36" x14ac:dyDescent="0.25">
      <c r="A52" t="s">
        <v>1298</v>
      </c>
      <c r="B52" t="s">
        <v>1297</v>
      </c>
      <c r="C52" t="s">
        <v>1296</v>
      </c>
      <c r="D52" t="s">
        <v>540</v>
      </c>
      <c r="E52">
        <v>10.525676000000001</v>
      </c>
      <c r="F52">
        <v>10.205821</v>
      </c>
      <c r="G52">
        <v>10.303618</v>
      </c>
      <c r="H52">
        <v>10.468798</v>
      </c>
      <c r="I52">
        <v>10.682898</v>
      </c>
      <c r="J52">
        <v>10.995588</v>
      </c>
      <c r="K52">
        <v>12.012916000000001</v>
      </c>
      <c r="L52">
        <v>12.589248</v>
      </c>
      <c r="M52">
        <v>13.007057</v>
      </c>
      <c r="N52">
        <v>13.377917999999999</v>
      </c>
      <c r="O52">
        <v>13.867725</v>
      </c>
      <c r="P52">
        <v>14.342594</v>
      </c>
      <c r="Q52">
        <v>14.859268999999999</v>
      </c>
      <c r="R52">
        <v>15.397581000000001</v>
      </c>
      <c r="S52">
        <v>15.965017</v>
      </c>
      <c r="T52">
        <v>16.496569000000001</v>
      </c>
      <c r="U52">
        <v>17.015958999999999</v>
      </c>
      <c r="V52">
        <v>17.563627</v>
      </c>
      <c r="W52">
        <v>18.121334000000001</v>
      </c>
      <c r="X52">
        <v>18.648631999999999</v>
      </c>
      <c r="Y52">
        <v>19.184069000000001</v>
      </c>
      <c r="Z52">
        <v>19.630735000000001</v>
      </c>
      <c r="AA52">
        <v>20.046778</v>
      </c>
      <c r="AB52">
        <v>20.477114</v>
      </c>
      <c r="AC52">
        <v>20.930143000000001</v>
      </c>
      <c r="AD52">
        <v>21.414234</v>
      </c>
      <c r="AE52">
        <v>21.890433999999999</v>
      </c>
      <c r="AF52">
        <v>22.370343999999999</v>
      </c>
      <c r="AG52">
        <v>22.860004</v>
      </c>
      <c r="AH52">
        <v>23.398972000000001</v>
      </c>
      <c r="AI52">
        <v>23.964217999999999</v>
      </c>
      <c r="AJ52" s="22">
        <v>2.8000000000000001E-2</v>
      </c>
    </row>
    <row r="53" spans="1:36" x14ac:dyDescent="0.25">
      <c r="A53" t="s">
        <v>1295</v>
      </c>
      <c r="B53" t="s">
        <v>1294</v>
      </c>
      <c r="C53" t="s">
        <v>1293</v>
      </c>
      <c r="D53" t="s">
        <v>1250</v>
      </c>
      <c r="E53">
        <v>80.883010999999996</v>
      </c>
      <c r="F53">
        <v>90.649094000000005</v>
      </c>
      <c r="G53">
        <v>97.449027999999998</v>
      </c>
      <c r="H53">
        <v>101.71379899999999</v>
      </c>
      <c r="I53">
        <v>108.75756800000001</v>
      </c>
      <c r="J53">
        <v>115.22839399999999</v>
      </c>
      <c r="K53">
        <v>119.692947</v>
      </c>
      <c r="L53">
        <v>122.76823400000001</v>
      </c>
      <c r="M53">
        <v>129.10581999999999</v>
      </c>
      <c r="N53">
        <v>135.23232999999999</v>
      </c>
      <c r="O53">
        <v>139.99101300000001</v>
      </c>
      <c r="P53">
        <v>146.33976699999999</v>
      </c>
      <c r="Q53">
        <v>152.874832</v>
      </c>
      <c r="R53">
        <v>158.910751</v>
      </c>
      <c r="S53">
        <v>164.60354599999999</v>
      </c>
      <c r="T53">
        <v>170.33883700000001</v>
      </c>
      <c r="U53">
        <v>174.24127200000001</v>
      </c>
      <c r="V53">
        <v>177.27836600000001</v>
      </c>
      <c r="W53">
        <v>181.091599</v>
      </c>
      <c r="X53">
        <v>184.44444300000001</v>
      </c>
      <c r="Y53">
        <v>186.99702500000001</v>
      </c>
      <c r="Z53">
        <v>189.373627</v>
      </c>
      <c r="AA53">
        <v>191.777176</v>
      </c>
      <c r="AB53">
        <v>193.48734999999999</v>
      </c>
      <c r="AC53">
        <v>195.30903599999999</v>
      </c>
      <c r="AD53">
        <v>198.808762</v>
      </c>
      <c r="AE53">
        <v>199.94949299999999</v>
      </c>
      <c r="AF53">
        <v>200.75169399999999</v>
      </c>
      <c r="AG53">
        <v>203.640533</v>
      </c>
      <c r="AH53">
        <v>204.13632200000001</v>
      </c>
      <c r="AI53">
        <v>204.289154</v>
      </c>
      <c r="AJ53" s="22">
        <v>3.1E-2</v>
      </c>
    </row>
    <row r="54" spans="1:36" x14ac:dyDescent="0.25">
      <c r="A54" t="s">
        <v>1292</v>
      </c>
      <c r="B54" t="s">
        <v>1291</v>
      </c>
      <c r="C54" t="s">
        <v>1290</v>
      </c>
      <c r="D54" t="s">
        <v>1250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ht="15.75" thickBot="1" x14ac:dyDescent="0.3">
      <c r="A55" s="36" t="s">
        <v>1289</v>
      </c>
      <c r="B55" s="36" t="s">
        <v>1288</v>
      </c>
      <c r="C55" s="36"/>
      <c r="D55" s="36" t="s">
        <v>1287</v>
      </c>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7"/>
    </row>
    <row r="56" spans="1:36" ht="15.75" thickTop="1" x14ac:dyDescent="0.25">
      <c r="A56" t="s">
        <v>1286</v>
      </c>
      <c r="B56" t="s">
        <v>1285</v>
      </c>
      <c r="C56" t="s">
        <v>1284</v>
      </c>
      <c r="D56" t="s">
        <v>1250</v>
      </c>
      <c r="E56">
        <v>10942.050781</v>
      </c>
      <c r="F56">
        <v>12061.861328000001</v>
      </c>
      <c r="G56">
        <v>12768.612305000001</v>
      </c>
      <c r="H56">
        <v>12994.024414</v>
      </c>
      <c r="I56">
        <v>13343.117188</v>
      </c>
      <c r="J56">
        <v>13584.044921999999</v>
      </c>
      <c r="K56">
        <v>13388.4375</v>
      </c>
      <c r="L56">
        <v>13085.345703000001</v>
      </c>
      <c r="M56">
        <v>13100.290039</v>
      </c>
      <c r="N56">
        <v>13059.417969</v>
      </c>
      <c r="O56">
        <v>12867.778319999999</v>
      </c>
      <c r="P56">
        <v>12812.703125</v>
      </c>
      <c r="Q56">
        <v>12778.740234000001</v>
      </c>
      <c r="R56">
        <v>12725.465819999999</v>
      </c>
      <c r="S56">
        <v>12671.220703000001</v>
      </c>
      <c r="T56">
        <v>12655.049805000001</v>
      </c>
      <c r="U56">
        <v>12537.340819999999</v>
      </c>
      <c r="V56">
        <v>12394.869140999999</v>
      </c>
      <c r="W56">
        <v>12335.949219</v>
      </c>
      <c r="X56">
        <v>12269.731444999999</v>
      </c>
      <c r="Y56">
        <v>12175.174805000001</v>
      </c>
      <c r="Z56">
        <v>12097.820312</v>
      </c>
      <c r="AA56">
        <v>12039.730469</v>
      </c>
      <c r="AB56">
        <v>11946.957031</v>
      </c>
      <c r="AC56">
        <v>11867.537109000001</v>
      </c>
      <c r="AD56">
        <v>11890.537109000001</v>
      </c>
      <c r="AE56">
        <v>11777.694336</v>
      </c>
      <c r="AF56">
        <v>11648.639648</v>
      </c>
      <c r="AG56">
        <v>11641.577148</v>
      </c>
      <c r="AH56">
        <v>11493.403319999999</v>
      </c>
      <c r="AI56">
        <v>11326.558594</v>
      </c>
      <c r="AJ56" s="22">
        <v>1E-3</v>
      </c>
    </row>
    <row r="57" spans="1:36" x14ac:dyDescent="0.25">
      <c r="A57" t="s">
        <v>1283</v>
      </c>
      <c r="B57" t="s">
        <v>1282</v>
      </c>
      <c r="C57" t="s">
        <v>1281</v>
      </c>
      <c r="D57" t="s">
        <v>1250</v>
      </c>
      <c r="E57">
        <v>46.744987000000002</v>
      </c>
      <c r="F57">
        <v>86.717842000000005</v>
      </c>
      <c r="G57">
        <v>118.99736</v>
      </c>
      <c r="H57">
        <v>111.960228</v>
      </c>
      <c r="I57">
        <v>112.831367</v>
      </c>
      <c r="J57">
        <v>118.955269</v>
      </c>
      <c r="K57">
        <v>114.04425000000001</v>
      </c>
      <c r="L57">
        <v>110.42280599999999</v>
      </c>
      <c r="M57">
        <v>114.56205</v>
      </c>
      <c r="N57">
        <v>115.542496</v>
      </c>
      <c r="O57">
        <v>113.627106</v>
      </c>
      <c r="P57">
        <v>113.97608200000001</v>
      </c>
      <c r="Q57">
        <v>116.013924</v>
      </c>
      <c r="R57">
        <v>115.890007</v>
      </c>
      <c r="S57">
        <v>119.07025899999999</v>
      </c>
      <c r="T57">
        <v>119.280823</v>
      </c>
      <c r="U57">
        <v>121.36751599999999</v>
      </c>
      <c r="V57">
        <v>120.287415</v>
      </c>
      <c r="W57">
        <v>120.38906900000001</v>
      </c>
      <c r="X57">
        <v>122.767662</v>
      </c>
      <c r="Y57">
        <v>120.45693199999999</v>
      </c>
      <c r="Z57">
        <v>120.482986</v>
      </c>
      <c r="AA57">
        <v>120.251091</v>
      </c>
      <c r="AB57">
        <v>119.985191</v>
      </c>
      <c r="AC57">
        <v>119.50638600000001</v>
      </c>
      <c r="AD57">
        <v>120.971519</v>
      </c>
      <c r="AE57">
        <v>119.29042099999999</v>
      </c>
      <c r="AF57">
        <v>118.384743</v>
      </c>
      <c r="AG57">
        <v>118.510895</v>
      </c>
      <c r="AH57">
        <v>117.472343</v>
      </c>
      <c r="AI57">
        <v>115.800095</v>
      </c>
      <c r="AJ57" s="22">
        <v>3.1E-2</v>
      </c>
    </row>
    <row r="58" spans="1:36" x14ac:dyDescent="0.25">
      <c r="A58" t="s">
        <v>1280</v>
      </c>
      <c r="B58" t="s">
        <v>1279</v>
      </c>
      <c r="C58" t="s">
        <v>1278</v>
      </c>
      <c r="D58" t="s">
        <v>1250</v>
      </c>
      <c r="E58">
        <v>741.52612299999998</v>
      </c>
      <c r="F58">
        <v>761.44757100000004</v>
      </c>
      <c r="G58">
        <v>794.11712599999998</v>
      </c>
      <c r="H58">
        <v>812.880493</v>
      </c>
      <c r="I58">
        <v>841.62914999999998</v>
      </c>
      <c r="J58">
        <v>861.97113000000002</v>
      </c>
      <c r="K58">
        <v>853.92230199999995</v>
      </c>
      <c r="L58">
        <v>836.68493699999999</v>
      </c>
      <c r="M58">
        <v>839.45410200000003</v>
      </c>
      <c r="N58">
        <v>837.96905500000003</v>
      </c>
      <c r="O58">
        <v>822.40930200000003</v>
      </c>
      <c r="P58">
        <v>820.42053199999998</v>
      </c>
      <c r="Q58">
        <v>819.52374299999997</v>
      </c>
      <c r="R58">
        <v>817.65136700000005</v>
      </c>
      <c r="S58">
        <v>814.89404300000001</v>
      </c>
      <c r="T58">
        <v>818.048767</v>
      </c>
      <c r="U58">
        <v>814.32818599999996</v>
      </c>
      <c r="V58">
        <v>808.63562000000002</v>
      </c>
      <c r="W58">
        <v>807.59265100000005</v>
      </c>
      <c r="X58">
        <v>807.14593500000001</v>
      </c>
      <c r="Y58">
        <v>804.11517300000003</v>
      </c>
      <c r="Z58">
        <v>801.85772699999995</v>
      </c>
      <c r="AA58">
        <v>801.11798099999999</v>
      </c>
      <c r="AB58">
        <v>797.75689699999998</v>
      </c>
      <c r="AC58">
        <v>795.005493</v>
      </c>
      <c r="AD58">
        <v>798.67047100000002</v>
      </c>
      <c r="AE58">
        <v>794.20098900000005</v>
      </c>
      <c r="AF58">
        <v>788.52600099999995</v>
      </c>
      <c r="AG58">
        <v>791.47216800000001</v>
      </c>
      <c r="AH58">
        <v>784.27526899999998</v>
      </c>
      <c r="AI58">
        <v>775.80413799999997</v>
      </c>
      <c r="AJ58" s="22">
        <v>2E-3</v>
      </c>
    </row>
    <row r="59" spans="1:36" x14ac:dyDescent="0.25">
      <c r="A59" t="s">
        <v>1277</v>
      </c>
      <c r="B59" t="s">
        <v>1276</v>
      </c>
      <c r="C59" t="s">
        <v>1275</v>
      </c>
      <c r="D59" t="s">
        <v>1250</v>
      </c>
      <c r="E59">
        <v>149.72099299999999</v>
      </c>
      <c r="F59">
        <v>146.629639</v>
      </c>
      <c r="G59">
        <v>164.22924800000001</v>
      </c>
      <c r="H59">
        <v>174.55831900000001</v>
      </c>
      <c r="I59">
        <v>189.21508800000001</v>
      </c>
      <c r="J59">
        <v>200.481537</v>
      </c>
      <c r="K59">
        <v>212.065887</v>
      </c>
      <c r="L59">
        <v>227.021896</v>
      </c>
      <c r="M59">
        <v>254.38696300000001</v>
      </c>
      <c r="N59">
        <v>285.69641100000001</v>
      </c>
      <c r="O59">
        <v>325.16159099999999</v>
      </c>
      <c r="P59">
        <v>371.09552000000002</v>
      </c>
      <c r="Q59">
        <v>420.95208700000001</v>
      </c>
      <c r="R59">
        <v>476.18490600000001</v>
      </c>
      <c r="S59">
        <v>536.159851</v>
      </c>
      <c r="T59">
        <v>597.214966</v>
      </c>
      <c r="U59">
        <v>651.16888400000005</v>
      </c>
      <c r="V59">
        <v>707.038635</v>
      </c>
      <c r="W59">
        <v>769.55023200000005</v>
      </c>
      <c r="X59">
        <v>829.25707999999997</v>
      </c>
      <c r="Y59">
        <v>886.46777299999997</v>
      </c>
      <c r="Z59">
        <v>930.53936799999997</v>
      </c>
      <c r="AA59">
        <v>972.783142</v>
      </c>
      <c r="AB59">
        <v>1013.182068</v>
      </c>
      <c r="AC59">
        <v>1057.4216309999999</v>
      </c>
      <c r="AD59">
        <v>1114.9769289999999</v>
      </c>
      <c r="AE59">
        <v>1159.2581789999999</v>
      </c>
      <c r="AF59">
        <v>1200.528198</v>
      </c>
      <c r="AG59">
        <v>1255.772827</v>
      </c>
      <c r="AH59">
        <v>1301.0726320000001</v>
      </c>
      <c r="AI59">
        <v>1347.4221190000001</v>
      </c>
      <c r="AJ59" s="22">
        <v>7.5999999999999998E-2</v>
      </c>
    </row>
    <row r="60" spans="1:36" x14ac:dyDescent="0.25">
      <c r="A60" t="s">
        <v>1274</v>
      </c>
      <c r="B60" t="s">
        <v>1273</v>
      </c>
      <c r="C60" t="s">
        <v>1272</v>
      </c>
      <c r="D60" t="s">
        <v>1250</v>
      </c>
      <c r="E60">
        <v>50.249180000000003</v>
      </c>
      <c r="F60">
        <v>62.601455999999999</v>
      </c>
      <c r="G60">
        <v>68.361328</v>
      </c>
      <c r="H60">
        <v>69.090996000000004</v>
      </c>
      <c r="I60">
        <v>72.821815000000001</v>
      </c>
      <c r="J60">
        <v>97.536247000000003</v>
      </c>
      <c r="K60">
        <v>182.16153</v>
      </c>
      <c r="L60">
        <v>209.63751199999999</v>
      </c>
      <c r="M60">
        <v>223.668182</v>
      </c>
      <c r="N60">
        <v>227.83419799999999</v>
      </c>
      <c r="O60">
        <v>233.44058200000001</v>
      </c>
      <c r="P60">
        <v>237.59985399999999</v>
      </c>
      <c r="Q60">
        <v>245.308426</v>
      </c>
      <c r="R60">
        <v>251.16926599999999</v>
      </c>
      <c r="S60">
        <v>257.34347500000001</v>
      </c>
      <c r="T60">
        <v>260.68551600000001</v>
      </c>
      <c r="U60">
        <v>262.249481</v>
      </c>
      <c r="V60">
        <v>263.34875499999998</v>
      </c>
      <c r="W60">
        <v>265.944366</v>
      </c>
      <c r="X60">
        <v>267.019318</v>
      </c>
      <c r="Y60">
        <v>267.98040800000001</v>
      </c>
      <c r="Z60">
        <v>267.136841</v>
      </c>
      <c r="AA60">
        <v>266.31341600000002</v>
      </c>
      <c r="AB60">
        <v>265.40338100000002</v>
      </c>
      <c r="AC60">
        <v>265.18542500000001</v>
      </c>
      <c r="AD60">
        <v>268.03762799999998</v>
      </c>
      <c r="AE60">
        <v>267.40502900000001</v>
      </c>
      <c r="AF60">
        <v>267.164581</v>
      </c>
      <c r="AG60">
        <v>270.04046599999998</v>
      </c>
      <c r="AH60">
        <v>271.38595600000002</v>
      </c>
      <c r="AI60">
        <v>272.71597300000002</v>
      </c>
      <c r="AJ60" s="22">
        <v>5.8000000000000003E-2</v>
      </c>
    </row>
    <row r="61" spans="1:36" x14ac:dyDescent="0.25">
      <c r="A61" t="s">
        <v>1271</v>
      </c>
      <c r="B61" t="s">
        <v>1270</v>
      </c>
      <c r="C61" t="s">
        <v>1269</v>
      </c>
      <c r="D61" t="s">
        <v>1250</v>
      </c>
      <c r="E61">
        <v>337.74975599999999</v>
      </c>
      <c r="F61">
        <v>395.29580700000002</v>
      </c>
      <c r="G61">
        <v>437.94873000000001</v>
      </c>
      <c r="H61">
        <v>459.69909699999999</v>
      </c>
      <c r="I61">
        <v>488.88922100000002</v>
      </c>
      <c r="J61">
        <v>515.52166699999998</v>
      </c>
      <c r="K61">
        <v>577.94104000000004</v>
      </c>
      <c r="L61">
        <v>609.95471199999997</v>
      </c>
      <c r="M61">
        <v>640.95709199999999</v>
      </c>
      <c r="N61">
        <v>665.74487299999998</v>
      </c>
      <c r="O61">
        <v>691.68255599999998</v>
      </c>
      <c r="P61">
        <v>717.84759499999996</v>
      </c>
      <c r="Q61">
        <v>747.04870600000004</v>
      </c>
      <c r="R61">
        <v>774.354919</v>
      </c>
      <c r="S61">
        <v>803.62286400000005</v>
      </c>
      <c r="T61">
        <v>829.623108</v>
      </c>
      <c r="U61">
        <v>849.84771699999999</v>
      </c>
      <c r="V61">
        <v>869.34857199999999</v>
      </c>
      <c r="W61">
        <v>895.56597899999997</v>
      </c>
      <c r="X61">
        <v>919.10760500000004</v>
      </c>
      <c r="Y61">
        <v>941.85327099999995</v>
      </c>
      <c r="Z61">
        <v>966.493469</v>
      </c>
      <c r="AA61">
        <v>990.22009300000002</v>
      </c>
      <c r="AB61">
        <v>1012.402771</v>
      </c>
      <c r="AC61">
        <v>1036.865845</v>
      </c>
      <c r="AD61">
        <v>1072.614014</v>
      </c>
      <c r="AE61">
        <v>1094.5089109999999</v>
      </c>
      <c r="AF61">
        <v>1115.878052</v>
      </c>
      <c r="AG61">
        <v>1148.7867429999999</v>
      </c>
      <c r="AH61">
        <v>1171.05249</v>
      </c>
      <c r="AI61">
        <v>1191.461182</v>
      </c>
      <c r="AJ61" s="22">
        <v>4.2999999999999997E-2</v>
      </c>
    </row>
    <row r="62" spans="1:36" x14ac:dyDescent="0.25">
      <c r="A62" t="s">
        <v>1268</v>
      </c>
      <c r="B62" t="s">
        <v>1267</v>
      </c>
      <c r="C62" t="s">
        <v>1266</v>
      </c>
      <c r="D62" t="s">
        <v>1250</v>
      </c>
      <c r="E62">
        <v>13.282132000000001</v>
      </c>
      <c r="F62">
        <v>14.615747000000001</v>
      </c>
      <c r="G62">
        <v>15.541418</v>
      </c>
      <c r="H62">
        <v>15.980041</v>
      </c>
      <c r="I62">
        <v>16.559818</v>
      </c>
      <c r="J62">
        <v>16.997454000000001</v>
      </c>
      <c r="K62">
        <v>16.999275000000001</v>
      </c>
      <c r="L62">
        <v>16.745152999999998</v>
      </c>
      <c r="M62">
        <v>16.864073000000001</v>
      </c>
      <c r="N62">
        <v>16.887737000000001</v>
      </c>
      <c r="O62">
        <v>16.689654999999998</v>
      </c>
      <c r="P62">
        <v>16.733006</v>
      </c>
      <c r="Q62">
        <v>16.794474000000001</v>
      </c>
      <c r="R62">
        <v>16.841968999999999</v>
      </c>
      <c r="S62">
        <v>16.899963</v>
      </c>
      <c r="T62">
        <v>17.018650000000001</v>
      </c>
      <c r="U62">
        <v>16.990220999999998</v>
      </c>
      <c r="V62">
        <v>16.927872000000001</v>
      </c>
      <c r="W62">
        <v>16.989554999999999</v>
      </c>
      <c r="X62">
        <v>17.046828999999999</v>
      </c>
      <c r="Y62">
        <v>17.056163999999999</v>
      </c>
      <c r="Z62">
        <v>17.07863</v>
      </c>
      <c r="AA62">
        <v>17.122871</v>
      </c>
      <c r="AB62">
        <v>17.127265999999999</v>
      </c>
      <c r="AC62">
        <v>17.151008999999998</v>
      </c>
      <c r="AD62">
        <v>17.336123000000001</v>
      </c>
      <c r="AE62">
        <v>17.319502</v>
      </c>
      <c r="AF62">
        <v>17.280301999999999</v>
      </c>
      <c r="AG62">
        <v>17.426506</v>
      </c>
      <c r="AH62">
        <v>17.374092000000001</v>
      </c>
      <c r="AI62">
        <v>17.30246</v>
      </c>
      <c r="AJ62" s="22">
        <v>8.9999999999999993E-3</v>
      </c>
    </row>
    <row r="63" spans="1:36" x14ac:dyDescent="0.25">
      <c r="A63" t="s">
        <v>1265</v>
      </c>
      <c r="B63" t="s">
        <v>1264</v>
      </c>
      <c r="C63" t="s">
        <v>1263</v>
      </c>
      <c r="D63" t="s">
        <v>1250</v>
      </c>
      <c r="E63">
        <v>0.18359200000000001</v>
      </c>
      <c r="F63">
        <v>0.192137</v>
      </c>
      <c r="G63">
        <v>0.22974800000000001</v>
      </c>
      <c r="H63">
        <v>0.26151400000000002</v>
      </c>
      <c r="I63">
        <v>0.30246800000000001</v>
      </c>
      <c r="J63">
        <v>0.35833500000000001</v>
      </c>
      <c r="K63">
        <v>0.40930800000000001</v>
      </c>
      <c r="L63">
        <v>0.46355800000000003</v>
      </c>
      <c r="M63">
        <v>0.53486100000000003</v>
      </c>
      <c r="N63">
        <v>0.60913700000000004</v>
      </c>
      <c r="O63">
        <v>0.68701699999999999</v>
      </c>
      <c r="P63">
        <v>0.76456599999999997</v>
      </c>
      <c r="Q63">
        <v>0.84199599999999997</v>
      </c>
      <c r="R63">
        <v>0.91534000000000004</v>
      </c>
      <c r="S63">
        <v>0.98716899999999996</v>
      </c>
      <c r="T63">
        <v>1.0491250000000001</v>
      </c>
      <c r="U63">
        <v>1.096141</v>
      </c>
      <c r="V63">
        <v>1.138755</v>
      </c>
      <c r="W63">
        <v>1.1859980000000001</v>
      </c>
      <c r="X63">
        <v>1.2260979999999999</v>
      </c>
      <c r="Y63">
        <v>1.26153</v>
      </c>
      <c r="Z63">
        <v>1.2969250000000001</v>
      </c>
      <c r="AA63">
        <v>1.3311679999999999</v>
      </c>
      <c r="AB63">
        <v>1.3612679999999999</v>
      </c>
      <c r="AC63">
        <v>1.3943160000000001</v>
      </c>
      <c r="AD63">
        <v>1.4423710000000001</v>
      </c>
      <c r="AE63">
        <v>1.471271</v>
      </c>
      <c r="AF63">
        <v>1.496705</v>
      </c>
      <c r="AG63">
        <v>1.5372980000000001</v>
      </c>
      <c r="AH63">
        <v>1.56168</v>
      </c>
      <c r="AI63">
        <v>1.5850359999999999</v>
      </c>
      <c r="AJ63" s="22">
        <v>7.3999999999999996E-2</v>
      </c>
    </row>
    <row r="64" spans="1:36" x14ac:dyDescent="0.25">
      <c r="A64" t="s">
        <v>1262</v>
      </c>
      <c r="B64" t="s">
        <v>1261</v>
      </c>
      <c r="C64" t="s">
        <v>1260</v>
      </c>
      <c r="D64" t="s">
        <v>1250</v>
      </c>
      <c r="E64">
        <v>12281.507812</v>
      </c>
      <c r="F64">
        <v>13529.361328000001</v>
      </c>
      <c r="G64">
        <v>14368.037109000001</v>
      </c>
      <c r="H64">
        <v>14638.455078000001</v>
      </c>
      <c r="I64">
        <v>15065.366211</v>
      </c>
      <c r="J64">
        <v>15395.867188</v>
      </c>
      <c r="K64">
        <v>15345.980469</v>
      </c>
      <c r="L64">
        <v>15096.276367</v>
      </c>
      <c r="M64">
        <v>15190.71875</v>
      </c>
      <c r="N64">
        <v>15209.702148</v>
      </c>
      <c r="O64">
        <v>15071.476562</v>
      </c>
      <c r="P64">
        <v>15091.139648</v>
      </c>
      <c r="Q64">
        <v>15145.224609000001</v>
      </c>
      <c r="R64">
        <v>15178.474609000001</v>
      </c>
      <c r="S64">
        <v>15220.198242</v>
      </c>
      <c r="T64">
        <v>15297.972656</v>
      </c>
      <c r="U64">
        <v>15254.388671999999</v>
      </c>
      <c r="V64">
        <v>15181.59375</v>
      </c>
      <c r="W64">
        <v>15213.166992</v>
      </c>
      <c r="X64">
        <v>15233.302734000001</v>
      </c>
      <c r="Y64">
        <v>15214.366211</v>
      </c>
      <c r="Z64">
        <v>15202.707031</v>
      </c>
      <c r="AA64">
        <v>15208.871094</v>
      </c>
      <c r="AB64">
        <v>15174.175781</v>
      </c>
      <c r="AC64">
        <v>15160.067383</v>
      </c>
      <c r="AD64">
        <v>15284.585938</v>
      </c>
      <c r="AE64">
        <v>15231.148438</v>
      </c>
      <c r="AF64">
        <v>15157.898438</v>
      </c>
      <c r="AG64">
        <v>15245.124023</v>
      </c>
      <c r="AH64">
        <v>15157.597656</v>
      </c>
      <c r="AI64">
        <v>15048.650390999999</v>
      </c>
      <c r="AJ64" s="22">
        <v>7.0000000000000001E-3</v>
      </c>
    </row>
    <row r="65" spans="1:36" x14ac:dyDescent="0.25">
      <c r="A65" t="s">
        <v>1259</v>
      </c>
      <c r="B65" t="s">
        <v>1258</v>
      </c>
      <c r="C65" t="s">
        <v>1257</v>
      </c>
      <c r="D65" t="s">
        <v>1250</v>
      </c>
      <c r="E65">
        <v>4206.5107420000004</v>
      </c>
      <c r="F65">
        <v>5090.7202150000003</v>
      </c>
      <c r="G65">
        <v>5831.4570309999999</v>
      </c>
      <c r="H65">
        <v>6484.8427730000003</v>
      </c>
      <c r="I65">
        <v>7171.3461909999996</v>
      </c>
      <c r="J65">
        <v>7545.5952150000003</v>
      </c>
      <c r="K65">
        <v>7690.34375</v>
      </c>
      <c r="L65">
        <v>7513.6860349999997</v>
      </c>
      <c r="M65">
        <v>7519.2172849999997</v>
      </c>
      <c r="N65">
        <v>7493.8715819999998</v>
      </c>
      <c r="O65">
        <v>7390.234375</v>
      </c>
      <c r="P65">
        <v>7354.2939450000003</v>
      </c>
      <c r="Q65">
        <v>7334.5722660000001</v>
      </c>
      <c r="R65">
        <v>7308.4926759999998</v>
      </c>
      <c r="S65">
        <v>7301.7460940000001</v>
      </c>
      <c r="T65">
        <v>7328.3876950000003</v>
      </c>
      <c r="U65">
        <v>7319.8413090000004</v>
      </c>
      <c r="V65">
        <v>7302.486328</v>
      </c>
      <c r="W65">
        <v>7266.2421880000002</v>
      </c>
      <c r="X65">
        <v>7249.9067379999997</v>
      </c>
      <c r="Y65">
        <v>7218.216797</v>
      </c>
      <c r="Z65">
        <v>7191.5996089999999</v>
      </c>
      <c r="AA65">
        <v>7154.736328</v>
      </c>
      <c r="AB65">
        <v>7123.2690430000002</v>
      </c>
      <c r="AC65">
        <v>7097.7934569999998</v>
      </c>
      <c r="AD65">
        <v>7115.3486329999996</v>
      </c>
      <c r="AE65">
        <v>7052.8403319999998</v>
      </c>
      <c r="AF65">
        <v>7000.5346680000002</v>
      </c>
      <c r="AG65">
        <v>7014.5351559999999</v>
      </c>
      <c r="AH65">
        <v>6932.7929690000001</v>
      </c>
      <c r="AI65">
        <v>6848.6293949999999</v>
      </c>
      <c r="AJ65" s="22">
        <v>1.6E-2</v>
      </c>
    </row>
    <row r="66" spans="1:36" x14ac:dyDescent="0.25">
      <c r="A66" t="s">
        <v>1256</v>
      </c>
      <c r="B66" t="s">
        <v>1255</v>
      </c>
      <c r="C66" t="s">
        <v>1254</v>
      </c>
      <c r="D66" t="s">
        <v>1250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1253</v>
      </c>
      <c r="B67" t="s">
        <v>1252</v>
      </c>
      <c r="C67" t="s">
        <v>1251</v>
      </c>
      <c r="D67" t="s">
        <v>1250</v>
      </c>
      <c r="E67">
        <v>5545.966797</v>
      </c>
      <c r="F67">
        <v>6558.220703</v>
      </c>
      <c r="G67">
        <v>7430.8818359999996</v>
      </c>
      <c r="H67">
        <v>8129.2724609999996</v>
      </c>
      <c r="I67">
        <v>8893.5957030000009</v>
      </c>
      <c r="J67">
        <v>9357.4160159999992</v>
      </c>
      <c r="K67">
        <v>9647.8867190000001</v>
      </c>
      <c r="L67">
        <v>9524.6171880000002</v>
      </c>
      <c r="M67">
        <v>9609.6435550000006</v>
      </c>
      <c r="N67">
        <v>9644.1542969999991</v>
      </c>
      <c r="O67">
        <v>9593.9326170000004</v>
      </c>
      <c r="P67">
        <v>9632.7304690000001</v>
      </c>
      <c r="Q67">
        <v>9701.0566409999992</v>
      </c>
      <c r="R67">
        <v>9761.5009769999997</v>
      </c>
      <c r="S67">
        <v>9850.7246090000008</v>
      </c>
      <c r="T67">
        <v>9971.3095699999994</v>
      </c>
      <c r="U67">
        <v>10036.889648</v>
      </c>
      <c r="V67">
        <v>10089.212890999999</v>
      </c>
      <c r="W67">
        <v>10143.460938</v>
      </c>
      <c r="X67">
        <v>10213.477539</v>
      </c>
      <c r="Y67">
        <v>10257.407227</v>
      </c>
      <c r="Z67">
        <v>10296.484375</v>
      </c>
      <c r="AA67">
        <v>10323.875</v>
      </c>
      <c r="AB67">
        <v>10350.488281</v>
      </c>
      <c r="AC67">
        <v>10390.324219</v>
      </c>
      <c r="AD67">
        <v>10509.398438</v>
      </c>
      <c r="AE67">
        <v>10506.293944999999</v>
      </c>
      <c r="AF67">
        <v>10509.793944999999</v>
      </c>
      <c r="AG67">
        <v>10618.083008</v>
      </c>
      <c r="AH67">
        <v>10596.987305000001</v>
      </c>
      <c r="AI67">
        <v>10570.720703000001</v>
      </c>
      <c r="AJ67" s="22">
        <v>2.1999999999999999E-2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topLeftCell="A31" workbookViewId="0">
      <selection activeCell="A22" sqref="A22"/>
    </sheetView>
  </sheetViews>
  <sheetFormatPr defaultColWidth="8.85546875" defaultRowHeight="15" customHeight="1" x14ac:dyDescent="0.25"/>
  <cols>
    <col min="1" max="1" width="25.42578125" customWidth="1"/>
    <col min="2" max="2" width="30"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250</v>
      </c>
    </row>
    <row r="11" spans="1:36" x14ac:dyDescent="0.25">
      <c r="A11" t="s">
        <v>251</v>
      </c>
    </row>
    <row r="12" spans="1:36" x14ac:dyDescent="0.25">
      <c r="A12" t="s">
        <v>252</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x14ac:dyDescent="0.25">
      <c r="A15" t="s">
        <v>255</v>
      </c>
      <c r="C15" t="s">
        <v>316</v>
      </c>
    </row>
    <row r="16" spans="1:36" x14ac:dyDescent="0.25">
      <c r="A16" t="s">
        <v>256</v>
      </c>
      <c r="C16" t="s">
        <v>317</v>
      </c>
    </row>
    <row r="17" spans="1:36" x14ac:dyDescent="0.25">
      <c r="A17" t="s">
        <v>257</v>
      </c>
      <c r="B17" t="s">
        <v>258</v>
      </c>
      <c r="C17" t="s">
        <v>318</v>
      </c>
      <c r="D17" t="s">
        <v>319</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22">
        <v>-1.0999999999999999E-2</v>
      </c>
    </row>
    <row r="18" spans="1:36" x14ac:dyDescent="0.25">
      <c r="A18" t="s">
        <v>259</v>
      </c>
      <c r="B18" t="s">
        <v>260</v>
      </c>
      <c r="C18" t="s">
        <v>320</v>
      </c>
      <c r="D18" t="s">
        <v>319</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22">
        <v>-0.115</v>
      </c>
    </row>
    <row r="19" spans="1:36" x14ac:dyDescent="0.25">
      <c r="A19" t="s">
        <v>261</v>
      </c>
      <c r="B19" t="s">
        <v>262</v>
      </c>
      <c r="C19" t="s">
        <v>321</v>
      </c>
      <c r="D19" t="s">
        <v>319</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22">
        <v>-1.0999999999999999E-2</v>
      </c>
    </row>
    <row r="20" spans="1:36" x14ac:dyDescent="0.25">
      <c r="A20" t="s">
        <v>263</v>
      </c>
      <c r="C20" t="s">
        <v>322</v>
      </c>
    </row>
    <row r="21" spans="1:36" x14ac:dyDescent="0.25">
      <c r="A21" t="s">
        <v>264</v>
      </c>
      <c r="B21" t="s">
        <v>265</v>
      </c>
      <c r="C21" t="s">
        <v>323</v>
      </c>
      <c r="D21" t="s">
        <v>319</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22">
        <v>-3.4000000000000002E-2</v>
      </c>
    </row>
    <row r="22" spans="1:36" x14ac:dyDescent="0.25">
      <c r="A22" s="23" t="s">
        <v>24</v>
      </c>
      <c r="B22" t="s">
        <v>266</v>
      </c>
      <c r="C22" t="s">
        <v>324</v>
      </c>
      <c r="D22" t="s">
        <v>319</v>
      </c>
      <c r="E22">
        <v>0.2087</v>
      </c>
      <c r="F22">
        <v>0.20768200000000001</v>
      </c>
      <c r="G22">
        <v>0.20613000000000001</v>
      </c>
      <c r="H22">
        <v>0.203787</v>
      </c>
      <c r="I22">
        <v>0.200711</v>
      </c>
      <c r="J22">
        <v>0.19672600000000001</v>
      </c>
      <c r="K22">
        <v>0.19148899999999999</v>
      </c>
      <c r="L22">
        <v>0.18455099999999999</v>
      </c>
      <c r="M22">
        <v>0.17594799999999999</v>
      </c>
      <c r="N22">
        <v>0.16594400000000001</v>
      </c>
      <c r="O22">
        <v>0.15429899999999999</v>
      </c>
      <c r="P22">
        <v>0.14205899999999999</v>
      </c>
      <c r="Q22">
        <v>0.129521</v>
      </c>
      <c r="R22">
        <v>0.11765399999999999</v>
      </c>
      <c r="S22">
        <v>0.10667500000000001</v>
      </c>
      <c r="T22">
        <v>9.7340999999999997E-2</v>
      </c>
      <c r="U22">
        <v>8.9383000000000004E-2</v>
      </c>
      <c r="V22">
        <v>8.2893999999999995E-2</v>
      </c>
      <c r="W22">
        <v>7.7835000000000001E-2</v>
      </c>
      <c r="X22">
        <v>7.4071999999999999E-2</v>
      </c>
      <c r="Y22">
        <v>7.1455000000000005E-2</v>
      </c>
      <c r="Z22">
        <v>6.9825999999999999E-2</v>
      </c>
      <c r="AA22">
        <v>6.8859000000000004E-2</v>
      </c>
      <c r="AB22">
        <v>6.8306000000000006E-2</v>
      </c>
      <c r="AC22">
        <v>6.7977999999999997E-2</v>
      </c>
      <c r="AD22">
        <v>6.7784999999999998E-2</v>
      </c>
      <c r="AE22">
        <v>6.7623000000000003E-2</v>
      </c>
      <c r="AF22">
        <v>6.7468E-2</v>
      </c>
      <c r="AG22">
        <v>6.7344000000000001E-2</v>
      </c>
      <c r="AH22">
        <v>6.7206000000000002E-2</v>
      </c>
      <c r="AI22">
        <v>6.7040000000000002E-2</v>
      </c>
      <c r="AJ22" s="22">
        <v>-3.6999999999999998E-2</v>
      </c>
    </row>
    <row r="23" spans="1:36" x14ac:dyDescent="0.25">
      <c r="A23" s="23" t="s">
        <v>23</v>
      </c>
      <c r="B23" t="s">
        <v>267</v>
      </c>
      <c r="C23" t="s">
        <v>325</v>
      </c>
      <c r="D23" t="s">
        <v>319</v>
      </c>
      <c r="E23">
        <v>0.17965500000000001</v>
      </c>
      <c r="F23">
        <v>0.22212899999999999</v>
      </c>
      <c r="G23">
        <v>0.265959</v>
      </c>
      <c r="H23">
        <v>0.30646400000000001</v>
      </c>
      <c r="I23">
        <v>0.34507900000000002</v>
      </c>
      <c r="J23">
        <v>0.38316800000000001</v>
      </c>
      <c r="K23">
        <v>0.42010599999999998</v>
      </c>
      <c r="L23">
        <v>0.45754400000000001</v>
      </c>
      <c r="M23">
        <v>0.49723899999999999</v>
      </c>
      <c r="N23">
        <v>0.53971599999999997</v>
      </c>
      <c r="O23">
        <v>0.58685100000000001</v>
      </c>
      <c r="P23">
        <v>0.63760399999999995</v>
      </c>
      <c r="Q23">
        <v>0.69262599999999996</v>
      </c>
      <c r="R23">
        <v>0.75208399999999997</v>
      </c>
      <c r="S23">
        <v>0.81565500000000002</v>
      </c>
      <c r="T23">
        <v>0.88262399999999996</v>
      </c>
      <c r="U23">
        <v>0.952152</v>
      </c>
      <c r="V23">
        <v>1.025126</v>
      </c>
      <c r="W23">
        <v>1.102357</v>
      </c>
      <c r="X23">
        <v>1.183562</v>
      </c>
      <c r="Y23">
        <v>1.268491</v>
      </c>
      <c r="Z23">
        <v>1.356409</v>
      </c>
      <c r="AA23">
        <v>1.4472419999999999</v>
      </c>
      <c r="AB23">
        <v>1.540664</v>
      </c>
      <c r="AC23">
        <v>1.637078</v>
      </c>
      <c r="AD23">
        <v>1.7379260000000001</v>
      </c>
      <c r="AE23">
        <v>1.839939</v>
      </c>
      <c r="AF23">
        <v>1.9426680000000001</v>
      </c>
      <c r="AG23">
        <v>2.0472679999999999</v>
      </c>
      <c r="AH23">
        <v>2.1525720000000002</v>
      </c>
      <c r="AI23">
        <v>2.2580339999999999</v>
      </c>
      <c r="AJ23" s="22">
        <v>8.7999999999999995E-2</v>
      </c>
    </row>
    <row r="24" spans="1:36" x14ac:dyDescent="0.25">
      <c r="A24" s="23" t="s">
        <v>200</v>
      </c>
      <c r="B24" t="s">
        <v>268</v>
      </c>
      <c r="C24" t="s">
        <v>326</v>
      </c>
      <c r="D24" t="s">
        <v>319</v>
      </c>
      <c r="E24">
        <v>0.39378200000000002</v>
      </c>
      <c r="F24">
        <v>0.450104</v>
      </c>
      <c r="G24">
        <v>0.51450600000000002</v>
      </c>
      <c r="H24">
        <v>0.58398899999999998</v>
      </c>
      <c r="I24">
        <v>0.65822499999999995</v>
      </c>
      <c r="J24">
        <v>0.73449299999999995</v>
      </c>
      <c r="K24">
        <v>0.81456399999999995</v>
      </c>
      <c r="L24">
        <v>0.89784200000000003</v>
      </c>
      <c r="M24">
        <v>0.98907999999999996</v>
      </c>
      <c r="N24">
        <v>1.0886169999999999</v>
      </c>
      <c r="O24">
        <v>1.1990780000000001</v>
      </c>
      <c r="P24">
        <v>1.325061</v>
      </c>
      <c r="Q24">
        <v>1.4654959999999999</v>
      </c>
      <c r="R24">
        <v>1.622568</v>
      </c>
      <c r="S24">
        <v>1.7993159999999999</v>
      </c>
      <c r="T24">
        <v>1.9981549999999999</v>
      </c>
      <c r="U24">
        <v>2.21509</v>
      </c>
      <c r="V24">
        <v>2.4525389999999998</v>
      </c>
      <c r="W24">
        <v>2.714334</v>
      </c>
      <c r="X24">
        <v>2.9972940000000001</v>
      </c>
      <c r="Y24">
        <v>3.2987549999999999</v>
      </c>
      <c r="Z24">
        <v>3.6131519999999999</v>
      </c>
      <c r="AA24">
        <v>3.9389460000000001</v>
      </c>
      <c r="AB24">
        <v>4.2739240000000001</v>
      </c>
      <c r="AC24">
        <v>4.6189939999999998</v>
      </c>
      <c r="AD24">
        <v>4.9779580000000001</v>
      </c>
      <c r="AE24">
        <v>5.3442699999999999</v>
      </c>
      <c r="AF24">
        <v>5.713794</v>
      </c>
      <c r="AG24">
        <v>6.0918049999999999</v>
      </c>
      <c r="AH24">
        <v>6.4715499999999997</v>
      </c>
      <c r="AI24">
        <v>6.8537359999999996</v>
      </c>
      <c r="AJ24" s="22">
        <v>0.1</v>
      </c>
    </row>
    <row r="25" spans="1:36" x14ac:dyDescent="0.25">
      <c r="A25" t="s">
        <v>31</v>
      </c>
      <c r="B25" t="s">
        <v>269</v>
      </c>
      <c r="C25" t="s">
        <v>327</v>
      </c>
      <c r="D25" t="s">
        <v>319</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22">
        <v>4.5999999999999999E-2</v>
      </c>
    </row>
    <row r="26" spans="1:36" x14ac:dyDescent="0.25">
      <c r="A26" t="s">
        <v>30</v>
      </c>
      <c r="B26" t="s">
        <v>270</v>
      </c>
      <c r="C26" t="s">
        <v>328</v>
      </c>
      <c r="D26" t="s">
        <v>319</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22">
        <v>-8.9999999999999993E-3</v>
      </c>
    </row>
    <row r="27" spans="1:36" x14ac:dyDescent="0.25">
      <c r="A27" t="s">
        <v>271</v>
      </c>
      <c r="B27" t="s">
        <v>272</v>
      </c>
      <c r="C27" t="s">
        <v>329</v>
      </c>
      <c r="D27" t="s">
        <v>319</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11</v>
      </c>
    </row>
    <row r="28" spans="1:36" x14ac:dyDescent="0.25">
      <c r="A28" t="s">
        <v>273</v>
      </c>
      <c r="B28" t="s">
        <v>274</v>
      </c>
      <c r="C28" t="s">
        <v>330</v>
      </c>
      <c r="D28" t="s">
        <v>319</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22">
        <v>0.02</v>
      </c>
    </row>
    <row r="29" spans="1:36" x14ac:dyDescent="0.25">
      <c r="A29" t="s">
        <v>275</v>
      </c>
      <c r="B29" t="s">
        <v>276</v>
      </c>
      <c r="C29" t="s">
        <v>331</v>
      </c>
      <c r="D29" t="s">
        <v>319</v>
      </c>
      <c r="E29">
        <v>1.5592999999999999E-2</v>
      </c>
      <c r="F29">
        <v>1.4617E-2</v>
      </c>
      <c r="G29">
        <v>1.3816E-2</v>
      </c>
      <c r="H29">
        <v>1.3115999999999999E-2</v>
      </c>
      <c r="I29">
        <v>1.2489E-2</v>
      </c>
      <c r="J29">
        <v>1.1908999999999999E-2</v>
      </c>
      <c r="K29">
        <v>1.1370999999999999E-2</v>
      </c>
      <c r="L29">
        <v>1.0848E-2</v>
      </c>
      <c r="M29">
        <v>1.0378E-2</v>
      </c>
      <c r="N29">
        <v>9.9430000000000004E-3</v>
      </c>
      <c r="O29">
        <v>9.5729999999999999E-3</v>
      </c>
      <c r="P29">
        <v>9.2770000000000005E-3</v>
      </c>
      <c r="Q29">
        <v>9.0310000000000008E-3</v>
      </c>
      <c r="R29">
        <v>8.8450000000000004E-3</v>
      </c>
      <c r="S29">
        <v>8.7139999999999995E-3</v>
      </c>
      <c r="T29">
        <v>8.6280000000000003E-3</v>
      </c>
      <c r="U29">
        <v>8.5550000000000001E-3</v>
      </c>
      <c r="V29">
        <v>8.4799999999999997E-3</v>
      </c>
      <c r="W29">
        <v>8.4419999999999999E-3</v>
      </c>
      <c r="X29">
        <v>8.3899999999999999E-3</v>
      </c>
      <c r="Y29">
        <v>8.345E-3</v>
      </c>
      <c r="Z29">
        <v>8.3040000000000006E-3</v>
      </c>
      <c r="AA29">
        <v>8.2609999999999992E-3</v>
      </c>
      <c r="AB29">
        <v>8.2500000000000004E-3</v>
      </c>
      <c r="AC29">
        <v>8.2459999999999999E-3</v>
      </c>
      <c r="AD29">
        <v>8.2480000000000001E-3</v>
      </c>
      <c r="AE29">
        <v>8.2410000000000001E-3</v>
      </c>
      <c r="AF29">
        <v>8.2260000000000007E-3</v>
      </c>
      <c r="AG29">
        <v>8.2120000000000005E-3</v>
      </c>
      <c r="AH29">
        <v>8.1919999999999996E-3</v>
      </c>
      <c r="AI29">
        <v>8.1689999999999992E-3</v>
      </c>
      <c r="AJ29" s="22">
        <v>-2.1000000000000001E-2</v>
      </c>
    </row>
    <row r="30" spans="1:36" x14ac:dyDescent="0.25">
      <c r="A30" t="s">
        <v>277</v>
      </c>
      <c r="B30" t="s">
        <v>278</v>
      </c>
      <c r="C30" t="s">
        <v>332</v>
      </c>
      <c r="D30" t="s">
        <v>319</v>
      </c>
      <c r="E30">
        <v>3.6049999999999999E-2</v>
      </c>
      <c r="F30">
        <v>3.4826000000000003E-2</v>
      </c>
      <c r="G30">
        <v>3.3960999999999998E-2</v>
      </c>
      <c r="H30">
        <v>3.3182999999999997E-2</v>
      </c>
      <c r="I30">
        <v>3.2493000000000001E-2</v>
      </c>
      <c r="J30">
        <v>3.1748999999999999E-2</v>
      </c>
      <c r="K30">
        <v>3.0946000000000001E-2</v>
      </c>
      <c r="L30">
        <v>3.0037000000000001E-2</v>
      </c>
      <c r="M30">
        <v>2.9101999999999999E-2</v>
      </c>
      <c r="N30">
        <v>2.8146000000000001E-2</v>
      </c>
      <c r="O30">
        <v>2.7255999999999999E-2</v>
      </c>
      <c r="P30">
        <v>2.6449E-2</v>
      </c>
      <c r="Q30">
        <v>2.5728999999999998E-2</v>
      </c>
      <c r="R30">
        <v>2.5128000000000001E-2</v>
      </c>
      <c r="S30">
        <v>2.4669E-2</v>
      </c>
      <c r="T30">
        <v>2.4299000000000001E-2</v>
      </c>
      <c r="U30">
        <v>2.3954E-2</v>
      </c>
      <c r="V30">
        <v>2.3628E-2</v>
      </c>
      <c r="W30">
        <v>2.3383999999999999E-2</v>
      </c>
      <c r="X30">
        <v>2.3156E-2</v>
      </c>
      <c r="Y30">
        <v>2.2946000000000001E-2</v>
      </c>
      <c r="Z30">
        <v>2.2762999999999999E-2</v>
      </c>
      <c r="AA30">
        <v>2.2592000000000001E-2</v>
      </c>
      <c r="AB30">
        <v>2.2515E-2</v>
      </c>
      <c r="AC30">
        <v>2.2460000000000001E-2</v>
      </c>
      <c r="AD30">
        <v>2.2461999999999999E-2</v>
      </c>
      <c r="AE30">
        <v>2.2443000000000001E-2</v>
      </c>
      <c r="AF30">
        <v>2.2401999999999998E-2</v>
      </c>
      <c r="AG30">
        <v>2.2373000000000001E-2</v>
      </c>
      <c r="AH30">
        <v>2.2329999999999999E-2</v>
      </c>
      <c r="AI30">
        <v>2.2273000000000001E-2</v>
      </c>
      <c r="AJ30" s="22">
        <v>-1.6E-2</v>
      </c>
    </row>
    <row r="31" spans="1:36" x14ac:dyDescent="0.25">
      <c r="A31" t="s">
        <v>279</v>
      </c>
      <c r="B31" t="s">
        <v>280</v>
      </c>
      <c r="C31" t="s">
        <v>333</v>
      </c>
      <c r="D31" t="s">
        <v>319</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22">
        <v>2.3E-2</v>
      </c>
    </row>
    <row r="32" spans="1:36" x14ac:dyDescent="0.25">
      <c r="A32" t="s">
        <v>281</v>
      </c>
      <c r="B32" t="s">
        <v>282</v>
      </c>
      <c r="C32" t="s">
        <v>334</v>
      </c>
      <c r="D32" t="s">
        <v>319</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22">
        <v>4.0000000000000001E-3</v>
      </c>
    </row>
    <row r="33" spans="1:36" x14ac:dyDescent="0.25">
      <c r="A33" t="s">
        <v>20</v>
      </c>
      <c r="B33" t="s">
        <v>283</v>
      </c>
      <c r="C33" t="s">
        <v>335</v>
      </c>
      <c r="D33" t="s">
        <v>319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19</v>
      </c>
      <c r="B34" t="s">
        <v>284</v>
      </c>
      <c r="C34" t="s">
        <v>336</v>
      </c>
      <c r="D34" t="s">
        <v>319</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22">
        <v>2.9000000000000001E-2</v>
      </c>
    </row>
    <row r="35" spans="1:36" x14ac:dyDescent="0.25">
      <c r="A35" t="s">
        <v>285</v>
      </c>
      <c r="B35" t="s">
        <v>286</v>
      </c>
      <c r="C35" t="s">
        <v>337</v>
      </c>
      <c r="D35" t="s">
        <v>319</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22">
        <v>2.1999999999999999E-2</v>
      </c>
    </row>
    <row r="36" spans="1:36" x14ac:dyDescent="0.25">
      <c r="A36" t="s">
        <v>234</v>
      </c>
      <c r="B36" t="s">
        <v>287</v>
      </c>
      <c r="C36" t="s">
        <v>338</v>
      </c>
      <c r="D36" t="s">
        <v>319</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22">
        <v>-7.0000000000000001E-3</v>
      </c>
    </row>
    <row r="37" spans="1:36" x14ac:dyDescent="0.25">
      <c r="A37" t="s">
        <v>288</v>
      </c>
      <c r="C37" t="s">
        <v>339</v>
      </c>
    </row>
    <row r="38" spans="1:36" x14ac:dyDescent="0.25">
      <c r="A38" t="s">
        <v>289</v>
      </c>
      <c r="C38" t="s">
        <v>340</v>
      </c>
    </row>
    <row r="39" spans="1:36" x14ac:dyDescent="0.25">
      <c r="A39" t="s">
        <v>257</v>
      </c>
      <c r="B39" t="s">
        <v>290</v>
      </c>
      <c r="C39" t="s">
        <v>341</v>
      </c>
      <c r="D39" t="s">
        <v>319</v>
      </c>
      <c r="E39">
        <v>109.775116</v>
      </c>
      <c r="F39">
        <v>110.74385100000001</v>
      </c>
      <c r="G39">
        <v>112.111847</v>
      </c>
      <c r="H39">
        <v>113.83586099999999</v>
      </c>
      <c r="I39">
        <v>115.972031</v>
      </c>
      <c r="J39">
        <v>118.357674</v>
      </c>
      <c r="K39">
        <v>120.65992</v>
      </c>
      <c r="L39">
        <v>122.775352</v>
      </c>
      <c r="M39">
        <v>124.84523799999999</v>
      </c>
      <c r="N39">
        <v>126.789886</v>
      </c>
      <c r="O39">
        <v>128.461319</v>
      </c>
      <c r="P39">
        <v>130.010468</v>
      </c>
      <c r="Q39">
        <v>131.39666700000001</v>
      </c>
      <c r="R39">
        <v>132.62655599999999</v>
      </c>
      <c r="S39">
        <v>133.67858899999999</v>
      </c>
      <c r="T39">
        <v>134.59551999999999</v>
      </c>
      <c r="U39">
        <v>135.30641199999999</v>
      </c>
      <c r="V39">
        <v>135.80033900000001</v>
      </c>
      <c r="W39">
        <v>136.15254200000001</v>
      </c>
      <c r="X39">
        <v>136.389465</v>
      </c>
      <c r="Y39">
        <v>136.512878</v>
      </c>
      <c r="Z39">
        <v>136.56616199999999</v>
      </c>
      <c r="AA39">
        <v>136.56909200000001</v>
      </c>
      <c r="AB39">
        <v>136.49606299999999</v>
      </c>
      <c r="AC39">
        <v>136.38095100000001</v>
      </c>
      <c r="AD39">
        <v>136.26539600000001</v>
      </c>
      <c r="AE39">
        <v>136.08590699999999</v>
      </c>
      <c r="AF39">
        <v>135.841599</v>
      </c>
      <c r="AG39">
        <v>135.621002</v>
      </c>
      <c r="AH39">
        <v>135.329498</v>
      </c>
      <c r="AI39">
        <v>134.95864900000001</v>
      </c>
      <c r="AJ39" s="22">
        <v>7.0000000000000001E-3</v>
      </c>
    </row>
    <row r="40" spans="1:36" x14ac:dyDescent="0.25">
      <c r="A40" t="s">
        <v>259</v>
      </c>
      <c r="B40" t="s">
        <v>291</v>
      </c>
      <c r="C40" t="s">
        <v>342</v>
      </c>
      <c r="D40" t="s">
        <v>319</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22">
        <v>4.7E-2</v>
      </c>
    </row>
    <row r="41" spans="1:36" x14ac:dyDescent="0.25">
      <c r="A41" t="s">
        <v>292</v>
      </c>
      <c r="B41" t="s">
        <v>293</v>
      </c>
      <c r="C41" t="s">
        <v>343</v>
      </c>
      <c r="D41" t="s">
        <v>319</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22">
        <v>7.0000000000000001E-3</v>
      </c>
    </row>
    <row r="42" spans="1:36" x14ac:dyDescent="0.25">
      <c r="A42" t="s">
        <v>294</v>
      </c>
      <c r="C42" t="s">
        <v>344</v>
      </c>
    </row>
    <row r="43" spans="1:36" x14ac:dyDescent="0.25">
      <c r="A43" t="s">
        <v>264</v>
      </c>
      <c r="B43" t="s">
        <v>295</v>
      </c>
      <c r="C43" t="s">
        <v>345</v>
      </c>
      <c r="D43" t="s">
        <v>319</v>
      </c>
      <c r="E43">
        <v>15.788600000000001</v>
      </c>
      <c r="F43">
        <v>15.792562</v>
      </c>
      <c r="G43">
        <v>15.765272</v>
      </c>
      <c r="H43">
        <v>15.707791</v>
      </c>
      <c r="I43">
        <v>15.623258</v>
      </c>
      <c r="J43">
        <v>15.520708000000001</v>
      </c>
      <c r="K43">
        <v>15.389112000000001</v>
      </c>
      <c r="L43">
        <v>15.228992</v>
      </c>
      <c r="M43">
        <v>15.067304</v>
      </c>
      <c r="N43">
        <v>14.911758000000001</v>
      </c>
      <c r="O43">
        <v>14.753513</v>
      </c>
      <c r="P43">
        <v>14.592062</v>
      </c>
      <c r="Q43">
        <v>14.430001000000001</v>
      </c>
      <c r="R43">
        <v>14.277225</v>
      </c>
      <c r="S43">
        <v>14.135702</v>
      </c>
      <c r="T43">
        <v>14.00994</v>
      </c>
      <c r="U43">
        <v>13.895649000000001</v>
      </c>
      <c r="V43">
        <v>13.791717999999999</v>
      </c>
      <c r="W43">
        <v>13.695762999999999</v>
      </c>
      <c r="X43">
        <v>13.614037</v>
      </c>
      <c r="Y43">
        <v>13.549742999999999</v>
      </c>
      <c r="Z43">
        <v>13.490777</v>
      </c>
      <c r="AA43">
        <v>13.439021</v>
      </c>
      <c r="AB43">
        <v>13.389459</v>
      </c>
      <c r="AC43">
        <v>13.341989</v>
      </c>
      <c r="AD43">
        <v>13.300770999999999</v>
      </c>
      <c r="AE43">
        <v>13.258034</v>
      </c>
      <c r="AF43">
        <v>13.213305</v>
      </c>
      <c r="AG43">
        <v>13.174664</v>
      </c>
      <c r="AH43">
        <v>13.132721</v>
      </c>
      <c r="AI43">
        <v>13.08629</v>
      </c>
      <c r="AJ43" s="22">
        <v>-6.0000000000000001E-3</v>
      </c>
    </row>
    <row r="44" spans="1:36" x14ac:dyDescent="0.25">
      <c r="A44" t="s">
        <v>24</v>
      </c>
      <c r="B44" t="s">
        <v>296</v>
      </c>
      <c r="C44" t="s">
        <v>346</v>
      </c>
      <c r="D44" t="s">
        <v>319</v>
      </c>
      <c r="E44">
        <v>6.6799999999999997E-4</v>
      </c>
      <c r="F44">
        <v>6.0099999999999997E-4</v>
      </c>
      <c r="G44">
        <v>5.3300000000000005E-4</v>
      </c>
      <c r="H44">
        <v>4.3199999999999998E-4</v>
      </c>
      <c r="I44">
        <v>3.5399999999999999E-4</v>
      </c>
      <c r="J44">
        <v>2.99E-4</v>
      </c>
      <c r="K44">
        <v>2.5399999999999999E-4</v>
      </c>
      <c r="L44">
        <v>2.2100000000000001E-4</v>
      </c>
      <c r="M44">
        <v>2.0000000000000001E-4</v>
      </c>
      <c r="N44">
        <v>1.8000000000000001E-4</v>
      </c>
      <c r="O44">
        <v>1.6200000000000001E-4</v>
      </c>
      <c r="P44">
        <v>1.44E-4</v>
      </c>
      <c r="Q44">
        <v>1.2899999999999999E-4</v>
      </c>
      <c r="R44">
        <v>1.1400000000000001E-4</v>
      </c>
      <c r="S44">
        <v>1.01E-4</v>
      </c>
      <c r="T44">
        <v>9.0000000000000006E-5</v>
      </c>
      <c r="U44">
        <v>7.3999999999999996E-5</v>
      </c>
      <c r="V44">
        <v>6.0999999999999999E-5</v>
      </c>
      <c r="W44">
        <v>5.5000000000000002E-5</v>
      </c>
      <c r="X44">
        <v>4.8999999999999998E-5</v>
      </c>
      <c r="Y44">
        <v>4.5000000000000003E-5</v>
      </c>
      <c r="Z44">
        <v>4.0000000000000003E-5</v>
      </c>
      <c r="AA44">
        <v>3.6000000000000001E-5</v>
      </c>
      <c r="AB44">
        <v>3.3000000000000003E-5</v>
      </c>
      <c r="AC44">
        <v>3.0000000000000001E-5</v>
      </c>
      <c r="AD44">
        <v>2.6999999999999999E-5</v>
      </c>
      <c r="AE44">
        <v>2.4000000000000001E-5</v>
      </c>
      <c r="AF44">
        <v>2.1999999999999999E-5</v>
      </c>
      <c r="AG44">
        <v>2.0000000000000002E-5</v>
      </c>
      <c r="AH44">
        <v>1.8E-5</v>
      </c>
      <c r="AI44">
        <v>1.5999999999999999E-5</v>
      </c>
      <c r="AJ44" s="22">
        <v>-0.11600000000000001</v>
      </c>
    </row>
    <row r="45" spans="1:36" x14ac:dyDescent="0.25">
      <c r="A45" t="s">
        <v>23</v>
      </c>
      <c r="B45" t="s">
        <v>297</v>
      </c>
      <c r="C45" t="s">
        <v>347</v>
      </c>
      <c r="D45" t="s">
        <v>319</v>
      </c>
      <c r="E45">
        <v>3.5414000000000001E-2</v>
      </c>
      <c r="F45">
        <v>4.7958000000000001E-2</v>
      </c>
      <c r="G45">
        <v>6.1720999999999998E-2</v>
      </c>
      <c r="H45">
        <v>7.6243000000000005E-2</v>
      </c>
      <c r="I45">
        <v>9.3642000000000003E-2</v>
      </c>
      <c r="J45">
        <v>0.113646</v>
      </c>
      <c r="K45">
        <v>0.13662099999999999</v>
      </c>
      <c r="L45">
        <v>0.16203400000000001</v>
      </c>
      <c r="M45">
        <v>0.191001</v>
      </c>
      <c r="N45">
        <v>0.22387699999999999</v>
      </c>
      <c r="O45">
        <v>0.26006899999999999</v>
      </c>
      <c r="P45">
        <v>0.30036200000000002</v>
      </c>
      <c r="Q45">
        <v>0.34528799999999998</v>
      </c>
      <c r="R45">
        <v>0.39483600000000002</v>
      </c>
      <c r="S45">
        <v>0.44891700000000001</v>
      </c>
      <c r="T45">
        <v>0.50762399999999996</v>
      </c>
      <c r="U45">
        <v>0.57022099999999998</v>
      </c>
      <c r="V45">
        <v>0.63605</v>
      </c>
      <c r="W45">
        <v>0.70518800000000004</v>
      </c>
      <c r="X45">
        <v>0.77725699999999998</v>
      </c>
      <c r="Y45">
        <v>0.85167199999999998</v>
      </c>
      <c r="Z45">
        <v>0.92790700000000004</v>
      </c>
      <c r="AA45">
        <v>1.0058849999999999</v>
      </c>
      <c r="AB45">
        <v>1.0850150000000001</v>
      </c>
      <c r="AC45">
        <v>1.1651640000000001</v>
      </c>
      <c r="AD45">
        <v>1.247044</v>
      </c>
      <c r="AE45">
        <v>1.329116</v>
      </c>
      <c r="AF45">
        <v>1.4110469999999999</v>
      </c>
      <c r="AG45">
        <v>1.4940819999999999</v>
      </c>
      <c r="AH45">
        <v>1.576498</v>
      </c>
      <c r="AI45">
        <v>1.657945</v>
      </c>
      <c r="AJ45" s="22">
        <v>0.13700000000000001</v>
      </c>
    </row>
    <row r="46" spans="1:36" x14ac:dyDescent="0.25">
      <c r="A46" t="s">
        <v>200</v>
      </c>
      <c r="B46" t="s">
        <v>298</v>
      </c>
      <c r="C46" t="s">
        <v>348</v>
      </c>
      <c r="D46" t="s">
        <v>319</v>
      </c>
      <c r="E46">
        <v>6.0679999999999998E-2</v>
      </c>
      <c r="F46">
        <v>9.1847999999999999E-2</v>
      </c>
      <c r="G46">
        <v>0.128022</v>
      </c>
      <c r="H46">
        <v>0.169351</v>
      </c>
      <c r="I46">
        <v>0.21685399999999999</v>
      </c>
      <c r="J46">
        <v>0.26850800000000002</v>
      </c>
      <c r="K46">
        <v>0.32242500000000002</v>
      </c>
      <c r="L46">
        <v>0.38031500000000001</v>
      </c>
      <c r="M46">
        <v>0.44548300000000002</v>
      </c>
      <c r="N46">
        <v>0.51895100000000005</v>
      </c>
      <c r="O46">
        <v>0.60328999999999999</v>
      </c>
      <c r="P46">
        <v>0.69862500000000005</v>
      </c>
      <c r="Q46">
        <v>0.80738699999999997</v>
      </c>
      <c r="R46">
        <v>0.92993300000000001</v>
      </c>
      <c r="S46">
        <v>1.0675749999999999</v>
      </c>
      <c r="T46">
        <v>1.220337</v>
      </c>
      <c r="U46">
        <v>1.387586</v>
      </c>
      <c r="V46">
        <v>1.5692360000000001</v>
      </c>
      <c r="W46">
        <v>1.766562</v>
      </c>
      <c r="X46">
        <v>1.9782200000000001</v>
      </c>
      <c r="Y46">
        <v>2.203554</v>
      </c>
      <c r="Z46">
        <v>2.4356680000000002</v>
      </c>
      <c r="AA46">
        <v>2.673063</v>
      </c>
      <c r="AB46">
        <v>2.9148179999999999</v>
      </c>
      <c r="AC46">
        <v>3.161079</v>
      </c>
      <c r="AD46">
        <v>3.4151549999999999</v>
      </c>
      <c r="AE46">
        <v>3.6720060000000001</v>
      </c>
      <c r="AF46">
        <v>3.9309029999999998</v>
      </c>
      <c r="AG46">
        <v>4.1954529999999997</v>
      </c>
      <c r="AH46">
        <v>4.4627460000000001</v>
      </c>
      <c r="AI46">
        <v>4.7318870000000004</v>
      </c>
      <c r="AJ46" s="22">
        <v>0.156</v>
      </c>
    </row>
    <row r="47" spans="1:36" x14ac:dyDescent="0.25">
      <c r="A47" t="s">
        <v>31</v>
      </c>
      <c r="B47" t="s">
        <v>299</v>
      </c>
      <c r="C47" t="s">
        <v>349</v>
      </c>
      <c r="D47" t="s">
        <v>319</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22">
        <v>6.9000000000000006E-2</v>
      </c>
    </row>
    <row r="48" spans="1:36" x14ac:dyDescent="0.25">
      <c r="A48" t="s">
        <v>30</v>
      </c>
      <c r="B48" t="s">
        <v>300</v>
      </c>
      <c r="C48" t="s">
        <v>350</v>
      </c>
      <c r="D48" t="s">
        <v>319</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22">
        <v>0.14499999999999999</v>
      </c>
    </row>
    <row r="49" spans="1:36" x14ac:dyDescent="0.25">
      <c r="A49" t="s">
        <v>271</v>
      </c>
      <c r="B49" t="s">
        <v>301</v>
      </c>
      <c r="C49" t="s">
        <v>351</v>
      </c>
      <c r="D49" t="s">
        <v>319</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273</v>
      </c>
      <c r="B50" t="s">
        <v>302</v>
      </c>
      <c r="C50" t="s">
        <v>352</v>
      </c>
      <c r="D50" t="s">
        <v>319</v>
      </c>
      <c r="E50">
        <v>0.95845199999999997</v>
      </c>
      <c r="F50">
        <v>1.1904840000000001</v>
      </c>
      <c r="G50">
        <v>1.439907</v>
      </c>
      <c r="H50">
        <v>1.698766</v>
      </c>
      <c r="I50">
        <v>1.972269</v>
      </c>
      <c r="J50">
        <v>2.2568920000000001</v>
      </c>
      <c r="K50">
        <v>2.5895109999999999</v>
      </c>
      <c r="L50">
        <v>2.9365540000000001</v>
      </c>
      <c r="M50">
        <v>3.2890290000000002</v>
      </c>
      <c r="N50">
        <v>3.6428790000000002</v>
      </c>
      <c r="O50">
        <v>3.9933879999999999</v>
      </c>
      <c r="P50">
        <v>4.342149</v>
      </c>
      <c r="Q50">
        <v>4.6901970000000004</v>
      </c>
      <c r="R50">
        <v>5.0341310000000004</v>
      </c>
      <c r="S50">
        <v>5.3734599999999997</v>
      </c>
      <c r="T50">
        <v>5.7085650000000001</v>
      </c>
      <c r="U50">
        <v>6.0361909999999996</v>
      </c>
      <c r="V50">
        <v>6.3542930000000002</v>
      </c>
      <c r="W50">
        <v>6.6660579999999996</v>
      </c>
      <c r="X50">
        <v>6.9704079999999999</v>
      </c>
      <c r="Y50">
        <v>7.2658579999999997</v>
      </c>
      <c r="Z50">
        <v>7.552022</v>
      </c>
      <c r="AA50">
        <v>7.8315900000000003</v>
      </c>
      <c r="AB50">
        <v>8.1041070000000008</v>
      </c>
      <c r="AC50">
        <v>8.3715019999999996</v>
      </c>
      <c r="AD50">
        <v>8.6397700000000004</v>
      </c>
      <c r="AE50">
        <v>8.9018979999999992</v>
      </c>
      <c r="AF50">
        <v>9.1579350000000002</v>
      </c>
      <c r="AG50">
        <v>9.4151760000000007</v>
      </c>
      <c r="AH50">
        <v>9.6675170000000001</v>
      </c>
      <c r="AI50">
        <v>9.9138900000000003</v>
      </c>
      <c r="AJ50" s="22">
        <v>8.1000000000000003E-2</v>
      </c>
    </row>
    <row r="51" spans="1:36" x14ac:dyDescent="0.25">
      <c r="A51" t="s">
        <v>275</v>
      </c>
      <c r="B51" t="s">
        <v>303</v>
      </c>
      <c r="C51" t="s">
        <v>353</v>
      </c>
      <c r="D51" t="s">
        <v>319</v>
      </c>
      <c r="E51">
        <v>1.2926999999999999E-2</v>
      </c>
      <c r="F51">
        <v>1.2425E-2</v>
      </c>
      <c r="G51">
        <v>1.1995E-2</v>
      </c>
      <c r="H51">
        <v>1.1642E-2</v>
      </c>
      <c r="I51">
        <v>1.1374E-2</v>
      </c>
      <c r="J51">
        <v>1.1136999999999999E-2</v>
      </c>
      <c r="K51">
        <v>1.0949E-2</v>
      </c>
      <c r="L51">
        <v>1.0763E-2</v>
      </c>
      <c r="M51">
        <v>1.0626999999999999E-2</v>
      </c>
      <c r="N51">
        <v>1.0482999999999999E-2</v>
      </c>
      <c r="O51">
        <v>1.0403000000000001E-2</v>
      </c>
      <c r="P51">
        <v>1.0338999999999999E-2</v>
      </c>
      <c r="Q51">
        <v>1.0307E-2</v>
      </c>
      <c r="R51">
        <v>1.0286E-2</v>
      </c>
      <c r="S51">
        <v>1.0311000000000001E-2</v>
      </c>
      <c r="T51">
        <v>1.0336E-2</v>
      </c>
      <c r="U51">
        <v>1.0371999999999999E-2</v>
      </c>
      <c r="V51">
        <v>1.0409E-2</v>
      </c>
      <c r="W51">
        <v>1.0458E-2</v>
      </c>
      <c r="X51">
        <v>1.0508E-2</v>
      </c>
      <c r="Y51">
        <v>1.0562999999999999E-2</v>
      </c>
      <c r="Z51">
        <v>1.0612999999999999E-2</v>
      </c>
      <c r="AA51">
        <v>1.0647999999999999E-2</v>
      </c>
      <c r="AB51">
        <v>1.0715000000000001E-2</v>
      </c>
      <c r="AC51">
        <v>1.0779E-2</v>
      </c>
      <c r="AD51">
        <v>1.0853E-2</v>
      </c>
      <c r="AE51">
        <v>1.0917E-2</v>
      </c>
      <c r="AF51">
        <v>1.0973E-2</v>
      </c>
      <c r="AG51">
        <v>1.1037E-2</v>
      </c>
      <c r="AH51">
        <v>1.1093E-2</v>
      </c>
      <c r="AI51">
        <v>1.1143E-2</v>
      </c>
      <c r="AJ51" s="22">
        <v>-5.0000000000000001E-3</v>
      </c>
    </row>
    <row r="52" spans="1:36" x14ac:dyDescent="0.25">
      <c r="A52" t="s">
        <v>277</v>
      </c>
      <c r="B52" t="s">
        <v>304</v>
      </c>
      <c r="C52" t="s">
        <v>354</v>
      </c>
      <c r="D52" t="s">
        <v>319</v>
      </c>
      <c r="E52">
        <v>3.3397000000000003E-2</v>
      </c>
      <c r="F52">
        <v>3.4570999999999998E-2</v>
      </c>
      <c r="G52">
        <v>3.5624000000000003E-2</v>
      </c>
      <c r="H52">
        <v>3.6540000000000003E-2</v>
      </c>
      <c r="I52">
        <v>3.7402999999999999E-2</v>
      </c>
      <c r="J52">
        <v>3.8196000000000001E-2</v>
      </c>
      <c r="K52">
        <v>3.8857000000000003E-2</v>
      </c>
      <c r="L52">
        <v>3.9291E-2</v>
      </c>
      <c r="M52">
        <v>3.9697999999999997E-2</v>
      </c>
      <c r="N52">
        <v>4.0032999999999999E-2</v>
      </c>
      <c r="O52">
        <v>4.0252999999999997E-2</v>
      </c>
      <c r="P52">
        <v>4.0459000000000002E-2</v>
      </c>
      <c r="Q52">
        <v>4.0672E-2</v>
      </c>
      <c r="R52">
        <v>4.0869999999999997E-2</v>
      </c>
      <c r="S52">
        <v>4.1126000000000003E-2</v>
      </c>
      <c r="T52">
        <v>4.1374000000000001E-2</v>
      </c>
      <c r="U52">
        <v>4.1610000000000001E-2</v>
      </c>
      <c r="V52">
        <v>4.1803E-2</v>
      </c>
      <c r="W52">
        <v>4.1997E-2</v>
      </c>
      <c r="X52">
        <v>4.2181999999999997E-2</v>
      </c>
      <c r="Y52">
        <v>4.2352000000000001E-2</v>
      </c>
      <c r="Z52">
        <v>4.2486999999999997E-2</v>
      </c>
      <c r="AA52">
        <v>4.2583000000000003E-2</v>
      </c>
      <c r="AB52">
        <v>4.2701999999999997E-2</v>
      </c>
      <c r="AC52">
        <v>4.2749000000000002E-2</v>
      </c>
      <c r="AD52">
        <v>4.2855999999999998E-2</v>
      </c>
      <c r="AE52">
        <v>4.2916999999999997E-2</v>
      </c>
      <c r="AF52">
        <v>4.2944000000000003E-2</v>
      </c>
      <c r="AG52">
        <v>4.3011000000000001E-2</v>
      </c>
      <c r="AH52">
        <v>4.3033000000000002E-2</v>
      </c>
      <c r="AI52">
        <v>4.3008999999999999E-2</v>
      </c>
      <c r="AJ52" s="22">
        <v>8.0000000000000002E-3</v>
      </c>
    </row>
    <row r="53" spans="1:36" x14ac:dyDescent="0.25">
      <c r="A53" t="s">
        <v>279</v>
      </c>
      <c r="B53" t="s">
        <v>305</v>
      </c>
      <c r="C53" t="s">
        <v>355</v>
      </c>
      <c r="D53" t="s">
        <v>319</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22">
        <v>1.4E-2</v>
      </c>
    </row>
    <row r="54" spans="1:36" x14ac:dyDescent="0.25">
      <c r="A54" t="s">
        <v>281</v>
      </c>
      <c r="B54" t="s">
        <v>306</v>
      </c>
      <c r="C54" t="s">
        <v>356</v>
      </c>
      <c r="D54" t="s">
        <v>319</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22">
        <v>-2.7E-2</v>
      </c>
    </row>
    <row r="55" spans="1:36" x14ac:dyDescent="0.25">
      <c r="A55" t="s">
        <v>20</v>
      </c>
      <c r="B55" t="s">
        <v>307</v>
      </c>
      <c r="C55" t="s">
        <v>357</v>
      </c>
      <c r="D55" t="s">
        <v>319</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v>
      </c>
    </row>
    <row r="56" spans="1:36" x14ac:dyDescent="0.25">
      <c r="A56" t="s">
        <v>19</v>
      </c>
      <c r="B56" t="s">
        <v>308</v>
      </c>
      <c r="C56" t="s">
        <v>358</v>
      </c>
      <c r="D56" t="s">
        <v>319</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22">
        <v>0.245</v>
      </c>
    </row>
    <row r="57" spans="1:36" x14ac:dyDescent="0.25">
      <c r="A57" t="s">
        <v>309</v>
      </c>
      <c r="B57" t="s">
        <v>310</v>
      </c>
      <c r="C57" t="s">
        <v>359</v>
      </c>
      <c r="D57" t="s">
        <v>319</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22">
        <v>2.1999999999999999E-2</v>
      </c>
    </row>
    <row r="58" spans="1:36" x14ac:dyDescent="0.25">
      <c r="A58" t="s">
        <v>235</v>
      </c>
      <c r="B58" t="s">
        <v>311</v>
      </c>
      <c r="C58" t="s">
        <v>360</v>
      </c>
      <c r="D58" t="s">
        <v>319</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22">
        <v>0.01</v>
      </c>
    </row>
    <row r="59" spans="1:36" x14ac:dyDescent="0.25">
      <c r="A59" t="s">
        <v>236</v>
      </c>
      <c r="B59" t="s">
        <v>312</v>
      </c>
      <c r="C59" t="s">
        <v>361</v>
      </c>
      <c r="D59" t="s">
        <v>319</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22">
        <v>2E-3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33"/>
  <sheetViews>
    <sheetView topLeftCell="A14" workbookViewId="0">
      <selection activeCell="E70" sqref="E70"/>
    </sheetView>
  </sheetViews>
  <sheetFormatPr defaultColWidth="8.85546875" defaultRowHeight="15" customHeight="1" x14ac:dyDescent="0.25"/>
  <cols>
    <col min="1" max="1" width="30.140625" customWidth="1"/>
    <col min="2" max="2"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362</v>
      </c>
    </row>
    <row r="11" spans="1:36" x14ac:dyDescent="0.25">
      <c r="A11" t="s">
        <v>363</v>
      </c>
    </row>
    <row r="12" spans="1:36" x14ac:dyDescent="0.25">
      <c r="A12" t="s">
        <v>364</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hidden="1" x14ac:dyDescent="0.25">
      <c r="A15" t="s">
        <v>161</v>
      </c>
      <c r="C15" t="s">
        <v>480</v>
      </c>
    </row>
    <row r="16" spans="1:36" hidden="1" x14ac:dyDescent="0.25">
      <c r="A16" t="s">
        <v>365</v>
      </c>
      <c r="C16" t="s">
        <v>481</v>
      </c>
    </row>
    <row r="17" spans="1:36" hidden="1" x14ac:dyDescent="0.25">
      <c r="A17" t="s">
        <v>366</v>
      </c>
      <c r="C17" t="s">
        <v>482</v>
      </c>
    </row>
    <row r="18" spans="1:36" hidden="1" x14ac:dyDescent="0.25">
      <c r="A18" t="s">
        <v>367</v>
      </c>
      <c r="B18" t="s">
        <v>368</v>
      </c>
      <c r="C18" t="s">
        <v>483</v>
      </c>
      <c r="D18" t="s">
        <v>484</v>
      </c>
      <c r="E18">
        <v>36.239082000000003</v>
      </c>
      <c r="F18">
        <v>38.400252999999999</v>
      </c>
      <c r="G18">
        <v>38.937545999999998</v>
      </c>
      <c r="H18">
        <v>39.856605999999999</v>
      </c>
      <c r="I18">
        <v>40.744446000000003</v>
      </c>
      <c r="J18">
        <v>41.352493000000003</v>
      </c>
      <c r="K18">
        <v>42.734512000000002</v>
      </c>
      <c r="L18">
        <v>42.944363000000003</v>
      </c>
      <c r="M18">
        <v>43.035587</v>
      </c>
      <c r="N18">
        <v>43.045924999999997</v>
      </c>
      <c r="O18">
        <v>43.068336000000002</v>
      </c>
      <c r="P18">
        <v>43.073967000000003</v>
      </c>
      <c r="Q18">
        <v>43.084125999999998</v>
      </c>
      <c r="R18">
        <v>43.104778000000003</v>
      </c>
      <c r="S18">
        <v>43.099327000000002</v>
      </c>
      <c r="T18">
        <v>43.053733999999999</v>
      </c>
      <c r="U18">
        <v>43.002437999999998</v>
      </c>
      <c r="V18">
        <v>43.002270000000003</v>
      </c>
      <c r="W18">
        <v>42.983905999999998</v>
      </c>
      <c r="X18">
        <v>42.946415000000002</v>
      </c>
      <c r="Y18">
        <v>42.906410000000001</v>
      </c>
      <c r="Z18">
        <v>42.862060999999997</v>
      </c>
      <c r="AA18">
        <v>42.833992000000002</v>
      </c>
      <c r="AB18">
        <v>42.779311999999997</v>
      </c>
      <c r="AC18">
        <v>42.738453</v>
      </c>
      <c r="AD18">
        <v>42.712840999999997</v>
      </c>
      <c r="AE18">
        <v>42.685203999999999</v>
      </c>
      <c r="AF18">
        <v>42.652016000000003</v>
      </c>
      <c r="AG18">
        <v>42.614719000000001</v>
      </c>
      <c r="AH18">
        <v>42.586928999999998</v>
      </c>
      <c r="AI18">
        <v>42.557011000000003</v>
      </c>
      <c r="AJ18" s="22">
        <v>5.0000000000000001E-3</v>
      </c>
    </row>
    <row r="19" spans="1:36" hidden="1" x14ac:dyDescent="0.25">
      <c r="A19" t="s">
        <v>369</v>
      </c>
      <c r="B19" t="s">
        <v>370</v>
      </c>
      <c r="C19" t="s">
        <v>485</v>
      </c>
      <c r="D19" t="s">
        <v>484</v>
      </c>
      <c r="E19">
        <v>35.800086999999998</v>
      </c>
      <c r="F19">
        <v>37.731766</v>
      </c>
      <c r="G19">
        <v>37.955165999999998</v>
      </c>
      <c r="H19">
        <v>38.484656999999999</v>
      </c>
      <c r="I19">
        <v>39.368084000000003</v>
      </c>
      <c r="J19">
        <v>39.893177000000001</v>
      </c>
      <c r="K19">
        <v>41.115414000000001</v>
      </c>
      <c r="L19">
        <v>41.384143999999999</v>
      </c>
      <c r="M19">
        <v>41.307704999999999</v>
      </c>
      <c r="N19">
        <v>41.270713999999998</v>
      </c>
      <c r="O19">
        <v>41.252090000000003</v>
      </c>
      <c r="P19">
        <v>41.180298000000001</v>
      </c>
      <c r="Q19">
        <v>41.101398000000003</v>
      </c>
      <c r="R19">
        <v>41.05735</v>
      </c>
      <c r="S19">
        <v>41.025421000000001</v>
      </c>
      <c r="T19">
        <v>40.960299999999997</v>
      </c>
      <c r="U19">
        <v>40.891708000000001</v>
      </c>
      <c r="V19">
        <v>40.832324999999997</v>
      </c>
      <c r="W19">
        <v>40.789982000000002</v>
      </c>
      <c r="X19">
        <v>40.717692999999997</v>
      </c>
      <c r="Y19">
        <v>40.649768999999999</v>
      </c>
      <c r="Z19">
        <v>40.578648000000001</v>
      </c>
      <c r="AA19">
        <v>40.525317999999999</v>
      </c>
      <c r="AB19">
        <v>40.445759000000002</v>
      </c>
      <c r="AC19">
        <v>40.381222000000001</v>
      </c>
      <c r="AD19">
        <v>40.331283999999997</v>
      </c>
      <c r="AE19">
        <v>40.279246999999998</v>
      </c>
      <c r="AF19">
        <v>40.228306000000003</v>
      </c>
      <c r="AG19">
        <v>40.169753999999998</v>
      </c>
      <c r="AH19">
        <v>40.125340000000001</v>
      </c>
      <c r="AI19">
        <v>40.077911</v>
      </c>
      <c r="AJ19" s="22">
        <v>4.0000000000000001E-3</v>
      </c>
    </row>
    <row r="20" spans="1:36" hidden="1" x14ac:dyDescent="0.25">
      <c r="A20" t="s">
        <v>371</v>
      </c>
      <c r="B20" t="s">
        <v>372</v>
      </c>
      <c r="C20" t="s">
        <v>486</v>
      </c>
      <c r="D20" t="s">
        <v>484</v>
      </c>
      <c r="E20">
        <v>42.799540999999998</v>
      </c>
      <c r="F20">
        <v>45.575206999999999</v>
      </c>
      <c r="G20">
        <v>45.732677000000002</v>
      </c>
      <c r="H20">
        <v>46.112910999999997</v>
      </c>
      <c r="I20">
        <v>46.565207999999998</v>
      </c>
      <c r="J20">
        <v>47.442478000000001</v>
      </c>
      <c r="K20">
        <v>48.507815999999998</v>
      </c>
      <c r="L20">
        <v>48.517986000000001</v>
      </c>
      <c r="M20">
        <v>48.471012000000002</v>
      </c>
      <c r="N20">
        <v>48.410201999999998</v>
      </c>
      <c r="O20">
        <v>48.395775</v>
      </c>
      <c r="P20">
        <v>48.325080999999997</v>
      </c>
      <c r="Q20">
        <v>48.274532000000001</v>
      </c>
      <c r="R20">
        <v>48.224468000000002</v>
      </c>
      <c r="S20">
        <v>48.183422</v>
      </c>
      <c r="T20">
        <v>48.104827999999998</v>
      </c>
      <c r="U20">
        <v>48.044384000000001</v>
      </c>
      <c r="V20">
        <v>47.995238999999998</v>
      </c>
      <c r="W20">
        <v>47.936028</v>
      </c>
      <c r="X20">
        <v>47.867989000000001</v>
      </c>
      <c r="Y20">
        <v>47.804073000000002</v>
      </c>
      <c r="Z20">
        <v>47.740077999999997</v>
      </c>
      <c r="AA20">
        <v>47.665962</v>
      </c>
      <c r="AB20">
        <v>47.602500999999997</v>
      </c>
      <c r="AC20">
        <v>47.542717000000003</v>
      </c>
      <c r="AD20">
        <v>47.481971999999999</v>
      </c>
      <c r="AE20">
        <v>47.414093000000001</v>
      </c>
      <c r="AF20">
        <v>47.355224999999997</v>
      </c>
      <c r="AG20">
        <v>47.284145000000002</v>
      </c>
      <c r="AH20">
        <v>47.226253999999997</v>
      </c>
      <c r="AI20">
        <v>47.167461000000003</v>
      </c>
      <c r="AJ20" s="22">
        <v>3.0000000000000001E-3</v>
      </c>
    </row>
    <row r="21" spans="1:36" hidden="1" x14ac:dyDescent="0.25">
      <c r="A21" t="s">
        <v>373</v>
      </c>
      <c r="B21" t="s">
        <v>374</v>
      </c>
      <c r="C21" t="s">
        <v>487</v>
      </c>
      <c r="D21" t="s">
        <v>484</v>
      </c>
      <c r="E21">
        <v>46.481022000000003</v>
      </c>
      <c r="F21">
        <v>48.932724</v>
      </c>
      <c r="G21">
        <v>49.641598000000002</v>
      </c>
      <c r="H21">
        <v>49.990780000000001</v>
      </c>
      <c r="I21">
        <v>50.247658000000001</v>
      </c>
      <c r="J21">
        <v>50.577891999999999</v>
      </c>
      <c r="K21">
        <v>50.971642000000003</v>
      </c>
      <c r="L21">
        <v>50.953541000000001</v>
      </c>
      <c r="M21">
        <v>50.830379000000001</v>
      </c>
      <c r="N21">
        <v>50.758330999999998</v>
      </c>
      <c r="O21">
        <v>50.734707</v>
      </c>
      <c r="P21">
        <v>50.656322000000003</v>
      </c>
      <c r="Q21">
        <v>50.598880999999999</v>
      </c>
      <c r="R21">
        <v>50.539555</v>
      </c>
      <c r="S21">
        <v>50.493538000000001</v>
      </c>
      <c r="T21">
        <v>50.410708999999997</v>
      </c>
      <c r="U21">
        <v>50.344898000000001</v>
      </c>
      <c r="V21">
        <v>50.289875000000002</v>
      </c>
      <c r="W21">
        <v>50.232159000000003</v>
      </c>
      <c r="X21">
        <v>50.162872</v>
      </c>
      <c r="Y21">
        <v>50.10107</v>
      </c>
      <c r="Z21">
        <v>50.040188000000001</v>
      </c>
      <c r="AA21">
        <v>49.971114999999998</v>
      </c>
      <c r="AB21">
        <v>49.911144</v>
      </c>
      <c r="AC21">
        <v>49.855029999999999</v>
      </c>
      <c r="AD21">
        <v>49.798499999999997</v>
      </c>
      <c r="AE21">
        <v>49.735348000000002</v>
      </c>
      <c r="AF21">
        <v>49.680222000000001</v>
      </c>
      <c r="AG21">
        <v>49.613804000000002</v>
      </c>
      <c r="AH21">
        <v>49.559753000000001</v>
      </c>
      <c r="AI21">
        <v>49.503039999999999</v>
      </c>
      <c r="AJ21" s="22">
        <v>2E-3</v>
      </c>
    </row>
    <row r="22" spans="1:36" hidden="1" x14ac:dyDescent="0.25">
      <c r="A22" t="s">
        <v>375</v>
      </c>
      <c r="B22" t="s">
        <v>376</v>
      </c>
      <c r="C22" t="s">
        <v>488</v>
      </c>
      <c r="D22" t="s">
        <v>484</v>
      </c>
      <c r="E22">
        <v>39.225352999999998</v>
      </c>
      <c r="F22">
        <v>41.573925000000003</v>
      </c>
      <c r="G22">
        <v>42.041916000000001</v>
      </c>
      <c r="H22">
        <v>42.942070000000001</v>
      </c>
      <c r="I22">
        <v>43.552245999999997</v>
      </c>
      <c r="J22">
        <v>43.990372000000001</v>
      </c>
      <c r="K22">
        <v>44.483764999999998</v>
      </c>
      <c r="L22">
        <v>44.514037999999999</v>
      </c>
      <c r="M22">
        <v>44.411118000000002</v>
      </c>
      <c r="N22">
        <v>44.356040999999998</v>
      </c>
      <c r="O22">
        <v>44.337367999999998</v>
      </c>
      <c r="P22">
        <v>44.270847000000003</v>
      </c>
      <c r="Q22">
        <v>44.224620999999999</v>
      </c>
      <c r="R22">
        <v>44.178673000000003</v>
      </c>
      <c r="S22">
        <v>44.137478000000002</v>
      </c>
      <c r="T22">
        <v>44.055518999999997</v>
      </c>
      <c r="U22">
        <v>43.982146999999998</v>
      </c>
      <c r="V22">
        <v>43.926124999999999</v>
      </c>
      <c r="W22">
        <v>43.881866000000002</v>
      </c>
      <c r="X22">
        <v>43.818153000000002</v>
      </c>
      <c r="Y22">
        <v>43.763061999999998</v>
      </c>
      <c r="Z22">
        <v>43.707602999999999</v>
      </c>
      <c r="AA22">
        <v>43.651744999999998</v>
      </c>
      <c r="AB22">
        <v>43.594943999999998</v>
      </c>
      <c r="AC22">
        <v>43.546241999999999</v>
      </c>
      <c r="AD22">
        <v>43.499794000000001</v>
      </c>
      <c r="AE22">
        <v>43.448535999999997</v>
      </c>
      <c r="AF22">
        <v>43.401618999999997</v>
      </c>
      <c r="AG22">
        <v>43.337539999999997</v>
      </c>
      <c r="AH22">
        <v>43.288798999999997</v>
      </c>
      <c r="AI22">
        <v>43.231780999999998</v>
      </c>
      <c r="AJ22" s="22">
        <v>3.0000000000000001E-3</v>
      </c>
    </row>
    <row r="23" spans="1:36" hidden="1" x14ac:dyDescent="0.25">
      <c r="A23" t="s">
        <v>377</v>
      </c>
      <c r="B23" t="s">
        <v>378</v>
      </c>
      <c r="C23" t="s">
        <v>489</v>
      </c>
      <c r="D23" t="s">
        <v>484</v>
      </c>
      <c r="E23">
        <v>29.912942999999999</v>
      </c>
      <c r="F23">
        <v>31.799617999999999</v>
      </c>
      <c r="G23">
        <v>32.084983999999999</v>
      </c>
      <c r="H23">
        <v>32.544688999999998</v>
      </c>
      <c r="I23">
        <v>33.036349999999999</v>
      </c>
      <c r="J23">
        <v>33.103973000000003</v>
      </c>
      <c r="K23">
        <v>33.855156000000001</v>
      </c>
      <c r="L23">
        <v>34.081409000000001</v>
      </c>
      <c r="M23">
        <v>34.108051000000003</v>
      </c>
      <c r="N23">
        <v>34.087200000000003</v>
      </c>
      <c r="O23">
        <v>34.084240000000001</v>
      </c>
      <c r="P23">
        <v>34.006774999999998</v>
      </c>
      <c r="Q23">
        <v>33.928505000000001</v>
      </c>
      <c r="R23">
        <v>33.795589</v>
      </c>
      <c r="S23">
        <v>33.748069999999998</v>
      </c>
      <c r="T23">
        <v>33.657680999999997</v>
      </c>
      <c r="U23">
        <v>33.584263</v>
      </c>
      <c r="V23">
        <v>33.532733999999998</v>
      </c>
      <c r="W23">
        <v>33.494469000000002</v>
      </c>
      <c r="X23">
        <v>33.437660000000001</v>
      </c>
      <c r="Y23">
        <v>33.382446000000002</v>
      </c>
      <c r="Z23">
        <v>33.325431999999999</v>
      </c>
      <c r="AA23">
        <v>33.278388999999997</v>
      </c>
      <c r="AB23">
        <v>33.215415999999998</v>
      </c>
      <c r="AC23">
        <v>33.164687999999998</v>
      </c>
      <c r="AD23">
        <v>33.121066999999996</v>
      </c>
      <c r="AE23">
        <v>33.074406000000003</v>
      </c>
      <c r="AF23">
        <v>33.026169000000003</v>
      </c>
      <c r="AG23">
        <v>32.979488000000003</v>
      </c>
      <c r="AH23">
        <v>32.941875000000003</v>
      </c>
      <c r="AI23">
        <v>32.903427000000001</v>
      </c>
      <c r="AJ23" s="22">
        <v>3.0000000000000001E-3</v>
      </c>
    </row>
    <row r="24" spans="1:36" hidden="1" x14ac:dyDescent="0.25">
      <c r="A24" t="s">
        <v>201</v>
      </c>
      <c r="B24" t="s">
        <v>379</v>
      </c>
      <c r="C24" t="s">
        <v>490</v>
      </c>
      <c r="D24" t="s">
        <v>484</v>
      </c>
      <c r="E24">
        <v>39.823742000000003</v>
      </c>
      <c r="F24">
        <v>41.547020000000003</v>
      </c>
      <c r="G24">
        <v>41.848759000000001</v>
      </c>
      <c r="H24">
        <v>42.442996999999998</v>
      </c>
      <c r="I24">
        <v>43.259177999999999</v>
      </c>
      <c r="J24">
        <v>43.883868999999997</v>
      </c>
      <c r="K24">
        <v>44.58173</v>
      </c>
      <c r="L24">
        <v>44.608516999999999</v>
      </c>
      <c r="M24">
        <v>44.611248000000003</v>
      </c>
      <c r="N24">
        <v>44.573444000000002</v>
      </c>
      <c r="O24">
        <v>44.563930999999997</v>
      </c>
      <c r="P24">
        <v>44.533526999999999</v>
      </c>
      <c r="Q24">
        <v>44.516959999999997</v>
      </c>
      <c r="R24">
        <v>44.507129999999997</v>
      </c>
      <c r="S24">
        <v>44.491711000000002</v>
      </c>
      <c r="T24">
        <v>44.452815999999999</v>
      </c>
      <c r="U24">
        <v>44.423572999999998</v>
      </c>
      <c r="V24">
        <v>44.402816999999999</v>
      </c>
      <c r="W24">
        <v>44.371243</v>
      </c>
      <c r="X24">
        <v>44.334938000000001</v>
      </c>
      <c r="Y24">
        <v>44.301613000000003</v>
      </c>
      <c r="Z24">
        <v>44.268020999999997</v>
      </c>
      <c r="AA24">
        <v>44.228282999999998</v>
      </c>
      <c r="AB24">
        <v>44.197147000000001</v>
      </c>
      <c r="AC24">
        <v>44.168236</v>
      </c>
      <c r="AD24">
        <v>44.136401999999997</v>
      </c>
      <c r="AE24">
        <v>44.101036000000001</v>
      </c>
      <c r="AF24">
        <v>44.072845000000001</v>
      </c>
      <c r="AG24">
        <v>44.037613</v>
      </c>
      <c r="AH24">
        <v>44.007404000000001</v>
      </c>
      <c r="AI24">
        <v>43.977310000000003</v>
      </c>
      <c r="AJ24" s="22">
        <v>3.0000000000000001E-3</v>
      </c>
    </row>
    <row r="25" spans="1:36" hidden="1" x14ac:dyDescent="0.25">
      <c r="A25" t="s">
        <v>202</v>
      </c>
      <c r="B25" t="s">
        <v>380</v>
      </c>
      <c r="C25" t="s">
        <v>491</v>
      </c>
      <c r="D25" t="s">
        <v>484</v>
      </c>
      <c r="E25">
        <v>34.766933000000002</v>
      </c>
      <c r="F25">
        <v>36.923065000000001</v>
      </c>
      <c r="G25">
        <v>38.056151999999997</v>
      </c>
      <c r="H25">
        <v>39.227474000000001</v>
      </c>
      <c r="I25">
        <v>40.064709000000001</v>
      </c>
      <c r="J25">
        <v>40.492942999999997</v>
      </c>
      <c r="K25">
        <v>40.965946000000002</v>
      </c>
      <c r="L25">
        <v>41.000098999999999</v>
      </c>
      <c r="M25">
        <v>41.014633000000003</v>
      </c>
      <c r="N25">
        <v>41.015456999999998</v>
      </c>
      <c r="O25">
        <v>41.033946999999998</v>
      </c>
      <c r="P25">
        <v>41.037658999999998</v>
      </c>
      <c r="Q25">
        <v>41.050021999999998</v>
      </c>
      <c r="R25">
        <v>41.065849</v>
      </c>
      <c r="S25">
        <v>41.065845000000003</v>
      </c>
      <c r="T25">
        <v>41.039169000000001</v>
      </c>
      <c r="U25">
        <v>41.005127000000002</v>
      </c>
      <c r="V25">
        <v>40.957653000000001</v>
      </c>
      <c r="W25">
        <v>40.939419000000001</v>
      </c>
      <c r="X25">
        <v>40.903008</v>
      </c>
      <c r="Y25">
        <v>40.870280999999999</v>
      </c>
      <c r="Z25">
        <v>40.835003</v>
      </c>
      <c r="AA25">
        <v>40.811095999999999</v>
      </c>
      <c r="AB25">
        <v>40.765762000000002</v>
      </c>
      <c r="AC25">
        <v>40.739852999999997</v>
      </c>
      <c r="AD25">
        <v>40.718719</v>
      </c>
      <c r="AE25">
        <v>40.695788999999998</v>
      </c>
      <c r="AF25">
        <v>40.674228999999997</v>
      </c>
      <c r="AG25">
        <v>40.652267000000002</v>
      </c>
      <c r="AH25">
        <v>40.633633000000003</v>
      </c>
      <c r="AI25">
        <v>40.615344999999998</v>
      </c>
      <c r="AJ25" s="22">
        <v>5.0000000000000001E-3</v>
      </c>
    </row>
    <row r="26" spans="1:36" hidden="1" x14ac:dyDescent="0.25">
      <c r="A26" t="s">
        <v>381</v>
      </c>
      <c r="B26" t="s">
        <v>382</v>
      </c>
      <c r="C26" t="s">
        <v>492</v>
      </c>
      <c r="D26" t="s">
        <v>484</v>
      </c>
      <c r="E26">
        <v>41.696525999999999</v>
      </c>
      <c r="F26">
        <v>43.519992999999999</v>
      </c>
      <c r="G26">
        <v>43.995068000000003</v>
      </c>
      <c r="H26">
        <v>44.633785000000003</v>
      </c>
      <c r="I26">
        <v>45.206249</v>
      </c>
      <c r="J26">
        <v>45.712349000000003</v>
      </c>
      <c r="K26">
        <v>46.360340000000001</v>
      </c>
      <c r="L26">
        <v>46.365513</v>
      </c>
      <c r="M26">
        <v>46.302982</v>
      </c>
      <c r="N26">
        <v>46.235329</v>
      </c>
      <c r="O26">
        <v>46.182963999999998</v>
      </c>
      <c r="P26">
        <v>46.145373999999997</v>
      </c>
      <c r="Q26">
        <v>46.078487000000003</v>
      </c>
      <c r="R26">
        <v>46.028846999999999</v>
      </c>
      <c r="S26">
        <v>45.972163999999999</v>
      </c>
      <c r="T26">
        <v>45.908237</v>
      </c>
      <c r="U26">
        <v>45.830627</v>
      </c>
      <c r="V26">
        <v>45.765884</v>
      </c>
      <c r="W26">
        <v>45.705089999999998</v>
      </c>
      <c r="X26">
        <v>45.636947999999997</v>
      </c>
      <c r="Y26">
        <v>45.565703999999997</v>
      </c>
      <c r="Z26">
        <v>45.503318999999998</v>
      </c>
      <c r="AA26">
        <v>45.439326999999999</v>
      </c>
      <c r="AB26">
        <v>45.372425</v>
      </c>
      <c r="AC26">
        <v>45.313873000000001</v>
      </c>
      <c r="AD26">
        <v>45.253880000000002</v>
      </c>
      <c r="AE26">
        <v>45.196326999999997</v>
      </c>
      <c r="AF26">
        <v>45.139232999999997</v>
      </c>
      <c r="AG26">
        <v>45.075760000000002</v>
      </c>
      <c r="AH26">
        <v>45.015987000000003</v>
      </c>
      <c r="AI26">
        <v>44.958697999999998</v>
      </c>
      <c r="AJ26" s="22">
        <v>3.0000000000000001E-3</v>
      </c>
    </row>
    <row r="27" spans="1:36" hidden="1" x14ac:dyDescent="0.25">
      <c r="A27" t="s">
        <v>383</v>
      </c>
      <c r="B27" t="s">
        <v>384</v>
      </c>
      <c r="C27" t="s">
        <v>493</v>
      </c>
      <c r="D27" t="s">
        <v>484</v>
      </c>
      <c r="E27">
        <v>34.049999</v>
      </c>
      <c r="F27">
        <v>35.539065999999998</v>
      </c>
      <c r="G27">
        <v>35.927021000000003</v>
      </c>
      <c r="H27">
        <v>36.448608</v>
      </c>
      <c r="I27">
        <v>36.916088000000002</v>
      </c>
      <c r="J27">
        <v>37.32938</v>
      </c>
      <c r="K27">
        <v>37.858536000000001</v>
      </c>
      <c r="L27">
        <v>37.862761999999996</v>
      </c>
      <c r="M27">
        <v>37.811698999999997</v>
      </c>
      <c r="N27">
        <v>37.756450999999998</v>
      </c>
      <c r="O27">
        <v>37.713687999999998</v>
      </c>
      <c r="P27">
        <v>37.682994999999998</v>
      </c>
      <c r="Q27">
        <v>37.628371999999999</v>
      </c>
      <c r="R27">
        <v>37.587833000000003</v>
      </c>
      <c r="S27">
        <v>37.541545999999997</v>
      </c>
      <c r="T27">
        <v>37.489345999999998</v>
      </c>
      <c r="U27">
        <v>37.425964</v>
      </c>
      <c r="V27">
        <v>37.373095999999997</v>
      </c>
      <c r="W27">
        <v>37.323452000000003</v>
      </c>
      <c r="X27">
        <v>37.267803000000001</v>
      </c>
      <c r="Y27">
        <v>37.209625000000003</v>
      </c>
      <c r="Z27">
        <v>37.158679999999997</v>
      </c>
      <c r="AA27">
        <v>37.106425999999999</v>
      </c>
      <c r="AB27">
        <v>37.051791999999999</v>
      </c>
      <c r="AC27">
        <v>37.003979000000001</v>
      </c>
      <c r="AD27">
        <v>36.954987000000003</v>
      </c>
      <c r="AE27">
        <v>36.907986000000001</v>
      </c>
      <c r="AF27">
        <v>36.861362</v>
      </c>
      <c r="AG27">
        <v>36.809531999999997</v>
      </c>
      <c r="AH27">
        <v>36.760719000000002</v>
      </c>
      <c r="AI27">
        <v>36.713935999999997</v>
      </c>
      <c r="AJ27" s="22">
        <v>3.0000000000000001E-3</v>
      </c>
    </row>
    <row r="28" spans="1:36" hidden="1" x14ac:dyDescent="0.25">
      <c r="A28" t="s">
        <v>289</v>
      </c>
      <c r="C28" t="s">
        <v>494</v>
      </c>
    </row>
    <row r="29" spans="1:36" hidden="1" x14ac:dyDescent="0.25">
      <c r="A29" t="s">
        <v>167</v>
      </c>
      <c r="B29" t="s">
        <v>385</v>
      </c>
      <c r="C29" t="s">
        <v>495</v>
      </c>
      <c r="D29" t="s">
        <v>484</v>
      </c>
      <c r="E29">
        <v>29.759922</v>
      </c>
      <c r="F29">
        <v>30.831699</v>
      </c>
      <c r="G29">
        <v>31.336196999999999</v>
      </c>
      <c r="H29">
        <v>31.572331999999999</v>
      </c>
      <c r="I29">
        <v>31.855955000000002</v>
      </c>
      <c r="J29">
        <v>31.938735999999999</v>
      </c>
      <c r="K29">
        <v>31.958389</v>
      </c>
      <c r="L29">
        <v>31.982775</v>
      </c>
      <c r="M29">
        <v>31.988827000000001</v>
      </c>
      <c r="N29">
        <v>31.993731</v>
      </c>
      <c r="O29">
        <v>31.993836999999999</v>
      </c>
      <c r="P29">
        <v>31.96846</v>
      </c>
      <c r="Q29">
        <v>31.914528000000001</v>
      </c>
      <c r="R29">
        <v>31.83597</v>
      </c>
      <c r="S29">
        <v>31.799413999999999</v>
      </c>
      <c r="T29">
        <v>31.763081</v>
      </c>
      <c r="U29">
        <v>31.746905999999999</v>
      </c>
      <c r="V29">
        <v>31.739552</v>
      </c>
      <c r="W29">
        <v>31.737503</v>
      </c>
      <c r="X29">
        <v>31.726948</v>
      </c>
      <c r="Y29">
        <v>31.723217000000002</v>
      </c>
      <c r="Z29">
        <v>31.719391000000002</v>
      </c>
      <c r="AA29">
        <v>31.716494000000001</v>
      </c>
      <c r="AB29">
        <v>31.711817</v>
      </c>
      <c r="AC29">
        <v>31.709655999999999</v>
      </c>
      <c r="AD29">
        <v>31.706287</v>
      </c>
      <c r="AE29">
        <v>31.702286000000001</v>
      </c>
      <c r="AF29">
        <v>31.699563999999999</v>
      </c>
      <c r="AG29">
        <v>31.695730000000001</v>
      </c>
      <c r="AH29">
        <v>31.692029999999999</v>
      </c>
      <c r="AI29">
        <v>31.689045</v>
      </c>
      <c r="AJ29" s="22">
        <v>2E-3</v>
      </c>
    </row>
    <row r="30" spans="1:36" hidden="1" x14ac:dyDescent="0.25">
      <c r="A30" t="s">
        <v>174</v>
      </c>
      <c r="B30" t="s">
        <v>386</v>
      </c>
      <c r="C30" t="s">
        <v>496</v>
      </c>
      <c r="D30" t="s">
        <v>484</v>
      </c>
      <c r="E30">
        <v>27.636568</v>
      </c>
      <c r="F30">
        <v>28.462434999999999</v>
      </c>
      <c r="G30">
        <v>28.921182999999999</v>
      </c>
      <c r="H30">
        <v>29.106607</v>
      </c>
      <c r="I30">
        <v>29.265754999999999</v>
      </c>
      <c r="J30">
        <v>29.327192</v>
      </c>
      <c r="K30">
        <v>29.317039000000001</v>
      </c>
      <c r="L30">
        <v>29.308157000000001</v>
      </c>
      <c r="M30">
        <v>29.308015999999999</v>
      </c>
      <c r="N30">
        <v>29.296738000000001</v>
      </c>
      <c r="O30">
        <v>29.298019</v>
      </c>
      <c r="P30">
        <v>29.286664999999999</v>
      </c>
      <c r="Q30">
        <v>29.271668999999999</v>
      </c>
      <c r="R30">
        <v>29.266579</v>
      </c>
      <c r="S30">
        <v>29.257704</v>
      </c>
      <c r="T30">
        <v>29.255096000000002</v>
      </c>
      <c r="U30">
        <v>29.234062000000002</v>
      </c>
      <c r="V30">
        <v>29.213919000000001</v>
      </c>
      <c r="W30">
        <v>29.206624999999999</v>
      </c>
      <c r="X30">
        <v>29.187833999999999</v>
      </c>
      <c r="Y30">
        <v>29.176221999999999</v>
      </c>
      <c r="Z30">
        <v>29.163941999999999</v>
      </c>
      <c r="AA30">
        <v>29.152519000000002</v>
      </c>
      <c r="AB30">
        <v>29.139033999999999</v>
      </c>
      <c r="AC30">
        <v>29.127438000000001</v>
      </c>
      <c r="AD30">
        <v>29.115576000000001</v>
      </c>
      <c r="AE30">
        <v>29.102368999999999</v>
      </c>
      <c r="AF30">
        <v>29.090838999999999</v>
      </c>
      <c r="AG30">
        <v>29.075883999999999</v>
      </c>
      <c r="AH30">
        <v>29.063725999999999</v>
      </c>
      <c r="AI30">
        <v>29.051276999999999</v>
      </c>
      <c r="AJ30" s="22">
        <v>2E-3</v>
      </c>
    </row>
    <row r="31" spans="1:36" hidden="1" x14ac:dyDescent="0.25">
      <c r="A31" t="s">
        <v>175</v>
      </c>
      <c r="B31" t="s">
        <v>387</v>
      </c>
      <c r="C31" t="s">
        <v>497</v>
      </c>
      <c r="D31" t="s">
        <v>484</v>
      </c>
      <c r="E31">
        <v>32.968212000000001</v>
      </c>
      <c r="F31">
        <v>34.414448</v>
      </c>
      <c r="G31">
        <v>35.546616</v>
      </c>
      <c r="H31">
        <v>36.460845999999997</v>
      </c>
      <c r="I31">
        <v>36.692138999999997</v>
      </c>
      <c r="J31">
        <v>37.754879000000003</v>
      </c>
      <c r="K31">
        <v>37.807887999999998</v>
      </c>
      <c r="L31">
        <v>37.829493999999997</v>
      </c>
      <c r="M31">
        <v>37.851948</v>
      </c>
      <c r="N31">
        <v>37.868487999999999</v>
      </c>
      <c r="O31">
        <v>37.888717999999997</v>
      </c>
      <c r="P31">
        <v>37.890960999999997</v>
      </c>
      <c r="Q31">
        <v>37.891151000000001</v>
      </c>
      <c r="R31">
        <v>37.834560000000003</v>
      </c>
      <c r="S31">
        <v>37.789794999999998</v>
      </c>
      <c r="T31">
        <v>37.746864000000002</v>
      </c>
      <c r="U31">
        <v>37.739223000000003</v>
      </c>
      <c r="V31">
        <v>37.739601</v>
      </c>
      <c r="W31">
        <v>37.737022000000003</v>
      </c>
      <c r="X31">
        <v>37.731681999999999</v>
      </c>
      <c r="Y31">
        <v>37.729176000000002</v>
      </c>
      <c r="Z31">
        <v>37.726619999999997</v>
      </c>
      <c r="AA31">
        <v>37.722819999999999</v>
      </c>
      <c r="AB31">
        <v>37.719669000000003</v>
      </c>
      <c r="AC31">
        <v>37.717472000000001</v>
      </c>
      <c r="AD31">
        <v>37.713833000000001</v>
      </c>
      <c r="AE31">
        <v>37.709885</v>
      </c>
      <c r="AF31">
        <v>37.707779000000002</v>
      </c>
      <c r="AG31">
        <v>37.704726999999998</v>
      </c>
      <c r="AH31">
        <v>37.701565000000002</v>
      </c>
      <c r="AI31">
        <v>37.699238000000001</v>
      </c>
      <c r="AJ31" s="22">
        <v>4.0000000000000001E-3</v>
      </c>
    </row>
    <row r="32" spans="1:36" hidden="1" x14ac:dyDescent="0.25">
      <c r="A32" t="s">
        <v>176</v>
      </c>
      <c r="B32" t="s">
        <v>388</v>
      </c>
      <c r="C32" t="s">
        <v>498</v>
      </c>
      <c r="D32" t="s">
        <v>484</v>
      </c>
      <c r="E32">
        <v>29.178661000000002</v>
      </c>
      <c r="F32">
        <v>30.572989</v>
      </c>
      <c r="G32">
        <v>31.392813</v>
      </c>
      <c r="H32">
        <v>31.586842999999998</v>
      </c>
      <c r="I32">
        <v>31.770997999999999</v>
      </c>
      <c r="J32">
        <v>32.696541000000003</v>
      </c>
      <c r="K32">
        <v>32.692996999999998</v>
      </c>
      <c r="L32">
        <v>32.690593999999997</v>
      </c>
      <c r="M32">
        <v>32.687637000000002</v>
      </c>
      <c r="N32">
        <v>32.685302999999998</v>
      </c>
      <c r="O32">
        <v>32.685318000000002</v>
      </c>
      <c r="P32">
        <v>32.679859</v>
      </c>
      <c r="Q32">
        <v>32.677010000000003</v>
      </c>
      <c r="R32">
        <v>32.679946999999999</v>
      </c>
      <c r="S32">
        <v>32.685550999999997</v>
      </c>
      <c r="T32">
        <v>32.688431000000001</v>
      </c>
      <c r="U32">
        <v>32.694949999999999</v>
      </c>
      <c r="V32">
        <v>32.713264000000002</v>
      </c>
      <c r="W32">
        <v>32.712051000000002</v>
      </c>
      <c r="X32">
        <v>32.716839</v>
      </c>
      <c r="Y32">
        <v>32.723472999999998</v>
      </c>
      <c r="Z32">
        <v>32.722996000000002</v>
      </c>
      <c r="AA32">
        <v>32.721096000000003</v>
      </c>
      <c r="AB32">
        <v>32.725121000000001</v>
      </c>
      <c r="AC32">
        <v>32.729773999999999</v>
      </c>
      <c r="AD32">
        <v>32.728789999999996</v>
      </c>
      <c r="AE32">
        <v>32.728470000000002</v>
      </c>
      <c r="AF32">
        <v>32.733944000000001</v>
      </c>
      <c r="AG32">
        <v>32.738888000000003</v>
      </c>
      <c r="AH32">
        <v>32.739753999999998</v>
      </c>
      <c r="AI32">
        <v>32.744819999999997</v>
      </c>
      <c r="AJ32" s="22">
        <v>4.0000000000000001E-3</v>
      </c>
    </row>
    <row r="33" spans="1:36" hidden="1" x14ac:dyDescent="0.25">
      <c r="A33" t="s">
        <v>177</v>
      </c>
      <c r="B33" t="s">
        <v>389</v>
      </c>
      <c r="C33" t="s">
        <v>499</v>
      </c>
      <c r="D33" t="s">
        <v>484</v>
      </c>
      <c r="E33">
        <v>26.189198000000001</v>
      </c>
      <c r="F33">
        <v>26.540365000000001</v>
      </c>
      <c r="G33">
        <v>26.683712</v>
      </c>
      <c r="H33">
        <v>26.809291999999999</v>
      </c>
      <c r="I33">
        <v>26.950285000000001</v>
      </c>
      <c r="J33">
        <v>27.058367000000001</v>
      </c>
      <c r="K33">
        <v>27.144435999999999</v>
      </c>
      <c r="L33">
        <v>27.156824</v>
      </c>
      <c r="M33">
        <v>27.188065000000002</v>
      </c>
      <c r="N33">
        <v>27.185848</v>
      </c>
      <c r="O33">
        <v>27.192703000000002</v>
      </c>
      <c r="P33">
        <v>27.199584999999999</v>
      </c>
      <c r="Q33">
        <v>27.201906000000001</v>
      </c>
      <c r="R33">
        <v>27.181128999999999</v>
      </c>
      <c r="S33">
        <v>27.164822000000001</v>
      </c>
      <c r="T33">
        <v>27.150257</v>
      </c>
      <c r="U33">
        <v>27.122335</v>
      </c>
      <c r="V33">
        <v>27.092189999999999</v>
      </c>
      <c r="W33">
        <v>27.085882000000002</v>
      </c>
      <c r="X33">
        <v>27.067264999999999</v>
      </c>
      <c r="Y33">
        <v>27.05378</v>
      </c>
      <c r="Z33">
        <v>27.041755999999999</v>
      </c>
      <c r="AA33">
        <v>27.035803000000001</v>
      </c>
      <c r="AB33">
        <v>27.027473000000001</v>
      </c>
      <c r="AC33">
        <v>27.023717999999999</v>
      </c>
      <c r="AD33">
        <v>27.018944000000001</v>
      </c>
      <c r="AE33">
        <v>27.013770999999998</v>
      </c>
      <c r="AF33">
        <v>27.009944999999998</v>
      </c>
      <c r="AG33">
        <v>27.005087</v>
      </c>
      <c r="AH33">
        <v>27.000761000000001</v>
      </c>
      <c r="AI33">
        <v>26.996918000000001</v>
      </c>
      <c r="AJ33" s="22">
        <v>1E-3</v>
      </c>
    </row>
    <row r="34" spans="1:36" hidden="1" x14ac:dyDescent="0.25">
      <c r="A34" t="s">
        <v>178</v>
      </c>
      <c r="B34" t="s">
        <v>390</v>
      </c>
      <c r="C34" t="s">
        <v>500</v>
      </c>
      <c r="D34" t="s">
        <v>484</v>
      </c>
      <c r="E34">
        <v>25.659842999999999</v>
      </c>
      <c r="F34">
        <v>26.540512</v>
      </c>
      <c r="G34">
        <v>27.086749999999999</v>
      </c>
      <c r="H34">
        <v>27.334028</v>
      </c>
      <c r="I34">
        <v>27.395938999999998</v>
      </c>
      <c r="J34">
        <v>27.395845000000001</v>
      </c>
      <c r="K34">
        <v>27.399450000000002</v>
      </c>
      <c r="L34">
        <v>27.396640999999999</v>
      </c>
      <c r="M34">
        <v>27.396274999999999</v>
      </c>
      <c r="N34">
        <v>27.391408999999999</v>
      </c>
      <c r="O34">
        <v>27.393754999999999</v>
      </c>
      <c r="P34">
        <v>27.393426999999999</v>
      </c>
      <c r="Q34">
        <v>27.395164000000001</v>
      </c>
      <c r="R34">
        <v>27.394639999999999</v>
      </c>
      <c r="S34">
        <v>27.391666000000001</v>
      </c>
      <c r="T34">
        <v>27.371445000000001</v>
      </c>
      <c r="U34">
        <v>27.337509000000001</v>
      </c>
      <c r="V34">
        <v>27.299500999999999</v>
      </c>
      <c r="W34">
        <v>27.295593</v>
      </c>
      <c r="X34">
        <v>27.284179999999999</v>
      </c>
      <c r="Y34">
        <v>27.271301000000001</v>
      </c>
      <c r="Z34">
        <v>27.264523000000001</v>
      </c>
      <c r="AA34">
        <v>27.261284</v>
      </c>
      <c r="AB34">
        <v>27.253430999999999</v>
      </c>
      <c r="AC34">
        <v>27.247387</v>
      </c>
      <c r="AD34">
        <v>27.242334</v>
      </c>
      <c r="AE34">
        <v>27.236412000000001</v>
      </c>
      <c r="AF34">
        <v>27.229582000000001</v>
      </c>
      <c r="AG34">
        <v>27.220853999999999</v>
      </c>
      <c r="AH34">
        <v>27.214699</v>
      </c>
      <c r="AI34">
        <v>27.207097999999998</v>
      </c>
      <c r="AJ34" s="22">
        <v>2E-3</v>
      </c>
    </row>
    <row r="35" spans="1:36" hidden="1" x14ac:dyDescent="0.25">
      <c r="A35" t="s">
        <v>201</v>
      </c>
      <c r="B35" t="s">
        <v>391</v>
      </c>
      <c r="C35" t="s">
        <v>501</v>
      </c>
      <c r="D35" t="s">
        <v>484</v>
      </c>
      <c r="E35">
        <v>36.920479</v>
      </c>
      <c r="F35">
        <v>38.035069</v>
      </c>
      <c r="G35">
        <v>38.426955999999997</v>
      </c>
      <c r="H35">
        <v>38.756518999999997</v>
      </c>
      <c r="I35">
        <v>39.000709999999998</v>
      </c>
      <c r="J35">
        <v>39.564449000000003</v>
      </c>
      <c r="K35">
        <v>39.577393000000001</v>
      </c>
      <c r="L35">
        <v>39.554825000000001</v>
      </c>
      <c r="M35">
        <v>39.528571999999997</v>
      </c>
      <c r="N35">
        <v>39.501015000000002</v>
      </c>
      <c r="O35">
        <v>39.495319000000002</v>
      </c>
      <c r="P35">
        <v>39.464095999999998</v>
      </c>
      <c r="Q35">
        <v>39.444031000000003</v>
      </c>
      <c r="R35">
        <v>39.407169000000003</v>
      </c>
      <c r="S35">
        <v>39.378501999999997</v>
      </c>
      <c r="T35">
        <v>39.327849999999998</v>
      </c>
      <c r="U35">
        <v>39.286487999999999</v>
      </c>
      <c r="V35">
        <v>39.252330999999998</v>
      </c>
      <c r="W35">
        <v>39.227885999999998</v>
      </c>
      <c r="X35">
        <v>39.191746000000002</v>
      </c>
      <c r="Y35">
        <v>39.161270000000002</v>
      </c>
      <c r="Z35">
        <v>39.130294999999997</v>
      </c>
      <c r="AA35">
        <v>39.098559999999999</v>
      </c>
      <c r="AB35">
        <v>39.070414999999997</v>
      </c>
      <c r="AC35">
        <v>39.044269999999997</v>
      </c>
      <c r="AD35">
        <v>39.017539999999997</v>
      </c>
      <c r="AE35">
        <v>38.987926000000002</v>
      </c>
      <c r="AF35">
        <v>38.961666000000001</v>
      </c>
      <c r="AG35">
        <v>38.929667999999999</v>
      </c>
      <c r="AH35">
        <v>38.903495999999997</v>
      </c>
      <c r="AI35">
        <v>38.876499000000003</v>
      </c>
      <c r="AJ35" s="22">
        <v>2E-3</v>
      </c>
    </row>
    <row r="36" spans="1:36" hidden="1" x14ac:dyDescent="0.25">
      <c r="A36" t="s">
        <v>202</v>
      </c>
      <c r="B36" t="s">
        <v>392</v>
      </c>
      <c r="C36" t="s">
        <v>502</v>
      </c>
      <c r="D36" t="s">
        <v>484</v>
      </c>
      <c r="E36">
        <v>31.150735999999998</v>
      </c>
      <c r="F36">
        <v>32.199233999999997</v>
      </c>
      <c r="G36">
        <v>32.609501000000002</v>
      </c>
      <c r="H36">
        <v>33.232253999999998</v>
      </c>
      <c r="I36">
        <v>33.689990999999999</v>
      </c>
      <c r="J36">
        <v>34.171745000000001</v>
      </c>
      <c r="K36">
        <v>34.589095999999998</v>
      </c>
      <c r="L36">
        <v>34.629055000000001</v>
      </c>
      <c r="M36">
        <v>34.624164999999998</v>
      </c>
      <c r="N36">
        <v>34.601959000000001</v>
      </c>
      <c r="O36">
        <v>34.594245999999998</v>
      </c>
      <c r="P36">
        <v>34.561729</v>
      </c>
      <c r="Q36">
        <v>34.522857999999999</v>
      </c>
      <c r="R36">
        <v>34.470100000000002</v>
      </c>
      <c r="S36">
        <v>34.436183999999997</v>
      </c>
      <c r="T36">
        <v>34.388618000000001</v>
      </c>
      <c r="U36">
        <v>34.350216000000003</v>
      </c>
      <c r="V36">
        <v>34.311110999999997</v>
      </c>
      <c r="W36">
        <v>34.295485999999997</v>
      </c>
      <c r="X36">
        <v>34.251179</v>
      </c>
      <c r="Y36">
        <v>34.220058000000002</v>
      </c>
      <c r="Z36">
        <v>34.192898</v>
      </c>
      <c r="AA36">
        <v>34.167225000000002</v>
      </c>
      <c r="AB36">
        <v>34.139564999999997</v>
      </c>
      <c r="AC36">
        <v>34.117474000000001</v>
      </c>
      <c r="AD36">
        <v>34.095795000000003</v>
      </c>
      <c r="AE36">
        <v>34.071995000000001</v>
      </c>
      <c r="AF36">
        <v>34.051662</v>
      </c>
      <c r="AG36">
        <v>34.027683000000003</v>
      </c>
      <c r="AH36">
        <v>34.007927000000002</v>
      </c>
      <c r="AI36">
        <v>33.989330000000002</v>
      </c>
      <c r="AJ36" s="22">
        <v>3.0000000000000001E-3</v>
      </c>
    </row>
    <row r="37" spans="1:36" hidden="1" x14ac:dyDescent="0.25">
      <c r="A37" t="s">
        <v>393</v>
      </c>
      <c r="B37" t="s">
        <v>394</v>
      </c>
      <c r="C37" t="s">
        <v>503</v>
      </c>
      <c r="D37" t="s">
        <v>484</v>
      </c>
      <c r="E37">
        <v>30.930515</v>
      </c>
      <c r="F37">
        <v>31.867322999999999</v>
      </c>
      <c r="G37">
        <v>32.340485000000001</v>
      </c>
      <c r="H37">
        <v>32.741211</v>
      </c>
      <c r="I37">
        <v>33.026733</v>
      </c>
      <c r="J37">
        <v>33.348346999999997</v>
      </c>
      <c r="K37">
        <v>33.432696999999997</v>
      </c>
      <c r="L37">
        <v>33.419468000000002</v>
      </c>
      <c r="M37">
        <v>33.414718999999998</v>
      </c>
      <c r="N37">
        <v>33.399287999999999</v>
      </c>
      <c r="O37">
        <v>33.392302999999998</v>
      </c>
      <c r="P37">
        <v>33.364491000000001</v>
      </c>
      <c r="Q37">
        <v>33.334311999999997</v>
      </c>
      <c r="R37">
        <v>33.294967999999997</v>
      </c>
      <c r="S37">
        <v>33.263905000000001</v>
      </c>
      <c r="T37">
        <v>33.226170000000003</v>
      </c>
      <c r="U37">
        <v>33.187851000000002</v>
      </c>
      <c r="V37">
        <v>33.152065</v>
      </c>
      <c r="W37">
        <v>33.133780999999999</v>
      </c>
      <c r="X37">
        <v>33.097321000000001</v>
      </c>
      <c r="Y37">
        <v>33.070881</v>
      </c>
      <c r="Z37">
        <v>33.047652999999997</v>
      </c>
      <c r="AA37">
        <v>33.026268000000002</v>
      </c>
      <c r="AB37">
        <v>33.002780999999999</v>
      </c>
      <c r="AC37">
        <v>32.982666000000002</v>
      </c>
      <c r="AD37">
        <v>32.961875999999997</v>
      </c>
      <c r="AE37">
        <v>32.939056000000001</v>
      </c>
      <c r="AF37">
        <v>32.918716000000003</v>
      </c>
      <c r="AG37">
        <v>32.894978000000002</v>
      </c>
      <c r="AH37">
        <v>32.873344000000003</v>
      </c>
      <c r="AI37">
        <v>32.851227000000002</v>
      </c>
      <c r="AJ37" s="22">
        <v>2E-3</v>
      </c>
    </row>
    <row r="38" spans="1:36" hidden="1" x14ac:dyDescent="0.25">
      <c r="A38" t="s">
        <v>395</v>
      </c>
      <c r="B38" t="s">
        <v>396</v>
      </c>
      <c r="C38" t="s">
        <v>504</v>
      </c>
      <c r="D38" t="s">
        <v>484</v>
      </c>
      <c r="E38">
        <v>25.219443999999999</v>
      </c>
      <c r="F38">
        <v>25.983277999999999</v>
      </c>
      <c r="G38">
        <v>26.369074000000001</v>
      </c>
      <c r="H38">
        <v>26.695810000000002</v>
      </c>
      <c r="I38">
        <v>26.928612000000001</v>
      </c>
      <c r="J38">
        <v>27.190843999999998</v>
      </c>
      <c r="K38">
        <v>27.259619000000001</v>
      </c>
      <c r="L38">
        <v>27.248833000000001</v>
      </c>
      <c r="M38">
        <v>27.244959000000001</v>
      </c>
      <c r="N38">
        <v>27.232378000000001</v>
      </c>
      <c r="O38">
        <v>27.226683000000001</v>
      </c>
      <c r="P38">
        <v>27.204006</v>
      </c>
      <c r="Q38">
        <v>27.179399</v>
      </c>
      <c r="R38">
        <v>27.147320000000001</v>
      </c>
      <c r="S38">
        <v>27.121991999999999</v>
      </c>
      <c r="T38">
        <v>27.091225000000001</v>
      </c>
      <c r="U38">
        <v>27.059979999999999</v>
      </c>
      <c r="V38">
        <v>27.030804</v>
      </c>
      <c r="W38">
        <v>27.015896000000001</v>
      </c>
      <c r="X38">
        <v>26.986166000000001</v>
      </c>
      <c r="Y38">
        <v>26.964608999999999</v>
      </c>
      <c r="Z38">
        <v>26.945668999999999</v>
      </c>
      <c r="AA38">
        <v>26.928234</v>
      </c>
      <c r="AB38">
        <v>26.909082000000001</v>
      </c>
      <c r="AC38">
        <v>26.892681</v>
      </c>
      <c r="AD38">
        <v>26.875730999999998</v>
      </c>
      <c r="AE38">
        <v>26.857123999999999</v>
      </c>
      <c r="AF38">
        <v>26.840540000000001</v>
      </c>
      <c r="AG38">
        <v>26.821183999999999</v>
      </c>
      <c r="AH38">
        <v>26.803545</v>
      </c>
      <c r="AI38">
        <v>26.785513000000002</v>
      </c>
      <c r="AJ38" s="22">
        <v>2E-3</v>
      </c>
    </row>
    <row r="39" spans="1:36" hidden="1" x14ac:dyDescent="0.25">
      <c r="A39" t="s">
        <v>397</v>
      </c>
      <c r="C39" t="s">
        <v>505</v>
      </c>
    </row>
    <row r="40" spans="1:36" hidden="1" x14ac:dyDescent="0.25">
      <c r="A40" t="s">
        <v>162</v>
      </c>
      <c r="B40" t="s">
        <v>398</v>
      </c>
      <c r="C40" t="s">
        <v>506</v>
      </c>
      <c r="D40" t="s">
        <v>507</v>
      </c>
      <c r="E40">
        <v>0.81661499999999998</v>
      </c>
      <c r="F40">
        <v>0.81661499999999998</v>
      </c>
      <c r="G40">
        <v>0.81661499999999998</v>
      </c>
      <c r="H40">
        <v>0.81661499999999998</v>
      </c>
      <c r="I40">
        <v>0.81661499999999998</v>
      </c>
      <c r="J40">
        <v>0.81661499999999998</v>
      </c>
      <c r="K40">
        <v>0.81661499999999998</v>
      </c>
      <c r="L40">
        <v>0.81661499999999998</v>
      </c>
      <c r="M40">
        <v>0.81661499999999998</v>
      </c>
      <c r="N40">
        <v>0.81661499999999998</v>
      </c>
      <c r="O40">
        <v>0.81661499999999998</v>
      </c>
      <c r="P40">
        <v>0.81661499999999998</v>
      </c>
      <c r="Q40">
        <v>0.81661499999999998</v>
      </c>
      <c r="R40">
        <v>0.81661499999999998</v>
      </c>
      <c r="S40">
        <v>0.81661499999999998</v>
      </c>
      <c r="T40">
        <v>0.81661499999999998</v>
      </c>
      <c r="U40">
        <v>0.81661499999999998</v>
      </c>
      <c r="V40">
        <v>0.81661499999999998</v>
      </c>
      <c r="W40">
        <v>0.81661499999999998</v>
      </c>
      <c r="X40">
        <v>0.81661499999999998</v>
      </c>
      <c r="Y40">
        <v>0.81661499999999998</v>
      </c>
      <c r="Z40">
        <v>0.81661499999999998</v>
      </c>
      <c r="AA40">
        <v>0.81661499999999998</v>
      </c>
      <c r="AB40">
        <v>0.81661499999999998</v>
      </c>
      <c r="AC40">
        <v>0.81661499999999998</v>
      </c>
      <c r="AD40">
        <v>0.81661499999999998</v>
      </c>
      <c r="AE40">
        <v>0.81661499999999998</v>
      </c>
      <c r="AF40">
        <v>0.81661499999999998</v>
      </c>
      <c r="AG40">
        <v>0.81661499999999998</v>
      </c>
      <c r="AH40">
        <v>0.81661499999999998</v>
      </c>
      <c r="AI40">
        <v>0.81661499999999998</v>
      </c>
      <c r="AJ40" s="22">
        <v>0</v>
      </c>
    </row>
    <row r="41" spans="1:36" hidden="1" x14ac:dyDescent="0.25">
      <c r="A41" t="s">
        <v>163</v>
      </c>
      <c r="B41" t="s">
        <v>399</v>
      </c>
      <c r="C41" t="s">
        <v>508</v>
      </c>
      <c r="D41" t="s">
        <v>507</v>
      </c>
      <c r="E41">
        <v>0.81535800000000003</v>
      </c>
      <c r="F41">
        <v>0.81535800000000003</v>
      </c>
      <c r="G41">
        <v>0.81535800000000003</v>
      </c>
      <c r="H41">
        <v>0.81535800000000003</v>
      </c>
      <c r="I41">
        <v>0.81535800000000003</v>
      </c>
      <c r="J41">
        <v>0.81535800000000003</v>
      </c>
      <c r="K41">
        <v>0.81535800000000003</v>
      </c>
      <c r="L41">
        <v>0.81535800000000003</v>
      </c>
      <c r="M41">
        <v>0.81535800000000003</v>
      </c>
      <c r="N41">
        <v>0.81535800000000003</v>
      </c>
      <c r="O41">
        <v>0.81535800000000003</v>
      </c>
      <c r="P41">
        <v>0.81535800000000003</v>
      </c>
      <c r="Q41">
        <v>0.81535800000000003</v>
      </c>
      <c r="R41">
        <v>0.81535800000000003</v>
      </c>
      <c r="S41">
        <v>0.81535800000000003</v>
      </c>
      <c r="T41">
        <v>0.81535800000000003</v>
      </c>
      <c r="U41">
        <v>0.81535800000000003</v>
      </c>
      <c r="V41">
        <v>0.81535800000000003</v>
      </c>
      <c r="W41">
        <v>0.81535800000000003</v>
      </c>
      <c r="X41">
        <v>0.81535800000000003</v>
      </c>
      <c r="Y41">
        <v>0.81535800000000003</v>
      </c>
      <c r="Z41">
        <v>0.81535800000000003</v>
      </c>
      <c r="AA41">
        <v>0.81535800000000003</v>
      </c>
      <c r="AB41">
        <v>0.81535800000000003</v>
      </c>
      <c r="AC41">
        <v>0.81535800000000003</v>
      </c>
      <c r="AD41">
        <v>0.81535800000000003</v>
      </c>
      <c r="AE41">
        <v>0.81535800000000003</v>
      </c>
      <c r="AF41">
        <v>0.81535800000000003</v>
      </c>
      <c r="AG41">
        <v>0.81535800000000003</v>
      </c>
      <c r="AH41">
        <v>0.81535800000000003</v>
      </c>
      <c r="AI41">
        <v>0.81535800000000003</v>
      </c>
      <c r="AJ41" s="22">
        <v>0</v>
      </c>
    </row>
    <row r="42" spans="1:36" hidden="1" x14ac:dyDescent="0.25">
      <c r="A42" t="s">
        <v>400</v>
      </c>
      <c r="C42" t="s">
        <v>509</v>
      </c>
    </row>
    <row r="43" spans="1:36" hidden="1" x14ac:dyDescent="0.25">
      <c r="A43" t="s">
        <v>263</v>
      </c>
      <c r="C43" t="s">
        <v>510</v>
      </c>
    </row>
    <row r="44" spans="1:36" hidden="1" x14ac:dyDescent="0.25">
      <c r="A44" t="s">
        <v>367</v>
      </c>
      <c r="B44" t="s">
        <v>401</v>
      </c>
      <c r="C44" t="s">
        <v>511</v>
      </c>
      <c r="D44" t="s">
        <v>484</v>
      </c>
      <c r="E44">
        <v>49.339897000000001</v>
      </c>
      <c r="F44">
        <v>50.206550999999997</v>
      </c>
      <c r="G44">
        <v>49.187835999999997</v>
      </c>
      <c r="H44">
        <v>48.782986000000001</v>
      </c>
      <c r="I44">
        <v>48.664130999999998</v>
      </c>
      <c r="J44">
        <v>48.389980000000001</v>
      </c>
      <c r="K44">
        <v>49.733868000000001</v>
      </c>
      <c r="L44">
        <v>49.626700999999997</v>
      </c>
      <c r="M44">
        <v>49.541679000000002</v>
      </c>
      <c r="N44">
        <v>49.540733000000003</v>
      </c>
      <c r="O44">
        <v>50.094273000000001</v>
      </c>
      <c r="P44">
        <v>50.233204000000001</v>
      </c>
      <c r="Q44">
        <v>50.661045000000001</v>
      </c>
      <c r="R44">
        <v>51.024509000000002</v>
      </c>
      <c r="S44">
        <v>51.462826</v>
      </c>
      <c r="T44">
        <v>51.680660000000003</v>
      </c>
      <c r="U44">
        <v>51.954582000000002</v>
      </c>
      <c r="V44">
        <v>52.287655000000001</v>
      </c>
      <c r="W44">
        <v>52.618431000000001</v>
      </c>
      <c r="X44">
        <v>52.853690999999998</v>
      </c>
      <c r="Y44">
        <v>53.132004000000002</v>
      </c>
      <c r="Z44">
        <v>60.934882999999999</v>
      </c>
      <c r="AA44">
        <v>61.016078999999998</v>
      </c>
      <c r="AB44">
        <v>61.095345000000002</v>
      </c>
      <c r="AC44">
        <v>61.174854000000003</v>
      </c>
      <c r="AD44">
        <v>61.252464000000003</v>
      </c>
      <c r="AE44">
        <v>61.312900999999997</v>
      </c>
      <c r="AF44">
        <v>61.368335999999999</v>
      </c>
      <c r="AG44">
        <v>61.404452999999997</v>
      </c>
      <c r="AH44">
        <v>61.452038000000002</v>
      </c>
      <c r="AI44">
        <v>61.491196000000002</v>
      </c>
      <c r="AJ44" s="22">
        <v>7.0000000000000001E-3</v>
      </c>
    </row>
    <row r="45" spans="1:36" hidden="1" x14ac:dyDescent="0.25">
      <c r="A45" t="s">
        <v>369</v>
      </c>
      <c r="B45" t="s">
        <v>402</v>
      </c>
      <c r="C45" t="s">
        <v>512</v>
      </c>
      <c r="D45" t="s">
        <v>484</v>
      </c>
      <c r="E45">
        <v>51.248814000000003</v>
      </c>
      <c r="F45">
        <v>54.683467999999998</v>
      </c>
      <c r="G45">
        <v>54.388390000000001</v>
      </c>
      <c r="H45">
        <v>54.633965000000003</v>
      </c>
      <c r="I45">
        <v>55.626246999999999</v>
      </c>
      <c r="J45">
        <v>56.847721</v>
      </c>
      <c r="K45">
        <v>58.520676000000002</v>
      </c>
      <c r="L45">
        <v>59.002688999999997</v>
      </c>
      <c r="M45">
        <v>59.261702999999997</v>
      </c>
      <c r="N45">
        <v>59.541187000000001</v>
      </c>
      <c r="O45">
        <v>60.151378999999999</v>
      </c>
      <c r="P45">
        <v>60.528621999999999</v>
      </c>
      <c r="Q45">
        <v>61.148238999999997</v>
      </c>
      <c r="R45">
        <v>61.835678000000001</v>
      </c>
      <c r="S45">
        <v>62.605967999999997</v>
      </c>
      <c r="T45">
        <v>63.214390000000002</v>
      </c>
      <c r="U45">
        <v>63.882739999999998</v>
      </c>
      <c r="V45">
        <v>64.583656000000005</v>
      </c>
      <c r="W45">
        <v>65.298721</v>
      </c>
      <c r="X45">
        <v>65.905654999999996</v>
      </c>
      <c r="Y45">
        <v>66.525108000000003</v>
      </c>
      <c r="Z45">
        <v>66.894760000000005</v>
      </c>
      <c r="AA45">
        <v>67.195296999999997</v>
      </c>
      <c r="AB45">
        <v>67.512908999999993</v>
      </c>
      <c r="AC45">
        <v>67.848335000000006</v>
      </c>
      <c r="AD45">
        <v>68.221924000000001</v>
      </c>
      <c r="AE45">
        <v>68.533371000000002</v>
      </c>
      <c r="AF45">
        <v>68.846328999999997</v>
      </c>
      <c r="AG45">
        <v>69.135574000000005</v>
      </c>
      <c r="AH45">
        <v>69.516739000000001</v>
      </c>
      <c r="AI45">
        <v>69.890984000000003</v>
      </c>
      <c r="AJ45" s="22">
        <v>0.01</v>
      </c>
    </row>
    <row r="46" spans="1:36" hidden="1" x14ac:dyDescent="0.25">
      <c r="A46" t="s">
        <v>371</v>
      </c>
      <c r="B46" t="s">
        <v>403</v>
      </c>
      <c r="C46" t="s">
        <v>513</v>
      </c>
      <c r="D46" t="s">
        <v>484</v>
      </c>
      <c r="E46">
        <v>64.719582000000003</v>
      </c>
      <c r="F46">
        <v>67.040154000000001</v>
      </c>
      <c r="G46">
        <v>66.383514000000005</v>
      </c>
      <c r="H46">
        <v>65.944748000000004</v>
      </c>
      <c r="I46">
        <v>66.017173999999997</v>
      </c>
      <c r="J46">
        <v>67.350753999999995</v>
      </c>
      <c r="K46">
        <v>68.787261999999998</v>
      </c>
      <c r="L46">
        <v>68.996337999999994</v>
      </c>
      <c r="M46">
        <v>69.190987000000007</v>
      </c>
      <c r="N46">
        <v>69.455757000000006</v>
      </c>
      <c r="O46">
        <v>70.085548000000003</v>
      </c>
      <c r="P46">
        <v>70.469215000000005</v>
      </c>
      <c r="Q46">
        <v>71.113784999999993</v>
      </c>
      <c r="R46">
        <v>71.757423000000003</v>
      </c>
      <c r="S46">
        <v>72.489188999999996</v>
      </c>
      <c r="T46">
        <v>73.075592</v>
      </c>
      <c r="U46">
        <v>73.760673999999995</v>
      </c>
      <c r="V46">
        <v>74.501198000000002</v>
      </c>
      <c r="W46">
        <v>75.228943000000001</v>
      </c>
      <c r="X46">
        <v>75.871482999999998</v>
      </c>
      <c r="Y46">
        <v>76.525604000000001</v>
      </c>
      <c r="Z46">
        <v>76.926979000000003</v>
      </c>
      <c r="AA46">
        <v>77.250572000000005</v>
      </c>
      <c r="AB46">
        <v>77.603256000000002</v>
      </c>
      <c r="AC46">
        <v>77.964934999999997</v>
      </c>
      <c r="AD46">
        <v>78.353263999999996</v>
      </c>
      <c r="AE46">
        <v>78.686745000000002</v>
      </c>
      <c r="AF46">
        <v>79.025527999999994</v>
      </c>
      <c r="AG46">
        <v>79.342751000000007</v>
      </c>
      <c r="AH46">
        <v>79.741202999999999</v>
      </c>
      <c r="AI46">
        <v>80.133942000000005</v>
      </c>
      <c r="AJ46" s="22">
        <v>7.0000000000000001E-3</v>
      </c>
    </row>
    <row r="47" spans="1:36" hidden="1" x14ac:dyDescent="0.25">
      <c r="A47" t="s">
        <v>373</v>
      </c>
      <c r="B47" t="s">
        <v>404</v>
      </c>
      <c r="C47" t="s">
        <v>514</v>
      </c>
      <c r="D47" t="s">
        <v>484</v>
      </c>
      <c r="E47">
        <v>82.630806000000007</v>
      </c>
      <c r="F47">
        <v>84.756348000000003</v>
      </c>
      <c r="G47">
        <v>84.568725999999998</v>
      </c>
      <c r="H47">
        <v>84.613815000000002</v>
      </c>
      <c r="I47">
        <v>85.257132999999996</v>
      </c>
      <c r="J47">
        <v>85.496902000000006</v>
      </c>
      <c r="K47">
        <v>86.105209000000002</v>
      </c>
      <c r="L47">
        <v>86.344230999999994</v>
      </c>
      <c r="M47">
        <v>86.695847000000001</v>
      </c>
      <c r="N47">
        <v>87.381034999999997</v>
      </c>
      <c r="O47">
        <v>88.525085000000004</v>
      </c>
      <c r="P47">
        <v>89.525741999999994</v>
      </c>
      <c r="Q47">
        <v>90.729941999999994</v>
      </c>
      <c r="R47">
        <v>91.958877999999999</v>
      </c>
      <c r="S47">
        <v>93.214607000000001</v>
      </c>
      <c r="T47">
        <v>94.261223000000001</v>
      </c>
      <c r="U47">
        <v>95.282416999999995</v>
      </c>
      <c r="V47">
        <v>96.249381999999997</v>
      </c>
      <c r="W47">
        <v>97.116394</v>
      </c>
      <c r="X47">
        <v>97.850136000000006</v>
      </c>
      <c r="Y47">
        <v>98.530959999999993</v>
      </c>
      <c r="Z47">
        <v>98.899306999999993</v>
      </c>
      <c r="AA47">
        <v>99.185592999999997</v>
      </c>
      <c r="AB47">
        <v>99.482437000000004</v>
      </c>
      <c r="AC47">
        <v>99.771193999999994</v>
      </c>
      <c r="AD47">
        <v>100.063484</v>
      </c>
      <c r="AE47">
        <v>100.30706000000001</v>
      </c>
      <c r="AF47">
        <v>100.54821</v>
      </c>
      <c r="AG47">
        <v>100.76821099999999</v>
      </c>
      <c r="AH47">
        <v>101.033371</v>
      </c>
      <c r="AI47">
        <v>101.28376</v>
      </c>
      <c r="AJ47" s="22">
        <v>7.0000000000000001E-3</v>
      </c>
    </row>
    <row r="48" spans="1:36" hidden="1" x14ac:dyDescent="0.25">
      <c r="A48" t="s">
        <v>375</v>
      </c>
      <c r="B48" t="s">
        <v>405</v>
      </c>
      <c r="C48" t="s">
        <v>515</v>
      </c>
      <c r="D48" t="s">
        <v>484</v>
      </c>
      <c r="E48">
        <v>61.119076</v>
      </c>
      <c r="F48">
        <v>64.085594</v>
      </c>
      <c r="G48">
        <v>64.483833000000004</v>
      </c>
      <c r="H48">
        <v>65.506011999999998</v>
      </c>
      <c r="I48">
        <v>66.81456</v>
      </c>
      <c r="J48">
        <v>67.606246999999996</v>
      </c>
      <c r="K48">
        <v>68.654419000000004</v>
      </c>
      <c r="L48">
        <v>69.279953000000006</v>
      </c>
      <c r="M48">
        <v>69.885361000000003</v>
      </c>
      <c r="N48">
        <v>70.652221999999995</v>
      </c>
      <c r="O48">
        <v>71.759842000000006</v>
      </c>
      <c r="P48">
        <v>72.672927999999999</v>
      </c>
      <c r="Q48">
        <v>73.762054000000006</v>
      </c>
      <c r="R48">
        <v>74.867401000000001</v>
      </c>
      <c r="S48">
        <v>76.009003000000007</v>
      </c>
      <c r="T48">
        <v>76.930617999999996</v>
      </c>
      <c r="U48">
        <v>77.854659999999996</v>
      </c>
      <c r="V48">
        <v>78.752480000000006</v>
      </c>
      <c r="W48">
        <v>79.575912000000002</v>
      </c>
      <c r="X48">
        <v>80.271141</v>
      </c>
      <c r="Y48">
        <v>80.937843000000001</v>
      </c>
      <c r="Z48">
        <v>81.266304000000005</v>
      </c>
      <c r="AA48">
        <v>81.511123999999995</v>
      </c>
      <c r="AB48">
        <v>81.771118000000001</v>
      </c>
      <c r="AC48">
        <v>82.031761000000003</v>
      </c>
      <c r="AD48">
        <v>82.305137999999999</v>
      </c>
      <c r="AE48">
        <v>82.527382000000003</v>
      </c>
      <c r="AF48">
        <v>82.752357000000003</v>
      </c>
      <c r="AG48">
        <v>82.945723999999998</v>
      </c>
      <c r="AH48">
        <v>83.201065</v>
      </c>
      <c r="AI48">
        <v>83.439468000000005</v>
      </c>
      <c r="AJ48" s="22">
        <v>0.01</v>
      </c>
    </row>
    <row r="49" spans="1:36" hidden="1" x14ac:dyDescent="0.25">
      <c r="A49" t="s">
        <v>377</v>
      </c>
      <c r="B49" t="s">
        <v>406</v>
      </c>
      <c r="C49" t="s">
        <v>516</v>
      </c>
      <c r="D49" t="s">
        <v>484</v>
      </c>
      <c r="E49">
        <v>42.154881000000003</v>
      </c>
      <c r="F49">
        <v>44.574306</v>
      </c>
      <c r="G49">
        <v>44.949337</v>
      </c>
      <c r="H49">
        <v>45.271628999999997</v>
      </c>
      <c r="I49">
        <v>45.815773</v>
      </c>
      <c r="J49">
        <v>46.302689000000001</v>
      </c>
      <c r="K49">
        <v>47.844070000000002</v>
      </c>
      <c r="L49">
        <v>48.467193999999999</v>
      </c>
      <c r="M49">
        <v>48.916961999999998</v>
      </c>
      <c r="N49">
        <v>49.341213000000003</v>
      </c>
      <c r="O49">
        <v>50.227260999999999</v>
      </c>
      <c r="P49">
        <v>50.698363999999998</v>
      </c>
      <c r="Q49">
        <v>51.419356999999998</v>
      </c>
      <c r="R49">
        <v>52.121338000000002</v>
      </c>
      <c r="S49">
        <v>52.935012999999998</v>
      </c>
      <c r="T49">
        <v>53.546821999999999</v>
      </c>
      <c r="U49">
        <v>54.232098000000001</v>
      </c>
      <c r="V49">
        <v>54.907780000000002</v>
      </c>
      <c r="W49">
        <v>55.631653</v>
      </c>
      <c r="X49">
        <v>56.216728000000003</v>
      </c>
      <c r="Y49">
        <v>56.850323000000003</v>
      </c>
      <c r="Z49">
        <v>57.193691000000001</v>
      </c>
      <c r="AA49">
        <v>57.473239999999997</v>
      </c>
      <c r="AB49">
        <v>57.767643</v>
      </c>
      <c r="AC49">
        <v>58.085213000000003</v>
      </c>
      <c r="AD49">
        <v>58.458888999999999</v>
      </c>
      <c r="AE49">
        <v>58.756149000000001</v>
      </c>
      <c r="AF49">
        <v>59.051437</v>
      </c>
      <c r="AG49">
        <v>59.316623999999997</v>
      </c>
      <c r="AH49">
        <v>59.694305</v>
      </c>
      <c r="AI49">
        <v>60.060932000000001</v>
      </c>
      <c r="AJ49" s="22">
        <v>1.2E-2</v>
      </c>
    </row>
    <row r="50" spans="1:36" hidden="1" x14ac:dyDescent="0.25">
      <c r="A50" t="s">
        <v>201</v>
      </c>
      <c r="B50" t="s">
        <v>407</v>
      </c>
      <c r="C50" t="s">
        <v>517</v>
      </c>
      <c r="D50" t="s">
        <v>484</v>
      </c>
      <c r="E50">
        <v>56.751263000000002</v>
      </c>
      <c r="F50">
        <v>58.630661000000003</v>
      </c>
      <c r="G50">
        <v>58.798180000000002</v>
      </c>
      <c r="H50">
        <v>59.367741000000002</v>
      </c>
      <c r="I50">
        <v>60.425159000000001</v>
      </c>
      <c r="J50">
        <v>61.316443999999997</v>
      </c>
      <c r="K50">
        <v>62.307918999999998</v>
      </c>
      <c r="L50">
        <v>62.590420000000002</v>
      </c>
      <c r="M50">
        <v>62.861525999999998</v>
      </c>
      <c r="N50">
        <v>63.051684999999999</v>
      </c>
      <c r="O50">
        <v>63.447727</v>
      </c>
      <c r="P50">
        <v>63.669060000000002</v>
      </c>
      <c r="Q50">
        <v>64.039619000000002</v>
      </c>
      <c r="R50">
        <v>64.422241</v>
      </c>
      <c r="S50">
        <v>64.874679999999998</v>
      </c>
      <c r="T50">
        <v>65.230911000000006</v>
      </c>
      <c r="U50">
        <v>65.642944</v>
      </c>
      <c r="V50">
        <v>66.090537999999995</v>
      </c>
      <c r="W50">
        <v>66.538689000000005</v>
      </c>
      <c r="X50">
        <v>66.940749999999994</v>
      </c>
      <c r="Y50">
        <v>67.372924999999995</v>
      </c>
      <c r="Z50">
        <v>67.646927000000005</v>
      </c>
      <c r="AA50">
        <v>67.871703999999994</v>
      </c>
      <c r="AB50">
        <v>68.124886000000004</v>
      </c>
      <c r="AC50">
        <v>68.389281999999994</v>
      </c>
      <c r="AD50">
        <v>68.674805000000006</v>
      </c>
      <c r="AE50">
        <v>68.924362000000002</v>
      </c>
      <c r="AF50">
        <v>69.185715000000002</v>
      </c>
      <c r="AG50">
        <v>69.430465999999996</v>
      </c>
      <c r="AH50">
        <v>69.738258000000002</v>
      </c>
      <c r="AI50">
        <v>70.046120000000002</v>
      </c>
      <c r="AJ50" s="22">
        <v>7.0000000000000001E-3</v>
      </c>
    </row>
    <row r="51" spans="1:36" hidden="1" x14ac:dyDescent="0.25">
      <c r="A51" t="s">
        <v>202</v>
      </c>
      <c r="B51" t="s">
        <v>408</v>
      </c>
      <c r="C51" t="s">
        <v>518</v>
      </c>
      <c r="D51" t="s">
        <v>484</v>
      </c>
      <c r="E51">
        <v>55.274566999999998</v>
      </c>
      <c r="F51">
        <v>57.987549000000001</v>
      </c>
      <c r="G51">
        <v>59.057116999999998</v>
      </c>
      <c r="H51">
        <v>60.300494999999998</v>
      </c>
      <c r="I51">
        <v>61.703941</v>
      </c>
      <c r="J51">
        <v>62.238093999999997</v>
      </c>
      <c r="K51">
        <v>62.883308</v>
      </c>
      <c r="L51">
        <v>63.160172000000003</v>
      </c>
      <c r="M51">
        <v>63.442486000000002</v>
      </c>
      <c r="N51">
        <v>63.957653000000001</v>
      </c>
      <c r="O51">
        <v>64.784912000000006</v>
      </c>
      <c r="P51">
        <v>65.466408000000001</v>
      </c>
      <c r="Q51">
        <v>66.309036000000006</v>
      </c>
      <c r="R51">
        <v>67.194198999999998</v>
      </c>
      <c r="S51">
        <v>68.143974</v>
      </c>
      <c r="T51">
        <v>68.958488000000003</v>
      </c>
      <c r="U51">
        <v>69.762939000000003</v>
      </c>
      <c r="V51">
        <v>70.518478000000002</v>
      </c>
      <c r="W51">
        <v>71.274460000000005</v>
      </c>
      <c r="X51">
        <v>71.930976999999999</v>
      </c>
      <c r="Y51">
        <v>72.566986</v>
      </c>
      <c r="Z51">
        <v>72.938271</v>
      </c>
      <c r="AA51">
        <v>73.252791999999999</v>
      </c>
      <c r="AB51">
        <v>73.559387000000001</v>
      </c>
      <c r="AC51">
        <v>73.876129000000006</v>
      </c>
      <c r="AD51">
        <v>74.213286999999994</v>
      </c>
      <c r="AE51">
        <v>74.503310999999997</v>
      </c>
      <c r="AF51">
        <v>74.792152000000002</v>
      </c>
      <c r="AG51">
        <v>75.057525999999996</v>
      </c>
      <c r="AH51">
        <v>75.372817999999995</v>
      </c>
      <c r="AI51">
        <v>75.673721</v>
      </c>
      <c r="AJ51" s="22">
        <v>1.0999999999999999E-2</v>
      </c>
    </row>
    <row r="52" spans="1:36" hidden="1" x14ac:dyDescent="0.25">
      <c r="A52" t="s">
        <v>409</v>
      </c>
      <c r="B52" t="s">
        <v>410</v>
      </c>
      <c r="C52" t="s">
        <v>519</v>
      </c>
      <c r="D52" t="s">
        <v>484</v>
      </c>
      <c r="E52">
        <v>69.528441999999998</v>
      </c>
      <c r="F52">
        <v>69.617393000000007</v>
      </c>
      <c r="G52">
        <v>69.731544</v>
      </c>
      <c r="H52">
        <v>70.401877999999996</v>
      </c>
      <c r="I52">
        <v>71.188202000000004</v>
      </c>
      <c r="J52">
        <v>71.727988999999994</v>
      </c>
      <c r="K52">
        <v>72.517219999999995</v>
      </c>
      <c r="L52">
        <v>72.622826000000003</v>
      </c>
      <c r="M52">
        <v>72.867278999999996</v>
      </c>
      <c r="N52">
        <v>73.350441000000004</v>
      </c>
      <c r="O52">
        <v>74.037459999999996</v>
      </c>
      <c r="P52">
        <v>75.010604999999998</v>
      </c>
      <c r="Q52">
        <v>75.835907000000006</v>
      </c>
      <c r="R52">
        <v>76.819694999999996</v>
      </c>
      <c r="S52">
        <v>77.763260000000002</v>
      </c>
      <c r="T52">
        <v>78.777878000000001</v>
      </c>
      <c r="U52">
        <v>79.578902999999997</v>
      </c>
      <c r="V52">
        <v>80.389702</v>
      </c>
      <c r="W52">
        <v>81.172043000000002</v>
      </c>
      <c r="X52">
        <v>81.900490000000005</v>
      </c>
      <c r="Y52">
        <v>82.504738000000003</v>
      </c>
      <c r="Z52">
        <v>82.819839000000002</v>
      </c>
      <c r="AA52">
        <v>83.133812000000006</v>
      </c>
      <c r="AB52">
        <v>83.407227000000006</v>
      </c>
      <c r="AC52">
        <v>83.690894999999998</v>
      </c>
      <c r="AD52">
        <v>83.964943000000005</v>
      </c>
      <c r="AE52">
        <v>84.270759999999996</v>
      </c>
      <c r="AF52">
        <v>84.506157000000002</v>
      </c>
      <c r="AG52">
        <v>84.752098000000004</v>
      </c>
      <c r="AH52">
        <v>84.978119000000007</v>
      </c>
      <c r="AI52">
        <v>85.245720000000006</v>
      </c>
      <c r="AJ52" s="22">
        <v>7.0000000000000001E-3</v>
      </c>
    </row>
    <row r="53" spans="1:36" hidden="1" x14ac:dyDescent="0.25">
      <c r="A53" t="s">
        <v>294</v>
      </c>
      <c r="C53" t="s">
        <v>520</v>
      </c>
    </row>
    <row r="54" spans="1:36" hidden="1" x14ac:dyDescent="0.25">
      <c r="A54" t="s">
        <v>167</v>
      </c>
      <c r="B54" t="s">
        <v>411</v>
      </c>
      <c r="C54" t="s">
        <v>521</v>
      </c>
      <c r="D54" t="s">
        <v>484</v>
      </c>
      <c r="E54">
        <v>35.138798000000001</v>
      </c>
      <c r="F54">
        <v>37.029037000000002</v>
      </c>
      <c r="G54">
        <v>37.285080000000001</v>
      </c>
      <c r="H54">
        <v>37.182277999999997</v>
      </c>
      <c r="I54">
        <v>37.193489</v>
      </c>
      <c r="J54">
        <v>37.097121999999999</v>
      </c>
      <c r="K54">
        <v>37.056896000000002</v>
      </c>
      <c r="L54">
        <v>37.131092000000002</v>
      </c>
      <c r="M54">
        <v>37.229595000000003</v>
      </c>
      <c r="N54">
        <v>37.361423000000002</v>
      </c>
      <c r="O54">
        <v>37.624507999999999</v>
      </c>
      <c r="P54">
        <v>37.766350000000003</v>
      </c>
      <c r="Q54">
        <v>37.947868</v>
      </c>
      <c r="R54">
        <v>38.089432000000002</v>
      </c>
      <c r="S54">
        <v>38.302666000000002</v>
      </c>
      <c r="T54">
        <v>38.419047999999997</v>
      </c>
      <c r="U54">
        <v>38.574447999999997</v>
      </c>
      <c r="V54">
        <v>38.749240999999998</v>
      </c>
      <c r="W54">
        <v>38.941333999999998</v>
      </c>
      <c r="X54">
        <v>39.077629000000002</v>
      </c>
      <c r="Y54">
        <v>39.240974000000001</v>
      </c>
      <c r="Z54">
        <v>39.339480999999999</v>
      </c>
      <c r="AA54">
        <v>39.432827000000003</v>
      </c>
      <c r="AB54">
        <v>39.528717</v>
      </c>
      <c r="AC54">
        <v>39.639167999999998</v>
      </c>
      <c r="AD54">
        <v>39.772339000000002</v>
      </c>
      <c r="AE54">
        <v>39.873417000000003</v>
      </c>
      <c r="AF54">
        <v>39.978825000000001</v>
      </c>
      <c r="AG54">
        <v>40.073345000000003</v>
      </c>
      <c r="AH54">
        <v>40.214447</v>
      </c>
      <c r="AI54">
        <v>40.347259999999999</v>
      </c>
      <c r="AJ54" s="22">
        <v>5.0000000000000001E-3</v>
      </c>
    </row>
    <row r="55" spans="1:36" hidden="1" x14ac:dyDescent="0.25">
      <c r="A55" t="s">
        <v>174</v>
      </c>
      <c r="B55" t="s">
        <v>412</v>
      </c>
      <c r="C55" t="s">
        <v>522</v>
      </c>
      <c r="D55" t="s">
        <v>484</v>
      </c>
      <c r="E55">
        <v>29.721305999999998</v>
      </c>
      <c r="F55">
        <v>30.979851</v>
      </c>
      <c r="G55">
        <v>31.562978999999999</v>
      </c>
      <c r="H55">
        <v>31.826843</v>
      </c>
      <c r="I55">
        <v>32.051270000000002</v>
      </c>
      <c r="J55">
        <v>32.211193000000002</v>
      </c>
      <c r="K55">
        <v>32.283904999999997</v>
      </c>
      <c r="L55">
        <v>32.372687999999997</v>
      </c>
      <c r="M55">
        <v>32.464942999999998</v>
      </c>
      <c r="N55">
        <v>32.551785000000002</v>
      </c>
      <c r="O55">
        <v>32.696136000000003</v>
      </c>
      <c r="P55">
        <v>32.779774000000003</v>
      </c>
      <c r="Q55">
        <v>32.864657999999999</v>
      </c>
      <c r="R55">
        <v>32.956200000000003</v>
      </c>
      <c r="S55">
        <v>33.062637000000002</v>
      </c>
      <c r="T55">
        <v>33.135838</v>
      </c>
      <c r="U55">
        <v>33.212448000000002</v>
      </c>
      <c r="V55">
        <v>33.277931000000002</v>
      </c>
      <c r="W55">
        <v>33.383392000000001</v>
      </c>
      <c r="X55">
        <v>33.463023999999997</v>
      </c>
      <c r="Y55">
        <v>33.557343000000003</v>
      </c>
      <c r="Z55">
        <v>33.636738000000001</v>
      </c>
      <c r="AA55">
        <v>33.715896999999998</v>
      </c>
      <c r="AB55">
        <v>33.792099</v>
      </c>
      <c r="AC55">
        <v>33.876835</v>
      </c>
      <c r="AD55">
        <v>33.970492999999998</v>
      </c>
      <c r="AE55">
        <v>34.049067999999998</v>
      </c>
      <c r="AF55">
        <v>34.134284999999998</v>
      </c>
      <c r="AG55">
        <v>34.212555000000002</v>
      </c>
      <c r="AH55">
        <v>34.307789</v>
      </c>
      <c r="AI55">
        <v>34.400779999999997</v>
      </c>
      <c r="AJ55" s="22">
        <v>5.0000000000000001E-3</v>
      </c>
    </row>
    <row r="56" spans="1:36" hidden="1" x14ac:dyDescent="0.25">
      <c r="A56" t="s">
        <v>175</v>
      </c>
      <c r="B56" t="s">
        <v>413</v>
      </c>
      <c r="C56" t="s">
        <v>523</v>
      </c>
      <c r="D56" t="s">
        <v>484</v>
      </c>
      <c r="E56">
        <v>38.255783000000001</v>
      </c>
      <c r="F56">
        <v>40.902458000000003</v>
      </c>
      <c r="G56">
        <v>42.845356000000002</v>
      </c>
      <c r="H56">
        <v>43.957172</v>
      </c>
      <c r="I56">
        <v>44.507655999999997</v>
      </c>
      <c r="J56">
        <v>46.089809000000002</v>
      </c>
      <c r="K56">
        <v>46.238903000000001</v>
      </c>
      <c r="L56">
        <v>46.391219999999997</v>
      </c>
      <c r="M56">
        <v>46.560329000000003</v>
      </c>
      <c r="N56">
        <v>46.734332999999999</v>
      </c>
      <c r="O56">
        <v>47.271293999999997</v>
      </c>
      <c r="P56">
        <v>47.540413000000001</v>
      </c>
      <c r="Q56">
        <v>47.852654000000001</v>
      </c>
      <c r="R56">
        <v>48.112178999999998</v>
      </c>
      <c r="S56">
        <v>48.399146999999999</v>
      </c>
      <c r="T56">
        <v>48.617877999999997</v>
      </c>
      <c r="U56">
        <v>48.891410999999998</v>
      </c>
      <c r="V56">
        <v>49.200839999999999</v>
      </c>
      <c r="W56">
        <v>49.509056000000001</v>
      </c>
      <c r="X56">
        <v>49.781582</v>
      </c>
      <c r="Y56">
        <v>50.064628999999996</v>
      </c>
      <c r="Z56">
        <v>50.25909</v>
      </c>
      <c r="AA56">
        <v>50.430076999999997</v>
      </c>
      <c r="AB56">
        <v>50.613525000000003</v>
      </c>
      <c r="AC56">
        <v>50.803772000000002</v>
      </c>
      <c r="AD56">
        <v>51.006149000000001</v>
      </c>
      <c r="AE56">
        <v>51.184379999999997</v>
      </c>
      <c r="AF56">
        <v>51.369911000000002</v>
      </c>
      <c r="AG56">
        <v>51.544071000000002</v>
      </c>
      <c r="AH56">
        <v>51.753357000000001</v>
      </c>
      <c r="AI56">
        <v>51.958641</v>
      </c>
      <c r="AJ56" s="22">
        <v>0.01</v>
      </c>
    </row>
    <row r="57" spans="1:36" hidden="1" x14ac:dyDescent="0.25">
      <c r="A57" t="s">
        <v>176</v>
      </c>
      <c r="B57" t="s">
        <v>414</v>
      </c>
      <c r="C57" t="s">
        <v>524</v>
      </c>
      <c r="D57" t="s">
        <v>484</v>
      </c>
      <c r="E57">
        <v>43.219002000000003</v>
      </c>
      <c r="F57">
        <v>44.845222</v>
      </c>
      <c r="G57">
        <v>45.473526</v>
      </c>
      <c r="H57">
        <v>45.574528000000001</v>
      </c>
      <c r="I57">
        <v>45.210845999999997</v>
      </c>
      <c r="J57">
        <v>46.211449000000002</v>
      </c>
      <c r="K57">
        <v>46.039543000000002</v>
      </c>
      <c r="L57">
        <v>45.758175000000001</v>
      </c>
      <c r="M57">
        <v>45.616745000000002</v>
      </c>
      <c r="N57">
        <v>45.561034999999997</v>
      </c>
      <c r="O57">
        <v>45.667225000000002</v>
      </c>
      <c r="P57">
        <v>45.704650999999998</v>
      </c>
      <c r="Q57">
        <v>45.834591000000003</v>
      </c>
      <c r="R57">
        <v>45.939796000000001</v>
      </c>
      <c r="S57">
        <v>46.077232000000002</v>
      </c>
      <c r="T57">
        <v>46.140411</v>
      </c>
      <c r="U57">
        <v>46.226787999999999</v>
      </c>
      <c r="V57">
        <v>46.321601999999999</v>
      </c>
      <c r="W57">
        <v>46.401062000000003</v>
      </c>
      <c r="X57">
        <v>46.453499000000001</v>
      </c>
      <c r="Y57">
        <v>46.516800000000003</v>
      </c>
      <c r="Z57">
        <v>46.53886</v>
      </c>
      <c r="AA57">
        <v>46.547866999999997</v>
      </c>
      <c r="AB57">
        <v>46.567889999999998</v>
      </c>
      <c r="AC57">
        <v>46.591952999999997</v>
      </c>
      <c r="AD57">
        <v>46.620663</v>
      </c>
      <c r="AE57">
        <v>46.630932000000001</v>
      </c>
      <c r="AF57">
        <v>46.648060000000001</v>
      </c>
      <c r="AG57">
        <v>46.658057999999997</v>
      </c>
      <c r="AH57">
        <v>46.688786</v>
      </c>
      <c r="AI57">
        <v>46.713355999999997</v>
      </c>
      <c r="AJ57" s="22">
        <v>3.0000000000000001E-3</v>
      </c>
    </row>
    <row r="58" spans="1:36" hidden="1" x14ac:dyDescent="0.25">
      <c r="A58" t="s">
        <v>177</v>
      </c>
      <c r="B58" t="s">
        <v>415</v>
      </c>
      <c r="C58" t="s">
        <v>525</v>
      </c>
      <c r="D58" t="s">
        <v>484</v>
      </c>
      <c r="E58">
        <v>31.663326000000001</v>
      </c>
      <c r="F58">
        <v>34.029099000000002</v>
      </c>
      <c r="G58">
        <v>34.870857000000001</v>
      </c>
      <c r="H58">
        <v>35.076439000000001</v>
      </c>
      <c r="I58">
        <v>35.264046</v>
      </c>
      <c r="J58">
        <v>35.370303999999997</v>
      </c>
      <c r="K58">
        <v>35.572440999999998</v>
      </c>
      <c r="L58">
        <v>35.838566</v>
      </c>
      <c r="M58">
        <v>36.199257000000003</v>
      </c>
      <c r="N58">
        <v>36.615046999999997</v>
      </c>
      <c r="O58">
        <v>37.284999999999997</v>
      </c>
      <c r="P58">
        <v>37.825836000000002</v>
      </c>
      <c r="Q58">
        <v>38.526786999999999</v>
      </c>
      <c r="R58">
        <v>39.213970000000003</v>
      </c>
      <c r="S58">
        <v>40.000323999999999</v>
      </c>
      <c r="T58">
        <v>40.620358000000003</v>
      </c>
      <c r="U58">
        <v>41.286320000000003</v>
      </c>
      <c r="V58">
        <v>41.977485999999999</v>
      </c>
      <c r="W58">
        <v>42.673473000000001</v>
      </c>
      <c r="X58">
        <v>43.269767999999999</v>
      </c>
      <c r="Y58">
        <v>43.892333999999998</v>
      </c>
      <c r="Z58">
        <v>44.285229000000001</v>
      </c>
      <c r="AA58">
        <v>44.613517999999999</v>
      </c>
      <c r="AB58">
        <v>44.972290000000001</v>
      </c>
      <c r="AC58">
        <v>45.354343</v>
      </c>
      <c r="AD58">
        <v>45.772990999999998</v>
      </c>
      <c r="AE58">
        <v>46.123348</v>
      </c>
      <c r="AF58">
        <v>46.488708000000003</v>
      </c>
      <c r="AG58">
        <v>46.82629</v>
      </c>
      <c r="AH58">
        <v>47.252299999999998</v>
      </c>
      <c r="AI58">
        <v>47.668388</v>
      </c>
      <c r="AJ58" s="22">
        <v>1.4E-2</v>
      </c>
    </row>
    <row r="59" spans="1:36" hidden="1" x14ac:dyDescent="0.25">
      <c r="A59" t="s">
        <v>178</v>
      </c>
      <c r="B59" t="s">
        <v>416</v>
      </c>
      <c r="C59" t="s">
        <v>526</v>
      </c>
      <c r="D59" t="s">
        <v>484</v>
      </c>
      <c r="E59">
        <v>28.685793</v>
      </c>
      <c r="F59">
        <v>30.061765999999999</v>
      </c>
      <c r="G59">
        <v>30.741990999999999</v>
      </c>
      <c r="H59">
        <v>31.112943999999999</v>
      </c>
      <c r="I59">
        <v>31.309308999999999</v>
      </c>
      <c r="J59">
        <v>31.396294000000001</v>
      </c>
      <c r="K59">
        <v>31.500902</v>
      </c>
      <c r="L59">
        <v>31.621448999999998</v>
      </c>
      <c r="M59">
        <v>31.747833</v>
      </c>
      <c r="N59">
        <v>31.88129</v>
      </c>
      <c r="O59">
        <v>32.082439000000001</v>
      </c>
      <c r="P59">
        <v>32.245071000000003</v>
      </c>
      <c r="Q59">
        <v>32.442515999999998</v>
      </c>
      <c r="R59">
        <v>32.646729000000001</v>
      </c>
      <c r="S59">
        <v>32.877457</v>
      </c>
      <c r="T59">
        <v>33.055508000000003</v>
      </c>
      <c r="U59">
        <v>33.231487000000001</v>
      </c>
      <c r="V59">
        <v>33.416896999999999</v>
      </c>
      <c r="W59">
        <v>33.646346999999999</v>
      </c>
      <c r="X59">
        <v>33.847850999999999</v>
      </c>
      <c r="Y59">
        <v>34.051720000000003</v>
      </c>
      <c r="Z59">
        <v>34.190865000000002</v>
      </c>
      <c r="AA59">
        <v>34.331333000000001</v>
      </c>
      <c r="AB59">
        <v>34.486328</v>
      </c>
      <c r="AC59">
        <v>34.645847000000003</v>
      </c>
      <c r="AD59">
        <v>34.816875000000003</v>
      </c>
      <c r="AE59">
        <v>34.968071000000002</v>
      </c>
      <c r="AF59">
        <v>35.125233000000001</v>
      </c>
      <c r="AG59">
        <v>35.274707999999997</v>
      </c>
      <c r="AH59">
        <v>35.453598</v>
      </c>
      <c r="AI59">
        <v>35.631003999999997</v>
      </c>
      <c r="AJ59" s="22">
        <v>7.0000000000000001E-3</v>
      </c>
    </row>
    <row r="60" spans="1:36" hidden="1" x14ac:dyDescent="0.25">
      <c r="A60" t="s">
        <v>201</v>
      </c>
      <c r="B60" t="s">
        <v>417</v>
      </c>
      <c r="C60" t="s">
        <v>527</v>
      </c>
      <c r="D60" t="s">
        <v>484</v>
      </c>
      <c r="E60">
        <v>44.795872000000003</v>
      </c>
      <c r="F60">
        <v>47.112808000000001</v>
      </c>
      <c r="G60">
        <v>47.728606999999997</v>
      </c>
      <c r="H60">
        <v>48.268520000000002</v>
      </c>
      <c r="I60">
        <v>48.812958000000002</v>
      </c>
      <c r="J60">
        <v>51.179133999999998</v>
      </c>
      <c r="K60">
        <v>55.333534</v>
      </c>
      <c r="L60">
        <v>56.226967000000002</v>
      </c>
      <c r="M60">
        <v>56.489337999999996</v>
      </c>
      <c r="N60">
        <v>56.758426999999998</v>
      </c>
      <c r="O60">
        <v>57.279541000000002</v>
      </c>
      <c r="P60">
        <v>57.685504999999999</v>
      </c>
      <c r="Q60">
        <v>58.251347000000003</v>
      </c>
      <c r="R60">
        <v>58.800255</v>
      </c>
      <c r="S60">
        <v>59.403686999999998</v>
      </c>
      <c r="T60">
        <v>59.874980999999998</v>
      </c>
      <c r="U60">
        <v>60.390048999999998</v>
      </c>
      <c r="V60">
        <v>60.922049999999999</v>
      </c>
      <c r="W60">
        <v>61.444293999999999</v>
      </c>
      <c r="X60">
        <v>61.904591000000003</v>
      </c>
      <c r="Y60">
        <v>62.377845999999998</v>
      </c>
      <c r="Z60">
        <v>62.684181000000002</v>
      </c>
      <c r="AA60">
        <v>62.946010999999999</v>
      </c>
      <c r="AB60">
        <v>63.236590999999997</v>
      </c>
      <c r="AC60">
        <v>63.539864000000001</v>
      </c>
      <c r="AD60">
        <v>63.864502000000002</v>
      </c>
      <c r="AE60">
        <v>64.149529000000001</v>
      </c>
      <c r="AF60">
        <v>64.450653000000003</v>
      </c>
      <c r="AG60">
        <v>64.734283000000005</v>
      </c>
      <c r="AH60">
        <v>65.077056999999996</v>
      </c>
      <c r="AI60">
        <v>65.412323000000001</v>
      </c>
      <c r="AJ60" s="22">
        <v>1.2999999999999999E-2</v>
      </c>
    </row>
    <row r="61" spans="1:36" hidden="1" x14ac:dyDescent="0.25">
      <c r="A61" t="s">
        <v>202</v>
      </c>
      <c r="B61" t="s">
        <v>418</v>
      </c>
      <c r="C61" t="s">
        <v>528</v>
      </c>
      <c r="D61" t="s">
        <v>484</v>
      </c>
      <c r="E61">
        <v>35.425308000000001</v>
      </c>
      <c r="F61">
        <v>37.207413000000003</v>
      </c>
      <c r="G61">
        <v>37.832023999999997</v>
      </c>
      <c r="H61">
        <v>38.642467000000003</v>
      </c>
      <c r="I61">
        <v>39.281086000000002</v>
      </c>
      <c r="J61">
        <v>40.060550999999997</v>
      </c>
      <c r="K61">
        <v>40.719250000000002</v>
      </c>
      <c r="L61">
        <v>40.998367000000002</v>
      </c>
      <c r="M61">
        <v>41.275340999999997</v>
      </c>
      <c r="N61">
        <v>41.565269000000001</v>
      </c>
      <c r="O61">
        <v>42.003017</v>
      </c>
      <c r="P61">
        <v>42.351601000000002</v>
      </c>
      <c r="Q61">
        <v>42.774451999999997</v>
      </c>
      <c r="R61">
        <v>43.184066999999999</v>
      </c>
      <c r="S61">
        <v>43.662120999999999</v>
      </c>
      <c r="T61">
        <v>44.061214</v>
      </c>
      <c r="U61">
        <v>44.498939999999997</v>
      </c>
      <c r="V61">
        <v>44.952407999999998</v>
      </c>
      <c r="W61">
        <v>45.431182999999997</v>
      </c>
      <c r="X61">
        <v>45.847346999999999</v>
      </c>
      <c r="Y61">
        <v>46.280631999999997</v>
      </c>
      <c r="Z61">
        <v>46.569462000000001</v>
      </c>
      <c r="AA61">
        <v>46.826358999999997</v>
      </c>
      <c r="AB61">
        <v>47.092582999999998</v>
      </c>
      <c r="AC61">
        <v>47.376114000000001</v>
      </c>
      <c r="AD61">
        <v>47.682152000000002</v>
      </c>
      <c r="AE61">
        <v>47.951613999999999</v>
      </c>
      <c r="AF61">
        <v>48.229846999999999</v>
      </c>
      <c r="AG61">
        <v>48.492939</v>
      </c>
      <c r="AH61">
        <v>48.806553000000001</v>
      </c>
      <c r="AI61">
        <v>49.113582999999998</v>
      </c>
      <c r="AJ61" s="22">
        <v>1.0999999999999999E-2</v>
      </c>
    </row>
    <row r="62" spans="1:36" hidden="1" x14ac:dyDescent="0.25">
      <c r="A62" t="s">
        <v>419</v>
      </c>
      <c r="B62" t="s">
        <v>420</v>
      </c>
      <c r="C62" t="s">
        <v>529</v>
      </c>
      <c r="D62" t="s">
        <v>484</v>
      </c>
      <c r="E62">
        <v>36.303780000000003</v>
      </c>
      <c r="F62">
        <v>38.068165</v>
      </c>
      <c r="G62">
        <v>38.760120000000001</v>
      </c>
      <c r="H62">
        <v>39.286034000000001</v>
      </c>
      <c r="I62">
        <v>39.702080000000002</v>
      </c>
      <c r="J62">
        <v>40.727722</v>
      </c>
      <c r="K62">
        <v>42.920032999999997</v>
      </c>
      <c r="L62">
        <v>43.585472000000003</v>
      </c>
      <c r="M62">
        <v>43.809928999999997</v>
      </c>
      <c r="N62">
        <v>44.021369999999997</v>
      </c>
      <c r="O62">
        <v>44.431919000000001</v>
      </c>
      <c r="P62">
        <v>44.758999000000003</v>
      </c>
      <c r="Q62">
        <v>45.185974000000002</v>
      </c>
      <c r="R62">
        <v>45.602164999999999</v>
      </c>
      <c r="S62">
        <v>46.063217000000002</v>
      </c>
      <c r="T62">
        <v>46.437130000000003</v>
      </c>
      <c r="U62">
        <v>46.837082000000002</v>
      </c>
      <c r="V62">
        <v>47.236052999999998</v>
      </c>
      <c r="W62">
        <v>47.653553000000002</v>
      </c>
      <c r="X62">
        <v>48.011527999999998</v>
      </c>
      <c r="Y62">
        <v>48.381301999999998</v>
      </c>
      <c r="Z62">
        <v>48.611930999999998</v>
      </c>
      <c r="AA62">
        <v>48.812710000000003</v>
      </c>
      <c r="AB62">
        <v>49.027546000000001</v>
      </c>
      <c r="AC62">
        <v>49.256695000000001</v>
      </c>
      <c r="AD62">
        <v>49.505859000000001</v>
      </c>
      <c r="AE62">
        <v>49.723846000000002</v>
      </c>
      <c r="AF62">
        <v>49.950156999999997</v>
      </c>
      <c r="AG62">
        <v>50.166621999999997</v>
      </c>
      <c r="AH62">
        <v>50.428719000000001</v>
      </c>
      <c r="AI62">
        <v>50.688316</v>
      </c>
      <c r="AJ62" s="22">
        <v>1.0999999999999999E-2</v>
      </c>
    </row>
    <row r="63" spans="1:36" hidden="1" x14ac:dyDescent="0.25">
      <c r="A63" t="s">
        <v>160</v>
      </c>
      <c r="C63" t="s">
        <v>530</v>
      </c>
    </row>
    <row r="64" spans="1:36" hidden="1" x14ac:dyDescent="0.25">
      <c r="A64" t="s">
        <v>365</v>
      </c>
      <c r="C64" t="s">
        <v>531</v>
      </c>
    </row>
    <row r="65" spans="1:36" hidden="1" x14ac:dyDescent="0.25">
      <c r="A65" t="s">
        <v>162</v>
      </c>
      <c r="B65" t="s">
        <v>421</v>
      </c>
      <c r="C65" t="s">
        <v>532</v>
      </c>
      <c r="D65" t="s">
        <v>484</v>
      </c>
      <c r="E65">
        <v>42.761906000000003</v>
      </c>
      <c r="F65">
        <v>45.183922000000003</v>
      </c>
      <c r="G65">
        <v>45.730308999999998</v>
      </c>
      <c r="H65">
        <v>46.359116</v>
      </c>
      <c r="I65">
        <v>46.953055999999997</v>
      </c>
      <c r="J65">
        <v>47.558083000000003</v>
      </c>
      <c r="K65">
        <v>48.291843</v>
      </c>
      <c r="L65">
        <v>48.436450999999998</v>
      </c>
      <c r="M65">
        <v>48.500309000000001</v>
      </c>
      <c r="N65">
        <v>48.598511000000002</v>
      </c>
      <c r="O65">
        <v>48.747363999999997</v>
      </c>
      <c r="P65">
        <v>48.853774999999999</v>
      </c>
      <c r="Q65">
        <v>48.978897000000003</v>
      </c>
      <c r="R65">
        <v>49.101402</v>
      </c>
      <c r="S65">
        <v>49.223770000000002</v>
      </c>
      <c r="T65">
        <v>49.300483999999997</v>
      </c>
      <c r="U65">
        <v>49.380206999999999</v>
      </c>
      <c r="V65">
        <v>49.460662999999997</v>
      </c>
      <c r="W65">
        <v>49.532352000000003</v>
      </c>
      <c r="X65">
        <v>49.582110999999998</v>
      </c>
      <c r="Y65">
        <v>49.630851999999997</v>
      </c>
      <c r="Z65">
        <v>49.673366999999999</v>
      </c>
      <c r="AA65">
        <v>49.706161000000002</v>
      </c>
      <c r="AB65">
        <v>49.738686000000001</v>
      </c>
      <c r="AC65">
        <v>49.773960000000002</v>
      </c>
      <c r="AD65">
        <v>49.807372999999998</v>
      </c>
      <c r="AE65">
        <v>49.833038000000002</v>
      </c>
      <c r="AF65">
        <v>49.863998000000002</v>
      </c>
      <c r="AG65">
        <v>49.882027000000001</v>
      </c>
      <c r="AH65">
        <v>49.911296999999998</v>
      </c>
      <c r="AI65">
        <v>49.936717999999999</v>
      </c>
      <c r="AJ65" s="22">
        <v>5.0000000000000001E-3</v>
      </c>
    </row>
    <row r="66" spans="1:36" hidden="1" x14ac:dyDescent="0.25">
      <c r="A66" t="s">
        <v>163</v>
      </c>
      <c r="B66" t="s">
        <v>422</v>
      </c>
      <c r="C66" t="s">
        <v>533</v>
      </c>
      <c r="D66" t="s">
        <v>484</v>
      </c>
      <c r="E66">
        <v>30.183256</v>
      </c>
      <c r="F66">
        <v>31.238780999999999</v>
      </c>
      <c r="G66">
        <v>31.783318999999999</v>
      </c>
      <c r="H66">
        <v>32.168018000000004</v>
      </c>
      <c r="I66">
        <v>32.485126000000001</v>
      </c>
      <c r="J66">
        <v>32.947555999999999</v>
      </c>
      <c r="K66">
        <v>33.143416999999999</v>
      </c>
      <c r="L66">
        <v>33.239280999999998</v>
      </c>
      <c r="M66">
        <v>33.339176000000002</v>
      </c>
      <c r="N66">
        <v>33.440826000000001</v>
      </c>
      <c r="O66">
        <v>33.561377999999998</v>
      </c>
      <c r="P66">
        <v>33.671692</v>
      </c>
      <c r="Q66">
        <v>33.781810999999998</v>
      </c>
      <c r="R66">
        <v>33.883907000000001</v>
      </c>
      <c r="S66">
        <v>33.988636</v>
      </c>
      <c r="T66">
        <v>34.079684999999998</v>
      </c>
      <c r="U66">
        <v>34.162711999999999</v>
      </c>
      <c r="V66">
        <v>34.239910000000002</v>
      </c>
      <c r="W66">
        <v>34.322147000000001</v>
      </c>
      <c r="X66">
        <v>34.385601000000001</v>
      </c>
      <c r="Y66">
        <v>34.449252999999999</v>
      </c>
      <c r="Z66">
        <v>34.508147999999998</v>
      </c>
      <c r="AA66">
        <v>34.564259</v>
      </c>
      <c r="AB66">
        <v>34.616149999999998</v>
      </c>
      <c r="AC66">
        <v>34.668488000000004</v>
      </c>
      <c r="AD66">
        <v>34.717765999999997</v>
      </c>
      <c r="AE66">
        <v>34.764057000000001</v>
      </c>
      <c r="AF66">
        <v>34.811722000000003</v>
      </c>
      <c r="AG66">
        <v>34.855556</v>
      </c>
      <c r="AH66">
        <v>34.900826000000002</v>
      </c>
      <c r="AI66">
        <v>34.946235999999999</v>
      </c>
      <c r="AJ66" s="22">
        <v>5.0000000000000001E-3</v>
      </c>
    </row>
    <row r="67" spans="1:36" hidden="1" x14ac:dyDescent="0.25">
      <c r="A67" t="s">
        <v>423</v>
      </c>
      <c r="C67" t="s">
        <v>534</v>
      </c>
    </row>
    <row r="68" spans="1:36" hidden="1" x14ac:dyDescent="0.25">
      <c r="A68" t="s">
        <v>162</v>
      </c>
      <c r="B68" t="s">
        <v>424</v>
      </c>
      <c r="C68" t="s">
        <v>535</v>
      </c>
      <c r="D68" t="s">
        <v>484</v>
      </c>
      <c r="E68">
        <v>32.586781000000002</v>
      </c>
      <c r="F68">
        <v>33.417273999999999</v>
      </c>
      <c r="G68">
        <v>34.333035000000002</v>
      </c>
      <c r="H68">
        <v>35.259402999999999</v>
      </c>
      <c r="I68">
        <v>36.276505</v>
      </c>
      <c r="J68">
        <v>37.512332999999998</v>
      </c>
      <c r="K68">
        <v>38.266258000000001</v>
      </c>
      <c r="L68">
        <v>38.758262999999999</v>
      </c>
      <c r="M68">
        <v>39.061520000000002</v>
      </c>
      <c r="N68">
        <v>39.313377000000003</v>
      </c>
      <c r="O68">
        <v>39.540996999999997</v>
      </c>
      <c r="P68">
        <v>39.732734999999998</v>
      </c>
      <c r="Q68">
        <v>39.883121000000003</v>
      </c>
      <c r="R68">
        <v>40.004111999999999</v>
      </c>
      <c r="S68">
        <v>40.125191000000001</v>
      </c>
      <c r="T68">
        <v>40.233803000000002</v>
      </c>
      <c r="U68">
        <v>40.344833000000001</v>
      </c>
      <c r="V68">
        <v>40.451912</v>
      </c>
      <c r="W68">
        <v>40.551986999999997</v>
      </c>
      <c r="X68">
        <v>40.643203999999997</v>
      </c>
      <c r="Y68">
        <v>40.727859000000002</v>
      </c>
      <c r="Z68">
        <v>40.807144000000001</v>
      </c>
      <c r="AA68">
        <v>40.878422</v>
      </c>
      <c r="AB68">
        <v>40.945278000000002</v>
      </c>
      <c r="AC68">
        <v>40.996727</v>
      </c>
      <c r="AD68">
        <v>41.040256999999997</v>
      </c>
      <c r="AE68">
        <v>41.078659000000002</v>
      </c>
      <c r="AF68">
        <v>41.115088999999998</v>
      </c>
      <c r="AG68">
        <v>41.143745000000003</v>
      </c>
      <c r="AH68">
        <v>41.171298999999998</v>
      </c>
      <c r="AI68">
        <v>41.197853000000002</v>
      </c>
      <c r="AJ68" s="22">
        <v>8.0000000000000002E-3</v>
      </c>
    </row>
    <row r="69" spans="1:36" hidden="1" x14ac:dyDescent="0.25">
      <c r="A69" t="s">
        <v>163</v>
      </c>
      <c r="B69" t="s">
        <v>425</v>
      </c>
      <c r="C69" t="s">
        <v>536</v>
      </c>
      <c r="D69" t="s">
        <v>484</v>
      </c>
      <c r="E69">
        <v>22.676825000000001</v>
      </c>
      <c r="F69">
        <v>23.290333</v>
      </c>
      <c r="G69">
        <v>23.952743999999999</v>
      </c>
      <c r="H69">
        <v>24.699825000000001</v>
      </c>
      <c r="I69">
        <v>25.468719</v>
      </c>
      <c r="J69">
        <v>25.915796</v>
      </c>
      <c r="K69">
        <v>26.236162</v>
      </c>
      <c r="L69">
        <v>26.439245</v>
      </c>
      <c r="M69">
        <v>26.589120999999999</v>
      </c>
      <c r="N69">
        <v>26.708309</v>
      </c>
      <c r="O69">
        <v>26.809788000000001</v>
      </c>
      <c r="P69">
        <v>26.886793000000001</v>
      </c>
      <c r="Q69">
        <v>26.958279000000001</v>
      </c>
      <c r="R69">
        <v>27.029862999999999</v>
      </c>
      <c r="S69">
        <v>27.099215999999998</v>
      </c>
      <c r="T69">
        <v>27.170224999999999</v>
      </c>
      <c r="U69">
        <v>27.240292</v>
      </c>
      <c r="V69">
        <v>27.307472000000001</v>
      </c>
      <c r="W69">
        <v>27.375264999999999</v>
      </c>
      <c r="X69">
        <v>27.441459999999999</v>
      </c>
      <c r="Y69">
        <v>27.505866999999999</v>
      </c>
      <c r="Z69">
        <v>27.568304000000001</v>
      </c>
      <c r="AA69">
        <v>27.628906000000001</v>
      </c>
      <c r="AB69">
        <v>27.687656</v>
      </c>
      <c r="AC69">
        <v>27.741762000000001</v>
      </c>
      <c r="AD69">
        <v>27.794062</v>
      </c>
      <c r="AE69">
        <v>27.843626</v>
      </c>
      <c r="AF69">
        <v>27.890930000000001</v>
      </c>
      <c r="AG69">
        <v>27.936416999999999</v>
      </c>
      <c r="AH69">
        <v>27.979611999999999</v>
      </c>
      <c r="AI69">
        <v>28.020813</v>
      </c>
      <c r="AJ69" s="22">
        <v>7.0000000000000001E-3</v>
      </c>
    </row>
    <row r="70" spans="1:36" ht="15.75" thickBot="1" x14ac:dyDescent="0.3">
      <c r="A70" s="33" t="s">
        <v>159</v>
      </c>
      <c r="C70" t="s">
        <v>537</v>
      </c>
    </row>
    <row r="71" spans="1:36" ht="15.75" thickTop="1" x14ac:dyDescent="0.25">
      <c r="A71" s="35" t="s">
        <v>162</v>
      </c>
      <c r="C71" t="s">
        <v>538</v>
      </c>
    </row>
    <row r="72" spans="1:36" x14ac:dyDescent="0.25">
      <c r="A72" t="s">
        <v>367</v>
      </c>
      <c r="B72" t="s">
        <v>426</v>
      </c>
      <c r="C72" t="s">
        <v>539</v>
      </c>
      <c r="D72" t="s">
        <v>540</v>
      </c>
      <c r="E72" s="40">
        <v>0.38119799999999998</v>
      </c>
      <c r="F72" s="40">
        <v>0.50863599999999998</v>
      </c>
      <c r="G72" s="40">
        <v>0.48288599999999998</v>
      </c>
      <c r="H72" s="40">
        <v>0.470885</v>
      </c>
      <c r="I72" s="40">
        <v>0.47548400000000002</v>
      </c>
      <c r="J72" s="40">
        <v>0.478406</v>
      </c>
      <c r="K72" s="40">
        <v>0.485958</v>
      </c>
      <c r="L72" s="40">
        <v>0.49329299999999998</v>
      </c>
      <c r="M72" s="40">
        <v>0.49388799999999999</v>
      </c>
      <c r="N72" s="40">
        <v>0.497172</v>
      </c>
      <c r="O72" s="40">
        <v>0.51247500000000001</v>
      </c>
      <c r="P72" s="40">
        <v>0.49870300000000001</v>
      </c>
      <c r="Q72" s="40">
        <v>0.50542299999999996</v>
      </c>
      <c r="R72" s="40">
        <v>0.50539100000000003</v>
      </c>
      <c r="S72" s="40">
        <v>0.50949599999999995</v>
      </c>
      <c r="T72" s="40">
        <v>0.50375400000000004</v>
      </c>
      <c r="U72" s="40">
        <v>0.50839699999999999</v>
      </c>
      <c r="V72" s="40">
        <v>0.51125500000000001</v>
      </c>
      <c r="W72" s="40">
        <v>0.51268000000000002</v>
      </c>
      <c r="X72" s="40">
        <v>0.51165799999999995</v>
      </c>
      <c r="Y72" s="40">
        <v>0.51473199999999997</v>
      </c>
      <c r="Z72" s="40">
        <v>0.51539900000000005</v>
      </c>
      <c r="AA72" s="40">
        <v>0.51532</v>
      </c>
      <c r="AB72" s="40">
        <v>0.51734800000000003</v>
      </c>
      <c r="AC72" s="40">
        <v>0.51866599999999996</v>
      </c>
      <c r="AD72" s="40">
        <v>0.52046599999999998</v>
      </c>
      <c r="AE72" s="40">
        <v>0.51905599999999996</v>
      </c>
      <c r="AF72" s="40">
        <v>0.52053300000000002</v>
      </c>
      <c r="AG72" s="40">
        <v>0.52028399999999997</v>
      </c>
      <c r="AH72" s="40">
        <v>0.52308900000000003</v>
      </c>
      <c r="AI72" s="40">
        <v>0.52311099999999999</v>
      </c>
      <c r="AJ72" s="41">
        <v>1.0999999999999999E-2</v>
      </c>
    </row>
    <row r="73" spans="1:36" x14ac:dyDescent="0.25">
      <c r="A73" t="s">
        <v>369</v>
      </c>
      <c r="B73" t="s">
        <v>427</v>
      </c>
      <c r="C73" t="s">
        <v>541</v>
      </c>
      <c r="D73" t="s">
        <v>540</v>
      </c>
      <c r="E73" s="40">
        <v>3.763023</v>
      </c>
      <c r="F73" s="40">
        <v>5.13089</v>
      </c>
      <c r="G73" s="40">
        <v>4.7299870000000004</v>
      </c>
      <c r="H73" s="40">
        <v>4.5008650000000001</v>
      </c>
      <c r="I73" s="40">
        <v>4.4961580000000003</v>
      </c>
      <c r="J73" s="40">
        <v>4.5100850000000001</v>
      </c>
      <c r="K73" s="40">
        <v>4.5102529999999996</v>
      </c>
      <c r="L73" s="40">
        <v>4.5190020000000004</v>
      </c>
      <c r="M73" s="40">
        <v>4.497325</v>
      </c>
      <c r="N73" s="40">
        <v>4.4990779999999999</v>
      </c>
      <c r="O73" s="40">
        <v>4.5784549999999999</v>
      </c>
      <c r="P73" s="40">
        <v>4.4433259999999999</v>
      </c>
      <c r="Q73" s="40">
        <v>4.4816580000000004</v>
      </c>
      <c r="R73" s="40">
        <v>4.4626999999999999</v>
      </c>
      <c r="S73" s="40">
        <v>4.484102</v>
      </c>
      <c r="T73" s="40">
        <v>4.4064050000000003</v>
      </c>
      <c r="U73" s="40">
        <v>4.4344700000000001</v>
      </c>
      <c r="V73" s="40">
        <v>4.4469960000000004</v>
      </c>
      <c r="W73" s="40">
        <v>4.4434589999999998</v>
      </c>
      <c r="X73" s="40">
        <v>4.4192819999999999</v>
      </c>
      <c r="Y73" s="40">
        <v>4.4340510000000002</v>
      </c>
      <c r="Z73" s="40">
        <v>4.4273939999999996</v>
      </c>
      <c r="AA73" s="40">
        <v>4.4129880000000004</v>
      </c>
      <c r="AB73" s="40">
        <v>4.4198510000000004</v>
      </c>
      <c r="AC73" s="40">
        <v>4.421354</v>
      </c>
      <c r="AD73" s="40">
        <v>4.4275190000000002</v>
      </c>
      <c r="AE73" s="40">
        <v>4.4028660000000004</v>
      </c>
      <c r="AF73" s="40">
        <v>4.4067189999999998</v>
      </c>
      <c r="AG73" s="40">
        <v>4.3936609999999998</v>
      </c>
      <c r="AH73" s="40">
        <v>4.4110509999999996</v>
      </c>
      <c r="AI73" s="40">
        <v>4.4015519999999997</v>
      </c>
      <c r="AJ73" s="41">
        <v>5.0000000000000001E-3</v>
      </c>
    </row>
    <row r="74" spans="1:36" x14ac:dyDescent="0.25">
      <c r="A74" t="s">
        <v>371</v>
      </c>
      <c r="B74" t="s">
        <v>428</v>
      </c>
      <c r="C74" t="s">
        <v>542</v>
      </c>
      <c r="D74" t="s">
        <v>540</v>
      </c>
      <c r="E74" s="40">
        <v>12.655756999999999</v>
      </c>
      <c r="F74" s="40">
        <v>15.749613</v>
      </c>
      <c r="G74" s="40">
        <v>15.053502999999999</v>
      </c>
      <c r="H74" s="40">
        <v>14.445978</v>
      </c>
      <c r="I74" s="40">
        <v>14.346140999999999</v>
      </c>
      <c r="J74" s="40">
        <v>14.282969</v>
      </c>
      <c r="K74" s="40">
        <v>14.332499</v>
      </c>
      <c r="L74" s="40">
        <v>14.386108</v>
      </c>
      <c r="M74" s="40">
        <v>14.298081</v>
      </c>
      <c r="N74" s="40">
        <v>14.292039000000001</v>
      </c>
      <c r="O74" s="40">
        <v>14.498136000000001</v>
      </c>
      <c r="P74" s="40">
        <v>14.128282</v>
      </c>
      <c r="Q74" s="40">
        <v>14.216086000000001</v>
      </c>
      <c r="R74" s="40">
        <v>14.156200999999999</v>
      </c>
      <c r="S74" s="40">
        <v>14.202545000000001</v>
      </c>
      <c r="T74" s="40">
        <v>14.00071</v>
      </c>
      <c r="U74" s="40">
        <v>14.058935</v>
      </c>
      <c r="V74" s="40">
        <v>14.077121</v>
      </c>
      <c r="W74" s="40">
        <v>14.066295999999999</v>
      </c>
      <c r="X74" s="40">
        <v>13.995536</v>
      </c>
      <c r="Y74" s="40">
        <v>14.026719</v>
      </c>
      <c r="Z74" s="40">
        <v>14.00182</v>
      </c>
      <c r="AA74" s="40">
        <v>13.961112999999999</v>
      </c>
      <c r="AB74" s="40">
        <v>13.968531</v>
      </c>
      <c r="AC74" s="40">
        <v>13.965405000000001</v>
      </c>
      <c r="AD74" s="40">
        <v>13.976241999999999</v>
      </c>
      <c r="AE74" s="40">
        <v>13.907899</v>
      </c>
      <c r="AF74" s="40">
        <v>13.909675999999999</v>
      </c>
      <c r="AG74" s="40">
        <v>13.874599999999999</v>
      </c>
      <c r="AH74" s="40">
        <v>13.911678</v>
      </c>
      <c r="AI74" s="40">
        <v>13.885448</v>
      </c>
      <c r="AJ74" s="41">
        <v>3.0000000000000001E-3</v>
      </c>
    </row>
    <row r="75" spans="1:36" x14ac:dyDescent="0.25">
      <c r="A75" t="s">
        <v>373</v>
      </c>
      <c r="B75" t="s">
        <v>429</v>
      </c>
      <c r="C75" t="s">
        <v>543</v>
      </c>
      <c r="D75" t="s">
        <v>540</v>
      </c>
      <c r="E75" s="40">
        <v>40.561222000000001</v>
      </c>
      <c r="F75" s="40">
        <v>34.081916999999997</v>
      </c>
      <c r="G75" s="40">
        <v>34.664538999999998</v>
      </c>
      <c r="H75" s="40">
        <v>35.627372999999999</v>
      </c>
      <c r="I75" s="40">
        <v>35.422890000000002</v>
      </c>
      <c r="J75" s="40">
        <v>35.267204</v>
      </c>
      <c r="K75" s="40">
        <v>35.041392999999999</v>
      </c>
      <c r="L75" s="40">
        <v>34.654797000000002</v>
      </c>
      <c r="M75" s="40">
        <v>34.641334999999998</v>
      </c>
      <c r="N75" s="40">
        <v>34.484566000000001</v>
      </c>
      <c r="O75" s="40">
        <v>33.917769999999997</v>
      </c>
      <c r="P75" s="40">
        <v>34.550251000000003</v>
      </c>
      <c r="Q75" s="40">
        <v>34.228149000000002</v>
      </c>
      <c r="R75" s="40">
        <v>34.227718000000003</v>
      </c>
      <c r="S75" s="40">
        <v>33.993198</v>
      </c>
      <c r="T75" s="40">
        <v>34.309196</v>
      </c>
      <c r="U75" s="40">
        <v>34.077010999999999</v>
      </c>
      <c r="V75" s="40">
        <v>33.931702000000001</v>
      </c>
      <c r="W75" s="40">
        <v>33.867289999999997</v>
      </c>
      <c r="X75" s="40">
        <v>33.921779999999998</v>
      </c>
      <c r="Y75" s="40">
        <v>33.765354000000002</v>
      </c>
      <c r="Z75" s="40">
        <v>33.732104999999997</v>
      </c>
      <c r="AA75" s="40">
        <v>33.743603</v>
      </c>
      <c r="AB75" s="40">
        <v>33.643177000000001</v>
      </c>
      <c r="AC75" s="40">
        <v>33.579376000000003</v>
      </c>
      <c r="AD75" s="40">
        <v>33.480286</v>
      </c>
      <c r="AE75" s="40">
        <v>33.560485999999997</v>
      </c>
      <c r="AF75" s="40">
        <v>33.488441000000002</v>
      </c>
      <c r="AG75" s="40">
        <v>33.493465</v>
      </c>
      <c r="AH75" s="40">
        <v>33.349074999999999</v>
      </c>
      <c r="AI75" s="40">
        <v>33.331726000000003</v>
      </c>
      <c r="AJ75" s="41">
        <v>-7.0000000000000001E-3</v>
      </c>
    </row>
    <row r="76" spans="1:36" x14ac:dyDescent="0.25">
      <c r="A76" t="s">
        <v>375</v>
      </c>
      <c r="B76" t="s">
        <v>430</v>
      </c>
      <c r="C76" t="s">
        <v>544</v>
      </c>
      <c r="D76" t="s">
        <v>540</v>
      </c>
      <c r="E76" s="40">
        <v>16.779509000000001</v>
      </c>
      <c r="F76" s="40">
        <v>11.653591</v>
      </c>
      <c r="G76" s="40">
        <v>12.495990000000001</v>
      </c>
      <c r="H76" s="40">
        <v>12.952127000000001</v>
      </c>
      <c r="I76" s="40">
        <v>12.79486</v>
      </c>
      <c r="J76" s="40">
        <v>12.720704</v>
      </c>
      <c r="K76" s="40">
        <v>12.505386</v>
      </c>
      <c r="L76" s="40">
        <v>12.261494000000001</v>
      </c>
      <c r="M76" s="40">
        <v>12.243095</v>
      </c>
      <c r="N76" s="40">
        <v>12.125607</v>
      </c>
      <c r="O76" s="40">
        <v>11.778345</v>
      </c>
      <c r="P76" s="40">
        <v>12.120578999999999</v>
      </c>
      <c r="Q76" s="40">
        <v>11.918768</v>
      </c>
      <c r="R76" s="40">
        <v>11.904552000000001</v>
      </c>
      <c r="S76" s="40">
        <v>11.765393</v>
      </c>
      <c r="T76" s="40">
        <v>11.943541</v>
      </c>
      <c r="U76" s="40">
        <v>11.795347</v>
      </c>
      <c r="V76" s="40">
        <v>11.700193000000001</v>
      </c>
      <c r="W76" s="40">
        <v>11.650690000000001</v>
      </c>
      <c r="X76" s="40">
        <v>11.67728</v>
      </c>
      <c r="Y76" s="40">
        <v>11.580914</v>
      </c>
      <c r="Z76" s="40">
        <v>11.554307</v>
      </c>
      <c r="AA76" s="40">
        <v>11.552464000000001</v>
      </c>
      <c r="AB76" s="40">
        <v>11.489737</v>
      </c>
      <c r="AC76" s="40">
        <v>11.444134</v>
      </c>
      <c r="AD76" s="40">
        <v>11.385206999999999</v>
      </c>
      <c r="AE76" s="40">
        <v>11.421873</v>
      </c>
      <c r="AF76" s="40">
        <v>11.374452</v>
      </c>
      <c r="AG76" s="40">
        <v>11.380476</v>
      </c>
      <c r="AH76" s="40">
        <v>11.291508</v>
      </c>
      <c r="AI76" s="40">
        <v>11.28698</v>
      </c>
      <c r="AJ76" s="41">
        <v>-1.2999999999999999E-2</v>
      </c>
    </row>
    <row r="77" spans="1:36" x14ac:dyDescent="0.25">
      <c r="A77" t="s">
        <v>377</v>
      </c>
      <c r="B77" t="s">
        <v>431</v>
      </c>
      <c r="C77" t="s">
        <v>545</v>
      </c>
      <c r="D77" t="s">
        <v>540</v>
      </c>
      <c r="E77" s="40">
        <v>1.0023880000000001</v>
      </c>
      <c r="F77" s="40">
        <v>0.89892300000000003</v>
      </c>
      <c r="G77" s="40">
        <v>0.92616699999999996</v>
      </c>
      <c r="H77" s="40">
        <v>0.93547800000000003</v>
      </c>
      <c r="I77" s="40">
        <v>0.93484999999999996</v>
      </c>
      <c r="J77" s="40">
        <v>0.93932000000000004</v>
      </c>
      <c r="K77" s="40">
        <v>0.93601500000000004</v>
      </c>
      <c r="L77" s="40">
        <v>0.92828100000000002</v>
      </c>
      <c r="M77" s="40">
        <v>0.92837700000000001</v>
      </c>
      <c r="N77" s="40">
        <v>0.92685799999999996</v>
      </c>
      <c r="O77" s="40">
        <v>0.92224499999999998</v>
      </c>
      <c r="P77" s="40">
        <v>0.93003100000000005</v>
      </c>
      <c r="Q77" s="40">
        <v>0.92702600000000002</v>
      </c>
      <c r="R77" s="40">
        <v>0.92727099999999996</v>
      </c>
      <c r="S77" s="40">
        <v>0.92419700000000005</v>
      </c>
      <c r="T77" s="40">
        <v>0.92781800000000003</v>
      </c>
      <c r="U77" s="40">
        <v>0.92540900000000004</v>
      </c>
      <c r="V77" s="40">
        <v>0.92365200000000003</v>
      </c>
      <c r="W77" s="40">
        <v>0.92255799999999999</v>
      </c>
      <c r="X77" s="40">
        <v>0.92341799999999996</v>
      </c>
      <c r="Y77" s="40">
        <v>0.92164699999999999</v>
      </c>
      <c r="Z77" s="40">
        <v>0.921149</v>
      </c>
      <c r="AA77" s="40">
        <v>0.92120400000000002</v>
      </c>
      <c r="AB77" s="40">
        <v>0.92008900000000005</v>
      </c>
      <c r="AC77" s="40">
        <v>0.91912799999999995</v>
      </c>
      <c r="AD77" s="40">
        <v>0.918018</v>
      </c>
      <c r="AE77" s="40">
        <v>0.91869400000000001</v>
      </c>
      <c r="AF77" s="40">
        <v>0.91774800000000001</v>
      </c>
      <c r="AG77" s="40">
        <v>0.91809700000000005</v>
      </c>
      <c r="AH77" s="40">
        <v>0.91625000000000001</v>
      </c>
      <c r="AI77" s="40">
        <v>0.91554599999999997</v>
      </c>
      <c r="AJ77" s="41">
        <v>-3.0000000000000001E-3</v>
      </c>
    </row>
    <row r="78" spans="1:36" x14ac:dyDescent="0.25">
      <c r="A78" t="s">
        <v>201</v>
      </c>
      <c r="B78" t="s">
        <v>432</v>
      </c>
      <c r="C78" t="s">
        <v>546</v>
      </c>
      <c r="D78" t="s">
        <v>540</v>
      </c>
      <c r="E78" s="40">
        <v>19.449375</v>
      </c>
      <c r="F78" s="40">
        <v>27.112916999999999</v>
      </c>
      <c r="G78" s="40">
        <v>26.442458999999999</v>
      </c>
      <c r="H78" s="40">
        <v>25.631868000000001</v>
      </c>
      <c r="I78" s="40">
        <v>25.984446999999999</v>
      </c>
      <c r="J78" s="40">
        <v>26.164835</v>
      </c>
      <c r="K78" s="40">
        <v>26.510155000000001</v>
      </c>
      <c r="L78" s="40">
        <v>27.027781999999998</v>
      </c>
      <c r="M78" s="40">
        <v>27.100425999999999</v>
      </c>
      <c r="N78" s="40">
        <v>27.334658000000001</v>
      </c>
      <c r="O78" s="40">
        <v>27.978045000000002</v>
      </c>
      <c r="P78" s="40">
        <v>27.364954000000001</v>
      </c>
      <c r="Q78" s="40">
        <v>27.755859000000001</v>
      </c>
      <c r="R78" s="40">
        <v>27.801006000000001</v>
      </c>
      <c r="S78" s="40">
        <v>28.089424000000001</v>
      </c>
      <c r="T78" s="40">
        <v>27.782689999999999</v>
      </c>
      <c r="U78" s="40">
        <v>28.068294999999999</v>
      </c>
      <c r="V78" s="40">
        <v>28.25498</v>
      </c>
      <c r="W78" s="40">
        <v>28.364388000000002</v>
      </c>
      <c r="X78" s="40">
        <v>28.330622000000002</v>
      </c>
      <c r="Y78" s="40">
        <v>28.527045999999999</v>
      </c>
      <c r="Z78" s="40">
        <v>28.588919000000001</v>
      </c>
      <c r="AA78" s="40">
        <v>28.606307999999999</v>
      </c>
      <c r="AB78" s="40">
        <v>28.733046000000002</v>
      </c>
      <c r="AC78" s="40">
        <v>28.832160999999999</v>
      </c>
      <c r="AD78" s="40">
        <v>28.960896000000002</v>
      </c>
      <c r="AE78" s="40">
        <v>28.897631000000001</v>
      </c>
      <c r="AF78" s="40">
        <v>28.996744</v>
      </c>
      <c r="AG78" s="40">
        <v>29.006443000000001</v>
      </c>
      <c r="AH78" s="40">
        <v>29.184146999999999</v>
      </c>
      <c r="AI78" s="40">
        <v>29.214037000000001</v>
      </c>
      <c r="AJ78" s="41">
        <v>1.4E-2</v>
      </c>
    </row>
    <row r="79" spans="1:36" x14ac:dyDescent="0.25">
      <c r="A79" t="s">
        <v>202</v>
      </c>
      <c r="B79" t="s">
        <v>433</v>
      </c>
      <c r="C79" t="s">
        <v>547</v>
      </c>
      <c r="D79" t="s">
        <v>540</v>
      </c>
      <c r="E79" s="40">
        <v>5.4075179999999996</v>
      </c>
      <c r="F79" s="40">
        <v>4.8635279999999996</v>
      </c>
      <c r="G79" s="40">
        <v>5.2044649999999999</v>
      </c>
      <c r="H79" s="40">
        <v>5.4354060000000004</v>
      </c>
      <c r="I79" s="40">
        <v>5.5451940000000004</v>
      </c>
      <c r="J79" s="40">
        <v>5.6365059999999998</v>
      </c>
      <c r="K79" s="40">
        <v>5.6783400000000004</v>
      </c>
      <c r="L79" s="40">
        <v>5.7292639999999997</v>
      </c>
      <c r="M79" s="40">
        <v>5.797485</v>
      </c>
      <c r="N79" s="40">
        <v>5.8400299999999996</v>
      </c>
      <c r="O79" s="40">
        <v>5.8145530000000001</v>
      </c>
      <c r="P79" s="40">
        <v>5.9638540000000004</v>
      </c>
      <c r="Q79" s="40">
        <v>5.9670490000000003</v>
      </c>
      <c r="R79" s="40">
        <v>6.0151450000000004</v>
      </c>
      <c r="S79" s="40">
        <v>6.0316029999999996</v>
      </c>
      <c r="T79" s="40">
        <v>6.1259160000000001</v>
      </c>
      <c r="U79" s="40">
        <v>6.1321729999999999</v>
      </c>
      <c r="V79" s="40">
        <v>6.1541259999999998</v>
      </c>
      <c r="W79" s="40">
        <v>6.1726190000000001</v>
      </c>
      <c r="X79" s="40">
        <v>6.2204499999999996</v>
      </c>
      <c r="Y79" s="40">
        <v>6.2295780000000001</v>
      </c>
      <c r="Z79" s="40">
        <v>6.2589319999999997</v>
      </c>
      <c r="AA79" s="40">
        <v>6.2869700000000002</v>
      </c>
      <c r="AB79" s="40">
        <v>6.3082690000000001</v>
      </c>
      <c r="AC79" s="40">
        <v>6.3197840000000003</v>
      </c>
      <c r="AD79" s="40">
        <v>6.3313470000000001</v>
      </c>
      <c r="AE79" s="40">
        <v>6.3714769999999996</v>
      </c>
      <c r="AF79" s="40">
        <v>6.3856669999999998</v>
      </c>
      <c r="AG79" s="40">
        <v>6.4129930000000002</v>
      </c>
      <c r="AH79" s="40">
        <v>6.4132150000000001</v>
      </c>
      <c r="AI79" s="40">
        <v>6.44156</v>
      </c>
      <c r="AJ79" s="41">
        <v>6.0000000000000001E-3</v>
      </c>
    </row>
    <row r="80" spans="1:36" x14ac:dyDescent="0.25">
      <c r="A80" s="35" t="s">
        <v>163</v>
      </c>
      <c r="C80" t="s">
        <v>548</v>
      </c>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row>
    <row r="81" spans="1:36" x14ac:dyDescent="0.25">
      <c r="A81" t="s">
        <v>167</v>
      </c>
      <c r="B81" t="s">
        <v>434</v>
      </c>
      <c r="C81" t="s">
        <v>549</v>
      </c>
      <c r="D81" t="s">
        <v>540</v>
      </c>
      <c r="E81" s="40">
        <v>4.2103299999999999</v>
      </c>
      <c r="F81" s="40">
        <v>3.2916470000000002</v>
      </c>
      <c r="G81" s="40">
        <v>3.4469919999999998</v>
      </c>
      <c r="H81" s="40">
        <v>3.5666090000000001</v>
      </c>
      <c r="I81" s="40">
        <v>3.5521310000000001</v>
      </c>
      <c r="J81" s="40">
        <v>3.5461860000000001</v>
      </c>
      <c r="K81" s="40">
        <v>3.5138129999999999</v>
      </c>
      <c r="L81" s="40">
        <v>3.468966</v>
      </c>
      <c r="M81" s="40">
        <v>3.4711959999999999</v>
      </c>
      <c r="N81" s="40">
        <v>3.453802</v>
      </c>
      <c r="O81" s="40">
        <v>3.3960729999999999</v>
      </c>
      <c r="P81" s="40">
        <v>3.4688289999999999</v>
      </c>
      <c r="Q81" s="40">
        <v>3.4323980000000001</v>
      </c>
      <c r="R81" s="40">
        <v>3.4334199999999999</v>
      </c>
      <c r="S81" s="40">
        <v>3.410069</v>
      </c>
      <c r="T81" s="40">
        <v>3.454987</v>
      </c>
      <c r="U81" s="40">
        <v>3.425281</v>
      </c>
      <c r="V81" s="40">
        <v>3.4087670000000001</v>
      </c>
      <c r="W81" s="40">
        <v>3.4014820000000001</v>
      </c>
      <c r="X81" s="40">
        <v>3.4109690000000001</v>
      </c>
      <c r="Y81" s="40">
        <v>3.3926569999999998</v>
      </c>
      <c r="Z81" s="40">
        <v>3.3898969999999999</v>
      </c>
      <c r="AA81" s="40">
        <v>3.3923619999999999</v>
      </c>
      <c r="AB81" s="40">
        <v>3.3818679999999999</v>
      </c>
      <c r="AC81" s="40">
        <v>3.3741620000000001</v>
      </c>
      <c r="AD81" s="40">
        <v>3.3630879999999999</v>
      </c>
      <c r="AE81" s="40">
        <v>3.3746019999999999</v>
      </c>
      <c r="AF81" s="40">
        <v>3.3665970000000001</v>
      </c>
      <c r="AG81" s="40">
        <v>3.3692829999999998</v>
      </c>
      <c r="AH81" s="40">
        <v>3.351575</v>
      </c>
      <c r="AI81" s="40">
        <v>3.3520629999999998</v>
      </c>
      <c r="AJ81" s="41">
        <v>-8.0000000000000002E-3</v>
      </c>
    </row>
    <row r="82" spans="1:36" x14ac:dyDescent="0.25">
      <c r="A82" t="s">
        <v>174</v>
      </c>
      <c r="B82" t="s">
        <v>435</v>
      </c>
      <c r="C82" t="s">
        <v>550</v>
      </c>
      <c r="D82" t="s">
        <v>540</v>
      </c>
      <c r="E82" s="40">
        <v>19.353148999999998</v>
      </c>
      <c r="F82" s="40">
        <v>20.653473000000002</v>
      </c>
      <c r="G82" s="40">
        <v>20.317778000000001</v>
      </c>
      <c r="H82" s="40">
        <v>20.393046999999999</v>
      </c>
      <c r="I82" s="40">
        <v>20.541886999999999</v>
      </c>
      <c r="J82" s="40">
        <v>20.622263</v>
      </c>
      <c r="K82" s="40">
        <v>20.700775</v>
      </c>
      <c r="L82" s="40">
        <v>20.790581</v>
      </c>
      <c r="M82" s="40">
        <v>20.836575</v>
      </c>
      <c r="N82" s="40">
        <v>20.895060999999998</v>
      </c>
      <c r="O82" s="40">
        <v>20.980824999999999</v>
      </c>
      <c r="P82" s="40">
        <v>20.998251</v>
      </c>
      <c r="Q82" s="40">
        <v>21.053888000000001</v>
      </c>
      <c r="R82" s="40">
        <v>21.088066000000001</v>
      </c>
      <c r="S82" s="40">
        <v>21.138838</v>
      </c>
      <c r="T82" s="40">
        <v>21.145273</v>
      </c>
      <c r="U82" s="40">
        <v>21.197731000000001</v>
      </c>
      <c r="V82" s="40">
        <v>21.23068</v>
      </c>
      <c r="W82" s="40">
        <v>21.252707000000001</v>
      </c>
      <c r="X82" s="40">
        <v>21.27298</v>
      </c>
      <c r="Y82" s="40">
        <v>21.302063</v>
      </c>
      <c r="Z82" s="40">
        <v>21.325185999999999</v>
      </c>
      <c r="AA82" s="40">
        <v>21.341681000000001</v>
      </c>
      <c r="AB82" s="40">
        <v>21.370097999999999</v>
      </c>
      <c r="AC82" s="40">
        <v>21.392714000000002</v>
      </c>
      <c r="AD82" s="40">
        <v>21.411987</v>
      </c>
      <c r="AE82" s="40">
        <v>21.425934000000002</v>
      </c>
      <c r="AF82" s="40">
        <v>21.448274999999999</v>
      </c>
      <c r="AG82" s="40">
        <v>21.456593000000002</v>
      </c>
      <c r="AH82" s="40">
        <v>21.481760000000001</v>
      </c>
      <c r="AI82" s="40">
        <v>21.498138000000001</v>
      </c>
      <c r="AJ82" s="41">
        <v>4.0000000000000001E-3</v>
      </c>
    </row>
    <row r="83" spans="1:36" x14ac:dyDescent="0.25">
      <c r="A83" t="s">
        <v>175</v>
      </c>
      <c r="B83" t="s">
        <v>436</v>
      </c>
      <c r="C83" t="s">
        <v>551</v>
      </c>
      <c r="D83" t="s">
        <v>540</v>
      </c>
      <c r="E83" s="40">
        <v>2.9349660000000002</v>
      </c>
      <c r="F83" s="40">
        <v>4.1113109999999997</v>
      </c>
      <c r="G83" s="40">
        <v>3.9510710000000002</v>
      </c>
      <c r="H83" s="40">
        <v>3.7297410000000002</v>
      </c>
      <c r="I83" s="40">
        <v>3.7331099999999999</v>
      </c>
      <c r="J83" s="40">
        <v>3.6631879999999999</v>
      </c>
      <c r="K83" s="40">
        <v>3.767185</v>
      </c>
      <c r="L83" s="40">
        <v>3.825272</v>
      </c>
      <c r="M83" s="40">
        <v>3.8090290000000002</v>
      </c>
      <c r="N83" s="40">
        <v>3.8211379999999999</v>
      </c>
      <c r="O83" s="40">
        <v>3.898504</v>
      </c>
      <c r="P83" s="40">
        <v>3.7791239999999999</v>
      </c>
      <c r="Q83" s="40">
        <v>3.824471</v>
      </c>
      <c r="R83" s="40">
        <v>3.8182710000000002</v>
      </c>
      <c r="S83" s="40">
        <v>3.8667859999999998</v>
      </c>
      <c r="T83" s="40">
        <v>3.7964280000000001</v>
      </c>
      <c r="U83" s="40">
        <v>3.8260139999999998</v>
      </c>
      <c r="V83" s="40">
        <v>3.8434819999999998</v>
      </c>
      <c r="W83" s="40">
        <v>3.8468559999999998</v>
      </c>
      <c r="X83" s="40">
        <v>3.8258079999999999</v>
      </c>
      <c r="Y83" s="40">
        <v>3.8466529999999999</v>
      </c>
      <c r="Z83" s="40">
        <v>3.8441169999999998</v>
      </c>
      <c r="AA83" s="40">
        <v>3.833685</v>
      </c>
      <c r="AB83" s="40">
        <v>3.84422</v>
      </c>
      <c r="AC83" s="40">
        <v>3.8498489999999999</v>
      </c>
      <c r="AD83" s="40">
        <v>3.8611200000000001</v>
      </c>
      <c r="AE83" s="40">
        <v>3.8379880000000002</v>
      </c>
      <c r="AF83" s="40">
        <v>3.8451759999999999</v>
      </c>
      <c r="AG83" s="40">
        <v>3.8361800000000001</v>
      </c>
      <c r="AH83" s="40">
        <v>3.8581780000000001</v>
      </c>
      <c r="AI83" s="40">
        <v>3.8551540000000002</v>
      </c>
      <c r="AJ83" s="41">
        <v>8.9999999999999993E-3</v>
      </c>
    </row>
    <row r="84" spans="1:36" x14ac:dyDescent="0.25">
      <c r="A84" t="s">
        <v>176</v>
      </c>
      <c r="B84" t="s">
        <v>437</v>
      </c>
      <c r="C84" t="s">
        <v>552</v>
      </c>
      <c r="D84" t="s">
        <v>540</v>
      </c>
      <c r="E84" s="40">
        <v>4.1268370000000001</v>
      </c>
      <c r="F84" s="40">
        <v>4.1738929999999996</v>
      </c>
      <c r="G84" s="40">
        <v>4.1346670000000003</v>
      </c>
      <c r="H84" s="40">
        <v>4.1135529999999996</v>
      </c>
      <c r="I84" s="40">
        <v>4.0969920000000002</v>
      </c>
      <c r="J84" s="40">
        <v>4.0572910000000002</v>
      </c>
      <c r="K84" s="40">
        <v>4.0748139999999999</v>
      </c>
      <c r="L84" s="40">
        <v>4.0621739999999997</v>
      </c>
      <c r="M84" s="40">
        <v>4.0508879999999996</v>
      </c>
      <c r="N84" s="40">
        <v>4.0408670000000004</v>
      </c>
      <c r="O84" s="40">
        <v>4.0333370000000004</v>
      </c>
      <c r="P84" s="40">
        <v>4.0251890000000001</v>
      </c>
      <c r="Q84" s="40">
        <v>4.0177639999999997</v>
      </c>
      <c r="R84" s="40">
        <v>4.0102080000000004</v>
      </c>
      <c r="S84" s="40">
        <v>4.0105250000000003</v>
      </c>
      <c r="T84" s="40">
        <v>4.0050850000000002</v>
      </c>
      <c r="U84" s="40">
        <v>3.9992969999999999</v>
      </c>
      <c r="V84" s="40">
        <v>3.9938349999999998</v>
      </c>
      <c r="W84" s="40">
        <v>3.9894500000000002</v>
      </c>
      <c r="X84" s="40">
        <v>3.9838269999999998</v>
      </c>
      <c r="Y84" s="40">
        <v>3.9792800000000002</v>
      </c>
      <c r="Z84" s="40">
        <v>3.9751820000000002</v>
      </c>
      <c r="AA84" s="40">
        <v>3.9707050000000002</v>
      </c>
      <c r="AB84" s="40">
        <v>3.9667599999999998</v>
      </c>
      <c r="AC84" s="40">
        <v>3.9628899999999998</v>
      </c>
      <c r="AD84" s="40">
        <v>3.958933</v>
      </c>
      <c r="AE84" s="40">
        <v>3.955314</v>
      </c>
      <c r="AF84" s="40">
        <v>3.9519329999999999</v>
      </c>
      <c r="AG84" s="40">
        <v>3.9482249999999999</v>
      </c>
      <c r="AH84" s="40">
        <v>3.9450729999999998</v>
      </c>
      <c r="AI84" s="40">
        <v>3.9426369999999999</v>
      </c>
      <c r="AJ84" s="41">
        <v>-2E-3</v>
      </c>
    </row>
    <row r="85" spans="1:36" x14ac:dyDescent="0.25">
      <c r="A85" t="s">
        <v>177</v>
      </c>
      <c r="B85" t="s">
        <v>438</v>
      </c>
      <c r="C85" t="s">
        <v>553</v>
      </c>
      <c r="D85" t="s">
        <v>540</v>
      </c>
      <c r="E85" s="40">
        <v>4.9863569999999999</v>
      </c>
      <c r="F85" s="40">
        <v>4.4351209999999996</v>
      </c>
      <c r="G85" s="40">
        <v>4.4623020000000002</v>
      </c>
      <c r="H85" s="40">
        <v>4.447616</v>
      </c>
      <c r="I85" s="40">
        <v>4.3887039999999997</v>
      </c>
      <c r="J85" s="40">
        <v>4.3816870000000003</v>
      </c>
      <c r="K85" s="40">
        <v>4.30288</v>
      </c>
      <c r="L85" s="40">
        <v>4.2586830000000004</v>
      </c>
      <c r="M85" s="40">
        <v>4.2337249999999997</v>
      </c>
      <c r="N85" s="40">
        <v>4.2047220000000003</v>
      </c>
      <c r="O85" s="40">
        <v>4.1677710000000001</v>
      </c>
      <c r="P85" s="40">
        <v>4.1692650000000002</v>
      </c>
      <c r="Q85" s="40">
        <v>4.1399030000000003</v>
      </c>
      <c r="R85" s="40">
        <v>4.1226349999999998</v>
      </c>
      <c r="S85" s="40">
        <v>4.0946319999999998</v>
      </c>
      <c r="T85" s="40">
        <v>4.0939889999999997</v>
      </c>
      <c r="U85" s="40">
        <v>4.0703940000000003</v>
      </c>
      <c r="V85" s="40">
        <v>4.0522090000000004</v>
      </c>
      <c r="W85" s="40">
        <v>4.0372070000000004</v>
      </c>
      <c r="X85" s="40">
        <v>4.0280550000000002</v>
      </c>
      <c r="Y85" s="40">
        <v>4.0111549999999996</v>
      </c>
      <c r="Z85" s="40">
        <v>3.9992589999999999</v>
      </c>
      <c r="AA85" s="40">
        <v>3.9901049999999998</v>
      </c>
      <c r="AB85" s="40">
        <v>3.976229</v>
      </c>
      <c r="AC85" s="40">
        <v>3.9641320000000002</v>
      </c>
      <c r="AD85" s="40">
        <v>3.9521220000000001</v>
      </c>
      <c r="AE85" s="40">
        <v>3.9466039999999998</v>
      </c>
      <c r="AF85" s="40">
        <v>3.9351729999999998</v>
      </c>
      <c r="AG85" s="40">
        <v>3.9288249999999998</v>
      </c>
      <c r="AH85" s="40">
        <v>3.915124</v>
      </c>
      <c r="AI85" s="40">
        <v>3.906949</v>
      </c>
      <c r="AJ85" s="41">
        <v>-8.0000000000000002E-3</v>
      </c>
    </row>
    <row r="86" spans="1:36" x14ac:dyDescent="0.25">
      <c r="A86" t="s">
        <v>178</v>
      </c>
      <c r="B86" t="s">
        <v>439</v>
      </c>
      <c r="C86" t="s">
        <v>554</v>
      </c>
      <c r="D86" t="s">
        <v>540</v>
      </c>
      <c r="E86" s="40">
        <v>4.8188930000000001</v>
      </c>
      <c r="F86" s="40">
        <v>4.7105069999999998</v>
      </c>
      <c r="G86" s="40">
        <v>4.7028800000000004</v>
      </c>
      <c r="H86" s="40">
        <v>4.6509999999999998</v>
      </c>
      <c r="I86" s="40">
        <v>4.6145379999999996</v>
      </c>
      <c r="J86" s="40">
        <v>4.5927680000000004</v>
      </c>
      <c r="K86" s="40">
        <v>4.566154</v>
      </c>
      <c r="L86" s="40">
        <v>4.5473869999999996</v>
      </c>
      <c r="M86" s="40">
        <v>4.5287249999999997</v>
      </c>
      <c r="N86" s="40">
        <v>4.5122499999999999</v>
      </c>
      <c r="O86" s="40">
        <v>4.5027629999999998</v>
      </c>
      <c r="P86" s="40">
        <v>4.4823500000000003</v>
      </c>
      <c r="Q86" s="40">
        <v>4.4722580000000001</v>
      </c>
      <c r="R86" s="40">
        <v>4.4594550000000002</v>
      </c>
      <c r="S86" s="40">
        <v>4.4479749999999996</v>
      </c>
      <c r="T86" s="40">
        <v>4.4339560000000002</v>
      </c>
      <c r="U86" s="40">
        <v>4.4250379999999998</v>
      </c>
      <c r="V86" s="40">
        <v>4.4169580000000002</v>
      </c>
      <c r="W86" s="40">
        <v>4.4072690000000003</v>
      </c>
      <c r="X86" s="40">
        <v>4.3979229999999996</v>
      </c>
      <c r="Y86" s="40">
        <v>4.3910729999999996</v>
      </c>
      <c r="Z86" s="40">
        <v>4.382638</v>
      </c>
      <c r="AA86" s="40">
        <v>4.3748329999999997</v>
      </c>
      <c r="AB86" s="40">
        <v>4.3680440000000003</v>
      </c>
      <c r="AC86" s="40">
        <v>4.3612219999999997</v>
      </c>
      <c r="AD86" s="40">
        <v>4.3556340000000002</v>
      </c>
      <c r="AE86" s="40">
        <v>4.3478060000000003</v>
      </c>
      <c r="AF86" s="40">
        <v>4.3417219999999999</v>
      </c>
      <c r="AG86" s="40">
        <v>4.3362610000000004</v>
      </c>
      <c r="AH86" s="40">
        <v>4.3313389999999998</v>
      </c>
      <c r="AI86" s="40">
        <v>4.3252079999999999</v>
      </c>
      <c r="AJ86" s="41">
        <v>-4.0000000000000001E-3</v>
      </c>
    </row>
    <row r="87" spans="1:36" x14ac:dyDescent="0.25">
      <c r="A87" t="s">
        <v>201</v>
      </c>
      <c r="B87" t="s">
        <v>440</v>
      </c>
      <c r="C87" t="s">
        <v>555</v>
      </c>
      <c r="D87" t="s">
        <v>540</v>
      </c>
      <c r="E87" s="40">
        <v>23.133569999999999</v>
      </c>
      <c r="F87" s="40">
        <v>22.074541</v>
      </c>
      <c r="G87" s="40">
        <v>22.414223</v>
      </c>
      <c r="H87" s="40">
        <v>22.572132</v>
      </c>
      <c r="I87" s="40">
        <v>22.580020999999999</v>
      </c>
      <c r="J87" s="40">
        <v>22.623868999999999</v>
      </c>
      <c r="K87" s="40">
        <v>22.584047000000002</v>
      </c>
      <c r="L87" s="40">
        <v>22.573141</v>
      </c>
      <c r="M87" s="40">
        <v>22.599948999999999</v>
      </c>
      <c r="N87" s="40">
        <v>22.601044000000002</v>
      </c>
      <c r="O87" s="40">
        <v>22.559878999999999</v>
      </c>
      <c r="P87" s="40">
        <v>22.644041000000001</v>
      </c>
      <c r="Q87" s="40">
        <v>22.619686000000002</v>
      </c>
      <c r="R87" s="40">
        <v>22.629662</v>
      </c>
      <c r="S87" s="40">
        <v>22.600798000000001</v>
      </c>
      <c r="T87" s="40">
        <v>22.656196999999999</v>
      </c>
      <c r="U87" s="40">
        <v>22.636410000000001</v>
      </c>
      <c r="V87" s="40">
        <v>22.628038</v>
      </c>
      <c r="W87" s="40">
        <v>22.634644999999999</v>
      </c>
      <c r="X87" s="40">
        <v>22.652176000000001</v>
      </c>
      <c r="Y87" s="40">
        <v>22.642676999999999</v>
      </c>
      <c r="Z87" s="40">
        <v>22.647649999999999</v>
      </c>
      <c r="AA87" s="40">
        <v>22.659765</v>
      </c>
      <c r="AB87" s="40">
        <v>22.653227000000001</v>
      </c>
      <c r="AC87" s="40">
        <v>22.652031000000001</v>
      </c>
      <c r="AD87" s="40">
        <v>22.649114999999998</v>
      </c>
      <c r="AE87" s="40">
        <v>22.666709999999998</v>
      </c>
      <c r="AF87" s="40">
        <v>22.662942999999999</v>
      </c>
      <c r="AG87" s="40">
        <v>22.674892</v>
      </c>
      <c r="AH87" s="40">
        <v>22.661175</v>
      </c>
      <c r="AI87" s="40">
        <v>22.664550999999999</v>
      </c>
      <c r="AJ87" s="41">
        <v>-1E-3</v>
      </c>
    </row>
    <row r="88" spans="1:36" x14ac:dyDescent="0.25">
      <c r="A88" t="s">
        <v>202</v>
      </c>
      <c r="B88" t="s">
        <v>441</v>
      </c>
      <c r="C88" t="s">
        <v>556</v>
      </c>
      <c r="D88" t="s">
        <v>540</v>
      </c>
      <c r="E88" s="40">
        <v>36.435901999999999</v>
      </c>
      <c r="F88" s="40">
        <v>36.549469000000002</v>
      </c>
      <c r="G88" s="40">
        <v>36.570121999999998</v>
      </c>
      <c r="H88" s="40">
        <v>36.526291000000001</v>
      </c>
      <c r="I88" s="40">
        <v>36.492634000000002</v>
      </c>
      <c r="J88" s="40">
        <v>36.512718</v>
      </c>
      <c r="K88" s="40">
        <v>36.490326000000003</v>
      </c>
      <c r="L88" s="40">
        <v>36.473782</v>
      </c>
      <c r="M88" s="40">
        <v>36.469901999999998</v>
      </c>
      <c r="N88" s="40">
        <v>36.471072999999997</v>
      </c>
      <c r="O88" s="40">
        <v>36.460911000000003</v>
      </c>
      <c r="P88" s="40">
        <v>36.433002000000002</v>
      </c>
      <c r="Q88" s="40">
        <v>36.439636</v>
      </c>
      <c r="R88" s="40">
        <v>36.438308999999997</v>
      </c>
      <c r="S88" s="40">
        <v>36.430377999999997</v>
      </c>
      <c r="T88" s="40">
        <v>36.414085</v>
      </c>
      <c r="U88" s="40">
        <v>36.419842000000003</v>
      </c>
      <c r="V88" s="40">
        <v>36.42606</v>
      </c>
      <c r="W88" s="40">
        <v>36.430382000000002</v>
      </c>
      <c r="X88" s="40">
        <v>36.428246000000001</v>
      </c>
      <c r="Y88" s="40">
        <v>36.434441</v>
      </c>
      <c r="Z88" s="40">
        <v>36.436089000000003</v>
      </c>
      <c r="AA88" s="40">
        <v>36.436886000000001</v>
      </c>
      <c r="AB88" s="40">
        <v>36.439532999999997</v>
      </c>
      <c r="AC88" s="40">
        <v>36.442982000000001</v>
      </c>
      <c r="AD88" s="40">
        <v>36.448031999999998</v>
      </c>
      <c r="AE88" s="40">
        <v>36.445079999999997</v>
      </c>
      <c r="AF88" s="40">
        <v>36.448180999999998</v>
      </c>
      <c r="AG88" s="40">
        <v>36.449725999999998</v>
      </c>
      <c r="AH88" s="40">
        <v>36.455840999999999</v>
      </c>
      <c r="AI88" s="40">
        <v>36.455269000000001</v>
      </c>
      <c r="AJ88" s="41">
        <v>0</v>
      </c>
    </row>
    <row r="89" spans="1:36" x14ac:dyDescent="0.25">
      <c r="A89" s="35" t="s">
        <v>158</v>
      </c>
      <c r="C89" t="s">
        <v>557</v>
      </c>
    </row>
    <row r="90" spans="1:36" x14ac:dyDescent="0.25">
      <c r="A90" s="35" t="s">
        <v>256</v>
      </c>
      <c r="C90" t="s">
        <v>558</v>
      </c>
    </row>
    <row r="91" spans="1:36" x14ac:dyDescent="0.25">
      <c r="A91" t="s">
        <v>367</v>
      </c>
      <c r="B91" t="s">
        <v>442</v>
      </c>
      <c r="C91" t="s">
        <v>559</v>
      </c>
      <c r="D91" t="s">
        <v>560</v>
      </c>
      <c r="E91">
        <v>302.52420000000001</v>
      </c>
      <c r="F91">
        <v>291.870026</v>
      </c>
      <c r="G91">
        <v>291.48812900000001</v>
      </c>
      <c r="H91">
        <v>291.68576000000002</v>
      </c>
      <c r="I91">
        <v>291.50595099999998</v>
      </c>
      <c r="J91">
        <v>291.67147799999998</v>
      </c>
      <c r="K91">
        <v>285.584991</v>
      </c>
      <c r="L91">
        <v>284.165344</v>
      </c>
      <c r="M91">
        <v>282.38073700000001</v>
      </c>
      <c r="N91">
        <v>280.49844400000001</v>
      </c>
      <c r="O91">
        <v>278.09643599999998</v>
      </c>
      <c r="P91">
        <v>276.46933000000001</v>
      </c>
      <c r="Q91">
        <v>274.61163299999998</v>
      </c>
      <c r="R91">
        <v>272.869507</v>
      </c>
      <c r="S91">
        <v>273.21523999999999</v>
      </c>
      <c r="T91">
        <v>274.09634399999999</v>
      </c>
      <c r="U91">
        <v>274.77246100000002</v>
      </c>
      <c r="V91">
        <v>275.12896699999999</v>
      </c>
      <c r="W91">
        <v>275.676331</v>
      </c>
      <c r="X91">
        <v>276.315155</v>
      </c>
      <c r="Y91">
        <v>276.89080799999999</v>
      </c>
      <c r="Z91">
        <v>277.45794699999999</v>
      </c>
      <c r="AA91">
        <v>278.11663800000002</v>
      </c>
      <c r="AB91">
        <v>278.65560900000003</v>
      </c>
      <c r="AC91">
        <v>279.139771</v>
      </c>
      <c r="AD91">
        <v>279.62756300000001</v>
      </c>
      <c r="AE91">
        <v>280.20886200000001</v>
      </c>
      <c r="AF91">
        <v>280.613495</v>
      </c>
      <c r="AG91">
        <v>281.17672700000003</v>
      </c>
      <c r="AH91">
        <v>281.61270100000002</v>
      </c>
      <c r="AI91">
        <v>282.04220600000002</v>
      </c>
      <c r="AJ91" s="22">
        <v>-2E-3</v>
      </c>
    </row>
    <row r="92" spans="1:36" x14ac:dyDescent="0.25">
      <c r="A92" t="s">
        <v>369</v>
      </c>
      <c r="B92" t="s">
        <v>443</v>
      </c>
      <c r="C92" t="s">
        <v>561</v>
      </c>
      <c r="D92" t="s">
        <v>560</v>
      </c>
      <c r="E92">
        <v>294.88946499999997</v>
      </c>
      <c r="F92">
        <v>273.319366</v>
      </c>
      <c r="G92">
        <v>272.779022</v>
      </c>
      <c r="H92">
        <v>272.24563599999999</v>
      </c>
      <c r="I92">
        <v>270.96060199999999</v>
      </c>
      <c r="J92">
        <v>271.80093399999998</v>
      </c>
      <c r="K92">
        <v>269.89987200000002</v>
      </c>
      <c r="L92">
        <v>271.05523699999998</v>
      </c>
      <c r="M92">
        <v>272.41220099999998</v>
      </c>
      <c r="N92">
        <v>273.65850799999998</v>
      </c>
      <c r="O92">
        <v>273.813354</v>
      </c>
      <c r="P92">
        <v>275.319366</v>
      </c>
      <c r="Q92">
        <v>276.32369999999997</v>
      </c>
      <c r="R92">
        <v>277.52191199999999</v>
      </c>
      <c r="S92">
        <v>278.37454200000002</v>
      </c>
      <c r="T92">
        <v>280.19766199999998</v>
      </c>
      <c r="U92">
        <v>282.00524899999999</v>
      </c>
      <c r="V92">
        <v>283.47357199999999</v>
      </c>
      <c r="W92">
        <v>285.079071</v>
      </c>
      <c r="X92">
        <v>286.927887</v>
      </c>
      <c r="Y92">
        <v>288.59497099999999</v>
      </c>
      <c r="Z92">
        <v>290.24728399999998</v>
      </c>
      <c r="AA92">
        <v>292.04681399999998</v>
      </c>
      <c r="AB92">
        <v>293.65685999999999</v>
      </c>
      <c r="AC92">
        <v>295.14419600000002</v>
      </c>
      <c r="AD92">
        <v>296.59155299999998</v>
      </c>
      <c r="AE92">
        <v>298.20840500000003</v>
      </c>
      <c r="AF92">
        <v>299.61419699999999</v>
      </c>
      <c r="AG92">
        <v>301.31149299999998</v>
      </c>
      <c r="AH92">
        <v>302.71768200000002</v>
      </c>
      <c r="AI92">
        <v>304.16064499999999</v>
      </c>
      <c r="AJ92" s="22">
        <v>1E-3</v>
      </c>
    </row>
    <row r="93" spans="1:36" x14ac:dyDescent="0.25">
      <c r="A93" t="s">
        <v>371</v>
      </c>
      <c r="B93" t="s">
        <v>444</v>
      </c>
      <c r="C93" t="s">
        <v>562</v>
      </c>
      <c r="D93" t="s">
        <v>560</v>
      </c>
      <c r="E93">
        <v>196.50074799999999</v>
      </c>
      <c r="F93">
        <v>184.34520000000001</v>
      </c>
      <c r="G93">
        <v>185.252228</v>
      </c>
      <c r="H93">
        <v>187.984238</v>
      </c>
      <c r="I93">
        <v>189.214752</v>
      </c>
      <c r="J93">
        <v>190.30748</v>
      </c>
      <c r="K93">
        <v>187.967682</v>
      </c>
      <c r="L93">
        <v>187.97811899999999</v>
      </c>
      <c r="M93">
        <v>188.06193500000001</v>
      </c>
      <c r="N93">
        <v>187.98448200000001</v>
      </c>
      <c r="O93">
        <v>187.066788</v>
      </c>
      <c r="P93">
        <v>187.223221</v>
      </c>
      <c r="Q93">
        <v>187.00237999999999</v>
      </c>
      <c r="R93">
        <v>186.90013099999999</v>
      </c>
      <c r="S93">
        <v>186.585159</v>
      </c>
      <c r="T93">
        <v>187.03041099999999</v>
      </c>
      <c r="U93">
        <v>188.10862700000001</v>
      </c>
      <c r="V93">
        <v>188.95320100000001</v>
      </c>
      <c r="W93">
        <v>189.730515</v>
      </c>
      <c r="X93">
        <v>190.78187600000001</v>
      </c>
      <c r="Y93">
        <v>191.652084</v>
      </c>
      <c r="Z93">
        <v>192.520432</v>
      </c>
      <c r="AA93">
        <v>193.48379499999999</v>
      </c>
      <c r="AB93">
        <v>194.33480800000001</v>
      </c>
      <c r="AC93">
        <v>195.07942199999999</v>
      </c>
      <c r="AD93">
        <v>195.797607</v>
      </c>
      <c r="AE93">
        <v>196.64833100000001</v>
      </c>
      <c r="AF93">
        <v>197.37706</v>
      </c>
      <c r="AG93">
        <v>198.33311499999999</v>
      </c>
      <c r="AH93">
        <v>199.029968</v>
      </c>
      <c r="AI93">
        <v>199.798416</v>
      </c>
      <c r="AJ93" s="22">
        <v>1E-3</v>
      </c>
    </row>
    <row r="94" spans="1:36" x14ac:dyDescent="0.25">
      <c r="A94" t="s">
        <v>373</v>
      </c>
      <c r="B94" t="s">
        <v>445</v>
      </c>
      <c r="C94" t="s">
        <v>563</v>
      </c>
      <c r="D94" t="s">
        <v>560</v>
      </c>
      <c r="E94">
        <v>202.81779499999999</v>
      </c>
      <c r="F94">
        <v>190.470856</v>
      </c>
      <c r="G94">
        <v>191.100189</v>
      </c>
      <c r="H94">
        <v>193.053146</v>
      </c>
      <c r="I94">
        <v>193.44328300000001</v>
      </c>
      <c r="J94">
        <v>194.585205</v>
      </c>
      <c r="K94">
        <v>194.61776699999999</v>
      </c>
      <c r="L94">
        <v>195.37196399999999</v>
      </c>
      <c r="M94">
        <v>196.36793499999999</v>
      </c>
      <c r="N94">
        <v>197.26066599999999</v>
      </c>
      <c r="O94">
        <v>197.33398399999999</v>
      </c>
      <c r="P94">
        <v>198.43623400000001</v>
      </c>
      <c r="Q94">
        <v>199.17375200000001</v>
      </c>
      <c r="R94">
        <v>200.01892100000001</v>
      </c>
      <c r="S94">
        <v>200.73616000000001</v>
      </c>
      <c r="T94">
        <v>202.17193599999999</v>
      </c>
      <c r="U94">
        <v>203.27204900000001</v>
      </c>
      <c r="V94">
        <v>204.147156</v>
      </c>
      <c r="W94">
        <v>204.95993000000001</v>
      </c>
      <c r="X94">
        <v>206.03848300000001</v>
      </c>
      <c r="Y94">
        <v>206.94544999999999</v>
      </c>
      <c r="Z94">
        <v>207.84845000000001</v>
      </c>
      <c r="AA94">
        <v>208.839844</v>
      </c>
      <c r="AB94">
        <v>209.722397</v>
      </c>
      <c r="AC94">
        <v>210.49829099999999</v>
      </c>
      <c r="AD94">
        <v>211.24485799999999</v>
      </c>
      <c r="AE94">
        <v>212.11648600000001</v>
      </c>
      <c r="AF94">
        <v>212.86859100000001</v>
      </c>
      <c r="AG94">
        <v>213.837433</v>
      </c>
      <c r="AH94">
        <v>214.552841</v>
      </c>
      <c r="AI94">
        <v>215.33912699999999</v>
      </c>
      <c r="AJ94" s="22">
        <v>2E-3</v>
      </c>
    </row>
    <row r="95" spans="1:36" x14ac:dyDescent="0.25">
      <c r="A95" t="s">
        <v>375</v>
      </c>
      <c r="B95" t="s">
        <v>446</v>
      </c>
      <c r="C95" t="s">
        <v>564</v>
      </c>
      <c r="D95" t="s">
        <v>560</v>
      </c>
      <c r="E95">
        <v>251.81042500000001</v>
      </c>
      <c r="F95">
        <v>236.974243</v>
      </c>
      <c r="G95">
        <v>236.62988300000001</v>
      </c>
      <c r="H95">
        <v>238.352386</v>
      </c>
      <c r="I95">
        <v>238.46340900000001</v>
      </c>
      <c r="J95">
        <v>239.394058</v>
      </c>
      <c r="K95">
        <v>238.717331</v>
      </c>
      <c r="L95">
        <v>239.54310599999999</v>
      </c>
      <c r="M95">
        <v>240.532104</v>
      </c>
      <c r="N95">
        <v>241.45642100000001</v>
      </c>
      <c r="O95">
        <v>241.47451799999999</v>
      </c>
      <c r="P95">
        <v>242.60986299999999</v>
      </c>
      <c r="Q95">
        <v>243.35256999999999</v>
      </c>
      <c r="R95">
        <v>244.197327</v>
      </c>
      <c r="S95">
        <v>244.74449200000001</v>
      </c>
      <c r="T95">
        <v>246.078003</v>
      </c>
      <c r="U95">
        <v>247.07408100000001</v>
      </c>
      <c r="V95">
        <v>247.79148900000001</v>
      </c>
      <c r="W95">
        <v>248.497162</v>
      </c>
      <c r="X95">
        <v>249.464539</v>
      </c>
      <c r="Y95">
        <v>250.25431800000001</v>
      </c>
      <c r="Z95">
        <v>251.03604100000001</v>
      </c>
      <c r="AA95">
        <v>251.927582</v>
      </c>
      <c r="AB95">
        <v>252.69399999999999</v>
      </c>
      <c r="AC95">
        <v>253.349121</v>
      </c>
      <c r="AD95">
        <v>253.97442599999999</v>
      </c>
      <c r="AE95">
        <v>254.73516799999999</v>
      </c>
      <c r="AF95">
        <v>255.36389199999999</v>
      </c>
      <c r="AG95">
        <v>256.21493500000003</v>
      </c>
      <c r="AH95">
        <v>256.79794299999998</v>
      </c>
      <c r="AI95">
        <v>257.44244400000002</v>
      </c>
      <c r="AJ95" s="22">
        <v>1E-3</v>
      </c>
    </row>
    <row r="96" spans="1:36" x14ac:dyDescent="0.25">
      <c r="A96" t="s">
        <v>377</v>
      </c>
      <c r="B96" t="s">
        <v>447</v>
      </c>
      <c r="C96" t="s">
        <v>565</v>
      </c>
      <c r="D96" t="s">
        <v>560</v>
      </c>
      <c r="E96">
        <v>422.13122600000003</v>
      </c>
      <c r="F96">
        <v>393.81811499999998</v>
      </c>
      <c r="G96">
        <v>393.68597399999999</v>
      </c>
      <c r="H96">
        <v>396.88534499999997</v>
      </c>
      <c r="I96">
        <v>399.49423200000001</v>
      </c>
      <c r="J96">
        <v>403.44525099999998</v>
      </c>
      <c r="K96">
        <v>402.93319700000001</v>
      </c>
      <c r="L96">
        <v>405.78298999999998</v>
      </c>
      <c r="M96">
        <v>407.284943</v>
      </c>
      <c r="N96">
        <v>408.72778299999999</v>
      </c>
      <c r="O96">
        <v>408.34359699999999</v>
      </c>
      <c r="P96">
        <v>409.91067500000003</v>
      </c>
      <c r="Q96">
        <v>411.436981</v>
      </c>
      <c r="R96">
        <v>412.96395899999999</v>
      </c>
      <c r="S96">
        <v>414.20083599999998</v>
      </c>
      <c r="T96">
        <v>417.16793799999999</v>
      </c>
      <c r="U96">
        <v>419.36251800000002</v>
      </c>
      <c r="V96">
        <v>420.95077500000002</v>
      </c>
      <c r="W96">
        <v>422.74478099999999</v>
      </c>
      <c r="X96">
        <v>424.93060300000002</v>
      </c>
      <c r="Y96">
        <v>426.924286</v>
      </c>
      <c r="Z96">
        <v>428.90853900000002</v>
      </c>
      <c r="AA96">
        <v>431.12985200000003</v>
      </c>
      <c r="AB96">
        <v>433.08563199999998</v>
      </c>
      <c r="AC96">
        <v>434.85562099999999</v>
      </c>
      <c r="AD96">
        <v>436.59588600000001</v>
      </c>
      <c r="AE96">
        <v>438.59338400000001</v>
      </c>
      <c r="AF96">
        <v>440.32214399999998</v>
      </c>
      <c r="AG96">
        <v>442.527039</v>
      </c>
      <c r="AH96">
        <v>444.23315400000001</v>
      </c>
      <c r="AI96">
        <v>445.98498499999999</v>
      </c>
      <c r="AJ96" s="22">
        <v>2E-3</v>
      </c>
    </row>
    <row r="97" spans="1:36" x14ac:dyDescent="0.25">
      <c r="A97" t="s">
        <v>201</v>
      </c>
      <c r="B97" t="s">
        <v>448</v>
      </c>
      <c r="C97" t="s">
        <v>566</v>
      </c>
      <c r="D97" t="s">
        <v>560</v>
      </c>
      <c r="E97">
        <v>178.41598500000001</v>
      </c>
      <c r="F97">
        <v>171.79063400000001</v>
      </c>
      <c r="G97">
        <v>172.31167600000001</v>
      </c>
      <c r="H97">
        <v>173.26786799999999</v>
      </c>
      <c r="I97">
        <v>173.11189300000001</v>
      </c>
      <c r="J97">
        <v>173.04762299999999</v>
      </c>
      <c r="K97">
        <v>172.253342</v>
      </c>
      <c r="L97">
        <v>172.54336499999999</v>
      </c>
      <c r="M97">
        <v>172.880447</v>
      </c>
      <c r="N97">
        <v>173.12297100000001</v>
      </c>
      <c r="O97">
        <v>172.90554800000001</v>
      </c>
      <c r="P97">
        <v>173.270782</v>
      </c>
      <c r="Q97">
        <v>173.432571</v>
      </c>
      <c r="R97">
        <v>173.655045</v>
      </c>
      <c r="S97">
        <v>173.728622</v>
      </c>
      <c r="T97">
        <v>174.24157700000001</v>
      </c>
      <c r="U97">
        <v>174.56716900000001</v>
      </c>
      <c r="V97">
        <v>174.764893</v>
      </c>
      <c r="W97">
        <v>174.920334</v>
      </c>
      <c r="X97">
        <v>175.22143600000001</v>
      </c>
      <c r="Y97">
        <v>175.43042</v>
      </c>
      <c r="Z97">
        <v>175.63806199999999</v>
      </c>
      <c r="AA97">
        <v>175.89819299999999</v>
      </c>
      <c r="AB97">
        <v>176.09721400000001</v>
      </c>
      <c r="AC97">
        <v>176.23988299999999</v>
      </c>
      <c r="AD97">
        <v>176.36917099999999</v>
      </c>
      <c r="AE97">
        <v>176.56921399999999</v>
      </c>
      <c r="AF97">
        <v>176.70268200000001</v>
      </c>
      <c r="AG97">
        <v>176.95631399999999</v>
      </c>
      <c r="AH97">
        <v>177.071686</v>
      </c>
      <c r="AI97">
        <v>177.22753900000001</v>
      </c>
      <c r="AJ97" s="22">
        <v>0</v>
      </c>
    </row>
    <row r="98" spans="1:36" x14ac:dyDescent="0.25">
      <c r="A98" t="s">
        <v>202</v>
      </c>
      <c r="B98" t="s">
        <v>449</v>
      </c>
      <c r="C98" t="s">
        <v>567</v>
      </c>
      <c r="D98" t="s">
        <v>560</v>
      </c>
      <c r="E98">
        <v>247.41627500000001</v>
      </c>
      <c r="F98">
        <v>240.512146</v>
      </c>
      <c r="G98">
        <v>240.69371000000001</v>
      </c>
      <c r="H98">
        <v>241.00758400000001</v>
      </c>
      <c r="I98">
        <v>240.07029700000001</v>
      </c>
      <c r="J98">
        <v>239.76702900000001</v>
      </c>
      <c r="K98">
        <v>238.208496</v>
      </c>
      <c r="L98">
        <v>238.171829</v>
      </c>
      <c r="M98">
        <v>238.14645400000001</v>
      </c>
      <c r="N98">
        <v>238.05697599999999</v>
      </c>
      <c r="O98">
        <v>237.57188400000001</v>
      </c>
      <c r="P98">
        <v>237.59188800000001</v>
      </c>
      <c r="Q98">
        <v>237.43836999999999</v>
      </c>
      <c r="R98">
        <v>237.34234599999999</v>
      </c>
      <c r="S98">
        <v>237.38324</v>
      </c>
      <c r="T98">
        <v>237.776611</v>
      </c>
      <c r="U98">
        <v>238.04023699999999</v>
      </c>
      <c r="V98">
        <v>238.20869400000001</v>
      </c>
      <c r="W98">
        <v>238.306274</v>
      </c>
      <c r="X98">
        <v>238.52229299999999</v>
      </c>
      <c r="Y98">
        <v>238.66926599999999</v>
      </c>
      <c r="Z98">
        <v>238.810959</v>
      </c>
      <c r="AA98">
        <v>238.99894699999999</v>
      </c>
      <c r="AB98">
        <v>239.14924600000001</v>
      </c>
      <c r="AC98">
        <v>239.235535</v>
      </c>
      <c r="AD98">
        <v>239.31073000000001</v>
      </c>
      <c r="AE98">
        <v>239.448914</v>
      </c>
      <c r="AF98">
        <v>239.53109699999999</v>
      </c>
      <c r="AG98">
        <v>239.720551</v>
      </c>
      <c r="AH98">
        <v>239.78964199999999</v>
      </c>
      <c r="AI98">
        <v>239.88732899999999</v>
      </c>
      <c r="AJ98" s="22">
        <v>-1E-3</v>
      </c>
    </row>
    <row r="99" spans="1:36" x14ac:dyDescent="0.25">
      <c r="A99" t="s">
        <v>381</v>
      </c>
      <c r="B99" t="s">
        <v>450</v>
      </c>
      <c r="C99" t="s">
        <v>568</v>
      </c>
      <c r="D99" t="s">
        <v>560</v>
      </c>
      <c r="E99">
        <v>213.82260099999999</v>
      </c>
      <c r="F99">
        <v>198.06057699999999</v>
      </c>
      <c r="G99">
        <v>199.027817</v>
      </c>
      <c r="H99">
        <v>200.97167999999999</v>
      </c>
      <c r="I99">
        <v>201.03961200000001</v>
      </c>
      <c r="J99">
        <v>201.71698000000001</v>
      </c>
      <c r="K99">
        <v>200.69442699999999</v>
      </c>
      <c r="L99">
        <v>200.93859900000001</v>
      </c>
      <c r="M99">
        <v>201.55046100000001</v>
      </c>
      <c r="N99">
        <v>201.95468099999999</v>
      </c>
      <c r="O99">
        <v>201.40557899999999</v>
      </c>
      <c r="P99">
        <v>202.475571</v>
      </c>
      <c r="Q99">
        <v>202.64785800000001</v>
      </c>
      <c r="R99">
        <v>203.114746</v>
      </c>
      <c r="S99">
        <v>203.28698700000001</v>
      </c>
      <c r="T99">
        <v>204.46734599999999</v>
      </c>
      <c r="U99">
        <v>205.13052400000001</v>
      </c>
      <c r="V99">
        <v>205.65154999999999</v>
      </c>
      <c r="W99">
        <v>206.17358400000001</v>
      </c>
      <c r="X99">
        <v>207.012314</v>
      </c>
      <c r="Y99">
        <v>207.55368000000001</v>
      </c>
      <c r="Z99">
        <v>208.17756700000001</v>
      </c>
      <c r="AA99">
        <v>208.90785199999999</v>
      </c>
      <c r="AB99">
        <v>209.47164900000001</v>
      </c>
      <c r="AC99">
        <v>209.957932</v>
      </c>
      <c r="AD99">
        <v>210.402084</v>
      </c>
      <c r="AE99">
        <v>211.08248900000001</v>
      </c>
      <c r="AF99">
        <v>211.54608200000001</v>
      </c>
      <c r="AG99">
        <v>212.25730899999999</v>
      </c>
      <c r="AH99">
        <v>212.63467399999999</v>
      </c>
      <c r="AI99">
        <v>213.17115799999999</v>
      </c>
      <c r="AJ99" s="22">
        <v>0</v>
      </c>
    </row>
    <row r="100" spans="1:36" x14ac:dyDescent="0.25">
      <c r="A100" t="s">
        <v>289</v>
      </c>
      <c r="C100" t="s">
        <v>569</v>
      </c>
    </row>
    <row r="101" spans="1:36" x14ac:dyDescent="0.25">
      <c r="A101" t="s">
        <v>167</v>
      </c>
      <c r="B101" t="s">
        <v>451</v>
      </c>
      <c r="C101" t="s">
        <v>570</v>
      </c>
      <c r="D101" t="s">
        <v>560</v>
      </c>
      <c r="E101">
        <v>267.20330799999999</v>
      </c>
      <c r="F101">
        <v>264.82714800000002</v>
      </c>
      <c r="G101">
        <v>264.71029700000003</v>
      </c>
      <c r="H101">
        <v>264.533478</v>
      </c>
      <c r="I101">
        <v>263.82775900000001</v>
      </c>
      <c r="J101">
        <v>264.22122200000001</v>
      </c>
      <c r="K101">
        <v>264.13028000000003</v>
      </c>
      <c r="L101">
        <v>263.938965</v>
      </c>
      <c r="M101">
        <v>263.93414300000001</v>
      </c>
      <c r="N101">
        <v>264.05685399999999</v>
      </c>
      <c r="O101">
        <v>263.98663299999998</v>
      </c>
      <c r="P101">
        <v>264.07427999999999</v>
      </c>
      <c r="Q101">
        <v>263.92996199999999</v>
      </c>
      <c r="R101">
        <v>263.68258700000001</v>
      </c>
      <c r="S101">
        <v>263.57397500000002</v>
      </c>
      <c r="T101">
        <v>263.57910199999998</v>
      </c>
      <c r="U101">
        <v>263.57397500000002</v>
      </c>
      <c r="V101">
        <v>263.57363900000001</v>
      </c>
      <c r="W101">
        <v>263.750092</v>
      </c>
      <c r="X101">
        <v>263.87377900000001</v>
      </c>
      <c r="Y101">
        <v>264.01312300000001</v>
      </c>
      <c r="Z101">
        <v>264.16314699999998</v>
      </c>
      <c r="AA101">
        <v>264.37924199999998</v>
      </c>
      <c r="AB101">
        <v>264.50573700000001</v>
      </c>
      <c r="AC101">
        <v>264.65060399999999</v>
      </c>
      <c r="AD101">
        <v>264.82577500000002</v>
      </c>
      <c r="AE101">
        <v>265.01498400000003</v>
      </c>
      <c r="AF101">
        <v>265.15533399999998</v>
      </c>
      <c r="AG101">
        <v>265.33209199999999</v>
      </c>
      <c r="AH101">
        <v>265.48837300000002</v>
      </c>
      <c r="AI101">
        <v>265.62872299999998</v>
      </c>
      <c r="AJ101" s="22">
        <v>0</v>
      </c>
    </row>
    <row r="102" spans="1:36" x14ac:dyDescent="0.25">
      <c r="A102" t="s">
        <v>174</v>
      </c>
      <c r="B102" t="s">
        <v>452</v>
      </c>
      <c r="C102" t="s">
        <v>571</v>
      </c>
      <c r="D102" t="s">
        <v>560</v>
      </c>
      <c r="E102">
        <v>375.299286</v>
      </c>
      <c r="F102">
        <v>367.16421500000001</v>
      </c>
      <c r="G102">
        <v>367.91973899999999</v>
      </c>
      <c r="H102">
        <v>369.83270299999998</v>
      </c>
      <c r="I102">
        <v>370.93743899999998</v>
      </c>
      <c r="J102">
        <v>372.35168499999997</v>
      </c>
      <c r="K102">
        <v>373.31646699999999</v>
      </c>
      <c r="L102">
        <v>374.01129200000003</v>
      </c>
      <c r="M102">
        <v>374.98211700000002</v>
      </c>
      <c r="N102">
        <v>375.74191300000001</v>
      </c>
      <c r="O102">
        <v>375.89425699999998</v>
      </c>
      <c r="P102">
        <v>376.80212399999999</v>
      </c>
      <c r="Q102">
        <v>377.30914300000001</v>
      </c>
      <c r="R102">
        <v>377.83840900000001</v>
      </c>
      <c r="S102">
        <v>378.56655899999998</v>
      </c>
      <c r="T102">
        <v>379.92715500000003</v>
      </c>
      <c r="U102">
        <v>380.85537699999998</v>
      </c>
      <c r="V102">
        <v>381.39257800000001</v>
      </c>
      <c r="W102">
        <v>382.29254200000003</v>
      </c>
      <c r="X102">
        <v>383.128693</v>
      </c>
      <c r="Y102">
        <v>383.957245</v>
      </c>
      <c r="Z102">
        <v>384.79565400000001</v>
      </c>
      <c r="AA102">
        <v>385.82107500000001</v>
      </c>
      <c r="AB102">
        <v>386.59316999999999</v>
      </c>
      <c r="AC102">
        <v>387.36334199999999</v>
      </c>
      <c r="AD102">
        <v>388.17404199999999</v>
      </c>
      <c r="AE102">
        <v>389.063446</v>
      </c>
      <c r="AF102">
        <v>389.81170700000001</v>
      </c>
      <c r="AG102">
        <v>390.71627799999999</v>
      </c>
      <c r="AH102">
        <v>391.47753899999998</v>
      </c>
      <c r="AI102">
        <v>392.21426400000001</v>
      </c>
      <c r="AJ102" s="22">
        <v>1E-3</v>
      </c>
    </row>
    <row r="103" spans="1:36" x14ac:dyDescent="0.25">
      <c r="A103" t="s">
        <v>175</v>
      </c>
      <c r="B103" t="s">
        <v>453</v>
      </c>
      <c r="C103" t="s">
        <v>572</v>
      </c>
      <c r="D103" t="s">
        <v>560</v>
      </c>
      <c r="E103">
        <v>264.84722900000003</v>
      </c>
      <c r="F103">
        <v>263.77212500000002</v>
      </c>
      <c r="G103">
        <v>264.190765</v>
      </c>
      <c r="H103">
        <v>264.99954200000002</v>
      </c>
      <c r="I103">
        <v>265.55007899999998</v>
      </c>
      <c r="J103">
        <v>266.70498700000002</v>
      </c>
      <c r="K103">
        <v>266.46511800000002</v>
      </c>
      <c r="L103">
        <v>266.26080300000001</v>
      </c>
      <c r="M103">
        <v>266.07229599999999</v>
      </c>
      <c r="N103">
        <v>265.873108</v>
      </c>
      <c r="O103">
        <v>265.59069799999997</v>
      </c>
      <c r="P103">
        <v>265.41058299999997</v>
      </c>
      <c r="Q103">
        <v>265.19433600000002</v>
      </c>
      <c r="R103">
        <v>265.12329099999999</v>
      </c>
      <c r="S103">
        <v>265.05694599999998</v>
      </c>
      <c r="T103">
        <v>264.980591</v>
      </c>
      <c r="U103">
        <v>264.96362299999998</v>
      </c>
      <c r="V103">
        <v>264.93997200000001</v>
      </c>
      <c r="W103">
        <v>265.01449600000001</v>
      </c>
      <c r="X103">
        <v>265.06692500000003</v>
      </c>
      <c r="Y103">
        <v>265.12512199999998</v>
      </c>
      <c r="Z103">
        <v>265.19259599999998</v>
      </c>
      <c r="AA103">
        <v>265.30770899999999</v>
      </c>
      <c r="AB103">
        <v>265.36828600000001</v>
      </c>
      <c r="AC103">
        <v>265.43691999999999</v>
      </c>
      <c r="AD103">
        <v>265.52517699999999</v>
      </c>
      <c r="AE103">
        <v>265.62359600000002</v>
      </c>
      <c r="AF103">
        <v>265.69363399999997</v>
      </c>
      <c r="AG103">
        <v>265.78793300000001</v>
      </c>
      <c r="AH103">
        <v>265.86721799999998</v>
      </c>
      <c r="AI103">
        <v>265.93823200000003</v>
      </c>
      <c r="AJ103" s="22">
        <v>0</v>
      </c>
    </row>
    <row r="104" spans="1:36" x14ac:dyDescent="0.25">
      <c r="A104" t="s">
        <v>176</v>
      </c>
      <c r="B104" t="s">
        <v>454</v>
      </c>
      <c r="C104" t="s">
        <v>573</v>
      </c>
      <c r="D104" t="s">
        <v>560</v>
      </c>
      <c r="E104">
        <v>292.66171300000002</v>
      </c>
      <c r="F104">
        <v>293.37377900000001</v>
      </c>
      <c r="G104">
        <v>295.25393700000001</v>
      </c>
      <c r="H104">
        <v>297.22082499999999</v>
      </c>
      <c r="I104">
        <v>299.08526599999999</v>
      </c>
      <c r="J104">
        <v>301.48339800000002</v>
      </c>
      <c r="K104">
        <v>301.58496100000002</v>
      </c>
      <c r="L104">
        <v>301.63659699999999</v>
      </c>
      <c r="M104">
        <v>301.71176100000002</v>
      </c>
      <c r="N104">
        <v>301.771118</v>
      </c>
      <c r="O104">
        <v>301.75543199999998</v>
      </c>
      <c r="P104">
        <v>301.868988</v>
      </c>
      <c r="Q104">
        <v>301.94876099999999</v>
      </c>
      <c r="R104">
        <v>302.021027</v>
      </c>
      <c r="S104">
        <v>302.04803500000003</v>
      </c>
      <c r="T104">
        <v>302.175568</v>
      </c>
      <c r="U104">
        <v>302.27221700000001</v>
      </c>
      <c r="V104">
        <v>302.35592700000001</v>
      </c>
      <c r="W104">
        <v>302.44125400000001</v>
      </c>
      <c r="X104">
        <v>302.54388399999999</v>
      </c>
      <c r="Y104">
        <v>302.63232399999998</v>
      </c>
      <c r="Z104">
        <v>302.62463400000001</v>
      </c>
      <c r="AA104">
        <v>302.71984900000001</v>
      </c>
      <c r="AB104">
        <v>302.68051100000002</v>
      </c>
      <c r="AC104">
        <v>302.68511999999998</v>
      </c>
      <c r="AD104">
        <v>302.74838299999999</v>
      </c>
      <c r="AE104">
        <v>302.814392</v>
      </c>
      <c r="AF104">
        <v>302.82549999999998</v>
      </c>
      <c r="AG104">
        <v>302.86715700000002</v>
      </c>
      <c r="AH104">
        <v>302.91604599999999</v>
      </c>
      <c r="AI104">
        <v>302.94180299999999</v>
      </c>
      <c r="AJ104" s="22">
        <v>1E-3</v>
      </c>
    </row>
    <row r="105" spans="1:36" x14ac:dyDescent="0.25">
      <c r="A105" t="s">
        <v>177</v>
      </c>
      <c r="B105" t="s">
        <v>455</v>
      </c>
      <c r="C105" t="s">
        <v>574</v>
      </c>
      <c r="D105" t="s">
        <v>560</v>
      </c>
      <c r="E105">
        <v>280.85913099999999</v>
      </c>
      <c r="F105">
        <v>276.20214800000002</v>
      </c>
      <c r="G105">
        <v>275.335083</v>
      </c>
      <c r="H105">
        <v>274.98111</v>
      </c>
      <c r="I105">
        <v>274.63751200000002</v>
      </c>
      <c r="J105">
        <v>274.64282200000002</v>
      </c>
      <c r="K105">
        <v>275.463257</v>
      </c>
      <c r="L105">
        <v>275.56213400000001</v>
      </c>
      <c r="M105">
        <v>275.83544899999998</v>
      </c>
      <c r="N105">
        <v>275.82843000000003</v>
      </c>
      <c r="O105">
        <v>275.654358</v>
      </c>
      <c r="P105">
        <v>275.73144500000001</v>
      </c>
      <c r="Q105">
        <v>275.83932499999997</v>
      </c>
      <c r="R105">
        <v>275.75817899999998</v>
      </c>
      <c r="S105">
        <v>275.71521000000001</v>
      </c>
      <c r="T105">
        <v>276.00528000000003</v>
      </c>
      <c r="U105">
        <v>276.18359400000003</v>
      </c>
      <c r="V105">
        <v>276.19674700000002</v>
      </c>
      <c r="W105">
        <v>276.42645299999998</v>
      </c>
      <c r="X105">
        <v>276.67068499999999</v>
      </c>
      <c r="Y105">
        <v>276.8974</v>
      </c>
      <c r="Z105">
        <v>277.13165300000003</v>
      </c>
      <c r="AA105">
        <v>277.42208900000003</v>
      </c>
      <c r="AB105">
        <v>277.66915899999998</v>
      </c>
      <c r="AC105">
        <v>277.916473</v>
      </c>
      <c r="AD105">
        <v>278.15429699999999</v>
      </c>
      <c r="AE105">
        <v>278.41598499999998</v>
      </c>
      <c r="AF105">
        <v>278.653503</v>
      </c>
      <c r="AG105">
        <v>278.932098</v>
      </c>
      <c r="AH105">
        <v>279.15643299999999</v>
      </c>
      <c r="AI105">
        <v>279.38372800000002</v>
      </c>
      <c r="AJ105" s="22">
        <v>0</v>
      </c>
    </row>
    <row r="106" spans="1:36" x14ac:dyDescent="0.25">
      <c r="A106" t="s">
        <v>178</v>
      </c>
      <c r="B106" t="s">
        <v>456</v>
      </c>
      <c r="C106" t="s">
        <v>575</v>
      </c>
      <c r="D106" t="s">
        <v>560</v>
      </c>
      <c r="E106">
        <v>372.66549700000002</v>
      </c>
      <c r="F106">
        <v>369.30316199999999</v>
      </c>
      <c r="G106">
        <v>370.12768599999998</v>
      </c>
      <c r="H106">
        <v>371.65008499999999</v>
      </c>
      <c r="I106">
        <v>372.68633999999997</v>
      </c>
      <c r="J106">
        <v>373.57882699999999</v>
      </c>
      <c r="K106">
        <v>374.16961700000002</v>
      </c>
      <c r="L106">
        <v>374.56130999999999</v>
      </c>
      <c r="M106">
        <v>375.04361</v>
      </c>
      <c r="N106">
        <v>375.44192500000003</v>
      </c>
      <c r="O106">
        <v>375.57449300000002</v>
      </c>
      <c r="P106">
        <v>376.04510499999998</v>
      </c>
      <c r="Q106">
        <v>376.41778599999998</v>
      </c>
      <c r="R106">
        <v>376.90859999999998</v>
      </c>
      <c r="S106">
        <v>377.247345</v>
      </c>
      <c r="T106">
        <v>377.73983800000002</v>
      </c>
      <c r="U106">
        <v>378.15670799999998</v>
      </c>
      <c r="V106">
        <v>378.448486</v>
      </c>
      <c r="W106">
        <v>378.80361900000003</v>
      </c>
      <c r="X106">
        <v>379.22445699999997</v>
      </c>
      <c r="Y106">
        <v>379.57440200000002</v>
      </c>
      <c r="Z106">
        <v>379.88452100000001</v>
      </c>
      <c r="AA106">
        <v>380.330353</v>
      </c>
      <c r="AB106">
        <v>380.57931500000001</v>
      </c>
      <c r="AC106">
        <v>380.86245700000001</v>
      </c>
      <c r="AD106">
        <v>381.18438700000002</v>
      </c>
      <c r="AE106">
        <v>381.53549199999998</v>
      </c>
      <c r="AF106">
        <v>381.79827899999998</v>
      </c>
      <c r="AG106">
        <v>382.107574</v>
      </c>
      <c r="AH106">
        <v>382.38879400000002</v>
      </c>
      <c r="AI106">
        <v>382.62976099999997</v>
      </c>
      <c r="AJ106" s="22">
        <v>1E-3</v>
      </c>
    </row>
    <row r="107" spans="1:36" x14ac:dyDescent="0.25">
      <c r="A107" t="s">
        <v>201</v>
      </c>
      <c r="B107" t="s">
        <v>457</v>
      </c>
      <c r="C107" t="s">
        <v>576</v>
      </c>
      <c r="D107" t="s">
        <v>560</v>
      </c>
      <c r="E107">
        <v>201.09648100000001</v>
      </c>
      <c r="F107">
        <v>194.61265599999999</v>
      </c>
      <c r="G107">
        <v>194.84983800000001</v>
      </c>
      <c r="H107">
        <v>196.290695</v>
      </c>
      <c r="I107">
        <v>197.42768899999999</v>
      </c>
      <c r="J107">
        <v>196.61227400000001</v>
      </c>
      <c r="K107">
        <v>197.231415</v>
      </c>
      <c r="L107">
        <v>197.448578</v>
      </c>
      <c r="M107">
        <v>197.82255599999999</v>
      </c>
      <c r="N107">
        <v>198.091568</v>
      </c>
      <c r="O107">
        <v>197.86463900000001</v>
      </c>
      <c r="P107">
        <v>198.24722299999999</v>
      </c>
      <c r="Q107">
        <v>198.412689</v>
      </c>
      <c r="R107">
        <v>198.88453699999999</v>
      </c>
      <c r="S107">
        <v>199.42031900000001</v>
      </c>
      <c r="T107">
        <v>200.433594</v>
      </c>
      <c r="U107">
        <v>201.24903900000001</v>
      </c>
      <c r="V107">
        <v>201.935181</v>
      </c>
      <c r="W107">
        <v>202.62416099999999</v>
      </c>
      <c r="X107">
        <v>203.435562</v>
      </c>
      <c r="Y107">
        <v>204.157501</v>
      </c>
      <c r="Z107">
        <v>204.86747700000001</v>
      </c>
      <c r="AA107">
        <v>205.64936800000001</v>
      </c>
      <c r="AB107">
        <v>206.34620699999999</v>
      </c>
      <c r="AC107">
        <v>206.98909</v>
      </c>
      <c r="AD107">
        <v>207.62097199999999</v>
      </c>
      <c r="AE107">
        <v>208.32058699999999</v>
      </c>
      <c r="AF107">
        <v>208.94328300000001</v>
      </c>
      <c r="AG107">
        <v>209.68902600000001</v>
      </c>
      <c r="AH107">
        <v>210.29354900000001</v>
      </c>
      <c r="AI107">
        <v>210.905472</v>
      </c>
      <c r="AJ107" s="22">
        <v>2E-3</v>
      </c>
    </row>
    <row r="108" spans="1:36" x14ac:dyDescent="0.25">
      <c r="A108" t="s">
        <v>202</v>
      </c>
      <c r="B108" t="s">
        <v>458</v>
      </c>
      <c r="C108" t="s">
        <v>577</v>
      </c>
      <c r="D108" t="s">
        <v>560</v>
      </c>
      <c r="E108">
        <v>300.39917000000003</v>
      </c>
      <c r="F108">
        <v>291.67028800000003</v>
      </c>
      <c r="G108">
        <v>292.55999800000001</v>
      </c>
      <c r="H108">
        <v>292.24060100000003</v>
      </c>
      <c r="I108">
        <v>291.76367199999999</v>
      </c>
      <c r="J108">
        <v>291.394318</v>
      </c>
      <c r="K108">
        <v>291.48831200000001</v>
      </c>
      <c r="L108">
        <v>292.12423699999999</v>
      </c>
      <c r="M108">
        <v>292.79409800000002</v>
      </c>
      <c r="N108">
        <v>293.32656900000001</v>
      </c>
      <c r="O108">
        <v>293.15570100000002</v>
      </c>
      <c r="P108">
        <v>293.84536700000001</v>
      </c>
      <c r="Q108">
        <v>294.35159299999998</v>
      </c>
      <c r="R108">
        <v>294.77517699999999</v>
      </c>
      <c r="S108">
        <v>295.17806999999999</v>
      </c>
      <c r="T108">
        <v>296.51040599999999</v>
      </c>
      <c r="U108">
        <v>297.52868699999999</v>
      </c>
      <c r="V108">
        <v>298.32345600000002</v>
      </c>
      <c r="W108">
        <v>299.31924400000003</v>
      </c>
      <c r="X108">
        <v>300.37503099999998</v>
      </c>
      <c r="Y108">
        <v>301.35012799999998</v>
      </c>
      <c r="Z108">
        <v>302.34179699999999</v>
      </c>
      <c r="AA108">
        <v>303.45251500000001</v>
      </c>
      <c r="AB108">
        <v>304.41421500000001</v>
      </c>
      <c r="AC108">
        <v>305.31948899999998</v>
      </c>
      <c r="AD108">
        <v>306.23117100000002</v>
      </c>
      <c r="AE108">
        <v>307.23586999999998</v>
      </c>
      <c r="AF108">
        <v>308.12075800000002</v>
      </c>
      <c r="AG108">
        <v>309.17926</v>
      </c>
      <c r="AH108">
        <v>310.05380200000002</v>
      </c>
      <c r="AI108">
        <v>310.92623900000001</v>
      </c>
      <c r="AJ108" s="22">
        <v>1E-3</v>
      </c>
    </row>
    <row r="109" spans="1:36" x14ac:dyDescent="0.25">
      <c r="A109" t="s">
        <v>393</v>
      </c>
      <c r="B109" t="s">
        <v>459</v>
      </c>
      <c r="C109" t="s">
        <v>578</v>
      </c>
      <c r="D109" t="s">
        <v>560</v>
      </c>
      <c r="E109">
        <v>289.65960699999999</v>
      </c>
      <c r="F109">
        <v>284.98284899999999</v>
      </c>
      <c r="G109">
        <v>284.85678100000001</v>
      </c>
      <c r="H109">
        <v>285.43997200000001</v>
      </c>
      <c r="I109">
        <v>285.917755</v>
      </c>
      <c r="J109">
        <v>286.02777099999997</v>
      </c>
      <c r="K109">
        <v>286.55542000000003</v>
      </c>
      <c r="L109">
        <v>287.08874500000002</v>
      </c>
      <c r="M109">
        <v>287.66677900000002</v>
      </c>
      <c r="N109">
        <v>288.153931</v>
      </c>
      <c r="O109">
        <v>288.17465199999998</v>
      </c>
      <c r="P109">
        <v>288.65420499999999</v>
      </c>
      <c r="Q109">
        <v>289.078552</v>
      </c>
      <c r="R109">
        <v>289.48599200000001</v>
      </c>
      <c r="S109">
        <v>289.99963400000001</v>
      </c>
      <c r="T109">
        <v>291.00979599999999</v>
      </c>
      <c r="U109">
        <v>291.89016700000002</v>
      </c>
      <c r="V109">
        <v>292.52465799999999</v>
      </c>
      <c r="W109">
        <v>293.30731200000002</v>
      </c>
      <c r="X109">
        <v>294.11663800000002</v>
      </c>
      <c r="Y109">
        <v>294.90924100000001</v>
      </c>
      <c r="Z109">
        <v>295.68347199999999</v>
      </c>
      <c r="AA109">
        <v>296.559753</v>
      </c>
      <c r="AB109">
        <v>297.32153299999999</v>
      </c>
      <c r="AC109">
        <v>298.039581</v>
      </c>
      <c r="AD109">
        <v>298.768799</v>
      </c>
      <c r="AE109">
        <v>299.54193099999998</v>
      </c>
      <c r="AF109">
        <v>300.24505599999998</v>
      </c>
      <c r="AG109">
        <v>301.05334499999998</v>
      </c>
      <c r="AH109">
        <v>301.76693699999998</v>
      </c>
      <c r="AI109">
        <v>302.44528200000002</v>
      </c>
      <c r="AJ109" s="22">
        <v>1E-3</v>
      </c>
    </row>
    <row r="110" spans="1:36" x14ac:dyDescent="0.25">
      <c r="A110" t="s">
        <v>157</v>
      </c>
      <c r="C110" t="s">
        <v>579</v>
      </c>
    </row>
    <row r="111" spans="1:36" x14ac:dyDescent="0.25">
      <c r="A111" t="s">
        <v>256</v>
      </c>
      <c r="C111" t="s">
        <v>580</v>
      </c>
    </row>
    <row r="112" spans="1:36" x14ac:dyDescent="0.25">
      <c r="A112" t="s">
        <v>367</v>
      </c>
      <c r="B112" t="s">
        <v>460</v>
      </c>
      <c r="C112" t="s">
        <v>581</v>
      </c>
      <c r="D112" t="s">
        <v>582</v>
      </c>
      <c r="E112">
        <v>3027.7695309999999</v>
      </c>
      <c r="F112">
        <v>3021.7705080000001</v>
      </c>
      <c r="G112">
        <v>3021.9887699999999</v>
      </c>
      <c r="H112">
        <v>3014.2978520000001</v>
      </c>
      <c r="I112">
        <v>3005.8103030000002</v>
      </c>
      <c r="J112">
        <v>2998.3481449999999</v>
      </c>
      <c r="K112">
        <v>2961.0322270000001</v>
      </c>
      <c r="L112">
        <v>2963.179443</v>
      </c>
      <c r="M112">
        <v>2963.7951659999999</v>
      </c>
      <c r="N112">
        <v>2964.399414</v>
      </c>
      <c r="O112">
        <v>2965.0659179999998</v>
      </c>
      <c r="P112">
        <v>2965.8388669999999</v>
      </c>
      <c r="Q112">
        <v>2966.607422</v>
      </c>
      <c r="R112">
        <v>2967.4221189999998</v>
      </c>
      <c r="S112">
        <v>2967.2973630000001</v>
      </c>
      <c r="T112">
        <v>2967.0778810000002</v>
      </c>
      <c r="U112">
        <v>2966.835693</v>
      </c>
      <c r="V112">
        <v>2966.3486330000001</v>
      </c>
      <c r="W112">
        <v>2966.4108890000002</v>
      </c>
      <c r="X112">
        <v>2966.39624</v>
      </c>
      <c r="Y112">
        <v>2966.5170899999998</v>
      </c>
      <c r="Z112">
        <v>2966.6635740000002</v>
      </c>
      <c r="AA112">
        <v>2966.6591800000001</v>
      </c>
      <c r="AB112">
        <v>2966.8461910000001</v>
      </c>
      <c r="AC112">
        <v>2966.9982909999999</v>
      </c>
      <c r="AD112">
        <v>2967.0847170000002</v>
      </c>
      <c r="AE112">
        <v>2967.139893</v>
      </c>
      <c r="AF112">
        <v>2967.1059570000002</v>
      </c>
      <c r="AG112">
        <v>2967.0751949999999</v>
      </c>
      <c r="AH112">
        <v>2967.0510250000002</v>
      </c>
      <c r="AI112">
        <v>2967.0610350000002</v>
      </c>
      <c r="AJ112" s="22">
        <v>-1E-3</v>
      </c>
    </row>
    <row r="113" spans="1:36" x14ac:dyDescent="0.25">
      <c r="A113" t="s">
        <v>369</v>
      </c>
      <c r="B113" t="s">
        <v>461</v>
      </c>
      <c r="C113" t="s">
        <v>583</v>
      </c>
      <c r="D113" t="s">
        <v>582</v>
      </c>
      <c r="E113">
        <v>3387.0034179999998</v>
      </c>
      <c r="F113">
        <v>3361.1926269999999</v>
      </c>
      <c r="G113">
        <v>3366.1684570000002</v>
      </c>
      <c r="H113">
        <v>3353.4440920000002</v>
      </c>
      <c r="I113">
        <v>3335.243164</v>
      </c>
      <c r="J113">
        <v>3321.750732</v>
      </c>
      <c r="K113">
        <v>3301.7165530000002</v>
      </c>
      <c r="L113">
        <v>3304.7402339999999</v>
      </c>
      <c r="M113">
        <v>3305.209961</v>
      </c>
      <c r="N113">
        <v>3305.9284670000002</v>
      </c>
      <c r="O113">
        <v>3306.6000979999999</v>
      </c>
      <c r="P113">
        <v>3307.360107</v>
      </c>
      <c r="Q113">
        <v>3308.0239259999998</v>
      </c>
      <c r="R113">
        <v>3308.6833499999998</v>
      </c>
      <c r="S113">
        <v>3308.8500979999999</v>
      </c>
      <c r="T113">
        <v>3308.9885250000002</v>
      </c>
      <c r="U113">
        <v>3308.6088869999999</v>
      </c>
      <c r="V113">
        <v>3308.1813959999999</v>
      </c>
      <c r="W113">
        <v>3308.3071289999998</v>
      </c>
      <c r="X113">
        <v>3308.1560060000002</v>
      </c>
      <c r="Y113">
        <v>3308.0485840000001</v>
      </c>
      <c r="Z113">
        <v>3307.9262699999999</v>
      </c>
      <c r="AA113">
        <v>3307.92749</v>
      </c>
      <c r="AB113">
        <v>3307.7641600000002</v>
      </c>
      <c r="AC113">
        <v>3307.6616210000002</v>
      </c>
      <c r="AD113">
        <v>3307.5859380000002</v>
      </c>
      <c r="AE113">
        <v>3307.5273440000001</v>
      </c>
      <c r="AF113">
        <v>3307.3547359999998</v>
      </c>
      <c r="AG113">
        <v>3307.1992190000001</v>
      </c>
      <c r="AH113">
        <v>3307.1335450000001</v>
      </c>
      <c r="AI113">
        <v>3307.0161130000001</v>
      </c>
      <c r="AJ113" s="22">
        <v>-1E-3</v>
      </c>
    </row>
    <row r="114" spans="1:36" x14ac:dyDescent="0.25">
      <c r="A114" t="s">
        <v>371</v>
      </c>
      <c r="B114" t="s">
        <v>462</v>
      </c>
      <c r="C114" t="s">
        <v>584</v>
      </c>
      <c r="D114" t="s">
        <v>582</v>
      </c>
      <c r="E114">
        <v>3139.8608399999998</v>
      </c>
      <c r="F114">
        <v>3141.09375</v>
      </c>
      <c r="G114">
        <v>3153.286865</v>
      </c>
      <c r="H114">
        <v>3166.383789</v>
      </c>
      <c r="I114">
        <v>3164.7639159999999</v>
      </c>
      <c r="J114">
        <v>3156.5703119999998</v>
      </c>
      <c r="K114">
        <v>3126.5085450000001</v>
      </c>
      <c r="L114">
        <v>3128.1057129999999</v>
      </c>
      <c r="M114">
        <v>3128.8371579999998</v>
      </c>
      <c r="N114">
        <v>3129.4841310000002</v>
      </c>
      <c r="O114">
        <v>3130.1064449999999</v>
      </c>
      <c r="P114">
        <v>3130.826904</v>
      </c>
      <c r="Q114">
        <v>3131.474365</v>
      </c>
      <c r="R114">
        <v>3132.1601559999999</v>
      </c>
      <c r="S114">
        <v>3132.3149410000001</v>
      </c>
      <c r="T114">
        <v>3132.3754880000001</v>
      </c>
      <c r="U114">
        <v>3132.2741700000001</v>
      </c>
      <c r="V114">
        <v>3132.1755370000001</v>
      </c>
      <c r="W114">
        <v>3132.1188959999999</v>
      </c>
      <c r="X114">
        <v>3132.0874020000001</v>
      </c>
      <c r="Y114">
        <v>3132.036865</v>
      </c>
      <c r="Z114">
        <v>3132.005615</v>
      </c>
      <c r="AA114">
        <v>3131.992432</v>
      </c>
      <c r="AB114">
        <v>3131.9626459999999</v>
      </c>
      <c r="AC114">
        <v>3131.943115</v>
      </c>
      <c r="AD114">
        <v>3131.9396969999998</v>
      </c>
      <c r="AE114">
        <v>3131.9423830000001</v>
      </c>
      <c r="AF114">
        <v>3131.936768</v>
      </c>
      <c r="AG114">
        <v>3131.936279</v>
      </c>
      <c r="AH114">
        <v>3131.9328609999998</v>
      </c>
      <c r="AI114">
        <v>3131.929932</v>
      </c>
      <c r="AJ114" s="22">
        <v>0</v>
      </c>
    </row>
    <row r="115" spans="1:36" x14ac:dyDescent="0.25">
      <c r="A115" t="s">
        <v>373</v>
      </c>
      <c r="B115" t="s">
        <v>463</v>
      </c>
      <c r="C115" t="s">
        <v>585</v>
      </c>
      <c r="D115" t="s">
        <v>582</v>
      </c>
      <c r="E115">
        <v>3201.273193</v>
      </c>
      <c r="F115">
        <v>3192.9277339999999</v>
      </c>
      <c r="G115">
        <v>3196.2202149999998</v>
      </c>
      <c r="H115">
        <v>3200.2145999999998</v>
      </c>
      <c r="I115">
        <v>3195.8469239999999</v>
      </c>
      <c r="J115">
        <v>3190.3564449999999</v>
      </c>
      <c r="K115">
        <v>3181.2282709999999</v>
      </c>
      <c r="L115">
        <v>3182.320557</v>
      </c>
      <c r="M115">
        <v>3182.529297</v>
      </c>
      <c r="N115">
        <v>3183.038818</v>
      </c>
      <c r="O115">
        <v>3183.530518</v>
      </c>
      <c r="P115">
        <v>3184.0607909999999</v>
      </c>
      <c r="Q115">
        <v>3184.5534670000002</v>
      </c>
      <c r="R115">
        <v>3185.1096189999998</v>
      </c>
      <c r="S115">
        <v>3185.1540530000002</v>
      </c>
      <c r="T115">
        <v>3185.045654</v>
      </c>
      <c r="U115">
        <v>3184.8901369999999</v>
      </c>
      <c r="V115">
        <v>3184.7678219999998</v>
      </c>
      <c r="W115">
        <v>3184.704346</v>
      </c>
      <c r="X115">
        <v>3184.6840820000002</v>
      </c>
      <c r="Y115">
        <v>3184.6865229999999</v>
      </c>
      <c r="Z115">
        <v>3184.71875</v>
      </c>
      <c r="AA115">
        <v>3184.7380370000001</v>
      </c>
      <c r="AB115">
        <v>3184.773682</v>
      </c>
      <c r="AC115">
        <v>3184.8000489999999</v>
      </c>
      <c r="AD115">
        <v>3184.8198240000002</v>
      </c>
      <c r="AE115">
        <v>3184.841797</v>
      </c>
      <c r="AF115">
        <v>3184.867432</v>
      </c>
      <c r="AG115">
        <v>3184.8896479999999</v>
      </c>
      <c r="AH115">
        <v>3184.8979490000002</v>
      </c>
      <c r="AI115">
        <v>3184.914307</v>
      </c>
      <c r="AJ115" s="22">
        <v>0</v>
      </c>
    </row>
    <row r="116" spans="1:36" x14ac:dyDescent="0.25">
      <c r="A116" t="s">
        <v>375</v>
      </c>
      <c r="B116" t="s">
        <v>464</v>
      </c>
      <c r="C116" t="s">
        <v>586</v>
      </c>
      <c r="D116" t="s">
        <v>582</v>
      </c>
      <c r="E116">
        <v>3527.2629390000002</v>
      </c>
      <c r="F116">
        <v>3507.2558589999999</v>
      </c>
      <c r="G116">
        <v>3509.068115</v>
      </c>
      <c r="H116">
        <v>3503.398682</v>
      </c>
      <c r="I116">
        <v>3499.5065920000002</v>
      </c>
      <c r="J116">
        <v>3491.0095209999999</v>
      </c>
      <c r="K116">
        <v>3478.0834960000002</v>
      </c>
      <c r="L116">
        <v>3479.6889649999998</v>
      </c>
      <c r="M116">
        <v>3479.7080080000001</v>
      </c>
      <c r="N116">
        <v>3480.2036130000001</v>
      </c>
      <c r="O116">
        <v>3480.6611330000001</v>
      </c>
      <c r="P116">
        <v>3481.1147460000002</v>
      </c>
      <c r="Q116">
        <v>3481.5437010000001</v>
      </c>
      <c r="R116">
        <v>3481.9433589999999</v>
      </c>
      <c r="S116">
        <v>3481.8347170000002</v>
      </c>
      <c r="T116">
        <v>3481.6691890000002</v>
      </c>
      <c r="U116">
        <v>3481.5415039999998</v>
      </c>
      <c r="V116">
        <v>3481.3835450000001</v>
      </c>
      <c r="W116">
        <v>3481.376221</v>
      </c>
      <c r="X116">
        <v>3481.3522950000001</v>
      </c>
      <c r="Y116">
        <v>3481.3618160000001</v>
      </c>
      <c r="Z116">
        <v>3481.3664549999999</v>
      </c>
      <c r="AA116">
        <v>3481.389404</v>
      </c>
      <c r="AB116">
        <v>3481.4101559999999</v>
      </c>
      <c r="AC116">
        <v>3481.4345699999999</v>
      </c>
      <c r="AD116">
        <v>3481.4582519999999</v>
      </c>
      <c r="AE116">
        <v>3481.4790039999998</v>
      </c>
      <c r="AF116">
        <v>3481.5053710000002</v>
      </c>
      <c r="AG116">
        <v>3481.8959960000002</v>
      </c>
      <c r="AH116">
        <v>3482.0971679999998</v>
      </c>
      <c r="AI116">
        <v>3482.4648440000001</v>
      </c>
      <c r="AJ116" s="22">
        <v>0</v>
      </c>
    </row>
    <row r="117" spans="1:36" x14ac:dyDescent="0.25">
      <c r="A117" t="s">
        <v>377</v>
      </c>
      <c r="B117" t="s">
        <v>465</v>
      </c>
      <c r="C117" t="s">
        <v>587</v>
      </c>
      <c r="D117" t="s">
        <v>582</v>
      </c>
      <c r="E117">
        <v>3169.327393</v>
      </c>
      <c r="F117">
        <v>3147.7946780000002</v>
      </c>
      <c r="G117">
        <v>3147.0327149999998</v>
      </c>
      <c r="H117">
        <v>3142.3972170000002</v>
      </c>
      <c r="I117">
        <v>3136.4804690000001</v>
      </c>
      <c r="J117">
        <v>3136.3083499999998</v>
      </c>
      <c r="K117">
        <v>3121.3469239999999</v>
      </c>
      <c r="L117">
        <v>3125.6843260000001</v>
      </c>
      <c r="M117">
        <v>3126.376953</v>
      </c>
      <c r="N117">
        <v>3127.391357</v>
      </c>
      <c r="O117">
        <v>3128.0378420000002</v>
      </c>
      <c r="P117">
        <v>3128.6328119999998</v>
      </c>
      <c r="Q117">
        <v>3128.5454100000002</v>
      </c>
      <c r="R117">
        <v>3128.0378420000002</v>
      </c>
      <c r="S117">
        <v>3127.2673340000001</v>
      </c>
      <c r="T117">
        <v>3127.0561520000001</v>
      </c>
      <c r="U117">
        <v>3126.4960940000001</v>
      </c>
      <c r="V117">
        <v>3125.648193</v>
      </c>
      <c r="W117">
        <v>3125.7058109999998</v>
      </c>
      <c r="X117">
        <v>3125.3215329999998</v>
      </c>
      <c r="Y117">
        <v>3125.203125</v>
      </c>
      <c r="Z117">
        <v>3125.0903320000002</v>
      </c>
      <c r="AA117">
        <v>3125.0656739999999</v>
      </c>
      <c r="AB117">
        <v>3124.9289549999999</v>
      </c>
      <c r="AC117">
        <v>3124.850586</v>
      </c>
      <c r="AD117">
        <v>3124.8237300000001</v>
      </c>
      <c r="AE117">
        <v>3124.79126</v>
      </c>
      <c r="AF117">
        <v>3124.6936040000001</v>
      </c>
      <c r="AG117">
        <v>3124.6416020000001</v>
      </c>
      <c r="AH117">
        <v>3124.6152339999999</v>
      </c>
      <c r="AI117">
        <v>3124.5720209999999</v>
      </c>
      <c r="AJ117" s="22">
        <v>0</v>
      </c>
    </row>
    <row r="118" spans="1:36" x14ac:dyDescent="0.25">
      <c r="A118" t="s">
        <v>201</v>
      </c>
      <c r="B118" t="s">
        <v>466</v>
      </c>
      <c r="C118" t="s">
        <v>588</v>
      </c>
      <c r="D118" t="s">
        <v>582</v>
      </c>
      <c r="E118">
        <v>3343.6110840000001</v>
      </c>
      <c r="F118">
        <v>3343.5627439999998</v>
      </c>
      <c r="G118">
        <v>3352.4108890000002</v>
      </c>
      <c r="H118">
        <v>3360.1259770000001</v>
      </c>
      <c r="I118">
        <v>3354.2966310000002</v>
      </c>
      <c r="J118">
        <v>3343.0827640000002</v>
      </c>
      <c r="K118">
        <v>3329.9257809999999</v>
      </c>
      <c r="L118">
        <v>3331.1115719999998</v>
      </c>
      <c r="M118">
        <v>3331.70874</v>
      </c>
      <c r="N118">
        <v>3332.244385</v>
      </c>
      <c r="O118">
        <v>3332.773682</v>
      </c>
      <c r="P118">
        <v>3333.3244629999999</v>
      </c>
      <c r="Q118">
        <v>3333.8579100000002</v>
      </c>
      <c r="R118">
        <v>3334.3991700000001</v>
      </c>
      <c r="S118">
        <v>3334.4304200000001</v>
      </c>
      <c r="T118">
        <v>3334.3759770000001</v>
      </c>
      <c r="U118">
        <v>3334.2856449999999</v>
      </c>
      <c r="V118">
        <v>3334.1958009999998</v>
      </c>
      <c r="W118">
        <v>3334.0991210000002</v>
      </c>
      <c r="X118">
        <v>3334.0085450000001</v>
      </c>
      <c r="Y118">
        <v>3333.9375</v>
      </c>
      <c r="Z118">
        <v>3333.8840329999998</v>
      </c>
      <c r="AA118">
        <v>3333.8579100000002</v>
      </c>
      <c r="AB118">
        <v>3333.8173830000001</v>
      </c>
      <c r="AC118">
        <v>3333.7910160000001</v>
      </c>
      <c r="AD118">
        <v>3333.7836910000001</v>
      </c>
      <c r="AE118">
        <v>3333.7841800000001</v>
      </c>
      <c r="AF118">
        <v>3333.7729490000002</v>
      </c>
      <c r="AG118">
        <v>3333.7666020000001</v>
      </c>
      <c r="AH118">
        <v>3333.7602539999998</v>
      </c>
      <c r="AI118">
        <v>3333.7534179999998</v>
      </c>
      <c r="AJ118" s="22">
        <v>0</v>
      </c>
    </row>
    <row r="119" spans="1:36" x14ac:dyDescent="0.25">
      <c r="A119" t="s">
        <v>202</v>
      </c>
      <c r="B119" t="s">
        <v>467</v>
      </c>
      <c r="C119" t="s">
        <v>589</v>
      </c>
      <c r="D119" t="s">
        <v>582</v>
      </c>
      <c r="E119">
        <v>3848.405518</v>
      </c>
      <c r="F119">
        <v>3825.8903810000002</v>
      </c>
      <c r="G119">
        <v>3819.3295899999998</v>
      </c>
      <c r="H119">
        <v>3814.6323240000002</v>
      </c>
      <c r="I119">
        <v>3810.8320309999999</v>
      </c>
      <c r="J119">
        <v>3803.314453</v>
      </c>
      <c r="K119">
        <v>3789.6665039999998</v>
      </c>
      <c r="L119">
        <v>3790.7353520000001</v>
      </c>
      <c r="M119">
        <v>3791.1904300000001</v>
      </c>
      <c r="N119">
        <v>3791.665039</v>
      </c>
      <c r="O119">
        <v>3792.1264649999998</v>
      </c>
      <c r="P119">
        <v>3792.5954590000001</v>
      </c>
      <c r="Q119">
        <v>3793.0471189999998</v>
      </c>
      <c r="R119">
        <v>3793.5002439999998</v>
      </c>
      <c r="S119">
        <v>3793.4584960000002</v>
      </c>
      <c r="T119">
        <v>3793.3410640000002</v>
      </c>
      <c r="U119">
        <v>3794.4953609999998</v>
      </c>
      <c r="V119">
        <v>3796.32251</v>
      </c>
      <c r="W119">
        <v>3796.2641600000002</v>
      </c>
      <c r="X119">
        <v>3796.7873540000001</v>
      </c>
      <c r="Y119">
        <v>3797.4011230000001</v>
      </c>
      <c r="Z119">
        <v>3798.0036620000001</v>
      </c>
      <c r="AA119">
        <v>3797.9848630000001</v>
      </c>
      <c r="AB119">
        <v>3798.8256839999999</v>
      </c>
      <c r="AC119">
        <v>3798.867432</v>
      </c>
      <c r="AD119">
        <v>3798.8637699999999</v>
      </c>
      <c r="AE119">
        <v>3798.861328</v>
      </c>
      <c r="AF119">
        <v>3798.8554690000001</v>
      </c>
      <c r="AG119">
        <v>3798.8496089999999</v>
      </c>
      <c r="AH119">
        <v>3798.8469239999999</v>
      </c>
      <c r="AI119">
        <v>3798.8415530000002</v>
      </c>
      <c r="AJ119" s="22">
        <v>0</v>
      </c>
    </row>
    <row r="120" spans="1:36" x14ac:dyDescent="0.25">
      <c r="A120" t="s">
        <v>381</v>
      </c>
      <c r="B120" t="s">
        <v>468</v>
      </c>
      <c r="C120" t="s">
        <v>590</v>
      </c>
      <c r="D120" t="s">
        <v>582</v>
      </c>
      <c r="E120">
        <v>3319.1315920000002</v>
      </c>
      <c r="F120">
        <v>3300.7958979999999</v>
      </c>
      <c r="G120">
        <v>3310.734375</v>
      </c>
      <c r="H120">
        <v>3316.33374</v>
      </c>
      <c r="I120">
        <v>3312.2463379999999</v>
      </c>
      <c r="J120">
        <v>3304.727539</v>
      </c>
      <c r="K120">
        <v>3290.3559570000002</v>
      </c>
      <c r="L120">
        <v>3292.13501</v>
      </c>
      <c r="M120">
        <v>3293.1572270000001</v>
      </c>
      <c r="N120">
        <v>3294.0273440000001</v>
      </c>
      <c r="O120">
        <v>3294.216797</v>
      </c>
      <c r="P120">
        <v>3296.1110840000001</v>
      </c>
      <c r="Q120">
        <v>3296.6201169999999</v>
      </c>
      <c r="R120">
        <v>3297.5683589999999</v>
      </c>
      <c r="S120">
        <v>3297.7387699999999</v>
      </c>
      <c r="T120">
        <v>3298.5021969999998</v>
      </c>
      <c r="U120">
        <v>3298.4716800000001</v>
      </c>
      <c r="V120">
        <v>3298.6245119999999</v>
      </c>
      <c r="W120">
        <v>3298.7282709999999</v>
      </c>
      <c r="X120">
        <v>3299.1201169999999</v>
      </c>
      <c r="Y120">
        <v>3299.201172</v>
      </c>
      <c r="Z120">
        <v>3299.469971</v>
      </c>
      <c r="AA120">
        <v>3299.7114259999998</v>
      </c>
      <c r="AB120">
        <v>3299.923096</v>
      </c>
      <c r="AC120">
        <v>3300.0258789999998</v>
      </c>
      <c r="AD120">
        <v>3300.1362300000001</v>
      </c>
      <c r="AE120">
        <v>3300.47876</v>
      </c>
      <c r="AF120">
        <v>3300.5942380000001</v>
      </c>
      <c r="AG120">
        <v>3300.8798830000001</v>
      </c>
      <c r="AH120">
        <v>3300.8930660000001</v>
      </c>
      <c r="AI120">
        <v>3301.181885</v>
      </c>
      <c r="AJ120" s="22">
        <v>0</v>
      </c>
    </row>
    <row r="121" spans="1:36" x14ac:dyDescent="0.25">
      <c r="A121" t="s">
        <v>289</v>
      </c>
      <c r="C121" t="s">
        <v>591</v>
      </c>
    </row>
    <row r="122" spans="1:36" x14ac:dyDescent="0.25">
      <c r="A122" t="s">
        <v>167</v>
      </c>
      <c r="B122" t="s">
        <v>469</v>
      </c>
      <c r="C122" t="s">
        <v>592</v>
      </c>
      <c r="D122" t="s">
        <v>582</v>
      </c>
      <c r="E122">
        <v>4118.0180659999996</v>
      </c>
      <c r="F122">
        <v>4102.8032229999999</v>
      </c>
      <c r="G122">
        <v>4096.4628910000001</v>
      </c>
      <c r="H122">
        <v>4093.8183589999999</v>
      </c>
      <c r="I122">
        <v>4084.8791500000002</v>
      </c>
      <c r="J122">
        <v>4086.7780760000001</v>
      </c>
      <c r="K122">
        <v>4087.523193</v>
      </c>
      <c r="L122">
        <v>4088.068115</v>
      </c>
      <c r="M122">
        <v>4088.000732</v>
      </c>
      <c r="N122">
        <v>4088.491943</v>
      </c>
      <c r="O122">
        <v>4088.6870119999999</v>
      </c>
      <c r="P122">
        <v>4088.2802729999999</v>
      </c>
      <c r="Q122">
        <v>4087.4421390000002</v>
      </c>
      <c r="R122">
        <v>4086.1823730000001</v>
      </c>
      <c r="S122">
        <v>4085.0246579999998</v>
      </c>
      <c r="T122">
        <v>4083.8317870000001</v>
      </c>
      <c r="U122">
        <v>4082.7458499999998</v>
      </c>
      <c r="V122">
        <v>4081.8393550000001</v>
      </c>
      <c r="W122">
        <v>4081.664307</v>
      </c>
      <c r="X122">
        <v>4081.1772460000002</v>
      </c>
      <c r="Y122">
        <v>4080.880615</v>
      </c>
      <c r="Z122">
        <v>4080.6447750000002</v>
      </c>
      <c r="AA122">
        <v>4080.6652829999998</v>
      </c>
      <c r="AB122">
        <v>4080.3459469999998</v>
      </c>
      <c r="AC122">
        <v>4080.17749</v>
      </c>
      <c r="AD122">
        <v>4080.161865</v>
      </c>
      <c r="AE122">
        <v>4080.133057</v>
      </c>
      <c r="AF122">
        <v>4079.9914549999999</v>
      </c>
      <c r="AG122">
        <v>4079.866211</v>
      </c>
      <c r="AH122">
        <v>4079.813232</v>
      </c>
      <c r="AI122">
        <v>4079.6916500000002</v>
      </c>
      <c r="AJ122" s="22">
        <v>0</v>
      </c>
    </row>
    <row r="123" spans="1:36" x14ac:dyDescent="0.25">
      <c r="A123" t="s">
        <v>174</v>
      </c>
      <c r="B123" t="s">
        <v>470</v>
      </c>
      <c r="C123" t="s">
        <v>593</v>
      </c>
      <c r="D123" t="s">
        <v>582</v>
      </c>
      <c r="E123">
        <v>4782.1640619999998</v>
      </c>
      <c r="F123">
        <v>4776.3544920000004</v>
      </c>
      <c r="G123">
        <v>4772.5034180000002</v>
      </c>
      <c r="H123">
        <v>4772.5610349999997</v>
      </c>
      <c r="I123">
        <v>4771.1621089999999</v>
      </c>
      <c r="J123">
        <v>4769.8833009999998</v>
      </c>
      <c r="K123">
        <v>4770.7226559999999</v>
      </c>
      <c r="L123">
        <v>4771.2299800000001</v>
      </c>
      <c r="M123">
        <v>4771.7900390000004</v>
      </c>
      <c r="N123">
        <v>4772.2250979999999</v>
      </c>
      <c r="O123">
        <v>4772.673828</v>
      </c>
      <c r="P123">
        <v>4773.0180659999996</v>
      </c>
      <c r="Q123">
        <v>4773.0097660000001</v>
      </c>
      <c r="R123">
        <v>4772.7021480000003</v>
      </c>
      <c r="S123">
        <v>4772.3173829999996</v>
      </c>
      <c r="T123">
        <v>4771.9208980000003</v>
      </c>
      <c r="U123">
        <v>4771.8276370000003</v>
      </c>
      <c r="V123">
        <v>4771.2075199999999</v>
      </c>
      <c r="W123">
        <v>4771.3017579999996</v>
      </c>
      <c r="X123">
        <v>4770.7905270000001</v>
      </c>
      <c r="Y123">
        <v>4770.4306640000004</v>
      </c>
      <c r="Z123">
        <v>4770.1171880000002</v>
      </c>
      <c r="AA123">
        <v>4770.2270509999998</v>
      </c>
      <c r="AB123">
        <v>4769.8095700000003</v>
      </c>
      <c r="AC123">
        <v>4769.6484380000002</v>
      </c>
      <c r="AD123">
        <v>4769.6430659999996</v>
      </c>
      <c r="AE123">
        <v>4769.6303710000002</v>
      </c>
      <c r="AF123">
        <v>4769.5400390000004</v>
      </c>
      <c r="AG123">
        <v>4769.4594729999999</v>
      </c>
      <c r="AH123">
        <v>4769.4223629999997</v>
      </c>
      <c r="AI123">
        <v>4769.3481449999999</v>
      </c>
      <c r="AJ123" s="22">
        <v>0</v>
      </c>
    </row>
    <row r="124" spans="1:36" x14ac:dyDescent="0.25">
      <c r="A124" t="s">
        <v>175</v>
      </c>
      <c r="B124" t="s">
        <v>471</v>
      </c>
      <c r="C124" t="s">
        <v>594</v>
      </c>
      <c r="D124" t="s">
        <v>582</v>
      </c>
      <c r="E124">
        <v>4196.6787109999996</v>
      </c>
      <c r="F124">
        <v>4180.8315430000002</v>
      </c>
      <c r="G124">
        <v>4168.0390619999998</v>
      </c>
      <c r="H124">
        <v>4161.1645509999998</v>
      </c>
      <c r="I124">
        <v>4165.8598629999997</v>
      </c>
      <c r="J124">
        <v>4168.6826170000004</v>
      </c>
      <c r="K124">
        <v>4168.5205079999996</v>
      </c>
      <c r="L124">
        <v>4168.9663090000004</v>
      </c>
      <c r="M124">
        <v>4169.294922</v>
      </c>
      <c r="N124">
        <v>4169.6772460000002</v>
      </c>
      <c r="O124">
        <v>4170.033203</v>
      </c>
      <c r="P124">
        <v>4170.3046880000002</v>
      </c>
      <c r="Q124">
        <v>4170.5708009999998</v>
      </c>
      <c r="R124">
        <v>4172.8154299999997</v>
      </c>
      <c r="S124">
        <v>4173.9941410000001</v>
      </c>
      <c r="T124">
        <v>4174.5893550000001</v>
      </c>
      <c r="U124">
        <v>4173.7270509999998</v>
      </c>
      <c r="V124">
        <v>4172.9897460000002</v>
      </c>
      <c r="W124">
        <v>4172.7695309999999</v>
      </c>
      <c r="X124">
        <v>4172.3461909999996</v>
      </c>
      <c r="Y124">
        <v>4172.0571289999998</v>
      </c>
      <c r="Z124">
        <v>4171.828125</v>
      </c>
      <c r="AA124">
        <v>4171.7861329999996</v>
      </c>
      <c r="AB124">
        <v>4171.5551759999998</v>
      </c>
      <c r="AC124">
        <v>4171.421875</v>
      </c>
      <c r="AD124">
        <v>4171.404297</v>
      </c>
      <c r="AE124">
        <v>4171.376953</v>
      </c>
      <c r="AF124">
        <v>4171.2783200000003</v>
      </c>
      <c r="AG124">
        <v>4171.1918949999999</v>
      </c>
      <c r="AH124">
        <v>4171.15625</v>
      </c>
      <c r="AI124">
        <v>4171.078125</v>
      </c>
      <c r="AJ124" s="22">
        <v>0</v>
      </c>
    </row>
    <row r="125" spans="1:36" x14ac:dyDescent="0.25">
      <c r="A125" t="s">
        <v>176</v>
      </c>
      <c r="B125" t="s">
        <v>472</v>
      </c>
      <c r="C125" t="s">
        <v>595</v>
      </c>
      <c r="D125" t="s">
        <v>582</v>
      </c>
      <c r="E125">
        <v>4585.763672</v>
      </c>
      <c r="F125">
        <v>4582.2880859999996</v>
      </c>
      <c r="G125">
        <v>4584.9418949999999</v>
      </c>
      <c r="H125">
        <v>4601.3710940000001</v>
      </c>
      <c r="I125">
        <v>4617.5053710000002</v>
      </c>
      <c r="J125">
        <v>4629.5385740000002</v>
      </c>
      <c r="K125">
        <v>4630.1376950000003</v>
      </c>
      <c r="L125">
        <v>4630.720703</v>
      </c>
      <c r="M125">
        <v>4631.294922</v>
      </c>
      <c r="N125">
        <v>4631.830078</v>
      </c>
      <c r="O125">
        <v>4632.3588870000003</v>
      </c>
      <c r="P125">
        <v>4633.2285160000001</v>
      </c>
      <c r="Q125">
        <v>4634.1411129999997</v>
      </c>
      <c r="R125">
        <v>4634.7729490000002</v>
      </c>
      <c r="S125">
        <v>4634.8295900000003</v>
      </c>
      <c r="T125">
        <v>4634.7143550000001</v>
      </c>
      <c r="U125">
        <v>4634.6396480000003</v>
      </c>
      <c r="V125">
        <v>4634.6396480000003</v>
      </c>
      <c r="W125">
        <v>4634.6381840000004</v>
      </c>
      <c r="X125">
        <v>4634.6489259999998</v>
      </c>
      <c r="Y125">
        <v>4634.6679690000001</v>
      </c>
      <c r="Z125">
        <v>4634.3789059999999</v>
      </c>
      <c r="AA125">
        <v>4634.3847660000001</v>
      </c>
      <c r="AB125">
        <v>4634.0053710000002</v>
      </c>
      <c r="AC125">
        <v>4633.7910160000001</v>
      </c>
      <c r="AD125">
        <v>4633.7700199999999</v>
      </c>
      <c r="AE125">
        <v>4633.7255859999996</v>
      </c>
      <c r="AF125">
        <v>4633.5429690000001</v>
      </c>
      <c r="AG125">
        <v>4633.4204099999997</v>
      </c>
      <c r="AH125">
        <v>4633.375</v>
      </c>
      <c r="AI125">
        <v>4633.2661129999997</v>
      </c>
      <c r="AJ125" s="22">
        <v>0</v>
      </c>
    </row>
    <row r="126" spans="1:36" x14ac:dyDescent="0.25">
      <c r="A126" t="s">
        <v>177</v>
      </c>
      <c r="B126" t="s">
        <v>473</v>
      </c>
      <c r="C126" t="s">
        <v>596</v>
      </c>
      <c r="D126" t="s">
        <v>582</v>
      </c>
      <c r="E126">
        <v>4226.9370120000003</v>
      </c>
      <c r="F126">
        <v>4210.3125</v>
      </c>
      <c r="G126">
        <v>4202.8710940000001</v>
      </c>
      <c r="H126">
        <v>4196.3784180000002</v>
      </c>
      <c r="I126">
        <v>4190.1435549999997</v>
      </c>
      <c r="J126">
        <v>4187.1328119999998</v>
      </c>
      <c r="K126">
        <v>4189.9096680000002</v>
      </c>
      <c r="L126">
        <v>4190.8803710000002</v>
      </c>
      <c r="M126">
        <v>4192.0117190000001</v>
      </c>
      <c r="N126">
        <v>4192.4536129999997</v>
      </c>
      <c r="O126">
        <v>4192.8647460000002</v>
      </c>
      <c r="P126">
        <v>4193.2954099999997</v>
      </c>
      <c r="Q126">
        <v>4193.4418949999999</v>
      </c>
      <c r="R126">
        <v>4193.3828119999998</v>
      </c>
      <c r="S126">
        <v>4193.0039059999999</v>
      </c>
      <c r="T126">
        <v>4192.4614259999998</v>
      </c>
      <c r="U126">
        <v>4192.0541990000002</v>
      </c>
      <c r="V126">
        <v>4190.890625</v>
      </c>
      <c r="W126">
        <v>4190.6508789999998</v>
      </c>
      <c r="X126">
        <v>4190.4252930000002</v>
      </c>
      <c r="Y126">
        <v>4190.2641599999997</v>
      </c>
      <c r="Z126">
        <v>4190.1401370000003</v>
      </c>
      <c r="AA126">
        <v>4190.1010740000002</v>
      </c>
      <c r="AB126">
        <v>4190.0346680000002</v>
      </c>
      <c r="AC126">
        <v>4190.0205079999996</v>
      </c>
      <c r="AD126">
        <v>4190.0209960000002</v>
      </c>
      <c r="AE126">
        <v>4190.0214839999999</v>
      </c>
      <c r="AF126">
        <v>4190.0229490000002</v>
      </c>
      <c r="AG126">
        <v>4190.0249020000001</v>
      </c>
      <c r="AH126">
        <v>4190.0249020000001</v>
      </c>
      <c r="AI126">
        <v>4190.0268550000001</v>
      </c>
      <c r="AJ126" s="22">
        <v>0</v>
      </c>
    </row>
    <row r="127" spans="1:36" x14ac:dyDescent="0.25">
      <c r="A127" t="s">
        <v>178</v>
      </c>
      <c r="B127" t="s">
        <v>474</v>
      </c>
      <c r="C127" t="s">
        <v>597</v>
      </c>
      <c r="D127" t="s">
        <v>582</v>
      </c>
      <c r="E127">
        <v>5431.7871089999999</v>
      </c>
      <c r="F127">
        <v>5421.5878910000001</v>
      </c>
      <c r="G127">
        <v>5414.1381840000004</v>
      </c>
      <c r="H127">
        <v>5413.9780270000001</v>
      </c>
      <c r="I127">
        <v>5415.9340819999998</v>
      </c>
      <c r="J127">
        <v>5416.8208009999998</v>
      </c>
      <c r="K127">
        <v>5417.498047</v>
      </c>
      <c r="L127">
        <v>5417.8759769999997</v>
      </c>
      <c r="M127">
        <v>5418.0708009999998</v>
      </c>
      <c r="N127">
        <v>5418.3295900000003</v>
      </c>
      <c r="O127">
        <v>5418.5815430000002</v>
      </c>
      <c r="P127">
        <v>5418.8276370000003</v>
      </c>
      <c r="Q127">
        <v>5419.2456050000001</v>
      </c>
      <c r="R127">
        <v>5420.3759769999997</v>
      </c>
      <c r="S127">
        <v>5420.841797</v>
      </c>
      <c r="T127">
        <v>5421.5361329999996</v>
      </c>
      <c r="U127">
        <v>5422.9462890000004</v>
      </c>
      <c r="V127">
        <v>5424.21875</v>
      </c>
      <c r="W127">
        <v>5424.0678710000002</v>
      </c>
      <c r="X127">
        <v>5424.2709960000002</v>
      </c>
      <c r="Y127">
        <v>5424.5107420000004</v>
      </c>
      <c r="Z127">
        <v>5424.3505859999996</v>
      </c>
      <c r="AA127">
        <v>5424.4423829999996</v>
      </c>
      <c r="AB127">
        <v>5424.171875</v>
      </c>
      <c r="AC127">
        <v>5424.0864259999998</v>
      </c>
      <c r="AD127">
        <v>5424.0639650000003</v>
      </c>
      <c r="AE127">
        <v>5424.0410160000001</v>
      </c>
      <c r="AF127">
        <v>5423.9619140000004</v>
      </c>
      <c r="AG127">
        <v>5423.8378910000001</v>
      </c>
      <c r="AH127">
        <v>5423.7783200000003</v>
      </c>
      <c r="AI127">
        <v>5423.6596680000002</v>
      </c>
      <c r="AJ127" s="22">
        <v>0</v>
      </c>
    </row>
    <row r="128" spans="1:36" x14ac:dyDescent="0.25">
      <c r="A128" t="s">
        <v>201</v>
      </c>
      <c r="B128" t="s">
        <v>475</v>
      </c>
      <c r="C128" t="s">
        <v>598</v>
      </c>
      <c r="D128" t="s">
        <v>582</v>
      </c>
      <c r="E128">
        <v>3561.7192380000001</v>
      </c>
      <c r="F128">
        <v>3554.1176759999998</v>
      </c>
      <c r="G128">
        <v>3549.3703609999998</v>
      </c>
      <c r="H128">
        <v>3546.298096</v>
      </c>
      <c r="I128">
        <v>3544.8989259999998</v>
      </c>
      <c r="J128">
        <v>3527.7590329999998</v>
      </c>
      <c r="K128">
        <v>3528.3879390000002</v>
      </c>
      <c r="L128">
        <v>3528.95874</v>
      </c>
      <c r="M128">
        <v>3529.4335940000001</v>
      </c>
      <c r="N128">
        <v>3529.9028320000002</v>
      </c>
      <c r="O128">
        <v>3530.3173830000001</v>
      </c>
      <c r="P128">
        <v>3530.685547</v>
      </c>
      <c r="Q128">
        <v>3531.0708009999998</v>
      </c>
      <c r="R128">
        <v>3531.2814939999998</v>
      </c>
      <c r="S128">
        <v>3531.0187989999999</v>
      </c>
      <c r="T128">
        <v>3530.797607</v>
      </c>
      <c r="U128">
        <v>3530.570557</v>
      </c>
      <c r="V128">
        <v>3530.4260250000002</v>
      </c>
      <c r="W128">
        <v>3530.40625</v>
      </c>
      <c r="X128">
        <v>3530.3583979999999</v>
      </c>
      <c r="Y128">
        <v>3530.3632809999999</v>
      </c>
      <c r="Z128">
        <v>3530.351318</v>
      </c>
      <c r="AA128">
        <v>3530.3725589999999</v>
      </c>
      <c r="AB128">
        <v>3530.3666990000002</v>
      </c>
      <c r="AC128">
        <v>3530.3957519999999</v>
      </c>
      <c r="AD128">
        <v>3530.4216310000002</v>
      </c>
      <c r="AE128">
        <v>3530.4440920000002</v>
      </c>
      <c r="AF128">
        <v>3530.469482</v>
      </c>
      <c r="AG128">
        <v>3530.5124510000001</v>
      </c>
      <c r="AH128">
        <v>3530.5422359999998</v>
      </c>
      <c r="AI128">
        <v>3530.6020509999998</v>
      </c>
      <c r="AJ128" s="22">
        <v>0</v>
      </c>
    </row>
    <row r="129" spans="1:36" x14ac:dyDescent="0.25">
      <c r="A129" t="s">
        <v>202</v>
      </c>
      <c r="B129" t="s">
        <v>476</v>
      </c>
      <c r="C129" t="s">
        <v>599</v>
      </c>
      <c r="D129" t="s">
        <v>582</v>
      </c>
      <c r="E129">
        <v>4329.6127930000002</v>
      </c>
      <c r="F129">
        <v>4323.9018550000001</v>
      </c>
      <c r="G129">
        <v>4323.0253910000001</v>
      </c>
      <c r="H129">
        <v>4305.0625</v>
      </c>
      <c r="I129">
        <v>4289.0195309999999</v>
      </c>
      <c r="J129">
        <v>4274.0371089999999</v>
      </c>
      <c r="K129">
        <v>4268.7543949999999</v>
      </c>
      <c r="L129">
        <v>4270.0903319999998</v>
      </c>
      <c r="M129">
        <v>4270.5009769999997</v>
      </c>
      <c r="N129">
        <v>4271.0283200000003</v>
      </c>
      <c r="O129">
        <v>4271.3940430000002</v>
      </c>
      <c r="P129">
        <v>4271.6953119999998</v>
      </c>
      <c r="Q129">
        <v>4271.8642579999996</v>
      </c>
      <c r="R129">
        <v>4271.3505859999996</v>
      </c>
      <c r="S129">
        <v>4270.6767579999996</v>
      </c>
      <c r="T129">
        <v>4270.0268550000001</v>
      </c>
      <c r="U129">
        <v>4269.2392579999996</v>
      </c>
      <c r="V129">
        <v>4268.4624020000001</v>
      </c>
      <c r="W129">
        <v>4268.4321289999998</v>
      </c>
      <c r="X129">
        <v>4268.0991210000002</v>
      </c>
      <c r="Y129">
        <v>4267.8999020000001</v>
      </c>
      <c r="Z129">
        <v>4267.7543949999999</v>
      </c>
      <c r="AA129">
        <v>4267.7583009999998</v>
      </c>
      <c r="AB129">
        <v>4267.5766599999997</v>
      </c>
      <c r="AC129">
        <v>4267.4521480000003</v>
      </c>
      <c r="AD129">
        <v>4267.4423829999996</v>
      </c>
      <c r="AE129">
        <v>4267.4213870000003</v>
      </c>
      <c r="AF129">
        <v>4267.3168949999999</v>
      </c>
      <c r="AG129">
        <v>4267.2270509999998</v>
      </c>
      <c r="AH129">
        <v>4267.1909180000002</v>
      </c>
      <c r="AI129">
        <v>4267.1137699999999</v>
      </c>
      <c r="AJ129" s="22">
        <v>0</v>
      </c>
    </row>
    <row r="130" spans="1:36" x14ac:dyDescent="0.25">
      <c r="A130" t="s">
        <v>393</v>
      </c>
      <c r="B130" t="s">
        <v>477</v>
      </c>
      <c r="C130" t="s">
        <v>600</v>
      </c>
      <c r="D130" t="s">
        <v>582</v>
      </c>
      <c r="E130">
        <v>4256.828125</v>
      </c>
      <c r="F130">
        <v>4266.0371089999999</v>
      </c>
      <c r="G130">
        <v>4257.0898440000001</v>
      </c>
      <c r="H130">
        <v>4247.3671880000002</v>
      </c>
      <c r="I130">
        <v>4240.8427730000003</v>
      </c>
      <c r="J130">
        <v>4230.7070309999999</v>
      </c>
      <c r="K130">
        <v>4229.7465819999998</v>
      </c>
      <c r="L130">
        <v>4230.998047</v>
      </c>
      <c r="M130">
        <v>4231.234375</v>
      </c>
      <c r="N130">
        <v>4231.8310549999997</v>
      </c>
      <c r="O130">
        <v>4233.0107420000004</v>
      </c>
      <c r="P130">
        <v>4232.345703</v>
      </c>
      <c r="Q130">
        <v>4232.9545900000003</v>
      </c>
      <c r="R130">
        <v>4232.7661129999997</v>
      </c>
      <c r="S130">
        <v>4232.8017579999996</v>
      </c>
      <c r="T130">
        <v>4231.7084960000002</v>
      </c>
      <c r="U130">
        <v>4231.6938479999999</v>
      </c>
      <c r="V130">
        <v>4231.3359380000002</v>
      </c>
      <c r="W130">
        <v>4231.2578119999998</v>
      </c>
      <c r="X130">
        <v>4230.796875</v>
      </c>
      <c r="Y130">
        <v>4230.8032229999999</v>
      </c>
      <c r="Z130">
        <v>4230.6254879999997</v>
      </c>
      <c r="AA130">
        <v>4230.5356449999999</v>
      </c>
      <c r="AB130">
        <v>4230.4804690000001</v>
      </c>
      <c r="AC130">
        <v>4230.4453119999998</v>
      </c>
      <c r="AD130">
        <v>4230.5151370000003</v>
      </c>
      <c r="AE130">
        <v>4230.3149409999996</v>
      </c>
      <c r="AF130">
        <v>4230.3374020000001</v>
      </c>
      <c r="AG130">
        <v>4230.1445309999999</v>
      </c>
      <c r="AH130">
        <v>4230.3432620000003</v>
      </c>
      <c r="AI130">
        <v>4230.2827150000003</v>
      </c>
      <c r="AJ130" s="22">
        <v>0</v>
      </c>
    </row>
    <row r="131" spans="1:36" x14ac:dyDescent="0.25">
      <c r="A131" t="s">
        <v>156</v>
      </c>
      <c r="C131" t="s">
        <v>601</v>
      </c>
    </row>
    <row r="132" spans="1:36" x14ac:dyDescent="0.25">
      <c r="A132" t="s">
        <v>256</v>
      </c>
      <c r="B132" t="s">
        <v>478</v>
      </c>
      <c r="C132" t="s">
        <v>602</v>
      </c>
      <c r="D132" t="s">
        <v>582</v>
      </c>
      <c r="E132">
        <v>3365.0615229999999</v>
      </c>
      <c r="F132">
        <v>3362.736328</v>
      </c>
      <c r="G132">
        <v>3360.641357</v>
      </c>
      <c r="H132">
        <v>3358.9047850000002</v>
      </c>
      <c r="I132">
        <v>3356.8745119999999</v>
      </c>
      <c r="J132">
        <v>3354.4672850000002</v>
      </c>
      <c r="K132">
        <v>3350.6733399999998</v>
      </c>
      <c r="L132">
        <v>3346.330078</v>
      </c>
      <c r="M132">
        <v>3341.349365</v>
      </c>
      <c r="N132">
        <v>3336.336182</v>
      </c>
      <c r="O132">
        <v>3331.3930660000001</v>
      </c>
      <c r="P132">
        <v>3327.3122560000002</v>
      </c>
      <c r="Q132">
        <v>3323.4216310000002</v>
      </c>
      <c r="R132">
        <v>3319.6123050000001</v>
      </c>
      <c r="S132">
        <v>3315.7927249999998</v>
      </c>
      <c r="T132">
        <v>3313.6115719999998</v>
      </c>
      <c r="U132">
        <v>3311.5178219999998</v>
      </c>
      <c r="V132">
        <v>3309.6042480000001</v>
      </c>
      <c r="W132">
        <v>3308.0410160000001</v>
      </c>
      <c r="X132">
        <v>3306.7395019999999</v>
      </c>
      <c r="Y132">
        <v>3305.5600589999999</v>
      </c>
      <c r="Z132">
        <v>3304.626221</v>
      </c>
      <c r="AA132">
        <v>3303.8977049999999</v>
      </c>
      <c r="AB132">
        <v>3303.3942870000001</v>
      </c>
      <c r="AC132">
        <v>3302.8610840000001</v>
      </c>
      <c r="AD132">
        <v>3302.4011230000001</v>
      </c>
      <c r="AE132">
        <v>3302.076172</v>
      </c>
      <c r="AF132">
        <v>3301.8378910000001</v>
      </c>
      <c r="AG132">
        <v>3301.6691890000002</v>
      </c>
      <c r="AH132">
        <v>3301.5463869999999</v>
      </c>
      <c r="AI132">
        <v>3301.4589839999999</v>
      </c>
      <c r="AJ132" s="22">
        <v>-1E-3</v>
      </c>
    </row>
    <row r="133" spans="1:36" x14ac:dyDescent="0.25">
      <c r="A133" t="s">
        <v>289</v>
      </c>
      <c r="B133" t="s">
        <v>479</v>
      </c>
      <c r="C133" t="s">
        <v>603</v>
      </c>
      <c r="D133" t="s">
        <v>582</v>
      </c>
      <c r="E133">
        <v>4480.5034180000002</v>
      </c>
      <c r="F133">
        <v>4463.4448240000002</v>
      </c>
      <c r="G133">
        <v>4445.8178710000002</v>
      </c>
      <c r="H133">
        <v>4427.6918949999999</v>
      </c>
      <c r="I133">
        <v>4409.4248049999997</v>
      </c>
      <c r="J133">
        <v>4391.203125</v>
      </c>
      <c r="K133">
        <v>4373.3813479999999</v>
      </c>
      <c r="L133">
        <v>4357.3320309999999</v>
      </c>
      <c r="M133">
        <v>4342.3764650000003</v>
      </c>
      <c r="N133">
        <v>4329.3120120000003</v>
      </c>
      <c r="O133">
        <v>4318.2836909999996</v>
      </c>
      <c r="P133">
        <v>4308.2495120000003</v>
      </c>
      <c r="Q133">
        <v>4298.7314450000003</v>
      </c>
      <c r="R133">
        <v>4291.4033200000003</v>
      </c>
      <c r="S133">
        <v>4284.6420900000003</v>
      </c>
      <c r="T133">
        <v>4278.5146480000003</v>
      </c>
      <c r="U133">
        <v>4273.4384769999997</v>
      </c>
      <c r="V133">
        <v>4269.0395509999998</v>
      </c>
      <c r="W133">
        <v>4264.9262699999999</v>
      </c>
      <c r="X133">
        <v>4261.2548829999996</v>
      </c>
      <c r="Y133">
        <v>4257.9282229999999</v>
      </c>
      <c r="Z133">
        <v>4255.0043949999999</v>
      </c>
      <c r="AA133">
        <v>4252.5356449999999</v>
      </c>
      <c r="AB133">
        <v>4250.5087890000004</v>
      </c>
      <c r="AC133">
        <v>4248.2998049999997</v>
      </c>
      <c r="AD133">
        <v>4246.4545900000003</v>
      </c>
      <c r="AE133">
        <v>4244.8208009999998</v>
      </c>
      <c r="AF133">
        <v>4243.3427730000003</v>
      </c>
      <c r="AG133">
        <v>4242.0126950000003</v>
      </c>
      <c r="AH133">
        <v>4240.8608400000003</v>
      </c>
      <c r="AI133">
        <v>4239.8374020000001</v>
      </c>
      <c r="AJ133" s="22">
        <v>-2E-3</v>
      </c>
    </row>
  </sheetData>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
  <sheetViews>
    <sheetView topLeftCell="A16" workbookViewId="0">
      <selection activeCell="F28" sqref="F28"/>
    </sheetView>
  </sheetViews>
  <sheetFormatPr defaultColWidth="8.85546875" defaultRowHeight="15" x14ac:dyDescent="0.25"/>
  <sheetData>
    <row r="1" spans="1:11" x14ac:dyDescent="0.25">
      <c r="A1" t="s">
        <v>1201</v>
      </c>
    </row>
    <row r="2" spans="1:11" x14ac:dyDescent="0.25">
      <c r="A2" t="s">
        <v>1202</v>
      </c>
    </row>
    <row r="3" spans="1:11" x14ac:dyDescent="0.25">
      <c r="A3" t="s">
        <v>1203</v>
      </c>
    </row>
    <row r="4" spans="1:11" x14ac:dyDescent="0.25">
      <c r="A4" t="s">
        <v>253</v>
      </c>
    </row>
    <row r="5" spans="1:11" x14ac:dyDescent="0.25">
      <c r="A5" t="s">
        <v>1180</v>
      </c>
      <c r="B5" t="s">
        <v>1204</v>
      </c>
      <c r="C5" t="s">
        <v>1205</v>
      </c>
      <c r="D5" t="s">
        <v>1206</v>
      </c>
      <c r="E5" t="s">
        <v>1207</v>
      </c>
      <c r="F5" t="s">
        <v>1208</v>
      </c>
      <c r="G5" t="s">
        <v>1209</v>
      </c>
      <c r="H5" t="s">
        <v>1210</v>
      </c>
      <c r="I5" t="s">
        <v>1211</v>
      </c>
      <c r="J5" t="s">
        <v>1212</v>
      </c>
      <c r="K5" t="s">
        <v>1213</v>
      </c>
    </row>
    <row r="6" spans="1:11" x14ac:dyDescent="0.25">
      <c r="A6">
        <v>2050</v>
      </c>
      <c r="B6">
        <v>41.234305999999997</v>
      </c>
      <c r="C6">
        <v>303.525238</v>
      </c>
      <c r="D6">
        <v>2.627345</v>
      </c>
      <c r="E6">
        <v>0.502718</v>
      </c>
      <c r="F6">
        <v>611.61779799999999</v>
      </c>
      <c r="G6">
        <v>2.8294320000000002</v>
      </c>
      <c r="H6">
        <v>3.0396559999999999</v>
      </c>
      <c r="I6">
        <v>3.2382460000000002</v>
      </c>
      <c r="J6">
        <v>0</v>
      </c>
      <c r="K6">
        <v>968.61480700000004</v>
      </c>
    </row>
    <row r="7" spans="1:11" x14ac:dyDescent="0.25">
      <c r="A7">
        <v>2049</v>
      </c>
      <c r="B7">
        <v>52.488135999999997</v>
      </c>
      <c r="C7">
        <v>312.71551499999998</v>
      </c>
      <c r="D7">
        <v>2.5694270000000001</v>
      </c>
      <c r="E7">
        <v>0.50015699999999996</v>
      </c>
      <c r="F7">
        <v>598.50061000000005</v>
      </c>
      <c r="G7">
        <v>2.7670599999999999</v>
      </c>
      <c r="H7">
        <v>2.9726509999999999</v>
      </c>
      <c r="I7">
        <v>3.1668630000000002</v>
      </c>
      <c r="J7">
        <v>0</v>
      </c>
      <c r="K7">
        <v>975.68035899999995</v>
      </c>
    </row>
    <row r="8" spans="1:11" x14ac:dyDescent="0.25">
      <c r="A8">
        <v>2048</v>
      </c>
      <c r="B8">
        <v>65.500670999999997</v>
      </c>
      <c r="C8">
        <v>319.407623</v>
      </c>
      <c r="D8">
        <v>2.509144</v>
      </c>
      <c r="E8">
        <v>0.49745099999999998</v>
      </c>
      <c r="F8">
        <v>584.76025400000003</v>
      </c>
      <c r="G8">
        <v>2.7021389999999998</v>
      </c>
      <c r="H8">
        <v>2.9029069999999999</v>
      </c>
      <c r="I8">
        <v>3.092562</v>
      </c>
      <c r="J8">
        <v>0</v>
      </c>
      <c r="K8">
        <v>981.37280299999998</v>
      </c>
    </row>
    <row r="9" spans="1:11" x14ac:dyDescent="0.25">
      <c r="A9">
        <v>2047</v>
      </c>
      <c r="B9">
        <v>78.435828999999998</v>
      </c>
      <c r="C9">
        <v>321.22879</v>
      </c>
      <c r="D9">
        <v>2.4222769999999998</v>
      </c>
      <c r="E9">
        <v>0.49229899999999999</v>
      </c>
      <c r="F9">
        <v>564.84399399999995</v>
      </c>
      <c r="G9">
        <v>2.6085910000000001</v>
      </c>
      <c r="H9">
        <v>2.8024079999999998</v>
      </c>
      <c r="I9">
        <v>2.9854980000000002</v>
      </c>
      <c r="J9">
        <v>0</v>
      </c>
      <c r="K9">
        <v>975.81964100000005</v>
      </c>
    </row>
    <row r="10" spans="1:11" x14ac:dyDescent="0.25">
      <c r="A10">
        <v>2046</v>
      </c>
      <c r="B10">
        <v>91.947372000000001</v>
      </c>
      <c r="C10">
        <v>326.26950099999999</v>
      </c>
      <c r="D10">
        <v>2.3632219999999999</v>
      </c>
      <c r="E10">
        <v>0.49283300000000002</v>
      </c>
      <c r="F10">
        <v>551.32525599999997</v>
      </c>
      <c r="G10">
        <v>2.544994</v>
      </c>
      <c r="H10">
        <v>2.734086</v>
      </c>
      <c r="I10">
        <v>2.912712</v>
      </c>
      <c r="J10">
        <v>0</v>
      </c>
      <c r="K10">
        <v>980.589966</v>
      </c>
    </row>
    <row r="11" spans="1:11" x14ac:dyDescent="0.25">
      <c r="A11">
        <v>2045</v>
      </c>
      <c r="B11">
        <v>105.51058999999999</v>
      </c>
      <c r="C11">
        <v>330.60977200000002</v>
      </c>
      <c r="D11">
        <v>2.302584</v>
      </c>
      <c r="E11">
        <v>0.49298900000000001</v>
      </c>
      <c r="F11">
        <v>537.19427499999995</v>
      </c>
      <c r="G11">
        <v>2.479692</v>
      </c>
      <c r="H11">
        <v>2.663932</v>
      </c>
      <c r="I11">
        <v>2.8379750000000001</v>
      </c>
      <c r="J11">
        <v>0</v>
      </c>
      <c r="K11">
        <v>984.091858</v>
      </c>
    </row>
    <row r="12" spans="1:11" x14ac:dyDescent="0.25">
      <c r="A12">
        <v>2044</v>
      </c>
      <c r="B12">
        <v>117.87550400000001</v>
      </c>
      <c r="C12">
        <v>330.536743</v>
      </c>
      <c r="D12">
        <v>2.2174510000000001</v>
      </c>
      <c r="E12">
        <v>0.48947099999999999</v>
      </c>
      <c r="F12">
        <v>517.332581</v>
      </c>
      <c r="G12">
        <v>2.38801</v>
      </c>
      <c r="H12">
        <v>2.5654379999999999</v>
      </c>
      <c r="I12">
        <v>2.7330459999999999</v>
      </c>
      <c r="J12">
        <v>0</v>
      </c>
      <c r="K12">
        <v>976.13824499999998</v>
      </c>
    </row>
    <row r="13" spans="1:11" x14ac:dyDescent="0.25">
      <c r="A13">
        <v>2043</v>
      </c>
      <c r="B13">
        <v>131.30926500000001</v>
      </c>
      <c r="C13">
        <v>332.91735799999998</v>
      </c>
      <c r="D13">
        <v>2.1549939999999999</v>
      </c>
      <c r="E13">
        <v>0.49047299999999999</v>
      </c>
      <c r="F13">
        <v>502.76123000000001</v>
      </c>
      <c r="G13">
        <v>2.3207490000000002</v>
      </c>
      <c r="H13">
        <v>2.493179</v>
      </c>
      <c r="I13">
        <v>2.656066</v>
      </c>
      <c r="J13">
        <v>0</v>
      </c>
      <c r="K13">
        <v>977.10333300000002</v>
      </c>
    </row>
    <row r="14" spans="1:11" x14ac:dyDescent="0.25">
      <c r="A14">
        <v>2042</v>
      </c>
      <c r="B14">
        <v>144.83325199999999</v>
      </c>
      <c r="C14">
        <v>335.44134500000001</v>
      </c>
      <c r="D14">
        <v>2.0971380000000002</v>
      </c>
      <c r="E14">
        <v>0.49220199999999997</v>
      </c>
      <c r="F14">
        <v>489.26348899999999</v>
      </c>
      <c r="G14">
        <v>2.2584430000000002</v>
      </c>
      <c r="H14">
        <v>2.4262440000000001</v>
      </c>
      <c r="I14">
        <v>2.5847579999999999</v>
      </c>
      <c r="J14">
        <v>0</v>
      </c>
      <c r="K14">
        <v>979.39685099999997</v>
      </c>
    </row>
    <row r="15" spans="1:11" x14ac:dyDescent="0.25">
      <c r="A15">
        <v>2041</v>
      </c>
      <c r="B15">
        <v>158.02543600000001</v>
      </c>
      <c r="C15">
        <v>336.600525</v>
      </c>
      <c r="D15">
        <v>2.0353520000000001</v>
      </c>
      <c r="E15">
        <v>0.49284299999999998</v>
      </c>
      <c r="F15">
        <v>474.84887700000002</v>
      </c>
      <c r="G15">
        <v>2.1919050000000002</v>
      </c>
      <c r="H15">
        <v>2.3547630000000002</v>
      </c>
      <c r="I15">
        <v>2.5086059999999999</v>
      </c>
      <c r="J15">
        <v>0</v>
      </c>
      <c r="K15">
        <v>979.05828899999995</v>
      </c>
    </row>
    <row r="16" spans="1:11" x14ac:dyDescent="0.25">
      <c r="A16">
        <v>2040</v>
      </c>
      <c r="B16">
        <v>171.80561800000001</v>
      </c>
      <c r="C16">
        <v>337.33624300000002</v>
      </c>
      <c r="D16">
        <v>1.977708</v>
      </c>
      <c r="E16">
        <v>0.49430800000000003</v>
      </c>
      <c r="F16">
        <v>461.40045199999997</v>
      </c>
      <c r="G16">
        <v>2.1298270000000001</v>
      </c>
      <c r="H16">
        <v>2.2880720000000001</v>
      </c>
      <c r="I16">
        <v>2.4375589999999998</v>
      </c>
      <c r="J16">
        <v>0</v>
      </c>
      <c r="K16">
        <v>979.86975099999995</v>
      </c>
    </row>
    <row r="17" spans="1:11" x14ac:dyDescent="0.25">
      <c r="A17">
        <v>2039</v>
      </c>
      <c r="B17">
        <v>186.04432700000001</v>
      </c>
      <c r="C17">
        <v>337.47348</v>
      </c>
      <c r="D17">
        <v>1.9226080000000001</v>
      </c>
      <c r="E17">
        <v>0.496506</v>
      </c>
      <c r="F17">
        <v>448.545502</v>
      </c>
      <c r="G17">
        <v>2.0704880000000001</v>
      </c>
      <c r="H17">
        <v>2.2243240000000002</v>
      </c>
      <c r="I17">
        <v>2.3696470000000001</v>
      </c>
      <c r="J17">
        <v>0</v>
      </c>
      <c r="K17">
        <v>981.14685099999997</v>
      </c>
    </row>
    <row r="18" spans="1:11" x14ac:dyDescent="0.25">
      <c r="A18">
        <v>2038</v>
      </c>
      <c r="B18">
        <v>199.508972</v>
      </c>
      <c r="C18">
        <v>336.64590500000003</v>
      </c>
      <c r="D18">
        <v>1.86426</v>
      </c>
      <c r="E18">
        <v>0.49760399999999999</v>
      </c>
      <c r="F18">
        <v>434.93289199999998</v>
      </c>
      <c r="G18">
        <v>2.0076529999999999</v>
      </c>
      <c r="H18">
        <v>2.1568200000000002</v>
      </c>
      <c r="I18">
        <v>2.2977319999999999</v>
      </c>
      <c r="J18">
        <v>0</v>
      </c>
      <c r="K18">
        <v>979.91186500000003</v>
      </c>
    </row>
    <row r="19" spans="1:11" x14ac:dyDescent="0.25">
      <c r="A19">
        <v>2037</v>
      </c>
      <c r="B19">
        <v>210.32974200000001</v>
      </c>
      <c r="C19">
        <v>337.62747200000001</v>
      </c>
      <c r="D19">
        <v>1.8063149999999999</v>
      </c>
      <c r="E19">
        <v>0.498529</v>
      </c>
      <c r="F19">
        <v>421.41424599999999</v>
      </c>
      <c r="G19">
        <v>1.9452510000000001</v>
      </c>
      <c r="H19">
        <v>2.089782</v>
      </c>
      <c r="I19">
        <v>2.2263130000000002</v>
      </c>
      <c r="J19">
        <v>0</v>
      </c>
      <c r="K19">
        <v>977.93768299999999</v>
      </c>
    </row>
    <row r="20" spans="1:11" x14ac:dyDescent="0.25">
      <c r="A20">
        <v>2036</v>
      </c>
      <c r="B20">
        <v>218.55239900000001</v>
      </c>
      <c r="C20">
        <v>344.63082900000001</v>
      </c>
      <c r="D20">
        <v>1.7622119999999999</v>
      </c>
      <c r="E20">
        <v>0.50331899999999996</v>
      </c>
      <c r="F20">
        <v>411.125092</v>
      </c>
      <c r="G20">
        <v>1.897756</v>
      </c>
      <c r="H20">
        <v>2.0387580000000001</v>
      </c>
      <c r="I20">
        <v>2.1719560000000002</v>
      </c>
      <c r="J20">
        <v>0</v>
      </c>
      <c r="K20">
        <v>982.68225099999995</v>
      </c>
    </row>
    <row r="21" spans="1:11" x14ac:dyDescent="0.25">
      <c r="A21">
        <v>2035</v>
      </c>
      <c r="B21">
        <v>228.78547699999999</v>
      </c>
      <c r="C21">
        <v>348.27847300000002</v>
      </c>
      <c r="D21">
        <v>1.7158800000000001</v>
      </c>
      <c r="E21">
        <v>0.50743000000000005</v>
      </c>
      <c r="F21">
        <v>400.31573500000002</v>
      </c>
      <c r="G21">
        <v>1.8478600000000001</v>
      </c>
      <c r="H21">
        <v>1.985155</v>
      </c>
      <c r="I21">
        <v>2.1148509999999998</v>
      </c>
      <c r="J21">
        <v>0</v>
      </c>
      <c r="K21">
        <v>985.55090299999995</v>
      </c>
    </row>
    <row r="22" spans="1:11" x14ac:dyDescent="0.25">
      <c r="A22">
        <v>2034</v>
      </c>
      <c r="B22">
        <v>236.77565000000001</v>
      </c>
      <c r="C22">
        <v>349.21078499999999</v>
      </c>
      <c r="D22">
        <v>1.657538</v>
      </c>
      <c r="E22">
        <v>0.50814300000000001</v>
      </c>
      <c r="F22">
        <v>386.70461999999998</v>
      </c>
      <c r="G22">
        <v>1.785031</v>
      </c>
      <c r="H22">
        <v>1.9176569999999999</v>
      </c>
      <c r="I22">
        <v>2.0429439999999999</v>
      </c>
      <c r="J22">
        <v>0</v>
      </c>
      <c r="K22">
        <v>980.60241699999995</v>
      </c>
    </row>
    <row r="23" spans="1:11" x14ac:dyDescent="0.25">
      <c r="A23">
        <v>2033</v>
      </c>
      <c r="B23">
        <v>244.811722</v>
      </c>
      <c r="C23">
        <v>351.04898100000003</v>
      </c>
      <c r="D23">
        <v>1.604949</v>
      </c>
      <c r="E23">
        <v>0.51067099999999999</v>
      </c>
      <c r="F23">
        <v>374.43545499999999</v>
      </c>
      <c r="G23">
        <v>1.728396</v>
      </c>
      <c r="H23">
        <v>1.8568150000000001</v>
      </c>
      <c r="I23">
        <v>1.9781260000000001</v>
      </c>
      <c r="J23">
        <v>0</v>
      </c>
      <c r="K23">
        <v>977.975098</v>
      </c>
    </row>
    <row r="24" spans="1:11" x14ac:dyDescent="0.25">
      <c r="A24">
        <v>2032</v>
      </c>
      <c r="B24">
        <v>250.27235400000001</v>
      </c>
      <c r="C24">
        <v>355.40701300000001</v>
      </c>
      <c r="D24">
        <v>1.5548869999999999</v>
      </c>
      <c r="E24">
        <v>0.51392700000000002</v>
      </c>
      <c r="F24">
        <v>362.756012</v>
      </c>
      <c r="G24">
        <v>1.6744840000000001</v>
      </c>
      <c r="H24">
        <v>1.798897</v>
      </c>
      <c r="I24">
        <v>1.9164239999999999</v>
      </c>
      <c r="J24">
        <v>0</v>
      </c>
      <c r="K24">
        <v>975.89404300000001</v>
      </c>
    </row>
    <row r="25" spans="1:11" x14ac:dyDescent="0.25">
      <c r="A25">
        <v>2031</v>
      </c>
      <c r="B25">
        <v>256.645355</v>
      </c>
      <c r="C25">
        <v>357.63510100000002</v>
      </c>
      <c r="D25">
        <v>1.5043040000000001</v>
      </c>
      <c r="E25">
        <v>0.51693299999999998</v>
      </c>
      <c r="F25">
        <v>350.95504799999998</v>
      </c>
      <c r="G25">
        <v>1.6200110000000001</v>
      </c>
      <c r="H25">
        <v>1.7403770000000001</v>
      </c>
      <c r="I25">
        <v>1.8540810000000001</v>
      </c>
      <c r="J25">
        <v>0</v>
      </c>
      <c r="K25">
        <v>972.47125200000005</v>
      </c>
    </row>
    <row r="26" spans="1:11" x14ac:dyDescent="0.25">
      <c r="A26">
        <v>2030</v>
      </c>
      <c r="B26">
        <v>262.66973899999999</v>
      </c>
      <c r="C26">
        <v>360.65728799999999</v>
      </c>
      <c r="D26">
        <v>1.4582569999999999</v>
      </c>
      <c r="E26">
        <v>0.52147699999999997</v>
      </c>
      <c r="F26">
        <v>340.62298600000003</v>
      </c>
      <c r="G26">
        <v>1.570422</v>
      </c>
      <c r="H26">
        <v>1.687103</v>
      </c>
      <c r="I26">
        <v>1.797326</v>
      </c>
      <c r="J26">
        <v>0</v>
      </c>
      <c r="K26">
        <v>970.98468000000003</v>
      </c>
    </row>
    <row r="27" spans="1:11" x14ac:dyDescent="0.25">
      <c r="A27">
        <v>2029</v>
      </c>
      <c r="B27">
        <v>270.68841600000002</v>
      </c>
      <c r="C27">
        <v>369.00195300000001</v>
      </c>
      <c r="D27">
        <v>1.430736</v>
      </c>
      <c r="E27">
        <v>0.53297399999999995</v>
      </c>
      <c r="F27">
        <v>334.625854</v>
      </c>
      <c r="G27">
        <v>1.5407839999999999</v>
      </c>
      <c r="H27">
        <v>1.6552629999999999</v>
      </c>
      <c r="I27">
        <v>1.763406</v>
      </c>
      <c r="J27">
        <v>0</v>
      </c>
      <c r="K27">
        <v>981.23956299999998</v>
      </c>
    </row>
    <row r="28" spans="1:11" x14ac:dyDescent="0.25">
      <c r="A28">
        <v>2028</v>
      </c>
      <c r="B28">
        <v>271.92001299999998</v>
      </c>
      <c r="C28">
        <v>367.16564899999997</v>
      </c>
      <c r="D28">
        <v>1.367756</v>
      </c>
      <c r="E28">
        <v>0.53148200000000001</v>
      </c>
      <c r="F28">
        <v>320.46148699999998</v>
      </c>
      <c r="G28">
        <v>1.47296</v>
      </c>
      <c r="H28">
        <v>1.5824</v>
      </c>
      <c r="I28">
        <v>1.685783</v>
      </c>
      <c r="J28">
        <v>0</v>
      </c>
      <c r="K28">
        <v>966.18756099999996</v>
      </c>
    </row>
    <row r="29" spans="1:11" x14ac:dyDescent="0.25">
      <c r="A29">
        <v>2027</v>
      </c>
      <c r="B29">
        <v>269.96063199999998</v>
      </c>
      <c r="C29">
        <v>368.80770899999999</v>
      </c>
      <c r="D29">
        <v>1.310783</v>
      </c>
      <c r="E29">
        <v>0.53358700000000003</v>
      </c>
      <c r="F29">
        <v>308.562927</v>
      </c>
      <c r="G29">
        <v>1.4116040000000001</v>
      </c>
      <c r="H29">
        <v>1.5164850000000001</v>
      </c>
      <c r="I29">
        <v>1.6155619999999999</v>
      </c>
      <c r="J29">
        <v>0</v>
      </c>
      <c r="K29">
        <v>953.71936000000005</v>
      </c>
    </row>
    <row r="30" spans="1:11" x14ac:dyDescent="0.25">
      <c r="A30">
        <v>2026</v>
      </c>
      <c r="B30">
        <v>273.16470299999997</v>
      </c>
      <c r="C30">
        <v>377.43167099999999</v>
      </c>
      <c r="D30">
        <v>1.2895080000000001</v>
      </c>
      <c r="E30">
        <v>0.55846799999999996</v>
      </c>
      <c r="F30">
        <v>309.47274800000002</v>
      </c>
      <c r="G30">
        <v>1.388693</v>
      </c>
      <c r="H30">
        <v>1.4918720000000001</v>
      </c>
      <c r="I30">
        <v>1.58934</v>
      </c>
      <c r="J30">
        <v>0</v>
      </c>
      <c r="K30">
        <v>966.38690199999996</v>
      </c>
    </row>
    <row r="31" spans="1:11" x14ac:dyDescent="0.25">
      <c r="A31">
        <v>2025</v>
      </c>
      <c r="B31">
        <v>268.64215100000001</v>
      </c>
      <c r="C31">
        <v>378.94164999999998</v>
      </c>
      <c r="D31">
        <v>1.2498549999999999</v>
      </c>
      <c r="E31">
        <v>0.58546100000000001</v>
      </c>
      <c r="F31">
        <v>311.01882899999998</v>
      </c>
      <c r="G31">
        <v>1.34599</v>
      </c>
      <c r="H31">
        <v>1.4459960000000001</v>
      </c>
      <c r="I31">
        <v>1.5404679999999999</v>
      </c>
      <c r="J31">
        <v>0</v>
      </c>
      <c r="K31">
        <v>964.77038600000003</v>
      </c>
    </row>
    <row r="32" spans="1:11" x14ac:dyDescent="0.25">
      <c r="A32">
        <v>2024</v>
      </c>
      <c r="B32">
        <v>256.30319200000002</v>
      </c>
      <c r="C32">
        <v>370.47814899999997</v>
      </c>
      <c r="D32">
        <v>1.18303</v>
      </c>
      <c r="E32">
        <v>0.60292599999999996</v>
      </c>
      <c r="F32">
        <v>307.91522200000003</v>
      </c>
      <c r="G32">
        <v>1.274025</v>
      </c>
      <c r="H32">
        <v>1.368684</v>
      </c>
      <c r="I32">
        <v>1.458105</v>
      </c>
      <c r="J32">
        <v>0</v>
      </c>
      <c r="K32">
        <v>940.58337400000005</v>
      </c>
    </row>
    <row r="33" spans="1:11" x14ac:dyDescent="0.25">
      <c r="A33">
        <v>2023</v>
      </c>
      <c r="B33">
        <v>241.69340500000001</v>
      </c>
      <c r="C33">
        <v>356.18954500000001</v>
      </c>
      <c r="D33">
        <v>1.107456</v>
      </c>
      <c r="E33">
        <v>0.61705100000000002</v>
      </c>
      <c r="F33">
        <v>303.46545400000002</v>
      </c>
      <c r="G33">
        <v>1.1926380000000001</v>
      </c>
      <c r="H33">
        <v>1.28125</v>
      </c>
      <c r="I33">
        <v>1.3649579999999999</v>
      </c>
      <c r="J33">
        <v>0</v>
      </c>
      <c r="K33">
        <v>906.911743</v>
      </c>
    </row>
    <row r="34" spans="1:11" x14ac:dyDescent="0.25">
      <c r="A34">
        <v>2022</v>
      </c>
      <c r="B34">
        <v>229.101303</v>
      </c>
      <c r="C34">
        <v>341.420502</v>
      </c>
      <c r="D34">
        <v>1.0420659999999999</v>
      </c>
      <c r="E34">
        <v>0.63706600000000002</v>
      </c>
      <c r="F34">
        <v>303.149292</v>
      </c>
      <c r="G34">
        <v>1.124236</v>
      </c>
      <c r="H34">
        <v>1.2055990000000001</v>
      </c>
      <c r="I34">
        <v>1.2843640000000001</v>
      </c>
      <c r="J34">
        <v>0</v>
      </c>
      <c r="K34">
        <v>878.96453899999995</v>
      </c>
    </row>
    <row r="35" spans="1:11" x14ac:dyDescent="0.25">
      <c r="A35">
        <v>2021</v>
      </c>
      <c r="B35">
        <v>209.25556900000001</v>
      </c>
      <c r="C35">
        <v>316.24591099999998</v>
      </c>
      <c r="D35">
        <v>0.94705799999999996</v>
      </c>
      <c r="E35">
        <v>0.63694700000000004</v>
      </c>
      <c r="F35">
        <v>292.40875199999999</v>
      </c>
      <c r="G35">
        <v>1.0340469999999999</v>
      </c>
      <c r="H35">
        <v>1.0956809999999999</v>
      </c>
      <c r="I35">
        <v>1.167265</v>
      </c>
      <c r="J35">
        <v>0</v>
      </c>
      <c r="K35">
        <v>822.79125999999997</v>
      </c>
    </row>
    <row r="36" spans="1:11" x14ac:dyDescent="0.25">
      <c r="A36">
        <v>2020</v>
      </c>
      <c r="B36">
        <v>180.749008</v>
      </c>
      <c r="C36">
        <v>276.82663000000002</v>
      </c>
      <c r="D36">
        <v>0.81437199999999998</v>
      </c>
      <c r="E36">
        <v>0.60410600000000003</v>
      </c>
      <c r="F36">
        <v>266.90481599999998</v>
      </c>
      <c r="G36">
        <v>0.89579500000000001</v>
      </c>
      <c r="H36">
        <v>0.94217200000000001</v>
      </c>
      <c r="I36">
        <v>1.003727</v>
      </c>
      <c r="J36">
        <v>0</v>
      </c>
      <c r="K36">
        <v>728.74066200000004</v>
      </c>
    </row>
    <row r="37" spans="1:11" x14ac:dyDescent="0.25">
      <c r="A37">
        <v>2019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7"/>
  <sheetViews>
    <sheetView workbookViewId="0">
      <selection activeCell="I34" sqref="I34"/>
    </sheetView>
  </sheetViews>
  <sheetFormatPr defaultColWidth="8.85546875" defaultRowHeight="15" x14ac:dyDescent="0.25"/>
  <sheetData>
    <row r="1" spans="1:21" x14ac:dyDescent="0.25">
      <c r="A1" t="s">
        <v>1177</v>
      </c>
    </row>
    <row r="2" spans="1:21" x14ac:dyDescent="0.25">
      <c r="A2" t="s">
        <v>1178</v>
      </c>
    </row>
    <row r="3" spans="1:21" x14ac:dyDescent="0.25">
      <c r="A3" t="s">
        <v>1179</v>
      </c>
    </row>
    <row r="4" spans="1:21" x14ac:dyDescent="0.25">
      <c r="A4" t="s">
        <v>253</v>
      </c>
    </row>
    <row r="5" spans="1:21" s="12" customFormat="1" ht="105" x14ac:dyDescent="0.25">
      <c r="A5" s="12" t="s">
        <v>1180</v>
      </c>
      <c r="B5" s="12" t="s">
        <v>1181</v>
      </c>
      <c r="C5" s="12" t="s">
        <v>1182</v>
      </c>
      <c r="D5" s="12" t="s">
        <v>1183</v>
      </c>
      <c r="E5" s="12" t="s">
        <v>1184</v>
      </c>
      <c r="F5" s="12" t="s">
        <v>1185</v>
      </c>
      <c r="G5" s="12" t="s">
        <v>1186</v>
      </c>
      <c r="H5" s="12" t="s">
        <v>1187</v>
      </c>
      <c r="I5" s="12" t="s">
        <v>1188</v>
      </c>
      <c r="J5" s="12" t="s">
        <v>1189</v>
      </c>
      <c r="K5" s="12" t="s">
        <v>1190</v>
      </c>
      <c r="L5" s="12" t="s">
        <v>1191</v>
      </c>
      <c r="M5" s="12" t="s">
        <v>1192</v>
      </c>
      <c r="N5" s="12" t="s">
        <v>1193</v>
      </c>
      <c r="O5" s="12" t="s">
        <v>1194</v>
      </c>
      <c r="P5" s="12" t="s">
        <v>1195</v>
      </c>
      <c r="Q5" s="12" t="s">
        <v>1196</v>
      </c>
      <c r="R5" s="12" t="s">
        <v>1197</v>
      </c>
      <c r="S5" s="12" t="s">
        <v>1198</v>
      </c>
      <c r="T5" s="12" t="s">
        <v>1199</v>
      </c>
      <c r="U5" s="12" t="s">
        <v>1200</v>
      </c>
    </row>
    <row r="6" spans="1:21" x14ac:dyDescent="0.25">
      <c r="A6">
        <v>2050</v>
      </c>
      <c r="B6">
        <v>180.58569299999999</v>
      </c>
      <c r="C6">
        <v>81.700012000000001</v>
      </c>
      <c r="D6">
        <v>0.913358</v>
      </c>
      <c r="E6">
        <v>0.21962999999999999</v>
      </c>
      <c r="F6">
        <v>94.388938999999993</v>
      </c>
      <c r="G6">
        <v>1.0498909999999999</v>
      </c>
      <c r="H6">
        <v>1.132452</v>
      </c>
      <c r="I6">
        <v>1.1494420000000001</v>
      </c>
      <c r="J6">
        <v>1.1900000000000001E-4</v>
      </c>
      <c r="K6">
        <v>361.13952599999999</v>
      </c>
      <c r="L6">
        <v>213.534637</v>
      </c>
      <c r="M6">
        <v>101.15113100000001</v>
      </c>
      <c r="N6">
        <v>0.78089799999999998</v>
      </c>
      <c r="O6">
        <v>1.0167109999999999</v>
      </c>
      <c r="P6">
        <v>19.675329000000001</v>
      </c>
      <c r="Q6">
        <v>0.99669399999999997</v>
      </c>
      <c r="R6">
        <v>1.0772170000000001</v>
      </c>
      <c r="S6">
        <v>1.011649</v>
      </c>
      <c r="T6">
        <v>1.6549020000000001</v>
      </c>
      <c r="U6">
        <v>340.89920000000001</v>
      </c>
    </row>
    <row r="7" spans="1:21" x14ac:dyDescent="0.25">
      <c r="A7">
        <v>2049</v>
      </c>
      <c r="B7">
        <v>182.92906199999999</v>
      </c>
      <c r="C7">
        <v>81.383301000000003</v>
      </c>
      <c r="D7">
        <v>0.88599499999999998</v>
      </c>
      <c r="E7">
        <v>0.21348200000000001</v>
      </c>
      <c r="F7">
        <v>92.185958999999997</v>
      </c>
      <c r="G7">
        <v>1.018437</v>
      </c>
      <c r="H7">
        <v>1.098525</v>
      </c>
      <c r="I7">
        <v>1.1150070000000001</v>
      </c>
      <c r="J7">
        <v>1.22E-4</v>
      </c>
      <c r="K7">
        <v>360.82986499999998</v>
      </c>
      <c r="L7">
        <v>210.11914100000001</v>
      </c>
      <c r="M7">
        <v>100.072861</v>
      </c>
      <c r="N7">
        <v>0.745556</v>
      </c>
      <c r="O7">
        <v>0.98614900000000005</v>
      </c>
      <c r="P7">
        <v>18.784842000000001</v>
      </c>
      <c r="Q7">
        <v>0.95158500000000001</v>
      </c>
      <c r="R7">
        <v>1.0284629999999999</v>
      </c>
      <c r="S7">
        <v>0.96586300000000003</v>
      </c>
      <c r="T7">
        <v>1.580003</v>
      </c>
      <c r="U7">
        <v>335.23449699999998</v>
      </c>
    </row>
    <row r="8" spans="1:21" x14ac:dyDescent="0.25">
      <c r="A8">
        <v>2048</v>
      </c>
      <c r="B8">
        <v>185.01487700000001</v>
      </c>
      <c r="C8">
        <v>81.240600999999998</v>
      </c>
      <c r="D8">
        <v>0.85739699999999996</v>
      </c>
      <c r="E8">
        <v>0.20738999999999999</v>
      </c>
      <c r="F8">
        <v>89.210350000000005</v>
      </c>
      <c r="G8">
        <v>0.985564</v>
      </c>
      <c r="H8">
        <v>1.0630660000000001</v>
      </c>
      <c r="I8">
        <v>1.079016</v>
      </c>
      <c r="J8">
        <v>1.26E-4</v>
      </c>
      <c r="K8">
        <v>359.65835600000003</v>
      </c>
      <c r="L8">
        <v>205.17477400000001</v>
      </c>
      <c r="M8">
        <v>98.234961999999996</v>
      </c>
      <c r="N8">
        <v>0.70638999999999996</v>
      </c>
      <c r="O8">
        <v>0.95025000000000004</v>
      </c>
      <c r="P8">
        <v>17.798033</v>
      </c>
      <c r="Q8">
        <v>0.90159599999999995</v>
      </c>
      <c r="R8">
        <v>0.97443500000000005</v>
      </c>
      <c r="S8">
        <v>0.91512400000000005</v>
      </c>
      <c r="T8">
        <v>1.4970019999999999</v>
      </c>
      <c r="U8">
        <v>327.15252700000002</v>
      </c>
    </row>
    <row r="9" spans="1:21" x14ac:dyDescent="0.25">
      <c r="A9">
        <v>2047</v>
      </c>
      <c r="B9">
        <v>184.698151</v>
      </c>
      <c r="C9">
        <v>79.682343000000003</v>
      </c>
      <c r="D9">
        <v>0.81970200000000004</v>
      </c>
      <c r="E9">
        <v>0.19945099999999999</v>
      </c>
      <c r="F9">
        <v>85.771857999999995</v>
      </c>
      <c r="G9">
        <v>0.94223500000000004</v>
      </c>
      <c r="H9">
        <v>1.01633</v>
      </c>
      <c r="I9">
        <v>1.0315780000000001</v>
      </c>
      <c r="J9">
        <v>1.2799999999999999E-4</v>
      </c>
      <c r="K9">
        <v>354.16177399999998</v>
      </c>
      <c r="L9">
        <v>202.73142999999999</v>
      </c>
      <c r="M9">
        <v>97.567085000000006</v>
      </c>
      <c r="N9">
        <v>0.67727599999999999</v>
      </c>
      <c r="O9">
        <v>0.92753300000000005</v>
      </c>
      <c r="P9">
        <v>17.064501</v>
      </c>
      <c r="Q9">
        <v>0.86443700000000001</v>
      </c>
      <c r="R9">
        <v>0.93427499999999997</v>
      </c>
      <c r="S9">
        <v>0.87740799999999997</v>
      </c>
      <c r="T9">
        <v>1.4353039999999999</v>
      </c>
      <c r="U9">
        <v>323.07925399999999</v>
      </c>
    </row>
    <row r="10" spans="1:21" x14ac:dyDescent="0.25">
      <c r="A10">
        <v>2046</v>
      </c>
      <c r="B10">
        <v>186.52847299999999</v>
      </c>
      <c r="C10">
        <v>79.472167999999996</v>
      </c>
      <c r="D10">
        <v>0.79286599999999996</v>
      </c>
      <c r="E10">
        <v>0.19438900000000001</v>
      </c>
      <c r="F10">
        <v>82.963829000000004</v>
      </c>
      <c r="G10">
        <v>0.91138799999999998</v>
      </c>
      <c r="H10">
        <v>0.98305699999999996</v>
      </c>
      <c r="I10">
        <v>0.99780599999999997</v>
      </c>
      <c r="J10">
        <v>1.3100000000000001E-4</v>
      </c>
      <c r="K10">
        <v>352.84414700000002</v>
      </c>
      <c r="L10">
        <v>202.54257200000001</v>
      </c>
      <c r="M10">
        <v>97.969802999999999</v>
      </c>
      <c r="N10">
        <v>0.65660499999999999</v>
      </c>
      <c r="O10">
        <v>0.91631799999999997</v>
      </c>
      <c r="P10">
        <v>16.543661</v>
      </c>
      <c r="Q10">
        <v>0.83805300000000005</v>
      </c>
      <c r="R10">
        <v>0.90575899999999998</v>
      </c>
      <c r="S10">
        <v>0.85062800000000005</v>
      </c>
      <c r="T10">
        <v>1.3914960000000001</v>
      </c>
      <c r="U10">
        <v>322.614868</v>
      </c>
    </row>
    <row r="11" spans="1:21" x14ac:dyDescent="0.25">
      <c r="A11">
        <v>2045</v>
      </c>
      <c r="B11">
        <v>187.95594800000001</v>
      </c>
      <c r="C11">
        <v>78.944419999999994</v>
      </c>
      <c r="D11">
        <v>0.76510900000000004</v>
      </c>
      <c r="E11">
        <v>0.19009400000000001</v>
      </c>
      <c r="F11">
        <v>80.059334000000007</v>
      </c>
      <c r="G11">
        <v>0.87948000000000004</v>
      </c>
      <c r="H11">
        <v>0.94864099999999996</v>
      </c>
      <c r="I11">
        <v>0.96287400000000001</v>
      </c>
      <c r="J11">
        <v>1.34E-4</v>
      </c>
      <c r="K11">
        <v>350.70605499999999</v>
      </c>
      <c r="L11">
        <v>199.18071</v>
      </c>
      <c r="M11">
        <v>96.820175000000006</v>
      </c>
      <c r="N11">
        <v>0.62661</v>
      </c>
      <c r="O11">
        <v>0.89408600000000005</v>
      </c>
      <c r="P11">
        <v>15.787907000000001</v>
      </c>
      <c r="Q11">
        <v>0.79976899999999995</v>
      </c>
      <c r="R11">
        <v>0.86438199999999998</v>
      </c>
      <c r="S11">
        <v>0.81176899999999996</v>
      </c>
      <c r="T11">
        <v>1.3279289999999999</v>
      </c>
      <c r="U11">
        <v>317.11334199999999</v>
      </c>
    </row>
    <row r="12" spans="1:21" x14ac:dyDescent="0.25">
      <c r="A12">
        <v>2044</v>
      </c>
      <c r="B12">
        <v>187.20150799999999</v>
      </c>
      <c r="C12">
        <v>77.526398</v>
      </c>
      <c r="D12">
        <v>0.72930200000000001</v>
      </c>
      <c r="E12">
        <v>0.18385199999999999</v>
      </c>
      <c r="F12">
        <v>76.020347999999998</v>
      </c>
      <c r="G12">
        <v>0.83832099999999998</v>
      </c>
      <c r="H12">
        <v>0.90424499999999997</v>
      </c>
      <c r="I12">
        <v>0.91781199999999996</v>
      </c>
      <c r="J12">
        <v>1.36E-4</v>
      </c>
      <c r="K12">
        <v>344.32199100000003</v>
      </c>
      <c r="L12">
        <v>195.31875600000001</v>
      </c>
      <c r="M12">
        <v>95.405356999999995</v>
      </c>
      <c r="N12">
        <v>0.59631400000000001</v>
      </c>
      <c r="O12">
        <v>0.86995900000000004</v>
      </c>
      <c r="P12">
        <v>15.02459</v>
      </c>
      <c r="Q12">
        <v>0.76110100000000003</v>
      </c>
      <c r="R12">
        <v>0.82259000000000004</v>
      </c>
      <c r="S12">
        <v>0.77252200000000004</v>
      </c>
      <c r="T12">
        <v>1.2637259999999999</v>
      </c>
      <c r="U12">
        <v>310.8349</v>
      </c>
    </row>
    <row r="13" spans="1:21" x14ac:dyDescent="0.25">
      <c r="A13">
        <v>2043</v>
      </c>
      <c r="B13">
        <v>188.110794</v>
      </c>
      <c r="C13">
        <v>76.724884000000003</v>
      </c>
      <c r="D13">
        <v>0.702206</v>
      </c>
      <c r="E13">
        <v>0.17982400000000001</v>
      </c>
      <c r="F13">
        <v>73.195992000000004</v>
      </c>
      <c r="G13">
        <v>0.807176</v>
      </c>
      <c r="H13">
        <v>0.87065000000000003</v>
      </c>
      <c r="I13">
        <v>0.88371299999999997</v>
      </c>
      <c r="J13">
        <v>1.3899999999999999E-4</v>
      </c>
      <c r="K13">
        <v>341.47540300000003</v>
      </c>
      <c r="L13">
        <v>192.53448499999999</v>
      </c>
      <c r="M13">
        <v>94.461594000000005</v>
      </c>
      <c r="N13">
        <v>0.57040999999999997</v>
      </c>
      <c r="O13">
        <v>0.85108600000000001</v>
      </c>
      <c r="P13">
        <v>14.371921</v>
      </c>
      <c r="Q13">
        <v>0.72803899999999999</v>
      </c>
      <c r="R13">
        <v>0.78685700000000003</v>
      </c>
      <c r="S13">
        <v>0.73896300000000004</v>
      </c>
      <c r="T13">
        <v>1.2088300000000001</v>
      </c>
      <c r="U13">
        <v>306.25216699999999</v>
      </c>
    </row>
    <row r="14" spans="1:21" x14ac:dyDescent="0.25">
      <c r="A14">
        <v>2042</v>
      </c>
      <c r="B14">
        <v>189.15933200000001</v>
      </c>
      <c r="C14">
        <v>75.941940000000002</v>
      </c>
      <c r="D14">
        <v>0.67674199999999995</v>
      </c>
      <c r="E14">
        <v>0.17641499999999999</v>
      </c>
      <c r="F14">
        <v>70.541595000000001</v>
      </c>
      <c r="G14">
        <v>0.77790400000000004</v>
      </c>
      <c r="H14">
        <v>0.83907699999999996</v>
      </c>
      <c r="I14">
        <v>0.85166600000000003</v>
      </c>
      <c r="J14">
        <v>1.4200000000000001E-4</v>
      </c>
      <c r="K14">
        <v>338.96481299999999</v>
      </c>
      <c r="L14">
        <v>188.929565</v>
      </c>
      <c r="M14">
        <v>93.060012999999998</v>
      </c>
      <c r="N14">
        <v>0.54311200000000004</v>
      </c>
      <c r="O14">
        <v>0.83000200000000002</v>
      </c>
      <c r="P14">
        <v>13.684125999999999</v>
      </c>
      <c r="Q14">
        <v>0.69319699999999995</v>
      </c>
      <c r="R14">
        <v>0.74920100000000001</v>
      </c>
      <c r="S14">
        <v>0.70359899999999997</v>
      </c>
      <c r="T14">
        <v>1.150979</v>
      </c>
      <c r="U14">
        <v>300.34381100000002</v>
      </c>
    </row>
    <row r="15" spans="1:21" x14ac:dyDescent="0.25">
      <c r="A15">
        <v>2041</v>
      </c>
      <c r="B15">
        <v>190.30789200000001</v>
      </c>
      <c r="C15">
        <v>75.407905999999997</v>
      </c>
      <c r="D15">
        <v>0.65046199999999998</v>
      </c>
      <c r="E15">
        <v>0.17296700000000001</v>
      </c>
      <c r="F15">
        <v>66.663818000000006</v>
      </c>
      <c r="G15">
        <v>0.74769600000000003</v>
      </c>
      <c r="H15">
        <v>0.80649300000000002</v>
      </c>
      <c r="I15">
        <v>0.81859300000000002</v>
      </c>
      <c r="J15">
        <v>1.45E-4</v>
      </c>
      <c r="K15">
        <v>335.57598899999999</v>
      </c>
      <c r="L15">
        <v>185.272369</v>
      </c>
      <c r="M15">
        <v>91.616553999999994</v>
      </c>
      <c r="N15">
        <v>0.51681500000000002</v>
      </c>
      <c r="O15">
        <v>0.81084999999999996</v>
      </c>
      <c r="P15">
        <v>13.021554999999999</v>
      </c>
      <c r="Q15">
        <v>0.65963400000000005</v>
      </c>
      <c r="R15">
        <v>0.71292500000000003</v>
      </c>
      <c r="S15">
        <v>0.66953099999999999</v>
      </c>
      <c r="T15">
        <v>1.0952500000000001</v>
      </c>
      <c r="U15">
        <v>294.37548800000002</v>
      </c>
    </row>
    <row r="16" spans="1:21" x14ac:dyDescent="0.25">
      <c r="A16">
        <v>2040</v>
      </c>
      <c r="B16">
        <v>191.45024100000001</v>
      </c>
      <c r="C16">
        <v>74.481773000000004</v>
      </c>
      <c r="D16">
        <v>0.62575700000000001</v>
      </c>
      <c r="E16">
        <v>0.169873</v>
      </c>
      <c r="F16">
        <v>63.504947999999999</v>
      </c>
      <c r="G16">
        <v>0.71929799999999999</v>
      </c>
      <c r="H16">
        <v>0.77586200000000005</v>
      </c>
      <c r="I16">
        <v>0.78750200000000004</v>
      </c>
      <c r="J16">
        <v>1.4799999999999999E-4</v>
      </c>
      <c r="K16">
        <v>332.51541099999997</v>
      </c>
      <c r="L16">
        <v>179.956909</v>
      </c>
      <c r="M16">
        <v>89.336394999999996</v>
      </c>
      <c r="N16">
        <v>0.48713899999999999</v>
      </c>
      <c r="O16">
        <v>0.78487300000000004</v>
      </c>
      <c r="P16">
        <v>12.273846000000001</v>
      </c>
      <c r="Q16">
        <v>0.621757</v>
      </c>
      <c r="R16">
        <v>0.67198800000000003</v>
      </c>
      <c r="S16">
        <v>0.63108600000000004</v>
      </c>
      <c r="T16">
        <v>1.032359</v>
      </c>
      <c r="U16">
        <v>285.79632600000002</v>
      </c>
    </row>
    <row r="17" spans="1:21" x14ac:dyDescent="0.25">
      <c r="A17">
        <v>2039</v>
      </c>
      <c r="B17">
        <v>192.19929500000001</v>
      </c>
      <c r="C17">
        <v>73.386893999999998</v>
      </c>
      <c r="D17">
        <v>0.60235700000000003</v>
      </c>
      <c r="E17">
        <v>0.16753999999999999</v>
      </c>
      <c r="F17">
        <v>61.130257</v>
      </c>
      <c r="G17">
        <v>0.69240000000000002</v>
      </c>
      <c r="H17">
        <v>0.74684899999999999</v>
      </c>
      <c r="I17">
        <v>0.75805400000000001</v>
      </c>
      <c r="J17">
        <v>1.5100000000000001E-4</v>
      </c>
      <c r="K17">
        <v>329.68374599999999</v>
      </c>
      <c r="L17">
        <v>172.862381</v>
      </c>
      <c r="M17">
        <v>86.150604000000001</v>
      </c>
      <c r="N17">
        <v>0.45412000000000002</v>
      </c>
      <c r="O17">
        <v>0.75157499999999999</v>
      </c>
      <c r="P17">
        <v>11.441903</v>
      </c>
      <c r="Q17">
        <v>0.57961300000000004</v>
      </c>
      <c r="R17">
        <v>0.62644</v>
      </c>
      <c r="S17">
        <v>0.58831</v>
      </c>
      <c r="T17">
        <v>0.96238400000000002</v>
      </c>
      <c r="U17">
        <v>274.41735799999998</v>
      </c>
    </row>
    <row r="18" spans="1:21" x14ac:dyDescent="0.25">
      <c r="A18">
        <v>2038</v>
      </c>
      <c r="B18">
        <v>192.27671799999999</v>
      </c>
      <c r="C18">
        <v>72.067085000000006</v>
      </c>
      <c r="D18">
        <v>0.57802399999999998</v>
      </c>
      <c r="E18">
        <v>0.16528499999999999</v>
      </c>
      <c r="F18">
        <v>58.660789000000001</v>
      </c>
      <c r="G18">
        <v>0.66442999999999997</v>
      </c>
      <c r="H18">
        <v>0.71667899999999995</v>
      </c>
      <c r="I18">
        <v>0.72743199999999997</v>
      </c>
      <c r="J18">
        <v>1.54E-4</v>
      </c>
      <c r="K18">
        <v>325.856628</v>
      </c>
      <c r="L18">
        <v>166.95872499999999</v>
      </c>
      <c r="M18">
        <v>83.535544999999999</v>
      </c>
      <c r="N18">
        <v>0.42568800000000001</v>
      </c>
      <c r="O18">
        <v>0.723858</v>
      </c>
      <c r="P18">
        <v>10.725541</v>
      </c>
      <c r="Q18">
        <v>0.54332400000000003</v>
      </c>
      <c r="R18">
        <v>0.58721900000000005</v>
      </c>
      <c r="S18">
        <v>0.55147699999999999</v>
      </c>
      <c r="T18">
        <v>0.90213100000000002</v>
      </c>
      <c r="U18">
        <v>264.95352200000002</v>
      </c>
    </row>
    <row r="19" spans="1:21" x14ac:dyDescent="0.25">
      <c r="A19">
        <v>2037</v>
      </c>
      <c r="B19">
        <v>192.37344400000001</v>
      </c>
      <c r="C19">
        <v>70.507216999999997</v>
      </c>
      <c r="D19">
        <v>0.55433500000000002</v>
      </c>
      <c r="E19">
        <v>0.16298799999999999</v>
      </c>
      <c r="F19">
        <v>56.256672000000002</v>
      </c>
      <c r="G19">
        <v>0.63719899999999996</v>
      </c>
      <c r="H19">
        <v>0.687307</v>
      </c>
      <c r="I19">
        <v>0.69761899999999999</v>
      </c>
      <c r="J19">
        <v>1.5699999999999999E-4</v>
      </c>
      <c r="K19">
        <v>321.876892</v>
      </c>
      <c r="L19">
        <v>164.008972</v>
      </c>
      <c r="M19">
        <v>82.382980000000003</v>
      </c>
      <c r="N19">
        <v>0.40587000000000001</v>
      </c>
      <c r="O19">
        <v>0.70925899999999997</v>
      </c>
      <c r="P19">
        <v>10.226213</v>
      </c>
      <c r="Q19">
        <v>0.51802999999999999</v>
      </c>
      <c r="R19">
        <v>0.55988099999999996</v>
      </c>
      <c r="S19">
        <v>0.52580300000000002</v>
      </c>
      <c r="T19">
        <v>0.86013200000000001</v>
      </c>
      <c r="U19">
        <v>260.19714399999998</v>
      </c>
    </row>
    <row r="20" spans="1:21" x14ac:dyDescent="0.25">
      <c r="A20">
        <v>2036</v>
      </c>
      <c r="B20">
        <v>193.81104999999999</v>
      </c>
      <c r="C20">
        <v>69.528632999999999</v>
      </c>
      <c r="D20">
        <v>0.53563700000000003</v>
      </c>
      <c r="E20">
        <v>0.161963</v>
      </c>
      <c r="F20">
        <v>54.359116</v>
      </c>
      <c r="G20">
        <v>0.61570599999999998</v>
      </c>
      <c r="H20">
        <v>0.66412400000000005</v>
      </c>
      <c r="I20">
        <v>0.67408800000000002</v>
      </c>
      <c r="J20">
        <v>1.6100000000000001E-4</v>
      </c>
      <c r="K20">
        <v>320.35043300000001</v>
      </c>
      <c r="L20">
        <v>161.44515999999999</v>
      </c>
      <c r="M20">
        <v>81.265197999999998</v>
      </c>
      <c r="N20">
        <v>0.38755899999999999</v>
      </c>
      <c r="O20">
        <v>0.69614200000000004</v>
      </c>
      <c r="P20">
        <v>9.7648379999999992</v>
      </c>
      <c r="Q20">
        <v>0.49465799999999999</v>
      </c>
      <c r="R20">
        <v>0.53462100000000001</v>
      </c>
      <c r="S20">
        <v>0.50207999999999997</v>
      </c>
      <c r="T20">
        <v>0.821326</v>
      </c>
      <c r="U20">
        <v>255.91156000000001</v>
      </c>
    </row>
    <row r="21" spans="1:21" x14ac:dyDescent="0.25">
      <c r="A21">
        <v>2035</v>
      </c>
      <c r="B21">
        <v>194.59094200000001</v>
      </c>
      <c r="C21">
        <v>68.357330000000005</v>
      </c>
      <c r="D21">
        <v>0.51601799999999998</v>
      </c>
      <c r="E21">
        <v>0.16048499999999999</v>
      </c>
      <c r="F21">
        <v>52.368079999999999</v>
      </c>
      <c r="G21">
        <v>0.59315399999999996</v>
      </c>
      <c r="H21">
        <v>0.63979900000000001</v>
      </c>
      <c r="I21">
        <v>0.64939800000000003</v>
      </c>
      <c r="J21">
        <v>1.65E-4</v>
      </c>
      <c r="K21">
        <v>317.875427</v>
      </c>
      <c r="L21">
        <v>156.659775</v>
      </c>
      <c r="M21">
        <v>78.970878999999996</v>
      </c>
      <c r="N21">
        <v>0.36474600000000001</v>
      </c>
      <c r="O21">
        <v>0.67355500000000001</v>
      </c>
      <c r="P21">
        <v>9.1900469999999999</v>
      </c>
      <c r="Q21">
        <v>0.46554099999999998</v>
      </c>
      <c r="R21">
        <v>0.50315200000000004</v>
      </c>
      <c r="S21">
        <v>0.472526</v>
      </c>
      <c r="T21">
        <v>0.77298</v>
      </c>
      <c r="U21">
        <v>248.073227</v>
      </c>
    </row>
    <row r="22" spans="1:21" x14ac:dyDescent="0.25">
      <c r="A22">
        <v>2034</v>
      </c>
      <c r="B22">
        <v>193.70794699999999</v>
      </c>
      <c r="C22">
        <v>66.619422999999998</v>
      </c>
      <c r="D22">
        <v>0.49300300000000002</v>
      </c>
      <c r="E22">
        <v>0.157724</v>
      </c>
      <c r="F22">
        <v>50.032466999999997</v>
      </c>
      <c r="G22">
        <v>0.56669999999999998</v>
      </c>
      <c r="H22">
        <v>0.61126400000000003</v>
      </c>
      <c r="I22">
        <v>0.62043499999999996</v>
      </c>
      <c r="J22">
        <v>1.6699999999999999E-4</v>
      </c>
      <c r="K22">
        <v>312.80914300000001</v>
      </c>
      <c r="L22">
        <v>151.96386699999999</v>
      </c>
      <c r="M22">
        <v>76.598495</v>
      </c>
      <c r="N22">
        <v>0.34300000000000003</v>
      </c>
      <c r="O22">
        <v>0.65218399999999999</v>
      </c>
      <c r="P22">
        <v>8.6421480000000006</v>
      </c>
      <c r="Q22">
        <v>0.43778600000000001</v>
      </c>
      <c r="R22">
        <v>0.47315400000000002</v>
      </c>
      <c r="S22">
        <v>0.444355</v>
      </c>
      <c r="T22">
        <v>0.72689499999999996</v>
      </c>
      <c r="U22">
        <v>240.281891</v>
      </c>
    </row>
    <row r="23" spans="1:21" x14ac:dyDescent="0.25">
      <c r="A23">
        <v>2033</v>
      </c>
      <c r="B23">
        <v>193.40211500000001</v>
      </c>
      <c r="C23">
        <v>65.216812000000004</v>
      </c>
      <c r="D23">
        <v>0.47218100000000002</v>
      </c>
      <c r="E23">
        <v>0.15541199999999999</v>
      </c>
      <c r="F23">
        <v>47.615958999999997</v>
      </c>
      <c r="G23">
        <v>0.54276400000000002</v>
      </c>
      <c r="H23">
        <v>0.58544600000000002</v>
      </c>
      <c r="I23">
        <v>0.59423000000000004</v>
      </c>
      <c r="J23">
        <v>1.7000000000000001E-4</v>
      </c>
      <c r="K23">
        <v>308.58505200000002</v>
      </c>
      <c r="L23">
        <v>148.244675</v>
      </c>
      <c r="M23">
        <v>74.734939999999995</v>
      </c>
      <c r="N23">
        <v>0.32441700000000001</v>
      </c>
      <c r="O23">
        <v>0.63479699999999994</v>
      </c>
      <c r="P23">
        <v>8.1739460000000008</v>
      </c>
      <c r="Q23">
        <v>0.41406799999999999</v>
      </c>
      <c r="R23">
        <v>0.44751999999999997</v>
      </c>
      <c r="S23">
        <v>0.42028100000000002</v>
      </c>
      <c r="T23">
        <v>0.68751499999999999</v>
      </c>
      <c r="U23">
        <v>234.08216899999999</v>
      </c>
    </row>
    <row r="24" spans="1:21" x14ac:dyDescent="0.25">
      <c r="A24">
        <v>2032</v>
      </c>
      <c r="B24">
        <v>193.21283</v>
      </c>
      <c r="C24">
        <v>63.795490000000001</v>
      </c>
      <c r="D24">
        <v>0.45240000000000002</v>
      </c>
      <c r="E24">
        <v>0.15320500000000001</v>
      </c>
      <c r="F24">
        <v>45.263236999999997</v>
      </c>
      <c r="G24">
        <v>0.52002700000000002</v>
      </c>
      <c r="H24">
        <v>0.560921</v>
      </c>
      <c r="I24">
        <v>0.56933699999999998</v>
      </c>
      <c r="J24">
        <v>1.73E-4</v>
      </c>
      <c r="K24">
        <v>304.52761800000002</v>
      </c>
      <c r="L24">
        <v>144.37342799999999</v>
      </c>
      <c r="M24">
        <v>72.775604000000001</v>
      </c>
      <c r="N24">
        <v>0.30631199999999997</v>
      </c>
      <c r="O24">
        <v>0.61636500000000005</v>
      </c>
      <c r="P24">
        <v>7.7177720000000001</v>
      </c>
      <c r="Q24">
        <v>0.39095999999999997</v>
      </c>
      <c r="R24">
        <v>0.422545</v>
      </c>
      <c r="S24">
        <v>0.39682600000000001</v>
      </c>
      <c r="T24">
        <v>0.649146</v>
      </c>
      <c r="U24">
        <v>227.648956</v>
      </c>
    </row>
    <row r="25" spans="1:21" x14ac:dyDescent="0.25">
      <c r="A25">
        <v>2031</v>
      </c>
      <c r="B25">
        <v>192.50157200000001</v>
      </c>
      <c r="C25">
        <v>62.242939</v>
      </c>
      <c r="D25">
        <v>0.43269800000000003</v>
      </c>
      <c r="E25">
        <v>0.150783</v>
      </c>
      <c r="F25">
        <v>43.097050000000003</v>
      </c>
      <c r="G25">
        <v>0.49737999999999999</v>
      </c>
      <c r="H25">
        <v>0.536493</v>
      </c>
      <c r="I25">
        <v>0.54454199999999997</v>
      </c>
      <c r="J25">
        <v>1.74E-4</v>
      </c>
      <c r="K25">
        <v>300.003601</v>
      </c>
      <c r="L25">
        <v>140.22210699999999</v>
      </c>
      <c r="M25">
        <v>70.691063</v>
      </c>
      <c r="N25">
        <v>0.28846699999999997</v>
      </c>
      <c r="O25">
        <v>0.59699899999999995</v>
      </c>
      <c r="P25">
        <v>7.268141</v>
      </c>
      <c r="Q25">
        <v>0.36818299999999998</v>
      </c>
      <c r="R25">
        <v>0.397928</v>
      </c>
      <c r="S25">
        <v>0.37370700000000001</v>
      </c>
      <c r="T25">
        <v>0.61132699999999995</v>
      </c>
      <c r="U25">
        <v>220.81791699999999</v>
      </c>
    </row>
    <row r="26" spans="1:21" x14ac:dyDescent="0.25">
      <c r="A26">
        <v>2030</v>
      </c>
      <c r="B26">
        <v>192.29011499999999</v>
      </c>
      <c r="C26">
        <v>60.703434000000001</v>
      </c>
      <c r="D26">
        <v>0.415188</v>
      </c>
      <c r="E26">
        <v>0.14888999999999999</v>
      </c>
      <c r="F26">
        <v>41.426582000000003</v>
      </c>
      <c r="G26">
        <v>0.47725200000000001</v>
      </c>
      <c r="H26">
        <v>0.51478199999999996</v>
      </c>
      <c r="I26">
        <v>0.52250600000000003</v>
      </c>
      <c r="J26">
        <v>1.75E-4</v>
      </c>
      <c r="K26">
        <v>296.49893200000002</v>
      </c>
      <c r="L26">
        <v>138.25938400000001</v>
      </c>
      <c r="M26">
        <v>69.727844000000005</v>
      </c>
      <c r="N26">
        <v>0.27582400000000001</v>
      </c>
      <c r="O26">
        <v>0.58718000000000004</v>
      </c>
      <c r="P26">
        <v>6.9495969999999998</v>
      </c>
      <c r="Q26">
        <v>0.35204600000000003</v>
      </c>
      <c r="R26">
        <v>0.38048799999999999</v>
      </c>
      <c r="S26">
        <v>0.35732799999999998</v>
      </c>
      <c r="T26">
        <v>0.584534</v>
      </c>
      <c r="U26">
        <v>217.47422800000001</v>
      </c>
    </row>
    <row r="27" spans="1:21" x14ac:dyDescent="0.25">
      <c r="A27">
        <v>2029</v>
      </c>
      <c r="B27">
        <v>193.46637000000001</v>
      </c>
      <c r="C27">
        <v>59.902965999999999</v>
      </c>
      <c r="D27">
        <v>0.40217999999999998</v>
      </c>
      <c r="E27">
        <v>0.14843200000000001</v>
      </c>
      <c r="F27">
        <v>40.438293000000002</v>
      </c>
      <c r="G27">
        <v>0.46229900000000002</v>
      </c>
      <c r="H27">
        <v>0.49865300000000001</v>
      </c>
      <c r="I27">
        <v>0.506135</v>
      </c>
      <c r="J27">
        <v>1.7699999999999999E-4</v>
      </c>
      <c r="K27">
        <v>295.82556199999999</v>
      </c>
      <c r="L27">
        <v>138.073395</v>
      </c>
      <c r="M27">
        <v>69.592879999999994</v>
      </c>
      <c r="N27">
        <v>0.26708900000000002</v>
      </c>
      <c r="O27">
        <v>0.585642</v>
      </c>
      <c r="P27">
        <v>6.7641489999999997</v>
      </c>
      <c r="Q27">
        <v>0.34089700000000001</v>
      </c>
      <c r="R27">
        <v>0.36843799999999999</v>
      </c>
      <c r="S27">
        <v>0.34601199999999999</v>
      </c>
      <c r="T27">
        <v>0.56602200000000003</v>
      </c>
      <c r="U27">
        <v>216.90455600000001</v>
      </c>
    </row>
    <row r="28" spans="1:21" x14ac:dyDescent="0.25">
      <c r="A28">
        <v>2028</v>
      </c>
      <c r="B28">
        <v>192.70813000000001</v>
      </c>
      <c r="C28">
        <v>58.327072000000001</v>
      </c>
      <c r="D28">
        <v>0.38459199999999999</v>
      </c>
      <c r="E28">
        <v>0.146093</v>
      </c>
      <c r="F28">
        <v>38.406609000000003</v>
      </c>
      <c r="G28">
        <v>0.442083</v>
      </c>
      <c r="H28">
        <v>0.47684700000000002</v>
      </c>
      <c r="I28">
        <v>0.48400199999999999</v>
      </c>
      <c r="J28">
        <v>1.7699999999999999E-4</v>
      </c>
      <c r="K28">
        <v>291.37560999999999</v>
      </c>
      <c r="L28">
        <v>138.36944600000001</v>
      </c>
      <c r="M28">
        <v>69.762978000000004</v>
      </c>
      <c r="N28">
        <v>0.25964300000000001</v>
      </c>
      <c r="O28">
        <v>0.586395</v>
      </c>
      <c r="P28">
        <v>6.6288530000000003</v>
      </c>
      <c r="Q28">
        <v>0.33139400000000002</v>
      </c>
      <c r="R28">
        <v>0.35816700000000001</v>
      </c>
      <c r="S28">
        <v>0.336366</v>
      </c>
      <c r="T28">
        <v>0.55024300000000004</v>
      </c>
      <c r="U28">
        <v>217.18345600000001</v>
      </c>
    </row>
    <row r="29" spans="1:21" x14ac:dyDescent="0.25">
      <c r="A29">
        <v>2027</v>
      </c>
      <c r="B29">
        <v>191.041031</v>
      </c>
      <c r="C29">
        <v>56.316150999999998</v>
      </c>
      <c r="D29">
        <v>0.36676199999999998</v>
      </c>
      <c r="E29">
        <v>0.14341400000000001</v>
      </c>
      <c r="F29">
        <v>36.997703999999999</v>
      </c>
      <c r="G29">
        <v>0.42158699999999999</v>
      </c>
      <c r="H29">
        <v>0.45473999999999998</v>
      </c>
      <c r="I29">
        <v>0.461563</v>
      </c>
      <c r="J29">
        <v>1.76E-4</v>
      </c>
      <c r="K29">
        <v>286.20315599999998</v>
      </c>
      <c r="L29">
        <v>141.33781400000001</v>
      </c>
      <c r="M29">
        <v>71.102187999999998</v>
      </c>
      <c r="N29">
        <v>0.25709300000000002</v>
      </c>
      <c r="O29">
        <v>0.598055</v>
      </c>
      <c r="P29">
        <v>6.6461800000000002</v>
      </c>
      <c r="Q29">
        <v>0.32813900000000001</v>
      </c>
      <c r="R29">
        <v>0.35464899999999999</v>
      </c>
      <c r="S29">
        <v>0.333063</v>
      </c>
      <c r="T29">
        <v>0.54483899999999996</v>
      </c>
      <c r="U29">
        <v>221.50202899999999</v>
      </c>
    </row>
    <row r="30" spans="1:21" x14ac:dyDescent="0.25">
      <c r="A30">
        <v>2026</v>
      </c>
      <c r="B30">
        <v>193.94555700000001</v>
      </c>
      <c r="C30">
        <v>55.909843000000002</v>
      </c>
      <c r="D30">
        <v>0.35781400000000002</v>
      </c>
      <c r="E30">
        <v>0.14452699999999999</v>
      </c>
      <c r="F30">
        <v>35.934238000000001</v>
      </c>
      <c r="G30">
        <v>0.411302</v>
      </c>
      <c r="H30">
        <v>0.44364599999999998</v>
      </c>
      <c r="I30">
        <v>0.45030199999999998</v>
      </c>
      <c r="J30">
        <v>1.7799999999999999E-4</v>
      </c>
      <c r="K30">
        <v>287.59738199999998</v>
      </c>
      <c r="L30">
        <v>147.682907</v>
      </c>
      <c r="M30">
        <v>74.008094999999997</v>
      </c>
      <c r="N30">
        <v>0.26027600000000001</v>
      </c>
      <c r="O30">
        <v>0.62362399999999996</v>
      </c>
      <c r="P30">
        <v>6.8170840000000004</v>
      </c>
      <c r="Q30">
        <v>0.332202</v>
      </c>
      <c r="R30">
        <v>0.35904000000000003</v>
      </c>
      <c r="S30">
        <v>0.33718700000000001</v>
      </c>
      <c r="T30">
        <v>0.55158499999999999</v>
      </c>
      <c r="U30">
        <v>230.97200000000001</v>
      </c>
    </row>
    <row r="31" spans="1:21" x14ac:dyDescent="0.25">
      <c r="A31">
        <v>2025</v>
      </c>
      <c r="B31">
        <v>193.86938499999999</v>
      </c>
      <c r="C31">
        <v>54.672806000000001</v>
      </c>
      <c r="D31">
        <v>0.34393200000000002</v>
      </c>
      <c r="E31">
        <v>0.14356099999999999</v>
      </c>
      <c r="F31">
        <v>34.448101000000001</v>
      </c>
      <c r="G31">
        <v>0.395345</v>
      </c>
      <c r="H31">
        <v>0.42643399999999998</v>
      </c>
      <c r="I31">
        <v>0.43283199999999999</v>
      </c>
      <c r="J31">
        <v>1.7699999999999999E-4</v>
      </c>
      <c r="K31">
        <v>284.73254400000002</v>
      </c>
      <c r="L31">
        <v>148.109756</v>
      </c>
      <c r="M31">
        <v>73.745536999999999</v>
      </c>
      <c r="N31">
        <v>0.25270799999999999</v>
      </c>
      <c r="O31">
        <v>0.62365400000000004</v>
      </c>
      <c r="P31">
        <v>6.7173470000000002</v>
      </c>
      <c r="Q31">
        <v>0.322542</v>
      </c>
      <c r="R31">
        <v>0.34860000000000002</v>
      </c>
      <c r="S31">
        <v>0.32738099999999998</v>
      </c>
      <c r="T31">
        <v>0.53554500000000005</v>
      </c>
      <c r="U31">
        <v>230.983047</v>
      </c>
    </row>
    <row r="32" spans="1:21" x14ac:dyDescent="0.25">
      <c r="A32">
        <v>2024</v>
      </c>
      <c r="B32">
        <v>187.83528100000001</v>
      </c>
      <c r="C32">
        <v>51.582748000000002</v>
      </c>
      <c r="D32">
        <v>0.32085599999999997</v>
      </c>
      <c r="E32">
        <v>0.138493</v>
      </c>
      <c r="F32">
        <v>32.549633</v>
      </c>
      <c r="G32">
        <v>0.36881900000000001</v>
      </c>
      <c r="H32">
        <v>0.39782299999999998</v>
      </c>
      <c r="I32">
        <v>0.40379100000000001</v>
      </c>
      <c r="J32">
        <v>1.7100000000000001E-4</v>
      </c>
      <c r="K32">
        <v>273.59762599999999</v>
      </c>
      <c r="L32">
        <v>142.74681100000001</v>
      </c>
      <c r="M32">
        <v>71.053955000000002</v>
      </c>
      <c r="N32">
        <v>0.23633899999999999</v>
      </c>
      <c r="O32">
        <v>0.60075699999999999</v>
      </c>
      <c r="P32">
        <v>6.4301469999999998</v>
      </c>
      <c r="Q32">
        <v>0.30164999999999997</v>
      </c>
      <c r="R32">
        <v>0.32602100000000001</v>
      </c>
      <c r="S32">
        <v>0.306176</v>
      </c>
      <c r="T32">
        <v>0.500857</v>
      </c>
      <c r="U32">
        <v>222.50271599999999</v>
      </c>
    </row>
    <row r="33" spans="1:21" x14ac:dyDescent="0.25">
      <c r="A33">
        <v>2023</v>
      </c>
      <c r="B33">
        <v>180.52432300000001</v>
      </c>
      <c r="C33">
        <v>48.275089000000001</v>
      </c>
      <c r="D33">
        <v>0.296933</v>
      </c>
      <c r="E33">
        <v>0.132655</v>
      </c>
      <c r="F33">
        <v>30.481784999999999</v>
      </c>
      <c r="G33">
        <v>0.34132000000000001</v>
      </c>
      <c r="H33">
        <v>0.36816100000000002</v>
      </c>
      <c r="I33">
        <v>0.37368499999999999</v>
      </c>
      <c r="J33">
        <v>1.64E-4</v>
      </c>
      <c r="K33">
        <v>260.79406699999998</v>
      </c>
      <c r="L33">
        <v>134.36882</v>
      </c>
      <c r="M33">
        <v>67.480025999999995</v>
      </c>
      <c r="N33">
        <v>0.216553</v>
      </c>
      <c r="O33">
        <v>0.56697600000000004</v>
      </c>
      <c r="P33">
        <v>6.0439889999999998</v>
      </c>
      <c r="Q33">
        <v>0.27639599999999998</v>
      </c>
      <c r="R33">
        <v>0.29872599999999999</v>
      </c>
      <c r="S33">
        <v>0.28054299999999999</v>
      </c>
      <c r="T33">
        <v>0.458926</v>
      </c>
      <c r="U33">
        <v>209.99099699999999</v>
      </c>
    </row>
    <row r="34" spans="1:21" x14ac:dyDescent="0.25">
      <c r="A34">
        <v>2022</v>
      </c>
      <c r="B34">
        <v>174.73065199999999</v>
      </c>
      <c r="C34">
        <v>45.466510999999997</v>
      </c>
      <c r="D34">
        <v>0.276916</v>
      </c>
      <c r="E34">
        <v>0.12817400000000001</v>
      </c>
      <c r="F34">
        <v>28.895914000000001</v>
      </c>
      <c r="G34">
        <v>0.318909</v>
      </c>
      <c r="H34">
        <v>0.34334100000000001</v>
      </c>
      <c r="I34">
        <v>0.348493</v>
      </c>
      <c r="J34">
        <v>1.5799999999999999E-4</v>
      </c>
      <c r="K34">
        <v>250.50907900000001</v>
      </c>
      <c r="L34">
        <v>122.007324</v>
      </c>
      <c r="M34">
        <v>61.584063999999998</v>
      </c>
      <c r="N34">
        <v>0.19117899999999999</v>
      </c>
      <c r="O34">
        <v>0.51820900000000003</v>
      </c>
      <c r="P34">
        <v>5.4856290000000003</v>
      </c>
      <c r="Q34">
        <v>0.24444199999999999</v>
      </c>
      <c r="R34">
        <v>0.26372400000000001</v>
      </c>
      <c r="S34">
        <v>0.247671</v>
      </c>
      <c r="T34">
        <v>0.40515200000000001</v>
      </c>
      <c r="U34">
        <v>190.94740300000001</v>
      </c>
    </row>
    <row r="35" spans="1:21" x14ac:dyDescent="0.25">
      <c r="A35">
        <v>2021</v>
      </c>
      <c r="B35">
        <v>162.874405</v>
      </c>
      <c r="C35">
        <v>41.152985000000001</v>
      </c>
      <c r="D35">
        <v>0.24865499999999999</v>
      </c>
      <c r="E35">
        <v>0.11931600000000001</v>
      </c>
      <c r="F35">
        <v>26.385145000000001</v>
      </c>
      <c r="G35">
        <v>0.28985699999999998</v>
      </c>
      <c r="H35">
        <v>0.30830200000000002</v>
      </c>
      <c r="I35">
        <v>0.31292700000000001</v>
      </c>
      <c r="J35">
        <v>1.47E-4</v>
      </c>
      <c r="K35">
        <v>231.69172699999999</v>
      </c>
      <c r="L35">
        <v>101.57009100000001</v>
      </c>
      <c r="M35">
        <v>51.533301999999999</v>
      </c>
      <c r="N35">
        <v>0.154755</v>
      </c>
      <c r="O35">
        <v>0.43498399999999998</v>
      </c>
      <c r="P35">
        <v>4.569261</v>
      </c>
      <c r="Q35">
        <v>0.19970599999999999</v>
      </c>
      <c r="R35">
        <v>0.213477</v>
      </c>
      <c r="S35">
        <v>0.200484</v>
      </c>
      <c r="T35">
        <v>0.32795999999999997</v>
      </c>
      <c r="U35">
        <v>159.204025</v>
      </c>
    </row>
    <row r="36" spans="1:21" x14ac:dyDescent="0.25">
      <c r="A36">
        <v>2020</v>
      </c>
      <c r="B36">
        <v>147.36698899999999</v>
      </c>
      <c r="C36">
        <v>36.340527000000002</v>
      </c>
      <c r="D36">
        <v>0.21667700000000001</v>
      </c>
      <c r="E36">
        <v>0.10786</v>
      </c>
      <c r="F36">
        <v>23.123978000000001</v>
      </c>
      <c r="G36">
        <v>0.25462099999999999</v>
      </c>
      <c r="H36">
        <v>0.26865299999999998</v>
      </c>
      <c r="I36">
        <v>0.27268399999999998</v>
      </c>
      <c r="J36">
        <v>1.3200000000000001E-4</v>
      </c>
      <c r="K36">
        <v>207.952133</v>
      </c>
      <c r="L36">
        <v>91.140923000000001</v>
      </c>
      <c r="M36">
        <v>46.458106999999998</v>
      </c>
      <c r="N36">
        <v>0.13500999999999999</v>
      </c>
      <c r="O36">
        <v>0.39564199999999999</v>
      </c>
      <c r="P36">
        <v>4.1055859999999997</v>
      </c>
      <c r="Q36">
        <v>0.175927</v>
      </c>
      <c r="R36">
        <v>0.18624099999999999</v>
      </c>
      <c r="S36">
        <v>0.174905</v>
      </c>
      <c r="T36">
        <v>0.28611700000000001</v>
      </c>
      <c r="U36">
        <v>143.05848700000001</v>
      </c>
    </row>
    <row r="37" spans="1:21" x14ac:dyDescent="0.25">
      <c r="A37">
        <v>2019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90"/>
  <sheetViews>
    <sheetView workbookViewId="0">
      <selection activeCell="A48" sqref="A48:XFD185"/>
    </sheetView>
  </sheetViews>
  <sheetFormatPr defaultColWidth="8.85546875" defaultRowHeight="15" customHeight="1" x14ac:dyDescent="0.25"/>
  <cols>
    <col min="1" max="1"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604</v>
      </c>
    </row>
    <row r="11" spans="1:36" x14ac:dyDescent="0.25">
      <c r="A11" t="s">
        <v>605</v>
      </c>
    </row>
    <row r="12" spans="1:36" x14ac:dyDescent="0.25">
      <c r="A12" t="s">
        <v>606</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s="36" customFormat="1" ht="12.75" thickBot="1" x14ac:dyDescent="0.25">
      <c r="A15" s="36" t="s">
        <v>33</v>
      </c>
      <c r="C15" s="36" t="s">
        <v>868</v>
      </c>
    </row>
    <row r="16" spans="1:36" ht="15.75" thickTop="1" x14ac:dyDescent="0.25">
      <c r="A16" s="45" t="s">
        <v>168</v>
      </c>
      <c r="B16" t="s">
        <v>607</v>
      </c>
      <c r="C16" t="s">
        <v>869</v>
      </c>
      <c r="D16" t="s">
        <v>870</v>
      </c>
      <c r="E16">
        <v>78.670906000000002</v>
      </c>
      <c r="F16">
        <v>79.098747000000003</v>
      </c>
      <c r="G16">
        <v>79.168227999999999</v>
      </c>
      <c r="H16">
        <v>79.343727000000001</v>
      </c>
      <c r="I16">
        <v>79.530181999999996</v>
      </c>
      <c r="J16">
        <v>79.745140000000006</v>
      </c>
      <c r="K16">
        <v>80.084007</v>
      </c>
      <c r="L16">
        <v>80.169922</v>
      </c>
      <c r="M16">
        <v>80.234748999999994</v>
      </c>
      <c r="N16">
        <v>80.293571</v>
      </c>
      <c r="O16">
        <v>80.346740999999994</v>
      </c>
      <c r="P16">
        <v>80.406090000000006</v>
      </c>
      <c r="Q16">
        <v>80.461303999999998</v>
      </c>
      <c r="R16">
        <v>80.518242000000001</v>
      </c>
      <c r="S16">
        <v>80.550278000000006</v>
      </c>
      <c r="T16">
        <v>80.582633999999999</v>
      </c>
      <c r="U16">
        <v>80.613358000000005</v>
      </c>
      <c r="V16">
        <v>80.639008000000004</v>
      </c>
      <c r="W16">
        <v>80.669273000000004</v>
      </c>
      <c r="X16">
        <v>80.697533000000007</v>
      </c>
      <c r="Y16">
        <v>80.724891999999997</v>
      </c>
      <c r="Z16">
        <v>80.751555999999994</v>
      </c>
      <c r="AA16">
        <v>80.781020999999996</v>
      </c>
      <c r="AB16">
        <v>80.806174999999996</v>
      </c>
      <c r="AC16">
        <v>80.831764000000007</v>
      </c>
      <c r="AD16">
        <v>80.858749000000003</v>
      </c>
      <c r="AE16">
        <v>80.886780000000002</v>
      </c>
      <c r="AF16">
        <v>80.911750999999995</v>
      </c>
      <c r="AG16">
        <v>80.938309000000004</v>
      </c>
      <c r="AH16">
        <v>80.964484999999996</v>
      </c>
      <c r="AI16">
        <v>80.968872000000005</v>
      </c>
      <c r="AJ16" s="22">
        <v>1E-3</v>
      </c>
    </row>
    <row r="17" spans="1:36" x14ac:dyDescent="0.25">
      <c r="A17" t="s">
        <v>169</v>
      </c>
      <c r="B17" t="s">
        <v>608</v>
      </c>
      <c r="C17" t="s">
        <v>871</v>
      </c>
      <c r="D17" t="s">
        <v>870</v>
      </c>
      <c r="E17">
        <v>41.886958999999997</v>
      </c>
      <c r="F17">
        <v>42.164448</v>
      </c>
      <c r="G17">
        <v>42.204177999999999</v>
      </c>
      <c r="H17">
        <v>42.396636999999998</v>
      </c>
      <c r="I17">
        <v>42.684246000000002</v>
      </c>
      <c r="J17">
        <v>42.947437000000001</v>
      </c>
      <c r="K17">
        <v>43.359122999999997</v>
      </c>
      <c r="L17">
        <v>43.462811000000002</v>
      </c>
      <c r="M17">
        <v>43.524532000000001</v>
      </c>
      <c r="N17">
        <v>43.590305000000001</v>
      </c>
      <c r="O17">
        <v>43.643284000000001</v>
      </c>
      <c r="P17">
        <v>43.708710000000004</v>
      </c>
      <c r="Q17">
        <v>43.767035999999997</v>
      </c>
      <c r="R17">
        <v>43.828780999999999</v>
      </c>
      <c r="S17">
        <v>43.867503999999997</v>
      </c>
      <c r="T17">
        <v>43.912391999999997</v>
      </c>
      <c r="U17">
        <v>43.949249000000002</v>
      </c>
      <c r="V17">
        <v>43.980392000000002</v>
      </c>
      <c r="W17">
        <v>44.017589999999998</v>
      </c>
      <c r="X17">
        <v>44.053649999999998</v>
      </c>
      <c r="Y17">
        <v>44.088669000000003</v>
      </c>
      <c r="Z17">
        <v>44.123210999999998</v>
      </c>
      <c r="AA17">
        <v>44.160331999999997</v>
      </c>
      <c r="AB17">
        <v>44.193553999999999</v>
      </c>
      <c r="AC17">
        <v>44.226246000000003</v>
      </c>
      <c r="AD17">
        <v>44.259151000000003</v>
      </c>
      <c r="AE17">
        <v>44.293697000000002</v>
      </c>
      <c r="AF17">
        <v>44.325603000000001</v>
      </c>
      <c r="AG17">
        <v>44.360129999999998</v>
      </c>
      <c r="AH17">
        <v>44.392356999999997</v>
      </c>
      <c r="AI17">
        <v>44.404086999999997</v>
      </c>
      <c r="AJ17" s="22">
        <v>2E-3</v>
      </c>
    </row>
    <row r="18" spans="1:36" x14ac:dyDescent="0.25">
      <c r="A18" t="s">
        <v>170</v>
      </c>
      <c r="B18" t="s">
        <v>609</v>
      </c>
      <c r="C18" t="s">
        <v>872</v>
      </c>
      <c r="D18" t="s">
        <v>870</v>
      </c>
      <c r="E18">
        <v>31.1187</v>
      </c>
      <c r="F18">
        <v>31.280249000000001</v>
      </c>
      <c r="G18">
        <v>31.327696</v>
      </c>
      <c r="H18">
        <v>31.452971000000002</v>
      </c>
      <c r="I18">
        <v>31.632308999999999</v>
      </c>
      <c r="J18">
        <v>31.860942999999999</v>
      </c>
      <c r="K18">
        <v>32.140349999999998</v>
      </c>
      <c r="L18">
        <v>32.217365000000001</v>
      </c>
      <c r="M18">
        <v>32.288376</v>
      </c>
      <c r="N18">
        <v>32.355564000000001</v>
      </c>
      <c r="O18">
        <v>32.409958000000003</v>
      </c>
      <c r="P18">
        <v>32.480114</v>
      </c>
      <c r="Q18">
        <v>32.543925999999999</v>
      </c>
      <c r="R18">
        <v>32.609734000000003</v>
      </c>
      <c r="S18">
        <v>32.652279</v>
      </c>
      <c r="T18">
        <v>32.703277999999997</v>
      </c>
      <c r="U18">
        <v>32.749507999999999</v>
      </c>
      <c r="V18">
        <v>32.791851000000001</v>
      </c>
      <c r="W18">
        <v>32.831283999999997</v>
      </c>
      <c r="X18">
        <v>32.875027000000003</v>
      </c>
      <c r="Y18">
        <v>32.915301999999997</v>
      </c>
      <c r="Z18">
        <v>32.955222999999997</v>
      </c>
      <c r="AA18">
        <v>32.995697</v>
      </c>
      <c r="AB18">
        <v>33.034892999999997</v>
      </c>
      <c r="AC18">
        <v>33.072186000000002</v>
      </c>
      <c r="AD18">
        <v>33.108662000000002</v>
      </c>
      <c r="AE18">
        <v>33.146866000000003</v>
      </c>
      <c r="AF18">
        <v>33.183506000000001</v>
      </c>
      <c r="AG18">
        <v>33.223202000000001</v>
      </c>
      <c r="AH18">
        <v>33.259028999999998</v>
      </c>
      <c r="AI18">
        <v>33.275711000000001</v>
      </c>
      <c r="AJ18" s="22">
        <v>2E-3</v>
      </c>
    </row>
    <row r="19" spans="1:36" s="64" customFormat="1" x14ac:dyDescent="0.25">
      <c r="A19" s="64" t="s">
        <v>171</v>
      </c>
      <c r="B19" s="64" t="s">
        <v>610</v>
      </c>
      <c r="C19" s="64" t="s">
        <v>873</v>
      </c>
      <c r="D19" s="64" t="s">
        <v>870</v>
      </c>
      <c r="E19" s="64">
        <v>29.038456</v>
      </c>
      <c r="F19" s="64">
        <v>29.150925000000001</v>
      </c>
      <c r="G19" s="64">
        <v>29.245640000000002</v>
      </c>
      <c r="H19" s="64">
        <v>29.363333000000001</v>
      </c>
      <c r="I19" s="64">
        <v>29.511334999999999</v>
      </c>
      <c r="J19" s="64">
        <v>29.694559000000002</v>
      </c>
      <c r="K19" s="64">
        <v>29.867540000000002</v>
      </c>
      <c r="L19" s="64">
        <v>29.936914000000002</v>
      </c>
      <c r="M19" s="64">
        <v>30.000259</v>
      </c>
      <c r="N19" s="64">
        <v>30.065360999999999</v>
      </c>
      <c r="O19" s="64">
        <v>30.118755</v>
      </c>
      <c r="P19" s="64">
        <v>30.186163000000001</v>
      </c>
      <c r="Q19" s="64">
        <v>30.247796999999998</v>
      </c>
      <c r="R19" s="64">
        <v>30.311433999999998</v>
      </c>
      <c r="S19" s="64">
        <v>30.352619000000001</v>
      </c>
      <c r="T19" s="64">
        <v>30.400967000000001</v>
      </c>
      <c r="U19" s="64">
        <v>30.444476999999999</v>
      </c>
      <c r="V19" s="64">
        <v>30.484396</v>
      </c>
      <c r="W19" s="64">
        <v>30.521858000000002</v>
      </c>
      <c r="X19" s="64">
        <v>30.563117999999999</v>
      </c>
      <c r="Y19" s="64">
        <v>30.601649999999999</v>
      </c>
      <c r="Z19" s="64">
        <v>30.639876999999998</v>
      </c>
      <c r="AA19" s="64">
        <v>30.678352</v>
      </c>
      <c r="AB19" s="64">
        <v>30.715896999999998</v>
      </c>
      <c r="AC19" s="64">
        <v>30.751591000000001</v>
      </c>
      <c r="AD19" s="64">
        <v>30.786407000000001</v>
      </c>
      <c r="AE19" s="64">
        <v>30.822668</v>
      </c>
      <c r="AF19" s="64">
        <v>30.857595</v>
      </c>
      <c r="AG19" s="64">
        <v>30.895161000000002</v>
      </c>
      <c r="AH19" s="64">
        <v>30.929234000000001</v>
      </c>
      <c r="AI19" s="64">
        <v>30.943995000000001</v>
      </c>
      <c r="AJ19" s="65">
        <v>2E-3</v>
      </c>
    </row>
    <row r="20" spans="1:36" x14ac:dyDescent="0.25">
      <c r="A20" t="s">
        <v>172</v>
      </c>
      <c r="B20" t="s">
        <v>611</v>
      </c>
      <c r="C20" t="s">
        <v>874</v>
      </c>
      <c r="D20" t="s">
        <v>870</v>
      </c>
      <c r="E20">
        <v>35.880619000000003</v>
      </c>
      <c r="F20">
        <v>36.048344</v>
      </c>
      <c r="G20">
        <v>36.122860000000003</v>
      </c>
      <c r="H20">
        <v>36.288989999999998</v>
      </c>
      <c r="I20">
        <v>36.487071999999998</v>
      </c>
      <c r="J20">
        <v>36.659495999999997</v>
      </c>
      <c r="K20">
        <v>36.844844999999999</v>
      </c>
      <c r="L20">
        <v>36.92033</v>
      </c>
      <c r="M20">
        <v>36.978870000000001</v>
      </c>
      <c r="N20">
        <v>37.042316</v>
      </c>
      <c r="O20">
        <v>37.094825999999998</v>
      </c>
      <c r="P20">
        <v>37.159202999999998</v>
      </c>
      <c r="Q20">
        <v>37.218707999999999</v>
      </c>
      <c r="R20">
        <v>37.279583000000002</v>
      </c>
      <c r="S20">
        <v>37.317805999999997</v>
      </c>
      <c r="T20">
        <v>37.360218000000003</v>
      </c>
      <c r="U20">
        <v>37.400069999999999</v>
      </c>
      <c r="V20">
        <v>37.436419999999998</v>
      </c>
      <c r="W20">
        <v>37.472518999999998</v>
      </c>
      <c r="X20">
        <v>37.510983000000003</v>
      </c>
      <c r="Y20">
        <v>37.547072999999997</v>
      </c>
      <c r="Z20">
        <v>37.582687</v>
      </c>
      <c r="AA20">
        <v>37.619247000000001</v>
      </c>
      <c r="AB20">
        <v>37.654510000000002</v>
      </c>
      <c r="AC20">
        <v>37.688445999999999</v>
      </c>
      <c r="AD20">
        <v>37.721722</v>
      </c>
      <c r="AE20">
        <v>37.756317000000003</v>
      </c>
      <c r="AF20">
        <v>37.789577000000001</v>
      </c>
      <c r="AG20">
        <v>37.822116999999999</v>
      </c>
      <c r="AH20">
        <v>37.853183999999999</v>
      </c>
      <c r="AI20">
        <v>37.861674999999998</v>
      </c>
      <c r="AJ20" s="22">
        <v>2E-3</v>
      </c>
    </row>
    <row r="21" spans="1:36" x14ac:dyDescent="0.25">
      <c r="A21" t="s">
        <v>173</v>
      </c>
      <c r="B21" t="s">
        <v>612</v>
      </c>
      <c r="C21" t="s">
        <v>875</v>
      </c>
      <c r="D21" t="s">
        <v>870</v>
      </c>
      <c r="E21">
        <v>104.21935999999999</v>
      </c>
      <c r="F21">
        <v>104.574089</v>
      </c>
      <c r="G21">
        <v>104.67981</v>
      </c>
      <c r="H21">
        <v>104.881569</v>
      </c>
      <c r="I21">
        <v>105.11206799999999</v>
      </c>
      <c r="J21">
        <v>105.238213</v>
      </c>
      <c r="K21">
        <v>105.501266</v>
      </c>
      <c r="L21">
        <v>105.620842</v>
      </c>
      <c r="M21">
        <v>105.697418</v>
      </c>
      <c r="N21">
        <v>105.76799800000001</v>
      </c>
      <c r="O21">
        <v>105.823273</v>
      </c>
      <c r="P21">
        <v>105.887917</v>
      </c>
      <c r="Q21">
        <v>105.940567</v>
      </c>
      <c r="R21">
        <v>105.98967</v>
      </c>
      <c r="S21">
        <v>106.02079000000001</v>
      </c>
      <c r="T21">
        <v>106.063255</v>
      </c>
      <c r="U21">
        <v>106.098709</v>
      </c>
      <c r="V21">
        <v>106.12679300000001</v>
      </c>
      <c r="W21">
        <v>106.164772</v>
      </c>
      <c r="X21">
        <v>106.1996</v>
      </c>
      <c r="Y21">
        <v>106.235558</v>
      </c>
      <c r="Z21">
        <v>106.27108</v>
      </c>
      <c r="AA21">
        <v>106.30877700000001</v>
      </c>
      <c r="AB21">
        <v>106.34317799999999</v>
      </c>
      <c r="AC21">
        <v>106.377075</v>
      </c>
      <c r="AD21">
        <v>106.411034</v>
      </c>
      <c r="AE21">
        <v>106.446518</v>
      </c>
      <c r="AF21">
        <v>106.47983600000001</v>
      </c>
      <c r="AG21">
        <v>106.516693</v>
      </c>
      <c r="AH21">
        <v>106.550484</v>
      </c>
      <c r="AI21">
        <v>106.564087</v>
      </c>
      <c r="AJ21" s="22">
        <v>1E-3</v>
      </c>
    </row>
    <row r="22" spans="1:36" x14ac:dyDescent="0.25">
      <c r="A22" t="s">
        <v>218</v>
      </c>
      <c r="B22" t="s">
        <v>613</v>
      </c>
      <c r="C22" t="s">
        <v>876</v>
      </c>
      <c r="D22" t="s">
        <v>870</v>
      </c>
      <c r="E22">
        <v>28.00787</v>
      </c>
      <c r="F22">
        <v>28.190702000000002</v>
      </c>
      <c r="G22">
        <v>28.255724000000001</v>
      </c>
      <c r="H22">
        <v>28.410253999999998</v>
      </c>
      <c r="I22">
        <v>28.577621000000001</v>
      </c>
      <c r="J22">
        <v>28.801600000000001</v>
      </c>
      <c r="K22">
        <v>29.051082999999998</v>
      </c>
      <c r="L22">
        <v>29.116474</v>
      </c>
      <c r="M22">
        <v>29.179158999999999</v>
      </c>
      <c r="N22">
        <v>29.237611999999999</v>
      </c>
      <c r="O22">
        <v>29.288446</v>
      </c>
      <c r="P22">
        <v>29.348490000000002</v>
      </c>
      <c r="Q22">
        <v>29.404921000000002</v>
      </c>
      <c r="R22">
        <v>29.462858000000001</v>
      </c>
      <c r="S22">
        <v>29.498287000000001</v>
      </c>
      <c r="T22">
        <v>29.536325000000001</v>
      </c>
      <c r="U22">
        <v>29.571622999999999</v>
      </c>
      <c r="V22">
        <v>29.604944</v>
      </c>
      <c r="W22">
        <v>29.636568</v>
      </c>
      <c r="X22">
        <v>29.670833999999999</v>
      </c>
      <c r="Y22">
        <v>29.703102000000001</v>
      </c>
      <c r="Z22">
        <v>29.735116999999999</v>
      </c>
      <c r="AA22">
        <v>29.767271000000001</v>
      </c>
      <c r="AB22">
        <v>29.799037999999999</v>
      </c>
      <c r="AC22">
        <v>29.829622000000001</v>
      </c>
      <c r="AD22">
        <v>29.859541</v>
      </c>
      <c r="AE22">
        <v>29.890497</v>
      </c>
      <c r="AF22">
        <v>29.920688999999999</v>
      </c>
      <c r="AG22">
        <v>29.952660000000002</v>
      </c>
      <c r="AH22">
        <v>29.982187</v>
      </c>
      <c r="AI22">
        <v>29.99221</v>
      </c>
      <c r="AJ22" s="22">
        <v>2E-3</v>
      </c>
    </row>
    <row r="23" spans="1:36" x14ac:dyDescent="0.25">
      <c r="A23" t="s">
        <v>219</v>
      </c>
      <c r="B23" t="s">
        <v>614</v>
      </c>
      <c r="C23" t="s">
        <v>877</v>
      </c>
      <c r="D23" t="s">
        <v>870</v>
      </c>
      <c r="E23">
        <v>36.444180000000003</v>
      </c>
      <c r="F23">
        <v>36.682667000000002</v>
      </c>
      <c r="G23">
        <v>36.792267000000002</v>
      </c>
      <c r="H23">
        <v>36.959797000000002</v>
      </c>
      <c r="I23">
        <v>37.117114999999998</v>
      </c>
      <c r="J23">
        <v>37.267901999999999</v>
      </c>
      <c r="K23">
        <v>37.436497000000003</v>
      </c>
      <c r="L23">
        <v>37.495685999999999</v>
      </c>
      <c r="M23">
        <v>37.551765000000003</v>
      </c>
      <c r="N23">
        <v>37.606670000000001</v>
      </c>
      <c r="O23">
        <v>37.656680999999999</v>
      </c>
      <c r="P23">
        <v>37.711781000000002</v>
      </c>
      <c r="Q23">
        <v>37.764496000000001</v>
      </c>
      <c r="R23">
        <v>37.818241</v>
      </c>
      <c r="S23">
        <v>37.850493999999998</v>
      </c>
      <c r="T23">
        <v>37.883049</v>
      </c>
      <c r="U23">
        <v>37.910721000000002</v>
      </c>
      <c r="V23">
        <v>37.926696999999997</v>
      </c>
      <c r="W23">
        <v>37.954566999999997</v>
      </c>
      <c r="X23">
        <v>37.979019000000001</v>
      </c>
      <c r="Y23">
        <v>38.002102000000001</v>
      </c>
      <c r="Z23">
        <v>38.021602999999999</v>
      </c>
      <c r="AA23">
        <v>38.049469000000002</v>
      </c>
      <c r="AB23">
        <v>38.065185999999997</v>
      </c>
      <c r="AC23">
        <v>38.090800999999999</v>
      </c>
      <c r="AD23">
        <v>38.117095999999997</v>
      </c>
      <c r="AE23">
        <v>38.144084999999997</v>
      </c>
      <c r="AF23">
        <v>38.170459999999999</v>
      </c>
      <c r="AG23">
        <v>38.198166000000001</v>
      </c>
      <c r="AH23">
        <v>38.224379999999996</v>
      </c>
      <c r="AI23">
        <v>38.230708999999997</v>
      </c>
      <c r="AJ23" s="22">
        <v>2E-3</v>
      </c>
    </row>
    <row r="24" spans="1:36" x14ac:dyDescent="0.25">
      <c r="A24" t="s">
        <v>167</v>
      </c>
      <c r="B24" t="s">
        <v>615</v>
      </c>
      <c r="C24" t="s">
        <v>878</v>
      </c>
      <c r="D24" t="s">
        <v>870</v>
      </c>
      <c r="E24">
        <v>33.635860000000001</v>
      </c>
      <c r="F24">
        <v>34.003180999999998</v>
      </c>
      <c r="G24">
        <v>34.112724</v>
      </c>
      <c r="H24">
        <v>34.247535999999997</v>
      </c>
      <c r="I24">
        <v>34.370471999999999</v>
      </c>
      <c r="J24">
        <v>34.479050000000001</v>
      </c>
      <c r="K24">
        <v>34.570511000000003</v>
      </c>
      <c r="L24">
        <v>34.661456999999999</v>
      </c>
      <c r="M24">
        <v>34.751018999999999</v>
      </c>
      <c r="N24">
        <v>34.844078000000003</v>
      </c>
      <c r="O24">
        <v>34.933044000000002</v>
      </c>
      <c r="P24">
        <v>35.0154</v>
      </c>
      <c r="Q24">
        <v>35.087921000000001</v>
      </c>
      <c r="R24">
        <v>35.155293</v>
      </c>
      <c r="S24">
        <v>35.166606999999999</v>
      </c>
      <c r="T24">
        <v>35.167617999999997</v>
      </c>
      <c r="U24">
        <v>35.169060000000002</v>
      </c>
      <c r="V24">
        <v>35.171233999999998</v>
      </c>
      <c r="W24">
        <v>35.181820000000002</v>
      </c>
      <c r="X24">
        <v>35.187637000000002</v>
      </c>
      <c r="Y24">
        <v>35.194915999999999</v>
      </c>
      <c r="Z24">
        <v>35.202316000000003</v>
      </c>
      <c r="AA24">
        <v>35.212581999999998</v>
      </c>
      <c r="AB24">
        <v>35.218594000000003</v>
      </c>
      <c r="AC24">
        <v>35.225802999999999</v>
      </c>
      <c r="AD24">
        <v>35.234146000000003</v>
      </c>
      <c r="AE24">
        <v>35.242344000000003</v>
      </c>
      <c r="AF24">
        <v>35.249084000000003</v>
      </c>
      <c r="AG24">
        <v>35.256298000000001</v>
      </c>
      <c r="AH24">
        <v>35.263832000000001</v>
      </c>
      <c r="AI24">
        <v>35.264446</v>
      </c>
      <c r="AJ24" s="22">
        <v>2E-3</v>
      </c>
    </row>
    <row r="25" spans="1:36" x14ac:dyDescent="0.25">
      <c r="A25" t="s">
        <v>174</v>
      </c>
      <c r="B25" t="s">
        <v>616</v>
      </c>
      <c r="C25" t="s">
        <v>879</v>
      </c>
      <c r="D25" t="s">
        <v>870</v>
      </c>
      <c r="E25">
        <v>38.784153000000003</v>
      </c>
      <c r="F25">
        <v>39.090381999999998</v>
      </c>
      <c r="G25">
        <v>39.248226000000003</v>
      </c>
      <c r="H25">
        <v>39.381393000000003</v>
      </c>
      <c r="I25">
        <v>39.480789000000001</v>
      </c>
      <c r="J25">
        <v>39.617145999999998</v>
      </c>
      <c r="K25">
        <v>39.715797000000002</v>
      </c>
      <c r="L25">
        <v>39.810402000000003</v>
      </c>
      <c r="M25">
        <v>39.911262999999998</v>
      </c>
      <c r="N25">
        <v>40.008235999999997</v>
      </c>
      <c r="O25">
        <v>40.101322000000003</v>
      </c>
      <c r="P25">
        <v>40.199134999999998</v>
      </c>
      <c r="Q25">
        <v>40.290042999999997</v>
      </c>
      <c r="R25">
        <v>40.378619999999998</v>
      </c>
      <c r="S25">
        <v>40.404766000000002</v>
      </c>
      <c r="T25">
        <v>40.423256000000002</v>
      </c>
      <c r="U25">
        <v>40.419204999999998</v>
      </c>
      <c r="V25">
        <v>40.420605000000002</v>
      </c>
      <c r="W25">
        <v>40.440327000000003</v>
      </c>
      <c r="X25">
        <v>40.451613999999999</v>
      </c>
      <c r="Y25">
        <v>40.463360000000002</v>
      </c>
      <c r="Z25">
        <v>40.474831000000002</v>
      </c>
      <c r="AA25">
        <v>40.491115999999998</v>
      </c>
      <c r="AB25">
        <v>40.498924000000002</v>
      </c>
      <c r="AC25">
        <v>40.509022000000002</v>
      </c>
      <c r="AD25">
        <v>40.520901000000002</v>
      </c>
      <c r="AE25">
        <v>40.532978</v>
      </c>
      <c r="AF25">
        <v>40.54327</v>
      </c>
      <c r="AG25">
        <v>40.554831999999998</v>
      </c>
      <c r="AH25">
        <v>40.565826000000001</v>
      </c>
      <c r="AI25">
        <v>40.569969</v>
      </c>
      <c r="AJ25" s="22">
        <v>2E-3</v>
      </c>
    </row>
    <row r="26" spans="1:36" x14ac:dyDescent="0.25">
      <c r="A26" t="s">
        <v>175</v>
      </c>
      <c r="B26" t="s">
        <v>617</v>
      </c>
      <c r="C26" t="s">
        <v>880</v>
      </c>
      <c r="D26" t="s">
        <v>870</v>
      </c>
      <c r="E26">
        <v>33.674365999999999</v>
      </c>
      <c r="F26">
        <v>34.038383000000003</v>
      </c>
      <c r="G26">
        <v>34.196480000000001</v>
      </c>
      <c r="H26">
        <v>34.342948999999997</v>
      </c>
      <c r="I26">
        <v>34.457915999999997</v>
      </c>
      <c r="J26">
        <v>34.741813999999998</v>
      </c>
      <c r="K26">
        <v>34.840556999999997</v>
      </c>
      <c r="L26">
        <v>34.929935</v>
      </c>
      <c r="M26">
        <v>35.019725999999999</v>
      </c>
      <c r="N26">
        <v>35.108500999999997</v>
      </c>
      <c r="O26">
        <v>35.196483999999998</v>
      </c>
      <c r="P26">
        <v>35.286327</v>
      </c>
      <c r="Q26">
        <v>35.375793000000002</v>
      </c>
      <c r="R26">
        <v>35.442352</v>
      </c>
      <c r="S26">
        <v>35.445065</v>
      </c>
      <c r="T26">
        <v>35.431716999999999</v>
      </c>
      <c r="U26">
        <v>35.436934999999998</v>
      </c>
      <c r="V26">
        <v>35.442149999999998</v>
      </c>
      <c r="W26">
        <v>35.451701999999997</v>
      </c>
      <c r="X26">
        <v>35.458247999999998</v>
      </c>
      <c r="Y26">
        <v>35.465499999999999</v>
      </c>
      <c r="Z26">
        <v>35.472721</v>
      </c>
      <c r="AA26">
        <v>35.481479999999998</v>
      </c>
      <c r="AB26">
        <v>35.487735999999998</v>
      </c>
      <c r="AC26">
        <v>35.494587000000003</v>
      </c>
      <c r="AD26">
        <v>35.502082999999999</v>
      </c>
      <c r="AE26">
        <v>35.509556000000003</v>
      </c>
      <c r="AF26">
        <v>35.516204999999999</v>
      </c>
      <c r="AG26">
        <v>35.523181999999998</v>
      </c>
      <c r="AH26">
        <v>35.530349999999999</v>
      </c>
      <c r="AI26">
        <v>35.530845999999997</v>
      </c>
      <c r="AJ26" s="22">
        <v>2E-3</v>
      </c>
    </row>
    <row r="27" spans="1:36" x14ac:dyDescent="0.25">
      <c r="A27" t="s">
        <v>176</v>
      </c>
      <c r="B27" t="s">
        <v>618</v>
      </c>
      <c r="C27" t="s">
        <v>881</v>
      </c>
      <c r="D27" t="s">
        <v>870</v>
      </c>
      <c r="E27">
        <v>31.988050000000001</v>
      </c>
      <c r="F27">
        <v>32.403427000000001</v>
      </c>
      <c r="G27">
        <v>32.591194000000002</v>
      </c>
      <c r="H27">
        <v>32.747601000000003</v>
      </c>
      <c r="I27">
        <v>32.884315000000001</v>
      </c>
      <c r="J27">
        <v>33.209099000000002</v>
      </c>
      <c r="K27">
        <v>33.296954999999997</v>
      </c>
      <c r="L27">
        <v>33.384300000000003</v>
      </c>
      <c r="M27">
        <v>33.471862999999999</v>
      </c>
      <c r="N27">
        <v>33.560431999999999</v>
      </c>
      <c r="O27">
        <v>33.648913999999998</v>
      </c>
      <c r="P27">
        <v>33.735863000000002</v>
      </c>
      <c r="Q27">
        <v>33.821010999999999</v>
      </c>
      <c r="R27">
        <v>33.910190999999998</v>
      </c>
      <c r="S27">
        <v>33.935290999999999</v>
      </c>
      <c r="T27">
        <v>33.947502</v>
      </c>
      <c r="U27">
        <v>33.959784999999997</v>
      </c>
      <c r="V27">
        <v>33.972496</v>
      </c>
      <c r="W27">
        <v>33.982360999999997</v>
      </c>
      <c r="X27">
        <v>33.992657000000001</v>
      </c>
      <c r="Y27">
        <v>34.002422000000003</v>
      </c>
      <c r="Z27">
        <v>34.009563</v>
      </c>
      <c r="AA27">
        <v>34.017817999999998</v>
      </c>
      <c r="AB27">
        <v>34.024258000000003</v>
      </c>
      <c r="AC27">
        <v>34.031219</v>
      </c>
      <c r="AD27">
        <v>34.038383000000003</v>
      </c>
      <c r="AE27">
        <v>34.045563000000001</v>
      </c>
      <c r="AF27">
        <v>34.052340999999998</v>
      </c>
      <c r="AG27">
        <v>34.058661999999998</v>
      </c>
      <c r="AH27">
        <v>34.065345999999998</v>
      </c>
      <c r="AI27">
        <v>34.065201000000002</v>
      </c>
      <c r="AJ27" s="22">
        <v>2E-3</v>
      </c>
    </row>
    <row r="28" spans="1:36" x14ac:dyDescent="0.25">
      <c r="A28" t="s">
        <v>177</v>
      </c>
      <c r="B28" t="s">
        <v>619</v>
      </c>
      <c r="C28" t="s">
        <v>882</v>
      </c>
      <c r="D28" t="s">
        <v>870</v>
      </c>
      <c r="E28">
        <v>36.650196000000001</v>
      </c>
      <c r="F28">
        <v>37.011569999999999</v>
      </c>
      <c r="G28">
        <v>37.181792999999999</v>
      </c>
      <c r="H28">
        <v>37.360584000000003</v>
      </c>
      <c r="I28">
        <v>37.535206000000002</v>
      </c>
      <c r="J28">
        <v>37.698193000000003</v>
      </c>
      <c r="K28">
        <v>37.817131000000003</v>
      </c>
      <c r="L28">
        <v>37.910862000000002</v>
      </c>
      <c r="M28">
        <v>38.010334</v>
      </c>
      <c r="N28">
        <v>38.102760000000004</v>
      </c>
      <c r="O28">
        <v>38.194488999999997</v>
      </c>
      <c r="P28">
        <v>38.288643</v>
      </c>
      <c r="Q28">
        <v>38.378875999999998</v>
      </c>
      <c r="R28">
        <v>38.465355000000002</v>
      </c>
      <c r="S28">
        <v>38.488627999999999</v>
      </c>
      <c r="T28">
        <v>38.498939999999997</v>
      </c>
      <c r="U28">
        <v>38.510254000000003</v>
      </c>
      <c r="V28">
        <v>38.511012999999998</v>
      </c>
      <c r="W28">
        <v>38.520511999999997</v>
      </c>
      <c r="X28">
        <v>38.529991000000003</v>
      </c>
      <c r="Y28">
        <v>38.539658000000003</v>
      </c>
      <c r="Z28">
        <v>38.549084000000001</v>
      </c>
      <c r="AA28">
        <v>38.559086000000001</v>
      </c>
      <c r="AB28">
        <v>38.568604000000001</v>
      </c>
      <c r="AC28">
        <v>38.578189999999999</v>
      </c>
      <c r="AD28">
        <v>38.586982999999996</v>
      </c>
      <c r="AE28">
        <v>38.596015999999999</v>
      </c>
      <c r="AF28">
        <v>38.605086999999997</v>
      </c>
      <c r="AG28">
        <v>38.614474999999999</v>
      </c>
      <c r="AH28">
        <v>38.623092999999997</v>
      </c>
      <c r="AI28">
        <v>38.625667999999997</v>
      </c>
      <c r="AJ28" s="22">
        <v>2E-3</v>
      </c>
    </row>
    <row r="29" spans="1:36" x14ac:dyDescent="0.25">
      <c r="A29" t="s">
        <v>178</v>
      </c>
      <c r="B29" t="s">
        <v>620</v>
      </c>
      <c r="C29" t="s">
        <v>883</v>
      </c>
      <c r="D29" t="s">
        <v>870</v>
      </c>
      <c r="E29">
        <v>63.335709000000001</v>
      </c>
      <c r="F29">
        <v>63.661171000000003</v>
      </c>
      <c r="G29">
        <v>63.825080999999997</v>
      </c>
      <c r="H29">
        <v>63.953808000000002</v>
      </c>
      <c r="I29">
        <v>64.036406999999997</v>
      </c>
      <c r="J29">
        <v>64.132889000000006</v>
      </c>
      <c r="K29">
        <v>64.226142999999993</v>
      </c>
      <c r="L29">
        <v>64.318473999999995</v>
      </c>
      <c r="M29">
        <v>64.414062000000001</v>
      </c>
      <c r="N29">
        <v>64.507187000000002</v>
      </c>
      <c r="O29">
        <v>64.598647999999997</v>
      </c>
      <c r="P29">
        <v>64.692749000000006</v>
      </c>
      <c r="Q29">
        <v>64.785377999999994</v>
      </c>
      <c r="R29">
        <v>64.875709999999998</v>
      </c>
      <c r="S29">
        <v>64.893096999999997</v>
      </c>
      <c r="T29">
        <v>64.891266000000002</v>
      </c>
      <c r="U29">
        <v>64.877960000000002</v>
      </c>
      <c r="V29">
        <v>64.852706999999995</v>
      </c>
      <c r="W29">
        <v>64.864563000000004</v>
      </c>
      <c r="X29">
        <v>64.868919000000005</v>
      </c>
      <c r="Y29">
        <v>64.871773000000005</v>
      </c>
      <c r="Z29">
        <v>64.882889000000006</v>
      </c>
      <c r="AA29">
        <v>64.895790000000005</v>
      </c>
      <c r="AB29">
        <v>64.903998999999999</v>
      </c>
      <c r="AC29">
        <v>64.913353000000001</v>
      </c>
      <c r="AD29">
        <v>64.922454999999999</v>
      </c>
      <c r="AE29">
        <v>64.931579999999997</v>
      </c>
      <c r="AF29">
        <v>64.940169999999995</v>
      </c>
      <c r="AG29">
        <v>64.948798999999994</v>
      </c>
      <c r="AH29">
        <v>64.957138</v>
      </c>
      <c r="AI29">
        <v>64.958861999999996</v>
      </c>
      <c r="AJ29" s="22">
        <v>1E-3</v>
      </c>
    </row>
    <row r="30" spans="1:36" x14ac:dyDescent="0.25">
      <c r="A30" t="s">
        <v>220</v>
      </c>
      <c r="B30" t="s">
        <v>621</v>
      </c>
      <c r="C30" t="s">
        <v>884</v>
      </c>
      <c r="D30" t="s">
        <v>870</v>
      </c>
      <c r="E30">
        <v>31.950379999999999</v>
      </c>
      <c r="F30">
        <v>32.090992</v>
      </c>
      <c r="G30">
        <v>32.203415</v>
      </c>
      <c r="H30">
        <v>32.356952999999997</v>
      </c>
      <c r="I30">
        <v>32.490616000000003</v>
      </c>
      <c r="J30">
        <v>32.704684999999998</v>
      </c>
      <c r="K30">
        <v>32.818607</v>
      </c>
      <c r="L30">
        <v>32.915923999999997</v>
      </c>
      <c r="M30">
        <v>33.016396</v>
      </c>
      <c r="N30">
        <v>33.114254000000003</v>
      </c>
      <c r="O30">
        <v>33.205523999999997</v>
      </c>
      <c r="P30">
        <v>33.305264000000001</v>
      </c>
      <c r="Q30">
        <v>33.402576000000003</v>
      </c>
      <c r="R30">
        <v>33.497990000000001</v>
      </c>
      <c r="S30">
        <v>33.528503000000001</v>
      </c>
      <c r="T30">
        <v>33.553699000000002</v>
      </c>
      <c r="U30">
        <v>33.576636999999998</v>
      </c>
      <c r="V30">
        <v>33.597054</v>
      </c>
      <c r="W30">
        <v>33.616416999999998</v>
      </c>
      <c r="X30">
        <v>33.636710999999998</v>
      </c>
      <c r="Y30">
        <v>33.655334000000003</v>
      </c>
      <c r="Z30">
        <v>33.672992999999998</v>
      </c>
      <c r="AA30">
        <v>33.690944999999999</v>
      </c>
      <c r="AB30">
        <v>33.708011999999997</v>
      </c>
      <c r="AC30">
        <v>33.724021999999998</v>
      </c>
      <c r="AD30">
        <v>33.739089999999997</v>
      </c>
      <c r="AE30">
        <v>33.754883</v>
      </c>
      <c r="AF30">
        <v>33.770026999999999</v>
      </c>
      <c r="AG30">
        <v>33.786484000000002</v>
      </c>
      <c r="AH30">
        <v>33.800834999999999</v>
      </c>
      <c r="AI30">
        <v>33.809058999999998</v>
      </c>
      <c r="AJ30" s="22">
        <v>2E-3</v>
      </c>
    </row>
    <row r="31" spans="1:36" x14ac:dyDescent="0.25">
      <c r="A31" t="s">
        <v>221</v>
      </c>
      <c r="B31" t="s">
        <v>622</v>
      </c>
      <c r="C31" t="s">
        <v>885</v>
      </c>
      <c r="D31" t="s">
        <v>870</v>
      </c>
      <c r="E31">
        <v>44.190502000000002</v>
      </c>
      <c r="F31">
        <v>44.307808000000001</v>
      </c>
      <c r="G31">
        <v>44.449916999999999</v>
      </c>
      <c r="H31">
        <v>44.730953</v>
      </c>
      <c r="I31">
        <v>44.932243</v>
      </c>
      <c r="J31">
        <v>45.185974000000002</v>
      </c>
      <c r="K31">
        <v>45.448822</v>
      </c>
      <c r="L31">
        <v>45.558067000000001</v>
      </c>
      <c r="M31">
        <v>45.658065999999998</v>
      </c>
      <c r="N31">
        <v>45.756247999999999</v>
      </c>
      <c r="O31">
        <v>45.847217999999998</v>
      </c>
      <c r="P31">
        <v>45.944668</v>
      </c>
      <c r="Q31">
        <v>46.036900000000003</v>
      </c>
      <c r="R31">
        <v>46.120353999999999</v>
      </c>
      <c r="S31">
        <v>46.142975</v>
      </c>
      <c r="T31">
        <v>46.160007</v>
      </c>
      <c r="U31">
        <v>46.173800999999997</v>
      </c>
      <c r="V31">
        <v>46.183833999999997</v>
      </c>
      <c r="W31">
        <v>46.201957999999998</v>
      </c>
      <c r="X31">
        <v>46.216709000000002</v>
      </c>
      <c r="Y31">
        <v>46.231963999999998</v>
      </c>
      <c r="Z31">
        <v>46.247467</v>
      </c>
      <c r="AA31">
        <v>46.264705999999997</v>
      </c>
      <c r="AB31">
        <v>46.278934</v>
      </c>
      <c r="AC31">
        <v>46.292698000000001</v>
      </c>
      <c r="AD31">
        <v>46.307045000000002</v>
      </c>
      <c r="AE31">
        <v>46.321995000000001</v>
      </c>
      <c r="AF31">
        <v>46.335251</v>
      </c>
      <c r="AG31">
        <v>46.350113</v>
      </c>
      <c r="AH31">
        <v>46.363700999999999</v>
      </c>
      <c r="AI31">
        <v>46.370635999999998</v>
      </c>
      <c r="AJ31" s="22">
        <v>2E-3</v>
      </c>
    </row>
    <row r="32" spans="1:36" s="36" customFormat="1" ht="12.75" thickBot="1" x14ac:dyDescent="0.25">
      <c r="A32" s="36" t="s">
        <v>32</v>
      </c>
      <c r="C32" s="36" t="s">
        <v>886</v>
      </c>
    </row>
    <row r="33" spans="1:36" ht="15.75" thickTop="1" x14ac:dyDescent="0.25">
      <c r="A33" t="s">
        <v>168</v>
      </c>
      <c r="B33" t="s">
        <v>623</v>
      </c>
      <c r="C33" t="s">
        <v>887</v>
      </c>
      <c r="D33" t="s">
        <v>870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169</v>
      </c>
      <c r="B34" t="s">
        <v>624</v>
      </c>
      <c r="C34" t="s">
        <v>888</v>
      </c>
      <c r="D34" t="s">
        <v>870</v>
      </c>
      <c r="E34">
        <v>45.861015000000002</v>
      </c>
      <c r="F34">
        <v>46.055393000000002</v>
      </c>
      <c r="G34">
        <v>46.119048999999997</v>
      </c>
      <c r="H34">
        <v>46.247512999999998</v>
      </c>
      <c r="I34">
        <v>46.414363999999999</v>
      </c>
      <c r="J34">
        <v>46.619843000000003</v>
      </c>
      <c r="K34">
        <v>46.871634999999998</v>
      </c>
      <c r="L34">
        <v>46.939228</v>
      </c>
      <c r="M34">
        <v>47.004317999999998</v>
      </c>
      <c r="N34">
        <v>47.068001000000002</v>
      </c>
      <c r="O34">
        <v>47.119807999999999</v>
      </c>
      <c r="P34">
        <v>47.183124999999997</v>
      </c>
      <c r="Q34">
        <v>47.240890999999998</v>
      </c>
      <c r="R34">
        <v>47.298865999999997</v>
      </c>
      <c r="S34">
        <v>47.336319000000003</v>
      </c>
      <c r="T34">
        <v>47.379002</v>
      </c>
      <c r="U34">
        <v>47.41769</v>
      </c>
      <c r="V34">
        <v>47.453522</v>
      </c>
      <c r="W34">
        <v>47.488407000000002</v>
      </c>
      <c r="X34">
        <v>47.526553999999997</v>
      </c>
      <c r="Y34">
        <v>47.562634000000003</v>
      </c>
      <c r="Z34">
        <v>47.598644</v>
      </c>
      <c r="AA34">
        <v>47.635711999999998</v>
      </c>
      <c r="AB34">
        <v>47.671534999999999</v>
      </c>
      <c r="AC34">
        <v>47.706038999999997</v>
      </c>
      <c r="AD34">
        <v>47.740147</v>
      </c>
      <c r="AE34">
        <v>47.775730000000003</v>
      </c>
      <c r="AF34">
        <v>47.809834000000002</v>
      </c>
      <c r="AG34">
        <v>47.846511999999997</v>
      </c>
      <c r="AH34">
        <v>47.880070000000003</v>
      </c>
      <c r="AI34">
        <v>47.893864000000001</v>
      </c>
      <c r="AJ34" s="22">
        <v>1E-3</v>
      </c>
    </row>
    <row r="35" spans="1:36" x14ac:dyDescent="0.25">
      <c r="A35" t="s">
        <v>170</v>
      </c>
      <c r="B35" t="s">
        <v>625</v>
      </c>
      <c r="C35" t="s">
        <v>889</v>
      </c>
      <c r="D35" t="s">
        <v>870</v>
      </c>
      <c r="E35">
        <v>35.184925</v>
      </c>
      <c r="F35">
        <v>35.292427000000004</v>
      </c>
      <c r="G35">
        <v>35.354495999999997</v>
      </c>
      <c r="H35">
        <v>35.493828000000001</v>
      </c>
      <c r="I35">
        <v>35.654308</v>
      </c>
      <c r="J35">
        <v>35.890906999999999</v>
      </c>
      <c r="K35">
        <v>36.122379000000002</v>
      </c>
      <c r="L35">
        <v>36.187092</v>
      </c>
      <c r="M35">
        <v>36.255763999999999</v>
      </c>
      <c r="N35">
        <v>36.321499000000003</v>
      </c>
      <c r="O35">
        <v>36.374924</v>
      </c>
      <c r="P35">
        <v>36.442870999999997</v>
      </c>
      <c r="Q35">
        <v>36.504871000000001</v>
      </c>
      <c r="R35">
        <v>36.568192000000003</v>
      </c>
      <c r="S35">
        <v>36.608356000000001</v>
      </c>
      <c r="T35">
        <v>36.655205000000002</v>
      </c>
      <c r="U35">
        <v>36.697495000000004</v>
      </c>
      <c r="V35">
        <v>36.736297999999998</v>
      </c>
      <c r="W35">
        <v>36.774109000000003</v>
      </c>
      <c r="X35">
        <v>36.815669999999997</v>
      </c>
      <c r="Y35">
        <v>36.854576000000002</v>
      </c>
      <c r="Z35">
        <v>36.893261000000003</v>
      </c>
      <c r="AA35">
        <v>36.932918999999998</v>
      </c>
      <c r="AB35">
        <v>36.971164999999999</v>
      </c>
      <c r="AC35">
        <v>37.007770999999998</v>
      </c>
      <c r="AD35">
        <v>37.043773999999999</v>
      </c>
      <c r="AE35">
        <v>37.081477999999997</v>
      </c>
      <c r="AF35">
        <v>37.117534999999997</v>
      </c>
      <c r="AG35">
        <v>37.15654</v>
      </c>
      <c r="AH35">
        <v>37.191935999999998</v>
      </c>
      <c r="AI35">
        <v>37.207881999999998</v>
      </c>
      <c r="AJ35" s="22">
        <v>2E-3</v>
      </c>
    </row>
    <row r="36" spans="1:36" s="64" customFormat="1" x14ac:dyDescent="0.25">
      <c r="A36" s="64" t="s">
        <v>171</v>
      </c>
      <c r="B36" s="64" t="s">
        <v>626</v>
      </c>
      <c r="C36" s="64" t="s">
        <v>890</v>
      </c>
      <c r="D36" s="64" t="s">
        <v>870</v>
      </c>
      <c r="E36" s="64">
        <v>33.054698999999999</v>
      </c>
      <c r="F36" s="64">
        <v>33.085921999999997</v>
      </c>
      <c r="G36" s="64">
        <v>33.149014000000001</v>
      </c>
      <c r="H36" s="64">
        <v>33.27375</v>
      </c>
      <c r="I36" s="64">
        <v>33.424011</v>
      </c>
      <c r="J36" s="64">
        <v>33.569018999999997</v>
      </c>
      <c r="K36" s="64">
        <v>33.710498999999999</v>
      </c>
      <c r="L36" s="64">
        <v>33.774653999999998</v>
      </c>
      <c r="M36" s="64">
        <v>33.84243</v>
      </c>
      <c r="N36" s="64">
        <v>33.907200000000003</v>
      </c>
      <c r="O36" s="64">
        <v>33.960521999999997</v>
      </c>
      <c r="P36" s="64">
        <v>34.027099999999997</v>
      </c>
      <c r="Q36" s="64">
        <v>34.088253000000002</v>
      </c>
      <c r="R36" s="64">
        <v>34.150635000000001</v>
      </c>
      <c r="S36" s="64">
        <v>34.190052000000001</v>
      </c>
      <c r="T36" s="64">
        <v>34.235458000000001</v>
      </c>
      <c r="U36" s="64">
        <v>34.276710999999999</v>
      </c>
      <c r="V36" s="64">
        <v>34.314663000000003</v>
      </c>
      <c r="W36" s="64">
        <v>34.351050999999998</v>
      </c>
      <c r="X36" s="64">
        <v>34.390793000000002</v>
      </c>
      <c r="Y36" s="64">
        <v>34.428089</v>
      </c>
      <c r="Z36" s="64">
        <v>34.465133999999999</v>
      </c>
      <c r="AA36" s="64">
        <v>34.503039999999999</v>
      </c>
      <c r="AB36" s="64">
        <v>34.539658000000003</v>
      </c>
      <c r="AC36" s="64">
        <v>34.574776</v>
      </c>
      <c r="AD36" s="64">
        <v>34.609336999999996</v>
      </c>
      <c r="AE36" s="64">
        <v>34.645423999999998</v>
      </c>
      <c r="AF36" s="64">
        <v>34.680003999999997</v>
      </c>
      <c r="AG36" s="64">
        <v>34.717261999999998</v>
      </c>
      <c r="AH36" s="64">
        <v>34.751224999999998</v>
      </c>
      <c r="AI36" s="64">
        <v>34.765689999999999</v>
      </c>
      <c r="AJ36" s="65">
        <v>2E-3</v>
      </c>
    </row>
    <row r="37" spans="1:36" x14ac:dyDescent="0.25">
      <c r="A37" t="s">
        <v>172</v>
      </c>
      <c r="B37" t="s">
        <v>627</v>
      </c>
      <c r="C37" t="s">
        <v>891</v>
      </c>
      <c r="D37" t="s">
        <v>870</v>
      </c>
      <c r="E37">
        <v>39.959372999999999</v>
      </c>
      <c r="F37">
        <v>40.022235999999999</v>
      </c>
      <c r="G37">
        <v>40.090355000000002</v>
      </c>
      <c r="H37">
        <v>40.232193000000002</v>
      </c>
      <c r="I37">
        <v>40.404572000000002</v>
      </c>
      <c r="J37">
        <v>40.561649000000003</v>
      </c>
      <c r="K37">
        <v>40.717323</v>
      </c>
      <c r="L37">
        <v>40.779350000000001</v>
      </c>
      <c r="M37">
        <v>40.844959000000003</v>
      </c>
      <c r="N37">
        <v>40.907798999999997</v>
      </c>
      <c r="O37">
        <v>40.960273999999998</v>
      </c>
      <c r="P37">
        <v>41.024605000000001</v>
      </c>
      <c r="Q37">
        <v>41.084026000000001</v>
      </c>
      <c r="R37">
        <v>41.144455000000001</v>
      </c>
      <c r="S37">
        <v>41.182181999999997</v>
      </c>
      <c r="T37">
        <v>41.224705</v>
      </c>
      <c r="U37">
        <v>41.263485000000003</v>
      </c>
      <c r="V37">
        <v>41.299258999999999</v>
      </c>
      <c r="W37">
        <v>41.333778000000002</v>
      </c>
      <c r="X37">
        <v>41.371234999999999</v>
      </c>
      <c r="Y37">
        <v>41.406700000000001</v>
      </c>
      <c r="Z37">
        <v>41.441955999999998</v>
      </c>
      <c r="AA37">
        <v>41.477978</v>
      </c>
      <c r="AB37">
        <v>41.512867</v>
      </c>
      <c r="AC37">
        <v>41.546424999999999</v>
      </c>
      <c r="AD37">
        <v>41.579483000000003</v>
      </c>
      <c r="AE37">
        <v>41.613914000000001</v>
      </c>
      <c r="AF37">
        <v>41.647007000000002</v>
      </c>
      <c r="AG37">
        <v>41.682471999999997</v>
      </c>
      <c r="AH37">
        <v>41.715007999999997</v>
      </c>
      <c r="AI37">
        <v>41.727862999999999</v>
      </c>
      <c r="AJ37" s="22">
        <v>1E-3</v>
      </c>
    </row>
    <row r="38" spans="1:36" x14ac:dyDescent="0.25">
      <c r="A38" t="s">
        <v>173</v>
      </c>
      <c r="B38" t="s">
        <v>628</v>
      </c>
      <c r="C38" t="s">
        <v>892</v>
      </c>
      <c r="D38" t="s">
        <v>870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11</v>
      </c>
    </row>
    <row r="39" spans="1:36" x14ac:dyDescent="0.25">
      <c r="A39" t="s">
        <v>218</v>
      </c>
      <c r="B39" t="s">
        <v>629</v>
      </c>
      <c r="C39" t="s">
        <v>893</v>
      </c>
      <c r="D39" t="s">
        <v>870</v>
      </c>
      <c r="E39">
        <v>32.066012999999998</v>
      </c>
      <c r="F39">
        <v>32.194321000000002</v>
      </c>
      <c r="G39">
        <v>32.255257</v>
      </c>
      <c r="H39">
        <v>32.423042000000002</v>
      </c>
      <c r="I39">
        <v>32.615352999999999</v>
      </c>
      <c r="J39">
        <v>32.797806000000001</v>
      </c>
      <c r="K39">
        <v>32.966988000000001</v>
      </c>
      <c r="L39">
        <v>33.024872000000002</v>
      </c>
      <c r="M39">
        <v>33.086544000000004</v>
      </c>
      <c r="N39">
        <v>33.144516000000003</v>
      </c>
      <c r="O39">
        <v>33.194938999999998</v>
      </c>
      <c r="P39">
        <v>33.254150000000003</v>
      </c>
      <c r="Q39">
        <v>33.309806999999999</v>
      </c>
      <c r="R39">
        <v>33.366447000000001</v>
      </c>
      <c r="S39">
        <v>33.400855999999997</v>
      </c>
      <c r="T39">
        <v>33.437522999999999</v>
      </c>
      <c r="U39">
        <v>33.471530999999999</v>
      </c>
      <c r="V39">
        <v>33.503368000000002</v>
      </c>
      <c r="W39">
        <v>33.533878000000001</v>
      </c>
      <c r="X39">
        <v>33.566498000000003</v>
      </c>
      <c r="Y39">
        <v>33.597560999999999</v>
      </c>
      <c r="Z39">
        <v>33.628452000000003</v>
      </c>
      <c r="AA39">
        <v>33.659939000000001</v>
      </c>
      <c r="AB39">
        <v>33.690716000000002</v>
      </c>
      <c r="AC39">
        <v>33.720557999999997</v>
      </c>
      <c r="AD39">
        <v>33.749985000000002</v>
      </c>
      <c r="AE39">
        <v>33.780414999999998</v>
      </c>
      <c r="AF39">
        <v>33.809963000000003</v>
      </c>
      <c r="AG39">
        <v>33.841225000000001</v>
      </c>
      <c r="AH39">
        <v>33.870319000000002</v>
      </c>
      <c r="AI39">
        <v>33.879688000000002</v>
      </c>
      <c r="AJ39" s="22">
        <v>2E-3</v>
      </c>
    </row>
    <row r="40" spans="1:36" x14ac:dyDescent="0.25">
      <c r="A40" t="s">
        <v>219</v>
      </c>
      <c r="B40" t="s">
        <v>630</v>
      </c>
      <c r="C40" t="s">
        <v>894</v>
      </c>
      <c r="D40" t="s">
        <v>870</v>
      </c>
      <c r="E40">
        <v>40.440593999999997</v>
      </c>
      <c r="F40">
        <v>40.572392000000001</v>
      </c>
      <c r="G40">
        <v>40.636631000000001</v>
      </c>
      <c r="H40">
        <v>40.763767000000001</v>
      </c>
      <c r="I40">
        <v>40.918781000000003</v>
      </c>
      <c r="J40">
        <v>41.054580999999999</v>
      </c>
      <c r="K40">
        <v>41.197563000000002</v>
      </c>
      <c r="L40">
        <v>41.251232000000002</v>
      </c>
      <c r="M40">
        <v>41.307521999999999</v>
      </c>
      <c r="N40">
        <v>41.361801</v>
      </c>
      <c r="O40">
        <v>41.411136999999997</v>
      </c>
      <c r="P40">
        <v>41.465515000000003</v>
      </c>
      <c r="Q40">
        <v>41.517429</v>
      </c>
      <c r="R40">
        <v>41.569920000000003</v>
      </c>
      <c r="S40">
        <v>41.601154000000001</v>
      </c>
      <c r="T40">
        <v>41.632328000000001</v>
      </c>
      <c r="U40">
        <v>41.661968000000002</v>
      </c>
      <c r="V40">
        <v>41.690002</v>
      </c>
      <c r="W40">
        <v>41.717129</v>
      </c>
      <c r="X40">
        <v>41.745564000000002</v>
      </c>
      <c r="Y40">
        <v>41.772914999999998</v>
      </c>
      <c r="Z40">
        <v>41.800114000000001</v>
      </c>
      <c r="AA40">
        <v>41.827624999999998</v>
      </c>
      <c r="AB40">
        <v>41.854636999999997</v>
      </c>
      <c r="AC40">
        <v>41.881050000000002</v>
      </c>
      <c r="AD40">
        <v>41.907184999999998</v>
      </c>
      <c r="AE40">
        <v>41.933951999999998</v>
      </c>
      <c r="AF40">
        <v>41.960129000000002</v>
      </c>
      <c r="AG40">
        <v>41.987400000000001</v>
      </c>
      <c r="AH40">
        <v>42.013309</v>
      </c>
      <c r="AI40">
        <v>42.019215000000003</v>
      </c>
      <c r="AJ40" s="22">
        <v>1E-3</v>
      </c>
    </row>
    <row r="41" spans="1:36" x14ac:dyDescent="0.25">
      <c r="A41" t="s">
        <v>167</v>
      </c>
      <c r="B41" t="s">
        <v>631</v>
      </c>
      <c r="C41" t="s">
        <v>895</v>
      </c>
      <c r="D41" t="s">
        <v>870</v>
      </c>
      <c r="E41">
        <v>39.779319999999998</v>
      </c>
      <c r="F41">
        <v>40.076523000000002</v>
      </c>
      <c r="G41">
        <v>40.211838</v>
      </c>
      <c r="H41">
        <v>40.344912999999998</v>
      </c>
      <c r="I41">
        <v>40.474854000000001</v>
      </c>
      <c r="J41">
        <v>40.566856000000001</v>
      </c>
      <c r="K41">
        <v>40.657145999999997</v>
      </c>
      <c r="L41">
        <v>40.748519999999999</v>
      </c>
      <c r="M41">
        <v>40.842120999999999</v>
      </c>
      <c r="N41">
        <v>40.933799999999998</v>
      </c>
      <c r="O41">
        <v>41.023643</v>
      </c>
      <c r="P41">
        <v>41.115543000000002</v>
      </c>
      <c r="Q41">
        <v>41.206688</v>
      </c>
      <c r="R41">
        <v>41.298355000000001</v>
      </c>
      <c r="S41">
        <v>41.324382999999997</v>
      </c>
      <c r="T41">
        <v>41.339011999999997</v>
      </c>
      <c r="U41">
        <v>41.352795</v>
      </c>
      <c r="V41">
        <v>41.365214999999999</v>
      </c>
      <c r="W41">
        <v>41.376156000000002</v>
      </c>
      <c r="X41">
        <v>41.387431999999997</v>
      </c>
      <c r="Y41">
        <v>41.397815999999999</v>
      </c>
      <c r="Z41">
        <v>41.407817999999999</v>
      </c>
      <c r="AA41">
        <v>41.417518999999999</v>
      </c>
      <c r="AB41">
        <v>41.427055000000003</v>
      </c>
      <c r="AC41">
        <v>41.436050000000002</v>
      </c>
      <c r="AD41">
        <v>41.444659999999999</v>
      </c>
      <c r="AE41">
        <v>41.453513999999998</v>
      </c>
      <c r="AF41">
        <v>41.462218999999997</v>
      </c>
      <c r="AG41">
        <v>41.471325</v>
      </c>
      <c r="AH41">
        <v>41.479855000000001</v>
      </c>
      <c r="AI41">
        <v>41.482201000000003</v>
      </c>
      <c r="AJ41" s="22">
        <v>1E-3</v>
      </c>
    </row>
    <row r="42" spans="1:36" x14ac:dyDescent="0.25">
      <c r="A42" t="s">
        <v>174</v>
      </c>
      <c r="B42" t="s">
        <v>632</v>
      </c>
      <c r="C42" t="s">
        <v>896</v>
      </c>
      <c r="D42" t="s">
        <v>870</v>
      </c>
      <c r="E42">
        <v>45.024017000000001</v>
      </c>
      <c r="F42">
        <v>45.250281999999999</v>
      </c>
      <c r="G42">
        <v>45.387042999999998</v>
      </c>
      <c r="H42">
        <v>45.528210000000001</v>
      </c>
      <c r="I42">
        <v>45.666213999999997</v>
      </c>
      <c r="J42">
        <v>45.786186000000001</v>
      </c>
      <c r="K42">
        <v>45.882072000000001</v>
      </c>
      <c r="L42">
        <v>45.977753</v>
      </c>
      <c r="M42">
        <v>46.075043000000001</v>
      </c>
      <c r="N42">
        <v>46.170830000000002</v>
      </c>
      <c r="O42">
        <v>46.262146000000001</v>
      </c>
      <c r="P42">
        <v>46.358784</v>
      </c>
      <c r="Q42">
        <v>46.453335000000003</v>
      </c>
      <c r="R42">
        <v>46.548698000000002</v>
      </c>
      <c r="S42">
        <v>46.578197000000003</v>
      </c>
      <c r="T42">
        <v>46.599209000000002</v>
      </c>
      <c r="U42">
        <v>46.618243999999997</v>
      </c>
      <c r="V42">
        <v>46.635219999999997</v>
      </c>
      <c r="W42">
        <v>46.649918</v>
      </c>
      <c r="X42">
        <v>46.665928000000001</v>
      </c>
      <c r="Y42">
        <v>46.680549999999997</v>
      </c>
      <c r="Z42">
        <v>46.694729000000002</v>
      </c>
      <c r="AA42">
        <v>46.708652000000001</v>
      </c>
      <c r="AB42">
        <v>46.722309000000003</v>
      </c>
      <c r="AC42">
        <v>46.735016000000002</v>
      </c>
      <c r="AD42">
        <v>46.747101000000001</v>
      </c>
      <c r="AE42">
        <v>46.759791999999997</v>
      </c>
      <c r="AF42">
        <v>46.772117999999999</v>
      </c>
      <c r="AG42">
        <v>46.785415999999998</v>
      </c>
      <c r="AH42">
        <v>46.797283</v>
      </c>
      <c r="AI42">
        <v>46.803074000000002</v>
      </c>
      <c r="AJ42" s="22">
        <v>1E-3</v>
      </c>
    </row>
    <row r="43" spans="1:36" x14ac:dyDescent="0.25">
      <c r="A43" t="s">
        <v>175</v>
      </c>
      <c r="B43" t="s">
        <v>633</v>
      </c>
      <c r="C43" t="s">
        <v>897</v>
      </c>
      <c r="D43" t="s">
        <v>870</v>
      </c>
      <c r="E43">
        <v>39.835037</v>
      </c>
      <c r="F43">
        <v>40.130206999999999</v>
      </c>
      <c r="G43">
        <v>40.250092000000002</v>
      </c>
      <c r="H43">
        <v>40.370373000000001</v>
      </c>
      <c r="I43">
        <v>40.487037999999998</v>
      </c>
      <c r="J43">
        <v>40.706352000000003</v>
      </c>
      <c r="K43">
        <v>40.802504999999996</v>
      </c>
      <c r="L43">
        <v>40.892665999999998</v>
      </c>
      <c r="M43">
        <v>40.983291999999999</v>
      </c>
      <c r="N43">
        <v>41.072895000000003</v>
      </c>
      <c r="O43">
        <v>41.161163000000002</v>
      </c>
      <c r="P43">
        <v>41.251990999999997</v>
      </c>
      <c r="Q43">
        <v>41.342269999999999</v>
      </c>
      <c r="R43">
        <v>41.432678000000003</v>
      </c>
      <c r="S43">
        <v>41.457763999999997</v>
      </c>
      <c r="T43">
        <v>41.470996999999997</v>
      </c>
      <c r="U43">
        <v>41.483856000000003</v>
      </c>
      <c r="V43">
        <v>41.495444999999997</v>
      </c>
      <c r="W43">
        <v>41.505794999999999</v>
      </c>
      <c r="X43">
        <v>41.516243000000003</v>
      </c>
      <c r="Y43">
        <v>41.525950999999999</v>
      </c>
      <c r="Z43">
        <v>41.535271000000002</v>
      </c>
      <c r="AA43">
        <v>41.544327000000003</v>
      </c>
      <c r="AB43">
        <v>41.553223000000003</v>
      </c>
      <c r="AC43">
        <v>41.561714000000002</v>
      </c>
      <c r="AD43">
        <v>41.569786000000001</v>
      </c>
      <c r="AE43">
        <v>41.578049</v>
      </c>
      <c r="AF43">
        <v>41.586207999999999</v>
      </c>
      <c r="AG43">
        <v>41.594676999999997</v>
      </c>
      <c r="AH43">
        <v>41.602694999999997</v>
      </c>
      <c r="AI43">
        <v>41.604519000000003</v>
      </c>
      <c r="AJ43" s="22">
        <v>1E-3</v>
      </c>
    </row>
    <row r="44" spans="1:36" x14ac:dyDescent="0.25">
      <c r="A44" t="s">
        <v>176</v>
      </c>
      <c r="B44" t="s">
        <v>634</v>
      </c>
      <c r="C44" t="s">
        <v>898</v>
      </c>
      <c r="D44" t="s">
        <v>870</v>
      </c>
      <c r="E44">
        <v>38.074669</v>
      </c>
      <c r="F44">
        <v>38.376553000000001</v>
      </c>
      <c r="G44">
        <v>38.510376000000001</v>
      </c>
      <c r="H44">
        <v>38.641468000000003</v>
      </c>
      <c r="I44">
        <v>38.770111</v>
      </c>
      <c r="J44">
        <v>39.060211000000002</v>
      </c>
      <c r="K44">
        <v>39.149707999999997</v>
      </c>
      <c r="L44">
        <v>39.238357999999998</v>
      </c>
      <c r="M44">
        <v>39.327281999999997</v>
      </c>
      <c r="N44">
        <v>39.416676000000002</v>
      </c>
      <c r="O44">
        <v>39.50573</v>
      </c>
      <c r="P44">
        <v>39.596401</v>
      </c>
      <c r="Q44">
        <v>39.686264000000001</v>
      </c>
      <c r="R44">
        <v>39.776287000000004</v>
      </c>
      <c r="S44">
        <v>39.801022000000003</v>
      </c>
      <c r="T44">
        <v>39.814006999999997</v>
      </c>
      <c r="U44">
        <v>39.826583999999997</v>
      </c>
      <c r="V44">
        <v>39.837986000000001</v>
      </c>
      <c r="W44">
        <v>39.848267</v>
      </c>
      <c r="X44">
        <v>39.858665000000002</v>
      </c>
      <c r="Y44">
        <v>39.868366000000002</v>
      </c>
      <c r="Z44">
        <v>39.877696999999998</v>
      </c>
      <c r="AA44">
        <v>39.886817999999998</v>
      </c>
      <c r="AB44">
        <v>39.895729000000003</v>
      </c>
      <c r="AC44">
        <v>39.904251000000002</v>
      </c>
      <c r="AD44">
        <v>39.912394999999997</v>
      </c>
      <c r="AE44">
        <v>39.920752999999998</v>
      </c>
      <c r="AF44">
        <v>39.928955000000002</v>
      </c>
      <c r="AG44">
        <v>39.9375</v>
      </c>
      <c r="AH44">
        <v>39.945587000000003</v>
      </c>
      <c r="AI44">
        <v>39.947468000000001</v>
      </c>
      <c r="AJ44" s="22">
        <v>2E-3</v>
      </c>
    </row>
    <row r="45" spans="1:36" x14ac:dyDescent="0.25">
      <c r="A45" t="s">
        <v>177</v>
      </c>
      <c r="B45" t="s">
        <v>635</v>
      </c>
      <c r="C45" t="s">
        <v>899</v>
      </c>
      <c r="D45" t="s">
        <v>870</v>
      </c>
      <c r="E45">
        <v>42.888339999999999</v>
      </c>
      <c r="F45">
        <v>43.180363</v>
      </c>
      <c r="G45">
        <v>43.309258</v>
      </c>
      <c r="H45">
        <v>43.435763999999999</v>
      </c>
      <c r="I45">
        <v>43.559016999999997</v>
      </c>
      <c r="J45">
        <v>43.771748000000002</v>
      </c>
      <c r="K45">
        <v>43.861987999999997</v>
      </c>
      <c r="L45">
        <v>43.951644999999999</v>
      </c>
      <c r="M45">
        <v>44.041964999999998</v>
      </c>
      <c r="N45">
        <v>44.131709999999998</v>
      </c>
      <c r="O45">
        <v>44.221347999999999</v>
      </c>
      <c r="P45">
        <v>44.313194000000003</v>
      </c>
      <c r="Q45">
        <v>44.404086999999997</v>
      </c>
      <c r="R45">
        <v>44.495193</v>
      </c>
      <c r="S45">
        <v>44.521019000000003</v>
      </c>
      <c r="T45">
        <v>44.535392999999999</v>
      </c>
      <c r="U45">
        <v>44.549216999999999</v>
      </c>
      <c r="V45">
        <v>44.561622999999997</v>
      </c>
      <c r="W45">
        <v>44.572665999999998</v>
      </c>
      <c r="X45">
        <v>44.583973</v>
      </c>
      <c r="Y45">
        <v>44.594425000000001</v>
      </c>
      <c r="Z45">
        <v>44.604464999999998</v>
      </c>
      <c r="AA45">
        <v>44.614258</v>
      </c>
      <c r="AB45">
        <v>44.623824999999997</v>
      </c>
      <c r="AC45">
        <v>44.632908</v>
      </c>
      <c r="AD45">
        <v>44.641548</v>
      </c>
      <c r="AE45">
        <v>44.650447999999997</v>
      </c>
      <c r="AF45">
        <v>44.659176000000002</v>
      </c>
      <c r="AG45">
        <v>44.668312</v>
      </c>
      <c r="AH45">
        <v>44.676867999999999</v>
      </c>
      <c r="AI45">
        <v>44.679234000000001</v>
      </c>
      <c r="AJ45" s="22">
        <v>1E-3</v>
      </c>
    </row>
    <row r="46" spans="1:36" x14ac:dyDescent="0.25">
      <c r="A46" t="s">
        <v>178</v>
      </c>
      <c r="B46" t="s">
        <v>636</v>
      </c>
      <c r="C46" t="s">
        <v>900</v>
      </c>
      <c r="D46" t="s">
        <v>870</v>
      </c>
      <c r="E46">
        <v>69.760581999999999</v>
      </c>
      <c r="F46">
        <v>70.009810999999999</v>
      </c>
      <c r="G46">
        <v>70.135315000000006</v>
      </c>
      <c r="H46">
        <v>70.255645999999999</v>
      </c>
      <c r="I46">
        <v>70.373810000000006</v>
      </c>
      <c r="J46">
        <v>70.467087000000006</v>
      </c>
      <c r="K46">
        <v>70.560721999999998</v>
      </c>
      <c r="L46">
        <v>70.654335000000003</v>
      </c>
      <c r="M46">
        <v>70.748856000000004</v>
      </c>
      <c r="N46">
        <v>70.841774000000001</v>
      </c>
      <c r="O46">
        <v>70.932486999999995</v>
      </c>
      <c r="P46">
        <v>71.025665000000004</v>
      </c>
      <c r="Q46">
        <v>71.117751999999996</v>
      </c>
      <c r="R46">
        <v>71.210044999999994</v>
      </c>
      <c r="S46">
        <v>71.236671000000001</v>
      </c>
      <c r="T46">
        <v>71.252212999999998</v>
      </c>
      <c r="U46">
        <v>71.266272999999998</v>
      </c>
      <c r="V46">
        <v>71.278923000000006</v>
      </c>
      <c r="W46">
        <v>71.290222</v>
      </c>
      <c r="X46">
        <v>71.301888000000005</v>
      </c>
      <c r="Y46">
        <v>71.312599000000006</v>
      </c>
      <c r="Z46">
        <v>71.322968000000003</v>
      </c>
      <c r="AA46">
        <v>71.333122000000003</v>
      </c>
      <c r="AB46">
        <v>71.342979</v>
      </c>
      <c r="AC46">
        <v>71.352271999999999</v>
      </c>
      <c r="AD46">
        <v>71.361275000000006</v>
      </c>
      <c r="AE46">
        <v>71.370566999999994</v>
      </c>
      <c r="AF46">
        <v>71.379638999999997</v>
      </c>
      <c r="AG46">
        <v>71.389174999999994</v>
      </c>
      <c r="AH46">
        <v>71.398071000000002</v>
      </c>
      <c r="AI46">
        <v>71.400763999999995</v>
      </c>
      <c r="AJ46" s="22">
        <v>1E-3</v>
      </c>
    </row>
    <row r="47" spans="1:36" x14ac:dyDescent="0.25">
      <c r="A47" t="s">
        <v>220</v>
      </c>
      <c r="B47" t="s">
        <v>637</v>
      </c>
      <c r="C47" t="s">
        <v>901</v>
      </c>
      <c r="D47" t="s">
        <v>870</v>
      </c>
      <c r="E47">
        <v>37.472633000000002</v>
      </c>
      <c r="F47">
        <v>37.092711999999999</v>
      </c>
      <c r="G47">
        <v>36.920769</v>
      </c>
      <c r="H47">
        <v>37.098784999999999</v>
      </c>
      <c r="I47">
        <v>37.222610000000003</v>
      </c>
      <c r="J47">
        <v>37.387726000000001</v>
      </c>
      <c r="K47">
        <v>37.607872</v>
      </c>
      <c r="L47">
        <v>37.763401000000002</v>
      </c>
      <c r="M47">
        <v>37.841681999999999</v>
      </c>
      <c r="N47">
        <v>37.942177000000001</v>
      </c>
      <c r="O47">
        <v>38.063305</v>
      </c>
      <c r="P47">
        <v>38.168281999999998</v>
      </c>
      <c r="Q47">
        <v>38.264381</v>
      </c>
      <c r="R47">
        <v>38.37426</v>
      </c>
      <c r="S47">
        <v>38.395012000000001</v>
      </c>
      <c r="T47">
        <v>38.423050000000003</v>
      </c>
      <c r="U47">
        <v>38.437286</v>
      </c>
      <c r="V47">
        <v>38.470928000000001</v>
      </c>
      <c r="W47">
        <v>38.494610000000002</v>
      </c>
      <c r="X47">
        <v>38.500701999999997</v>
      </c>
      <c r="Y47">
        <v>38.540806000000003</v>
      </c>
      <c r="Z47">
        <v>38.559967</v>
      </c>
      <c r="AA47">
        <v>38.580444</v>
      </c>
      <c r="AB47">
        <v>38.600848999999997</v>
      </c>
      <c r="AC47">
        <v>38.621296000000001</v>
      </c>
      <c r="AD47">
        <v>38.627566999999999</v>
      </c>
      <c r="AE47">
        <v>38.656170000000003</v>
      </c>
      <c r="AF47">
        <v>38.679015999999997</v>
      </c>
      <c r="AG47">
        <v>38.695148000000003</v>
      </c>
      <c r="AH47">
        <v>38.719814</v>
      </c>
      <c r="AI47">
        <v>38.742171999999997</v>
      </c>
      <c r="AJ47" s="22">
        <v>1E-3</v>
      </c>
    </row>
    <row r="48" spans="1:36" x14ac:dyDescent="0.25">
      <c r="A48" t="s">
        <v>221</v>
      </c>
      <c r="B48" t="s">
        <v>638</v>
      </c>
      <c r="C48" t="s">
        <v>902</v>
      </c>
      <c r="D48" t="s">
        <v>870</v>
      </c>
      <c r="E48">
        <v>49.111499999999999</v>
      </c>
      <c r="F48">
        <v>48.671024000000003</v>
      </c>
      <c r="G48">
        <v>48.521439000000001</v>
      </c>
      <c r="H48">
        <v>48.787250999999998</v>
      </c>
      <c r="I48">
        <v>48.953499000000001</v>
      </c>
      <c r="J48">
        <v>49.129612000000002</v>
      </c>
      <c r="K48">
        <v>49.3568</v>
      </c>
      <c r="L48">
        <v>49.485424000000002</v>
      </c>
      <c r="M48">
        <v>49.562958000000002</v>
      </c>
      <c r="N48">
        <v>49.664439999999999</v>
      </c>
      <c r="O48">
        <v>49.779029999999999</v>
      </c>
      <c r="P48">
        <v>49.887695000000001</v>
      </c>
      <c r="Q48">
        <v>49.976025</v>
      </c>
      <c r="R48">
        <v>50.083122000000003</v>
      </c>
      <c r="S48">
        <v>50.093108999999998</v>
      </c>
      <c r="T48">
        <v>50.124043</v>
      </c>
      <c r="U48">
        <v>50.132103000000001</v>
      </c>
      <c r="V48">
        <v>50.163048000000003</v>
      </c>
      <c r="W48">
        <v>50.182941</v>
      </c>
      <c r="X48">
        <v>50.185271999999998</v>
      </c>
      <c r="Y48">
        <v>50.223976</v>
      </c>
      <c r="Z48">
        <v>50.242783000000003</v>
      </c>
      <c r="AA48">
        <v>50.264350999999998</v>
      </c>
      <c r="AB48">
        <v>50.284081</v>
      </c>
      <c r="AC48">
        <v>50.304741</v>
      </c>
      <c r="AD48">
        <v>50.309258</v>
      </c>
      <c r="AE48">
        <v>50.340279000000002</v>
      </c>
      <c r="AF48">
        <v>50.363048999999997</v>
      </c>
      <c r="AG48">
        <v>50.381225999999998</v>
      </c>
      <c r="AH48">
        <v>50.4039</v>
      </c>
      <c r="AI48">
        <v>50.426273000000002</v>
      </c>
      <c r="AJ48" s="22">
        <v>1E-3</v>
      </c>
    </row>
    <row r="49" spans="1:36" x14ac:dyDescent="0.25">
      <c r="A49" t="s">
        <v>31</v>
      </c>
      <c r="C49" t="s">
        <v>903</v>
      </c>
    </row>
    <row r="50" spans="1:36" x14ac:dyDescent="0.25">
      <c r="A50" t="s">
        <v>168</v>
      </c>
      <c r="B50" t="s">
        <v>639</v>
      </c>
      <c r="C50" t="s">
        <v>904</v>
      </c>
      <c r="D50" t="s">
        <v>870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169</v>
      </c>
      <c r="B51" t="s">
        <v>640</v>
      </c>
      <c r="C51" t="s">
        <v>905</v>
      </c>
      <c r="D51" t="s">
        <v>870</v>
      </c>
      <c r="E51">
        <v>0</v>
      </c>
      <c r="F51">
        <v>0</v>
      </c>
      <c r="G51">
        <v>0</v>
      </c>
      <c r="H51">
        <v>0</v>
      </c>
      <c r="I51">
        <v>0</v>
      </c>
      <c r="J51">
        <v>49.520648999999999</v>
      </c>
      <c r="K51">
        <v>49.546619</v>
      </c>
      <c r="L51">
        <v>49.421512999999997</v>
      </c>
      <c r="M51">
        <v>49.305602999999998</v>
      </c>
      <c r="N51">
        <v>49.216662999999997</v>
      </c>
      <c r="O51">
        <v>49.144024000000002</v>
      </c>
      <c r="P51">
        <v>49.107193000000002</v>
      </c>
      <c r="Q51">
        <v>49.084499000000001</v>
      </c>
      <c r="R51">
        <v>49.078406999999999</v>
      </c>
      <c r="S51">
        <v>49.060550999999997</v>
      </c>
      <c r="T51">
        <v>49.056961000000001</v>
      </c>
      <c r="U51">
        <v>49.055069000000003</v>
      </c>
      <c r="V51">
        <v>49.054665</v>
      </c>
      <c r="W51">
        <v>49.057980000000001</v>
      </c>
      <c r="X51">
        <v>49.066864000000002</v>
      </c>
      <c r="Y51">
        <v>49.076228999999998</v>
      </c>
      <c r="Z51">
        <v>49.109383000000001</v>
      </c>
      <c r="AA51">
        <v>49.143828999999997</v>
      </c>
      <c r="AB51">
        <v>49.175327000000003</v>
      </c>
      <c r="AC51">
        <v>49.206310000000002</v>
      </c>
      <c r="AD51">
        <v>49.237602000000003</v>
      </c>
      <c r="AE51">
        <v>49.270499999999998</v>
      </c>
      <c r="AF51">
        <v>49.301735000000001</v>
      </c>
      <c r="AG51">
        <v>49.335498999999999</v>
      </c>
      <c r="AH51">
        <v>49.366588999999998</v>
      </c>
      <c r="AI51">
        <v>49.377704999999999</v>
      </c>
      <c r="AJ51" t="s">
        <v>11</v>
      </c>
    </row>
    <row r="52" spans="1:36" x14ac:dyDescent="0.25">
      <c r="A52" t="s">
        <v>170</v>
      </c>
      <c r="B52" t="s">
        <v>641</v>
      </c>
      <c r="C52" t="s">
        <v>906</v>
      </c>
      <c r="D52" t="s">
        <v>870</v>
      </c>
      <c r="E52">
        <v>38.595390000000002</v>
      </c>
      <c r="F52">
        <v>38.479885000000003</v>
      </c>
      <c r="G52">
        <v>38.341892000000001</v>
      </c>
      <c r="H52">
        <v>38.221435999999997</v>
      </c>
      <c r="I52">
        <v>38.108424999999997</v>
      </c>
      <c r="J52">
        <v>38.108856000000003</v>
      </c>
      <c r="K52">
        <v>38.137756000000003</v>
      </c>
      <c r="L52">
        <v>38.008602000000003</v>
      </c>
      <c r="M52">
        <v>37.895713999999998</v>
      </c>
      <c r="N52">
        <v>37.810501000000002</v>
      </c>
      <c r="O52">
        <v>37.741425</v>
      </c>
      <c r="P52">
        <v>37.71114</v>
      </c>
      <c r="Q52">
        <v>37.694763000000002</v>
      </c>
      <c r="R52">
        <v>37.695217</v>
      </c>
      <c r="S52">
        <v>37.683627999999999</v>
      </c>
      <c r="T52">
        <v>37.687454000000002</v>
      </c>
      <c r="U52">
        <v>37.692405999999998</v>
      </c>
      <c r="V52">
        <v>37.697581999999997</v>
      </c>
      <c r="W52">
        <v>37.704768999999999</v>
      </c>
      <c r="X52">
        <v>37.718822000000003</v>
      </c>
      <c r="Y52">
        <v>37.732219999999998</v>
      </c>
      <c r="Z52">
        <v>37.768608</v>
      </c>
      <c r="AA52">
        <v>37.806041999999998</v>
      </c>
      <c r="AB52">
        <v>37.842055999999999</v>
      </c>
      <c r="AC52">
        <v>37.876503</v>
      </c>
      <c r="AD52">
        <v>37.910511</v>
      </c>
      <c r="AE52">
        <v>37.946216999999997</v>
      </c>
      <c r="AF52">
        <v>37.980400000000003</v>
      </c>
      <c r="AG52">
        <v>38.017482999999999</v>
      </c>
      <c r="AH52">
        <v>38.051178</v>
      </c>
      <c r="AI52">
        <v>38.065337999999997</v>
      </c>
      <c r="AJ52" s="22">
        <v>0</v>
      </c>
    </row>
    <row r="53" spans="1:36" x14ac:dyDescent="0.25">
      <c r="A53" t="s">
        <v>171</v>
      </c>
      <c r="B53" t="s">
        <v>642</v>
      </c>
      <c r="C53" t="s">
        <v>907</v>
      </c>
      <c r="D53" t="s">
        <v>870</v>
      </c>
      <c r="E53">
        <v>37.915317999999999</v>
      </c>
      <c r="F53">
        <v>37.735584000000003</v>
      </c>
      <c r="G53">
        <v>37.559879000000002</v>
      </c>
      <c r="H53">
        <v>37.399425999999998</v>
      </c>
      <c r="I53">
        <v>37.296131000000003</v>
      </c>
      <c r="J53">
        <v>37.198993999999999</v>
      </c>
      <c r="K53">
        <v>37.099933999999998</v>
      </c>
      <c r="L53">
        <v>36.922187999999998</v>
      </c>
      <c r="M53">
        <v>36.771155999999998</v>
      </c>
      <c r="N53">
        <v>36.654366000000003</v>
      </c>
      <c r="O53">
        <v>36.561604000000003</v>
      </c>
      <c r="P53">
        <v>36.512501</v>
      </c>
      <c r="Q53">
        <v>36.482590000000002</v>
      </c>
      <c r="R53">
        <v>36.472217999999998</v>
      </c>
      <c r="S53">
        <v>36.452660000000002</v>
      </c>
      <c r="T53">
        <v>36.448914000000002</v>
      </c>
      <c r="U53">
        <v>36.448425</v>
      </c>
      <c r="V53">
        <v>36.451141</v>
      </c>
      <c r="W53">
        <v>36.454849000000003</v>
      </c>
      <c r="X53">
        <v>36.465308999999998</v>
      </c>
      <c r="Y53">
        <v>36.474617000000002</v>
      </c>
      <c r="Z53">
        <v>36.510162000000001</v>
      </c>
      <c r="AA53">
        <v>36.545853000000001</v>
      </c>
      <c r="AB53">
        <v>36.580661999999997</v>
      </c>
      <c r="AC53">
        <v>36.613700999999999</v>
      </c>
      <c r="AD53">
        <v>36.645893000000001</v>
      </c>
      <c r="AE53">
        <v>36.679412999999997</v>
      </c>
      <c r="AF53">
        <v>36.711838</v>
      </c>
      <c r="AG53">
        <v>36.746727</v>
      </c>
      <c r="AH53">
        <v>36.778542000000002</v>
      </c>
      <c r="AI53">
        <v>36.790790999999999</v>
      </c>
      <c r="AJ53" s="22">
        <v>-1E-3</v>
      </c>
    </row>
    <row r="54" spans="1:36" x14ac:dyDescent="0.25">
      <c r="A54" t="s">
        <v>172</v>
      </c>
      <c r="B54" t="s">
        <v>643</v>
      </c>
      <c r="C54" t="s">
        <v>908</v>
      </c>
      <c r="D54" t="s">
        <v>870</v>
      </c>
      <c r="E54">
        <v>47.7742</v>
      </c>
      <c r="F54">
        <v>47.568184000000002</v>
      </c>
      <c r="G54">
        <v>47.292717000000003</v>
      </c>
      <c r="H54">
        <v>47.026749000000002</v>
      </c>
      <c r="I54">
        <v>46.834983999999999</v>
      </c>
      <c r="J54">
        <v>46.610210000000002</v>
      </c>
      <c r="K54">
        <v>46.383091</v>
      </c>
      <c r="L54">
        <v>46.112862</v>
      </c>
      <c r="M54">
        <v>45.874935000000001</v>
      </c>
      <c r="N54">
        <v>45.686039000000001</v>
      </c>
      <c r="O54">
        <v>45.537089999999999</v>
      </c>
      <c r="P54">
        <v>45.441710999999998</v>
      </c>
      <c r="Q54">
        <v>45.376475999999997</v>
      </c>
      <c r="R54">
        <v>45.336384000000002</v>
      </c>
      <c r="S54">
        <v>45.294376</v>
      </c>
      <c r="T54">
        <v>45.271155999999998</v>
      </c>
      <c r="U54">
        <v>45.254691999999999</v>
      </c>
      <c r="V54">
        <v>45.242488999999999</v>
      </c>
      <c r="W54">
        <v>45.233654000000001</v>
      </c>
      <c r="X54">
        <v>45.232112999999998</v>
      </c>
      <c r="Y54">
        <v>45.230389000000002</v>
      </c>
      <c r="Z54">
        <v>45.263485000000003</v>
      </c>
      <c r="AA54">
        <v>45.296836999999996</v>
      </c>
      <c r="AB54">
        <v>45.329498000000001</v>
      </c>
      <c r="AC54">
        <v>45.360657000000003</v>
      </c>
      <c r="AD54">
        <v>45.391125000000002</v>
      </c>
      <c r="AE54">
        <v>45.422770999999997</v>
      </c>
      <c r="AF54">
        <v>45.453403000000002</v>
      </c>
      <c r="AG54">
        <v>45.486443000000001</v>
      </c>
      <c r="AH54">
        <v>45.516705000000002</v>
      </c>
      <c r="AI54">
        <v>45.527293999999998</v>
      </c>
      <c r="AJ54" s="22">
        <v>-2E-3</v>
      </c>
    </row>
    <row r="55" spans="1:36" x14ac:dyDescent="0.25">
      <c r="A55" t="s">
        <v>173</v>
      </c>
      <c r="B55" t="s">
        <v>644</v>
      </c>
      <c r="C55" t="s">
        <v>909</v>
      </c>
      <c r="D55" t="s">
        <v>870</v>
      </c>
      <c r="E55">
        <v>115.682091</v>
      </c>
      <c r="F55">
        <v>115.57725499999999</v>
      </c>
      <c r="G55">
        <v>115.338943</v>
      </c>
      <c r="H55">
        <v>115.067238</v>
      </c>
      <c r="I55">
        <v>114.85395800000001</v>
      </c>
      <c r="J55">
        <v>114.74614699999999</v>
      </c>
      <c r="K55">
        <v>114.66364299999999</v>
      </c>
      <c r="L55">
        <v>114.44010900000001</v>
      </c>
      <c r="M55">
        <v>114.21676600000001</v>
      </c>
      <c r="N55">
        <v>114.037392</v>
      </c>
      <c r="O55">
        <v>113.895126</v>
      </c>
      <c r="P55">
        <v>113.808632</v>
      </c>
      <c r="Q55">
        <v>113.748383</v>
      </c>
      <c r="R55">
        <v>113.71367600000001</v>
      </c>
      <c r="S55">
        <v>113.672951</v>
      </c>
      <c r="T55">
        <v>113.650429</v>
      </c>
      <c r="U55">
        <v>113.632957</v>
      </c>
      <c r="V55">
        <v>113.619972</v>
      </c>
      <c r="W55">
        <v>113.612854</v>
      </c>
      <c r="X55">
        <v>113.61164100000001</v>
      </c>
      <c r="Y55">
        <v>113.60987900000001</v>
      </c>
      <c r="Z55">
        <v>113.643585</v>
      </c>
      <c r="AA55">
        <v>113.67892500000001</v>
      </c>
      <c r="AB55">
        <v>113.711708</v>
      </c>
      <c r="AC55">
        <v>113.74316399999999</v>
      </c>
      <c r="AD55">
        <v>113.774925</v>
      </c>
      <c r="AE55">
        <v>113.808258</v>
      </c>
      <c r="AF55">
        <v>113.839592</v>
      </c>
      <c r="AG55">
        <v>113.873062</v>
      </c>
      <c r="AH55">
        <v>113.903992</v>
      </c>
      <c r="AI55">
        <v>113.914055</v>
      </c>
      <c r="AJ55" s="22">
        <v>-1E-3</v>
      </c>
    </row>
    <row r="56" spans="1:36" x14ac:dyDescent="0.25">
      <c r="A56" t="s">
        <v>218</v>
      </c>
      <c r="B56" t="s">
        <v>645</v>
      </c>
      <c r="C56" t="s">
        <v>910</v>
      </c>
      <c r="D56" t="s">
        <v>870</v>
      </c>
      <c r="E56">
        <v>33.860396999999999</v>
      </c>
      <c r="F56">
        <v>33.807594000000002</v>
      </c>
      <c r="G56">
        <v>33.710453000000001</v>
      </c>
      <c r="H56">
        <v>33.653678999999997</v>
      </c>
      <c r="I56">
        <v>33.603287000000002</v>
      </c>
      <c r="J56">
        <v>33.635986000000003</v>
      </c>
      <c r="K56">
        <v>33.684722999999998</v>
      </c>
      <c r="L56">
        <v>33.595779</v>
      </c>
      <c r="M56">
        <v>33.518864000000001</v>
      </c>
      <c r="N56">
        <v>33.460808</v>
      </c>
      <c r="O56">
        <v>33.415764000000003</v>
      </c>
      <c r="P56">
        <v>33.395645000000002</v>
      </c>
      <c r="Q56">
        <v>33.386040000000001</v>
      </c>
      <c r="R56">
        <v>33.388832000000001</v>
      </c>
      <c r="S56">
        <v>33.378039999999999</v>
      </c>
      <c r="T56">
        <v>33.375903999999998</v>
      </c>
      <c r="U56">
        <v>33.376167000000002</v>
      </c>
      <c r="V56">
        <v>33.378245999999997</v>
      </c>
      <c r="W56">
        <v>33.381962000000001</v>
      </c>
      <c r="X56">
        <v>33.390929999999997</v>
      </c>
      <c r="Y56">
        <v>33.400509</v>
      </c>
      <c r="Z56">
        <v>33.429358999999998</v>
      </c>
      <c r="AA56">
        <v>33.458556999999999</v>
      </c>
      <c r="AB56">
        <v>33.487228000000002</v>
      </c>
      <c r="AC56">
        <v>33.514899999999997</v>
      </c>
      <c r="AD56">
        <v>33.542178999999997</v>
      </c>
      <c r="AE56">
        <v>33.570450000000001</v>
      </c>
      <c r="AF56">
        <v>33.597965000000002</v>
      </c>
      <c r="AG56">
        <v>33.627220000000001</v>
      </c>
      <c r="AH56">
        <v>33.654407999999997</v>
      </c>
      <c r="AI56">
        <v>33.661915</v>
      </c>
      <c r="AJ56" s="22">
        <v>0</v>
      </c>
    </row>
    <row r="57" spans="1:36" x14ac:dyDescent="0.25">
      <c r="A57" t="s">
        <v>219</v>
      </c>
      <c r="B57" t="s">
        <v>646</v>
      </c>
      <c r="C57" t="s">
        <v>911</v>
      </c>
      <c r="D57" t="s">
        <v>870</v>
      </c>
      <c r="E57">
        <v>43.334721000000002</v>
      </c>
      <c r="F57">
        <v>43.304313999999998</v>
      </c>
      <c r="G57">
        <v>43.185893999999998</v>
      </c>
      <c r="H57">
        <v>43.104092000000001</v>
      </c>
      <c r="I57">
        <v>43.024506000000002</v>
      </c>
      <c r="J57">
        <v>42.955860000000001</v>
      </c>
      <c r="K57">
        <v>42.894840000000002</v>
      </c>
      <c r="L57">
        <v>42.772109999999998</v>
      </c>
      <c r="M57">
        <v>42.665894000000002</v>
      </c>
      <c r="N57">
        <v>42.582832000000003</v>
      </c>
      <c r="O57">
        <v>42.519215000000003</v>
      </c>
      <c r="P57">
        <v>42.480156000000001</v>
      </c>
      <c r="Q57">
        <v>42.455005999999997</v>
      </c>
      <c r="R57">
        <v>42.443863</v>
      </c>
      <c r="S57">
        <v>42.421866999999999</v>
      </c>
      <c r="T57">
        <v>42.407573999999997</v>
      </c>
      <c r="U57">
        <v>42.399025000000002</v>
      </c>
      <c r="V57">
        <v>42.394145999999999</v>
      </c>
      <c r="W57">
        <v>42.390540999999999</v>
      </c>
      <c r="X57">
        <v>42.392280999999997</v>
      </c>
      <c r="Y57">
        <v>42.395527000000001</v>
      </c>
      <c r="Z57">
        <v>42.421211</v>
      </c>
      <c r="AA57">
        <v>42.446376999999998</v>
      </c>
      <c r="AB57">
        <v>42.472037999999998</v>
      </c>
      <c r="AC57">
        <v>42.496417999999998</v>
      </c>
      <c r="AD57">
        <v>42.520256000000003</v>
      </c>
      <c r="AE57">
        <v>42.544727000000002</v>
      </c>
      <c r="AF57">
        <v>42.568893000000003</v>
      </c>
      <c r="AG57">
        <v>42.594242000000001</v>
      </c>
      <c r="AH57">
        <v>42.618214000000002</v>
      </c>
      <c r="AI57">
        <v>42.622326000000001</v>
      </c>
      <c r="AJ57" s="22">
        <v>-1E-3</v>
      </c>
    </row>
    <row r="58" spans="1:36" x14ac:dyDescent="0.25">
      <c r="A58" t="s">
        <v>167</v>
      </c>
      <c r="B58" t="s">
        <v>647</v>
      </c>
      <c r="C58" t="s">
        <v>912</v>
      </c>
      <c r="D58" t="s">
        <v>870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174</v>
      </c>
      <c r="B59" t="s">
        <v>648</v>
      </c>
      <c r="C59" t="s">
        <v>913</v>
      </c>
      <c r="D59" t="s">
        <v>870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t="s">
        <v>11</v>
      </c>
    </row>
    <row r="60" spans="1:36" x14ac:dyDescent="0.25">
      <c r="A60" t="s">
        <v>175</v>
      </c>
      <c r="B60" t="s">
        <v>649</v>
      </c>
      <c r="C60" t="s">
        <v>914</v>
      </c>
      <c r="D60" t="s">
        <v>870</v>
      </c>
      <c r="E60">
        <v>42.860320999999999</v>
      </c>
      <c r="F60">
        <v>42.900207999999999</v>
      </c>
      <c r="G60">
        <v>42.752440999999997</v>
      </c>
      <c r="H60">
        <v>42.595615000000002</v>
      </c>
      <c r="I60">
        <v>42.439208999999998</v>
      </c>
      <c r="J60">
        <v>42.592556000000002</v>
      </c>
      <c r="K60">
        <v>42.411513999999997</v>
      </c>
      <c r="L60">
        <v>42.242519000000001</v>
      </c>
      <c r="M60">
        <v>42.103535000000001</v>
      </c>
      <c r="N60">
        <v>42.000629000000004</v>
      </c>
      <c r="O60">
        <v>41.932045000000002</v>
      </c>
      <c r="P60">
        <v>41.893889999999999</v>
      </c>
      <c r="Q60">
        <v>41.879353000000002</v>
      </c>
      <c r="R60">
        <v>41.88599</v>
      </c>
      <c r="S60">
        <v>41.842013999999999</v>
      </c>
      <c r="T60">
        <v>41.796382999999999</v>
      </c>
      <c r="U60">
        <v>41.758311999999997</v>
      </c>
      <c r="V60">
        <v>41.726196000000002</v>
      </c>
      <c r="W60">
        <v>41.696872999999997</v>
      </c>
      <c r="X60">
        <v>41.672198999999999</v>
      </c>
      <c r="Y60">
        <v>41.649658000000002</v>
      </c>
      <c r="Z60">
        <v>41.656322000000003</v>
      </c>
      <c r="AA60">
        <v>41.662295999999998</v>
      </c>
      <c r="AB60">
        <v>41.668633</v>
      </c>
      <c r="AC60">
        <v>41.674419</v>
      </c>
      <c r="AD60">
        <v>41.679572999999998</v>
      </c>
      <c r="AE60">
        <v>41.684821999999997</v>
      </c>
      <c r="AF60">
        <v>41.690295999999996</v>
      </c>
      <c r="AG60">
        <v>41.696026000000003</v>
      </c>
      <c r="AH60">
        <v>41.701321</v>
      </c>
      <c r="AI60">
        <v>41.700583999999999</v>
      </c>
      <c r="AJ60" s="22">
        <v>-1E-3</v>
      </c>
    </row>
    <row r="61" spans="1:36" x14ac:dyDescent="0.25">
      <c r="A61" t="s">
        <v>176</v>
      </c>
      <c r="B61" t="s">
        <v>650</v>
      </c>
      <c r="C61" t="s">
        <v>915</v>
      </c>
      <c r="D61" t="s">
        <v>870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t="s">
        <v>11</v>
      </c>
    </row>
    <row r="62" spans="1:36" x14ac:dyDescent="0.25">
      <c r="A62" t="s">
        <v>177</v>
      </c>
      <c r="B62" t="s">
        <v>651</v>
      </c>
      <c r="C62" t="s">
        <v>916</v>
      </c>
      <c r="D62" t="s">
        <v>870</v>
      </c>
      <c r="E62">
        <v>45.947495000000004</v>
      </c>
      <c r="F62">
        <v>45.944923000000003</v>
      </c>
      <c r="G62">
        <v>45.786751000000002</v>
      </c>
      <c r="H62">
        <v>45.629902000000001</v>
      </c>
      <c r="I62">
        <v>45.465339999999998</v>
      </c>
      <c r="J62">
        <v>45.681846999999998</v>
      </c>
      <c r="K62">
        <v>45.519981000000001</v>
      </c>
      <c r="L62">
        <v>45.355595000000001</v>
      </c>
      <c r="M62">
        <v>45.223927000000003</v>
      </c>
      <c r="N62">
        <v>45.124690999999999</v>
      </c>
      <c r="O62">
        <v>45.058819</v>
      </c>
      <c r="P62">
        <v>45.025607999999998</v>
      </c>
      <c r="Q62">
        <v>45.016758000000003</v>
      </c>
      <c r="R62">
        <v>45.027683000000003</v>
      </c>
      <c r="S62">
        <v>44.986705999999998</v>
      </c>
      <c r="T62">
        <v>44.944541999999998</v>
      </c>
      <c r="U62">
        <v>44.909118999999997</v>
      </c>
      <c r="V62">
        <v>44.877972</v>
      </c>
      <c r="W62">
        <v>44.849812</v>
      </c>
      <c r="X62">
        <v>44.826537999999999</v>
      </c>
      <c r="Y62">
        <v>44.805107</v>
      </c>
      <c r="Z62">
        <v>44.812705999999999</v>
      </c>
      <c r="AA62">
        <v>44.819777999999999</v>
      </c>
      <c r="AB62">
        <v>44.826571999999999</v>
      </c>
      <c r="AC62">
        <v>44.832965999999999</v>
      </c>
      <c r="AD62">
        <v>44.838982000000001</v>
      </c>
      <c r="AE62">
        <v>44.845249000000003</v>
      </c>
      <c r="AF62">
        <v>44.851436999999997</v>
      </c>
      <c r="AG62">
        <v>44.858051000000003</v>
      </c>
      <c r="AH62">
        <v>44.864162</v>
      </c>
      <c r="AI62">
        <v>44.864151</v>
      </c>
      <c r="AJ62" s="22">
        <v>-1E-3</v>
      </c>
    </row>
    <row r="63" spans="1:36" x14ac:dyDescent="0.25">
      <c r="A63" t="s">
        <v>178</v>
      </c>
      <c r="B63" t="s">
        <v>652</v>
      </c>
      <c r="C63" t="s">
        <v>917</v>
      </c>
      <c r="D63" t="s">
        <v>870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11</v>
      </c>
    </row>
    <row r="64" spans="1:36" x14ac:dyDescent="0.25">
      <c r="A64" t="s">
        <v>220</v>
      </c>
      <c r="B64" t="s">
        <v>653</v>
      </c>
      <c r="C64" t="s">
        <v>918</v>
      </c>
      <c r="D64" t="s">
        <v>870</v>
      </c>
      <c r="E64">
        <v>38.025058999999999</v>
      </c>
      <c r="F64">
        <v>37.968952000000002</v>
      </c>
      <c r="G64">
        <v>37.890101999999999</v>
      </c>
      <c r="H64">
        <v>37.836742000000001</v>
      </c>
      <c r="I64">
        <v>37.789302999999997</v>
      </c>
      <c r="J64">
        <v>37.901772000000001</v>
      </c>
      <c r="K64">
        <v>37.846519000000001</v>
      </c>
      <c r="L64">
        <v>37.784058000000002</v>
      </c>
      <c r="M64">
        <v>37.742016</v>
      </c>
      <c r="N64">
        <v>37.720554</v>
      </c>
      <c r="O64">
        <v>37.713695999999999</v>
      </c>
      <c r="P64">
        <v>37.732272999999999</v>
      </c>
      <c r="Q64">
        <v>37.762768000000001</v>
      </c>
      <c r="R64">
        <v>37.807094999999997</v>
      </c>
      <c r="S64">
        <v>37.794193</v>
      </c>
      <c r="T64">
        <v>37.780655000000003</v>
      </c>
      <c r="U64">
        <v>37.770099999999999</v>
      </c>
      <c r="V64">
        <v>37.761951000000003</v>
      </c>
      <c r="W64">
        <v>37.753520999999999</v>
      </c>
      <c r="X64">
        <v>37.750487999999997</v>
      </c>
      <c r="Y64">
        <v>37.747512999999998</v>
      </c>
      <c r="Z64">
        <v>37.763821</v>
      </c>
      <c r="AA64">
        <v>37.779293000000003</v>
      </c>
      <c r="AB64">
        <v>37.794670000000004</v>
      </c>
      <c r="AC64">
        <v>37.808514000000002</v>
      </c>
      <c r="AD64">
        <v>37.821247</v>
      </c>
      <c r="AE64">
        <v>37.834656000000003</v>
      </c>
      <c r="AF64">
        <v>37.847667999999999</v>
      </c>
      <c r="AG64">
        <v>37.862048999999999</v>
      </c>
      <c r="AH64">
        <v>37.874405000000003</v>
      </c>
      <c r="AI64">
        <v>37.880806</v>
      </c>
      <c r="AJ64" s="22">
        <v>0</v>
      </c>
    </row>
    <row r="65" spans="1:36" x14ac:dyDescent="0.25">
      <c r="A65" t="s">
        <v>221</v>
      </c>
      <c r="B65" t="s">
        <v>654</v>
      </c>
      <c r="C65" t="s">
        <v>919</v>
      </c>
      <c r="D65" t="s">
        <v>870</v>
      </c>
      <c r="E65">
        <v>51.534495999999997</v>
      </c>
      <c r="F65">
        <v>51.401577000000003</v>
      </c>
      <c r="G65">
        <v>51.299689999999998</v>
      </c>
      <c r="H65">
        <v>51.348480000000002</v>
      </c>
      <c r="I65">
        <v>51.293861</v>
      </c>
      <c r="J65">
        <v>51.435490000000001</v>
      </c>
      <c r="K65">
        <v>51.485146</v>
      </c>
      <c r="L65">
        <v>51.392853000000002</v>
      </c>
      <c r="M65">
        <v>51.323394999999998</v>
      </c>
      <c r="N65">
        <v>51.277614999999997</v>
      </c>
      <c r="O65">
        <v>51.250328000000003</v>
      </c>
      <c r="P65">
        <v>51.250866000000002</v>
      </c>
      <c r="Q65">
        <v>51.265560000000001</v>
      </c>
      <c r="R65">
        <v>51.293799999999997</v>
      </c>
      <c r="S65">
        <v>51.266022</v>
      </c>
      <c r="T65">
        <v>51.238002999999999</v>
      </c>
      <c r="U65">
        <v>51.213509000000002</v>
      </c>
      <c r="V65">
        <v>51.191550999999997</v>
      </c>
      <c r="W65">
        <v>51.174495999999998</v>
      </c>
      <c r="X65">
        <v>51.161887999999998</v>
      </c>
      <c r="Y65">
        <v>51.151764</v>
      </c>
      <c r="Z65">
        <v>51.165447</v>
      </c>
      <c r="AA65">
        <v>51.179329000000003</v>
      </c>
      <c r="AB65">
        <v>51.192318</v>
      </c>
      <c r="AC65">
        <v>51.204109000000003</v>
      </c>
      <c r="AD65">
        <v>51.215698000000003</v>
      </c>
      <c r="AE65">
        <v>51.227558000000002</v>
      </c>
      <c r="AF65">
        <v>51.236674999999998</v>
      </c>
      <c r="AG65">
        <v>51.246941</v>
      </c>
      <c r="AH65">
        <v>51.257064999999997</v>
      </c>
      <c r="AI65">
        <v>51.259731000000002</v>
      </c>
      <c r="AJ65" s="22">
        <v>0</v>
      </c>
    </row>
    <row r="66" spans="1:36" x14ac:dyDescent="0.25">
      <c r="A66" t="s">
        <v>30</v>
      </c>
      <c r="C66" t="s">
        <v>920</v>
      </c>
    </row>
    <row r="67" spans="1:36" x14ac:dyDescent="0.25">
      <c r="A67" t="s">
        <v>168</v>
      </c>
      <c r="B67" t="s">
        <v>655</v>
      </c>
      <c r="C67" t="s">
        <v>921</v>
      </c>
      <c r="D67" t="s">
        <v>870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169</v>
      </c>
      <c r="B68" t="s">
        <v>656</v>
      </c>
      <c r="C68" t="s">
        <v>922</v>
      </c>
      <c r="D68" t="s">
        <v>870</v>
      </c>
      <c r="E68">
        <v>53.303711</v>
      </c>
      <c r="F68">
        <v>53.185271999999998</v>
      </c>
      <c r="G68">
        <v>52.920971000000002</v>
      </c>
      <c r="H68">
        <v>52.734447000000003</v>
      </c>
      <c r="I68">
        <v>52.713669000000003</v>
      </c>
      <c r="J68">
        <v>52.780807000000003</v>
      </c>
      <c r="K68">
        <v>52.790661</v>
      </c>
      <c r="L68">
        <v>52.598571999999997</v>
      </c>
      <c r="M68">
        <v>52.415202999999998</v>
      </c>
      <c r="N68">
        <v>52.266250999999997</v>
      </c>
      <c r="O68">
        <v>52.141216</v>
      </c>
      <c r="P68">
        <v>52.056908</v>
      </c>
      <c r="Q68">
        <v>51.990555000000001</v>
      </c>
      <c r="R68">
        <v>51.944569000000001</v>
      </c>
      <c r="S68">
        <v>51.888827999999997</v>
      </c>
      <c r="T68">
        <v>51.850285</v>
      </c>
      <c r="U68">
        <v>51.816943999999999</v>
      </c>
      <c r="V68">
        <v>51.788918000000002</v>
      </c>
      <c r="W68">
        <v>51.767707999999999</v>
      </c>
      <c r="X68">
        <v>51.755851999999997</v>
      </c>
      <c r="Y68">
        <v>51.747433000000001</v>
      </c>
      <c r="Z68">
        <v>51.777393000000004</v>
      </c>
      <c r="AA68">
        <v>51.808548000000002</v>
      </c>
      <c r="AB68">
        <v>51.838459</v>
      </c>
      <c r="AC68">
        <v>51.867325000000001</v>
      </c>
      <c r="AD68">
        <v>51.895966000000001</v>
      </c>
      <c r="AE68">
        <v>51.926003000000001</v>
      </c>
      <c r="AF68">
        <v>51.954738999999996</v>
      </c>
      <c r="AG68">
        <v>51.985923999999997</v>
      </c>
      <c r="AH68">
        <v>52.014507000000002</v>
      </c>
      <c r="AI68">
        <v>52.023209000000001</v>
      </c>
      <c r="AJ68" s="22">
        <v>-1E-3</v>
      </c>
    </row>
    <row r="69" spans="1:36" x14ac:dyDescent="0.25">
      <c r="A69" t="s">
        <v>170</v>
      </c>
      <c r="B69" t="s">
        <v>657</v>
      </c>
      <c r="C69" t="s">
        <v>923</v>
      </c>
      <c r="D69" t="s">
        <v>870</v>
      </c>
      <c r="E69">
        <v>42.102722</v>
      </c>
      <c r="F69">
        <v>41.902458000000003</v>
      </c>
      <c r="G69">
        <v>41.682361999999998</v>
      </c>
      <c r="H69">
        <v>41.492004000000001</v>
      </c>
      <c r="I69">
        <v>41.330947999999999</v>
      </c>
      <c r="J69">
        <v>41.282555000000002</v>
      </c>
      <c r="K69">
        <v>41.215747999999998</v>
      </c>
      <c r="L69">
        <v>41.024360999999999</v>
      </c>
      <c r="M69">
        <v>40.852715000000003</v>
      </c>
      <c r="N69">
        <v>40.714976999999998</v>
      </c>
      <c r="O69">
        <v>40.599094000000001</v>
      </c>
      <c r="P69">
        <v>40.525207999999999</v>
      </c>
      <c r="Q69">
        <v>40.468131999999997</v>
      </c>
      <c r="R69">
        <v>40.431652</v>
      </c>
      <c r="S69">
        <v>40.385719000000002</v>
      </c>
      <c r="T69">
        <v>40.358646</v>
      </c>
      <c r="U69">
        <v>40.335662999999997</v>
      </c>
      <c r="V69">
        <v>40.31673</v>
      </c>
      <c r="W69">
        <v>40.302413999999999</v>
      </c>
      <c r="X69">
        <v>40.297707000000003</v>
      </c>
      <c r="Y69">
        <v>40.294967999999997</v>
      </c>
      <c r="Z69">
        <v>40.328673999999999</v>
      </c>
      <c r="AA69">
        <v>40.363438000000002</v>
      </c>
      <c r="AB69">
        <v>40.396877000000003</v>
      </c>
      <c r="AC69">
        <v>40.428829</v>
      </c>
      <c r="AD69">
        <v>40.460388000000002</v>
      </c>
      <c r="AE69">
        <v>40.493675000000003</v>
      </c>
      <c r="AF69">
        <v>40.525539000000002</v>
      </c>
      <c r="AG69">
        <v>40.560375000000001</v>
      </c>
      <c r="AH69">
        <v>40.591904</v>
      </c>
      <c r="AI69">
        <v>40.603912000000001</v>
      </c>
      <c r="AJ69" s="22">
        <v>-1E-3</v>
      </c>
    </row>
    <row r="70" spans="1:36" x14ac:dyDescent="0.25">
      <c r="A70" t="s">
        <v>171</v>
      </c>
      <c r="B70" t="s">
        <v>658</v>
      </c>
      <c r="C70" t="s">
        <v>924</v>
      </c>
      <c r="D70" t="s">
        <v>870</v>
      </c>
      <c r="E70">
        <v>41.473103000000002</v>
      </c>
      <c r="F70">
        <v>41.183394999999997</v>
      </c>
      <c r="G70">
        <v>40.913620000000002</v>
      </c>
      <c r="H70">
        <v>40.674778000000003</v>
      </c>
      <c r="I70">
        <v>40.497078000000002</v>
      </c>
      <c r="J70">
        <v>40.334572000000001</v>
      </c>
      <c r="K70">
        <v>40.163780000000003</v>
      </c>
      <c r="L70">
        <v>39.922539</v>
      </c>
      <c r="M70">
        <v>39.711559000000001</v>
      </c>
      <c r="N70">
        <v>39.541397000000003</v>
      </c>
      <c r="O70">
        <v>39.401103999999997</v>
      </c>
      <c r="P70">
        <v>39.307589999999998</v>
      </c>
      <c r="Q70">
        <v>39.235225999999997</v>
      </c>
      <c r="R70">
        <v>39.185017000000002</v>
      </c>
      <c r="S70">
        <v>39.129210999999998</v>
      </c>
      <c r="T70">
        <v>39.093155000000003</v>
      </c>
      <c r="U70">
        <v>39.063338999999999</v>
      </c>
      <c r="V70">
        <v>39.038719</v>
      </c>
      <c r="W70">
        <v>39.019114999999999</v>
      </c>
      <c r="X70">
        <v>39.008839000000002</v>
      </c>
      <c r="Y70">
        <v>39.000858000000001</v>
      </c>
      <c r="Z70">
        <v>39.032955000000001</v>
      </c>
      <c r="AA70">
        <v>39.065685000000002</v>
      </c>
      <c r="AB70">
        <v>39.097191000000002</v>
      </c>
      <c r="AC70">
        <v>39.127243</v>
      </c>
      <c r="AD70">
        <v>39.156768999999997</v>
      </c>
      <c r="AE70">
        <v>39.187744000000002</v>
      </c>
      <c r="AF70">
        <v>39.217692999999997</v>
      </c>
      <c r="AG70">
        <v>39.250174999999999</v>
      </c>
      <c r="AH70">
        <v>39.279674999999997</v>
      </c>
      <c r="AI70">
        <v>39.289611999999998</v>
      </c>
      <c r="AJ70" s="22">
        <v>-2E-3</v>
      </c>
    </row>
    <row r="71" spans="1:36" x14ac:dyDescent="0.25">
      <c r="A71" t="s">
        <v>172</v>
      </c>
      <c r="B71" t="s">
        <v>659</v>
      </c>
      <c r="C71" t="s">
        <v>925</v>
      </c>
      <c r="D71" t="s">
        <v>870</v>
      </c>
      <c r="E71">
        <v>51.690235000000001</v>
      </c>
      <c r="F71">
        <v>51.353591999999999</v>
      </c>
      <c r="G71">
        <v>50.973736000000002</v>
      </c>
      <c r="H71">
        <v>50.614215999999999</v>
      </c>
      <c r="I71">
        <v>50.345557999999997</v>
      </c>
      <c r="J71">
        <v>50.053531999999997</v>
      </c>
      <c r="K71">
        <v>49.746166000000002</v>
      </c>
      <c r="L71">
        <v>49.404345999999997</v>
      </c>
      <c r="M71">
        <v>49.098498999999997</v>
      </c>
      <c r="N71">
        <v>48.850624000000003</v>
      </c>
      <c r="O71">
        <v>48.649132000000002</v>
      </c>
      <c r="P71">
        <v>48.505699</v>
      </c>
      <c r="Q71">
        <v>48.394703</v>
      </c>
      <c r="R71">
        <v>48.312916000000001</v>
      </c>
      <c r="S71">
        <v>48.230750999999998</v>
      </c>
      <c r="T71">
        <v>48.170177000000002</v>
      </c>
      <c r="U71">
        <v>48.120438</v>
      </c>
      <c r="V71">
        <v>48.079017999999998</v>
      </c>
      <c r="W71">
        <v>48.045226999999997</v>
      </c>
      <c r="X71">
        <v>48.021335999999998</v>
      </c>
      <c r="Y71">
        <v>48.001007000000001</v>
      </c>
      <c r="Z71">
        <v>48.030665999999997</v>
      </c>
      <c r="AA71">
        <v>48.060940000000002</v>
      </c>
      <c r="AB71">
        <v>48.090266999999997</v>
      </c>
      <c r="AC71">
        <v>48.118361999999998</v>
      </c>
      <c r="AD71">
        <v>48.145977000000002</v>
      </c>
      <c r="AE71">
        <v>48.174824000000001</v>
      </c>
      <c r="AF71">
        <v>48.202689999999997</v>
      </c>
      <c r="AG71">
        <v>48.233314999999997</v>
      </c>
      <c r="AH71">
        <v>48.261177000000004</v>
      </c>
      <c r="AI71">
        <v>48.269469999999998</v>
      </c>
      <c r="AJ71" s="22">
        <v>-2E-3</v>
      </c>
    </row>
    <row r="72" spans="1:36" x14ac:dyDescent="0.25">
      <c r="A72" t="s">
        <v>173</v>
      </c>
      <c r="B72" t="s">
        <v>660</v>
      </c>
      <c r="C72" t="s">
        <v>926</v>
      </c>
      <c r="D72" t="s">
        <v>870</v>
      </c>
      <c r="E72">
        <v>119.33163500000001</v>
      </c>
      <c r="F72">
        <v>119.09020200000001</v>
      </c>
      <c r="G72">
        <v>118.739655</v>
      </c>
      <c r="H72">
        <v>118.387978</v>
      </c>
      <c r="I72">
        <v>118.107063</v>
      </c>
      <c r="J72">
        <v>118.032646</v>
      </c>
      <c r="K72">
        <v>117.901314</v>
      </c>
      <c r="L72">
        <v>117.61945299999999</v>
      </c>
      <c r="M72">
        <v>117.33702099999999</v>
      </c>
      <c r="N72">
        <v>117.106331</v>
      </c>
      <c r="O72">
        <v>116.91490899999999</v>
      </c>
      <c r="P72">
        <v>116.78209699999999</v>
      </c>
      <c r="Q72">
        <v>116.678917</v>
      </c>
      <c r="R72">
        <v>116.604462</v>
      </c>
      <c r="S72">
        <v>116.528374</v>
      </c>
      <c r="T72">
        <v>116.475433</v>
      </c>
      <c r="U72">
        <v>116.43042</v>
      </c>
      <c r="V72">
        <v>116.39207500000001</v>
      </c>
      <c r="W72">
        <v>116.36312100000001</v>
      </c>
      <c r="X72">
        <v>116.343872</v>
      </c>
      <c r="Y72">
        <v>116.32781199999999</v>
      </c>
      <c r="Z72">
        <v>116.35990099999999</v>
      </c>
      <c r="AA72">
        <v>116.393227</v>
      </c>
      <c r="AB72">
        <v>116.425072</v>
      </c>
      <c r="AC72">
        <v>116.455719</v>
      </c>
      <c r="AD72">
        <v>116.486107</v>
      </c>
      <c r="AE72">
        <v>116.518036</v>
      </c>
      <c r="AF72">
        <v>116.548599</v>
      </c>
      <c r="AG72">
        <v>116.58189400000001</v>
      </c>
      <c r="AH72">
        <v>116.61225899999999</v>
      </c>
      <c r="AI72">
        <v>116.622574</v>
      </c>
      <c r="AJ72" s="22">
        <v>-1E-3</v>
      </c>
    </row>
    <row r="73" spans="1:36" x14ac:dyDescent="0.25">
      <c r="A73" t="s">
        <v>218</v>
      </c>
      <c r="B73" t="s">
        <v>661</v>
      </c>
      <c r="C73" t="s">
        <v>927</v>
      </c>
      <c r="D73" t="s">
        <v>870</v>
      </c>
      <c r="E73">
        <v>37.581429</v>
      </c>
      <c r="F73">
        <v>37.422198999999999</v>
      </c>
      <c r="G73">
        <v>37.237568000000003</v>
      </c>
      <c r="H73">
        <v>37.105133000000002</v>
      </c>
      <c r="I73">
        <v>36.997123999999999</v>
      </c>
      <c r="J73">
        <v>36.955146999999997</v>
      </c>
      <c r="K73">
        <v>36.931117999999998</v>
      </c>
      <c r="L73">
        <v>36.774177999999999</v>
      </c>
      <c r="M73">
        <v>36.632587000000001</v>
      </c>
      <c r="N73">
        <v>36.517600999999999</v>
      </c>
      <c r="O73">
        <v>36.421764000000003</v>
      </c>
      <c r="P73">
        <v>36.354838999999998</v>
      </c>
      <c r="Q73">
        <v>36.302166</v>
      </c>
      <c r="R73">
        <v>36.264857999999997</v>
      </c>
      <c r="S73">
        <v>36.216709000000002</v>
      </c>
      <c r="T73">
        <v>36.180382000000002</v>
      </c>
      <c r="U73">
        <v>36.150471000000003</v>
      </c>
      <c r="V73">
        <v>36.125759000000002</v>
      </c>
      <c r="W73">
        <v>36.105564000000001</v>
      </c>
      <c r="X73">
        <v>36.093871999999998</v>
      </c>
      <c r="Y73">
        <v>36.085982999999999</v>
      </c>
      <c r="Z73">
        <v>36.111812999999998</v>
      </c>
      <c r="AA73">
        <v>36.137954999999998</v>
      </c>
      <c r="AB73">
        <v>36.163756999999997</v>
      </c>
      <c r="AC73">
        <v>36.188625000000002</v>
      </c>
      <c r="AD73">
        <v>36.213123000000003</v>
      </c>
      <c r="AE73">
        <v>36.238647</v>
      </c>
      <c r="AF73">
        <v>36.263531</v>
      </c>
      <c r="AG73">
        <v>36.290207000000002</v>
      </c>
      <c r="AH73">
        <v>36.314919000000003</v>
      </c>
      <c r="AI73">
        <v>36.319972999999997</v>
      </c>
      <c r="AJ73" s="22">
        <v>-1E-3</v>
      </c>
    </row>
    <row r="74" spans="1:36" x14ac:dyDescent="0.25">
      <c r="A74" t="s">
        <v>219</v>
      </c>
      <c r="B74" t="s">
        <v>662</v>
      </c>
      <c r="C74" t="s">
        <v>928</v>
      </c>
      <c r="D74" t="s">
        <v>870</v>
      </c>
      <c r="E74">
        <v>47.627952999999998</v>
      </c>
      <c r="F74">
        <v>47.419612999999998</v>
      </c>
      <c r="G74">
        <v>47.167293999999998</v>
      </c>
      <c r="H74">
        <v>46.973934</v>
      </c>
      <c r="I74">
        <v>46.802010000000003</v>
      </c>
      <c r="J74">
        <v>46.652389999999997</v>
      </c>
      <c r="K74">
        <v>46.505566000000002</v>
      </c>
      <c r="L74">
        <v>46.306240000000003</v>
      </c>
      <c r="M74">
        <v>46.127434000000001</v>
      </c>
      <c r="N74">
        <v>45.980015000000002</v>
      </c>
      <c r="O74">
        <v>45.857638999999999</v>
      </c>
      <c r="P74">
        <v>45.764876999999998</v>
      </c>
      <c r="Q74">
        <v>45.690581999999999</v>
      </c>
      <c r="R74">
        <v>45.633724000000001</v>
      </c>
      <c r="S74">
        <v>45.56897</v>
      </c>
      <c r="T74">
        <v>45.516643999999999</v>
      </c>
      <c r="U74">
        <v>45.474445000000003</v>
      </c>
      <c r="V74">
        <v>45.439914999999999</v>
      </c>
      <c r="W74">
        <v>45.408904999999997</v>
      </c>
      <c r="X74">
        <v>45.387614999999997</v>
      </c>
      <c r="Y74">
        <v>45.371521000000001</v>
      </c>
      <c r="Z74">
        <v>45.394604000000001</v>
      </c>
      <c r="AA74">
        <v>45.417037999999998</v>
      </c>
      <c r="AB74">
        <v>45.440525000000001</v>
      </c>
      <c r="AC74">
        <v>45.462265000000002</v>
      </c>
      <c r="AD74">
        <v>45.483646</v>
      </c>
      <c r="AE74">
        <v>45.505797999999999</v>
      </c>
      <c r="AF74">
        <v>45.527630000000002</v>
      </c>
      <c r="AG74">
        <v>45.550792999999999</v>
      </c>
      <c r="AH74">
        <v>45.572600999999999</v>
      </c>
      <c r="AI74">
        <v>45.574573999999998</v>
      </c>
      <c r="AJ74" s="22">
        <v>-1E-3</v>
      </c>
    </row>
    <row r="75" spans="1:36" x14ac:dyDescent="0.25">
      <c r="A75" t="s">
        <v>167</v>
      </c>
      <c r="B75" t="s">
        <v>663</v>
      </c>
      <c r="C75" t="s">
        <v>929</v>
      </c>
      <c r="D75" t="s">
        <v>870</v>
      </c>
      <c r="E75">
        <v>47.260795999999999</v>
      </c>
      <c r="F75">
        <v>47.125377999999998</v>
      </c>
      <c r="G75">
        <v>46.822716</v>
      </c>
      <c r="H75">
        <v>46.521214000000001</v>
      </c>
      <c r="I75">
        <v>46.195374000000001</v>
      </c>
      <c r="J75">
        <v>45.922156999999999</v>
      </c>
      <c r="K75">
        <v>45.651108000000001</v>
      </c>
      <c r="L75">
        <v>45.402980999999997</v>
      </c>
      <c r="M75">
        <v>45.190215999999999</v>
      </c>
      <c r="N75">
        <v>45.021678999999999</v>
      </c>
      <c r="O75">
        <v>44.893234</v>
      </c>
      <c r="P75">
        <v>44.799697999999999</v>
      </c>
      <c r="Q75">
        <v>44.734214999999999</v>
      </c>
      <c r="R75">
        <v>44.691600999999999</v>
      </c>
      <c r="S75">
        <v>44.602927999999999</v>
      </c>
      <c r="T75">
        <v>44.516604999999998</v>
      </c>
      <c r="U75">
        <v>44.442070000000001</v>
      </c>
      <c r="V75">
        <v>44.378501999999997</v>
      </c>
      <c r="W75">
        <v>44.322315000000003</v>
      </c>
      <c r="X75">
        <v>44.274363999999998</v>
      </c>
      <c r="Y75">
        <v>44.232402999999998</v>
      </c>
      <c r="Z75">
        <v>44.237212999999997</v>
      </c>
      <c r="AA75">
        <v>44.241290999999997</v>
      </c>
      <c r="AB75">
        <v>44.245251000000003</v>
      </c>
      <c r="AC75">
        <v>44.248759999999997</v>
      </c>
      <c r="AD75">
        <v>44.251831000000003</v>
      </c>
      <c r="AE75">
        <v>44.254837000000002</v>
      </c>
      <c r="AF75">
        <v>44.257880999999998</v>
      </c>
      <c r="AG75">
        <v>44.261436000000003</v>
      </c>
      <c r="AH75">
        <v>44.264583999999999</v>
      </c>
      <c r="AI75">
        <v>44.261543000000003</v>
      </c>
      <c r="AJ75" s="22">
        <v>-2E-3</v>
      </c>
    </row>
    <row r="76" spans="1:36" x14ac:dyDescent="0.25">
      <c r="A76" t="s">
        <v>174</v>
      </c>
      <c r="B76" t="s">
        <v>664</v>
      </c>
      <c r="C76" t="s">
        <v>930</v>
      </c>
      <c r="D76" t="s">
        <v>870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11</v>
      </c>
    </row>
    <row r="77" spans="1:36" x14ac:dyDescent="0.25">
      <c r="A77" t="s">
        <v>175</v>
      </c>
      <c r="B77" t="s">
        <v>665</v>
      </c>
      <c r="C77" t="s">
        <v>931</v>
      </c>
      <c r="D77" t="s">
        <v>870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11</v>
      </c>
    </row>
    <row r="78" spans="1:36" x14ac:dyDescent="0.25">
      <c r="A78" t="s">
        <v>176</v>
      </c>
      <c r="B78" t="s">
        <v>666</v>
      </c>
      <c r="C78" t="s">
        <v>932</v>
      </c>
      <c r="D78" t="s">
        <v>870</v>
      </c>
      <c r="E78">
        <v>40.756653</v>
      </c>
      <c r="F78">
        <v>40.811562000000002</v>
      </c>
      <c r="G78">
        <v>40.710213000000003</v>
      </c>
      <c r="H78">
        <v>40.666587999999997</v>
      </c>
      <c r="I78">
        <v>40.635863999999998</v>
      </c>
      <c r="J78">
        <v>41.296253</v>
      </c>
      <c r="K78">
        <v>41.213337000000003</v>
      </c>
      <c r="L78">
        <v>41.130215</v>
      </c>
      <c r="M78">
        <v>41.057155999999999</v>
      </c>
      <c r="N78">
        <v>41.000968999999998</v>
      </c>
      <c r="O78">
        <v>40.958424000000001</v>
      </c>
      <c r="P78">
        <v>40.925697</v>
      </c>
      <c r="Q78">
        <v>40.903198000000003</v>
      </c>
      <c r="R78">
        <v>40.889964999999997</v>
      </c>
      <c r="S78">
        <v>40.819316999999998</v>
      </c>
      <c r="T78">
        <v>40.744484</v>
      </c>
      <c r="U78">
        <v>40.678341000000003</v>
      </c>
      <c r="V78">
        <v>40.619629000000003</v>
      </c>
      <c r="W78">
        <v>40.568095999999997</v>
      </c>
      <c r="X78">
        <v>40.524844999999999</v>
      </c>
      <c r="Y78">
        <v>40.489356999999998</v>
      </c>
      <c r="Z78">
        <v>40.489525</v>
      </c>
      <c r="AA78">
        <v>40.489941000000002</v>
      </c>
      <c r="AB78">
        <v>40.490096999999999</v>
      </c>
      <c r="AC78">
        <v>40.490397999999999</v>
      </c>
      <c r="AD78">
        <v>40.490788000000002</v>
      </c>
      <c r="AE78">
        <v>40.491340999999998</v>
      </c>
      <c r="AF78">
        <v>40.491962000000001</v>
      </c>
      <c r="AG78">
        <v>40.492989000000001</v>
      </c>
      <c r="AH78">
        <v>40.494064000000002</v>
      </c>
      <c r="AI78">
        <v>40.489032999999999</v>
      </c>
      <c r="AJ78" s="22">
        <v>0</v>
      </c>
    </row>
    <row r="79" spans="1:36" x14ac:dyDescent="0.25">
      <c r="A79" t="s">
        <v>177</v>
      </c>
      <c r="B79" t="s">
        <v>667</v>
      </c>
      <c r="C79" t="s">
        <v>933</v>
      </c>
      <c r="D79" t="s">
        <v>870</v>
      </c>
      <c r="E79">
        <v>50.633152000000003</v>
      </c>
      <c r="F79">
        <v>50.440745999999997</v>
      </c>
      <c r="G79">
        <v>50.135463999999999</v>
      </c>
      <c r="H79">
        <v>49.848286000000002</v>
      </c>
      <c r="I79">
        <v>49.561199000000002</v>
      </c>
      <c r="J79">
        <v>49.832026999999997</v>
      </c>
      <c r="K79">
        <v>49.580852999999998</v>
      </c>
      <c r="L79">
        <v>49.328975999999997</v>
      </c>
      <c r="M79">
        <v>49.114337999999996</v>
      </c>
      <c r="N79">
        <v>48.941662000000001</v>
      </c>
      <c r="O79">
        <v>48.809479000000003</v>
      </c>
      <c r="P79">
        <v>48.713608000000001</v>
      </c>
      <c r="Q79">
        <v>48.644894000000001</v>
      </c>
      <c r="R79">
        <v>48.601306999999998</v>
      </c>
      <c r="S79">
        <v>48.510573999999998</v>
      </c>
      <c r="T79">
        <v>48.423267000000003</v>
      </c>
      <c r="U79">
        <v>48.348182999999999</v>
      </c>
      <c r="V79">
        <v>48.281204000000002</v>
      </c>
      <c r="W79">
        <v>48.222076000000001</v>
      </c>
      <c r="X79">
        <v>48.172027999999997</v>
      </c>
      <c r="Y79">
        <v>48.127842000000001</v>
      </c>
      <c r="Z79">
        <v>48.131461999999999</v>
      </c>
      <c r="AA79">
        <v>48.134799999999998</v>
      </c>
      <c r="AB79">
        <v>48.138404999999999</v>
      </c>
      <c r="AC79">
        <v>48.141598000000002</v>
      </c>
      <c r="AD79">
        <v>48.144298999999997</v>
      </c>
      <c r="AE79">
        <v>48.147331000000001</v>
      </c>
      <c r="AF79">
        <v>48.150531999999998</v>
      </c>
      <c r="AG79">
        <v>48.154254999999999</v>
      </c>
      <c r="AH79">
        <v>48.157459000000003</v>
      </c>
      <c r="AI79">
        <v>48.154696999999999</v>
      </c>
      <c r="AJ79" s="22">
        <v>-2E-3</v>
      </c>
    </row>
    <row r="80" spans="1:36" x14ac:dyDescent="0.25">
      <c r="A80" t="s">
        <v>178</v>
      </c>
      <c r="B80" t="s">
        <v>668</v>
      </c>
      <c r="C80" t="s">
        <v>934</v>
      </c>
      <c r="D80" t="s">
        <v>870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11</v>
      </c>
    </row>
    <row r="81" spans="1:36" x14ac:dyDescent="0.25">
      <c r="A81" t="s">
        <v>220</v>
      </c>
      <c r="B81" t="s">
        <v>669</v>
      </c>
      <c r="C81" t="s">
        <v>935</v>
      </c>
      <c r="D81" t="s">
        <v>870</v>
      </c>
      <c r="E81">
        <v>0</v>
      </c>
      <c r="F81">
        <v>0</v>
      </c>
      <c r="G81">
        <v>0</v>
      </c>
      <c r="H81">
        <v>0</v>
      </c>
      <c r="I81">
        <v>0</v>
      </c>
      <c r="J81">
        <v>41.387732999999997</v>
      </c>
      <c r="K81">
        <v>41.252620999999998</v>
      </c>
      <c r="L81">
        <v>41.118084000000003</v>
      </c>
      <c r="M81">
        <v>41.007174999999997</v>
      </c>
      <c r="N81">
        <v>40.923893</v>
      </c>
      <c r="O81">
        <v>40.859485999999997</v>
      </c>
      <c r="P81">
        <v>40.823517000000002</v>
      </c>
      <c r="Q81">
        <v>40.801330999999998</v>
      </c>
      <c r="R81">
        <v>40.795867999999999</v>
      </c>
      <c r="S81">
        <v>40.737018999999997</v>
      </c>
      <c r="T81">
        <v>40.681877</v>
      </c>
      <c r="U81">
        <v>40.633555999999999</v>
      </c>
      <c r="V81">
        <v>40.591456999999998</v>
      </c>
      <c r="W81">
        <v>40.556170999999999</v>
      </c>
      <c r="X81">
        <v>40.530064000000003</v>
      </c>
      <c r="Y81">
        <v>40.509028999999998</v>
      </c>
      <c r="Z81">
        <v>40.524085999999997</v>
      </c>
      <c r="AA81">
        <v>40.538761000000001</v>
      </c>
      <c r="AB81">
        <v>40.552528000000002</v>
      </c>
      <c r="AC81">
        <v>40.564841999999999</v>
      </c>
      <c r="AD81">
        <v>40.576427000000002</v>
      </c>
      <c r="AE81">
        <v>40.588493</v>
      </c>
      <c r="AF81">
        <v>40.599635999999997</v>
      </c>
      <c r="AG81">
        <v>40.612133</v>
      </c>
      <c r="AH81">
        <v>40.622580999999997</v>
      </c>
      <c r="AI81">
        <v>40.626739999999998</v>
      </c>
      <c r="AJ81" t="s">
        <v>11</v>
      </c>
    </row>
    <row r="82" spans="1:36" x14ac:dyDescent="0.25">
      <c r="A82" t="s">
        <v>221</v>
      </c>
      <c r="B82" t="s">
        <v>670</v>
      </c>
      <c r="C82" t="s">
        <v>936</v>
      </c>
      <c r="D82" t="s">
        <v>870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11</v>
      </c>
    </row>
    <row r="83" spans="1:36" x14ac:dyDescent="0.25">
      <c r="A83" t="s">
        <v>29</v>
      </c>
      <c r="C83" t="s">
        <v>937</v>
      </c>
    </row>
    <row r="84" spans="1:36" x14ac:dyDescent="0.25">
      <c r="A84" t="s">
        <v>168</v>
      </c>
      <c r="B84" t="s">
        <v>671</v>
      </c>
      <c r="C84" t="s">
        <v>938</v>
      </c>
      <c r="D84" t="s">
        <v>870</v>
      </c>
      <c r="E84">
        <v>78.782584999999997</v>
      </c>
      <c r="F84">
        <v>79.212401999999997</v>
      </c>
      <c r="G84">
        <v>79.281302999999994</v>
      </c>
      <c r="H84">
        <v>79.455710999999994</v>
      </c>
      <c r="I84">
        <v>79.642257999999998</v>
      </c>
      <c r="J84">
        <v>79.862792999999996</v>
      </c>
      <c r="K84">
        <v>80.203536999999997</v>
      </c>
      <c r="L84">
        <v>80.289421000000004</v>
      </c>
      <c r="M84">
        <v>80.354361999999995</v>
      </c>
      <c r="N84">
        <v>80.413405999999995</v>
      </c>
      <c r="O84">
        <v>80.466637000000006</v>
      </c>
      <c r="P84">
        <v>80.526245000000003</v>
      </c>
      <c r="Q84">
        <v>80.581642000000002</v>
      </c>
      <c r="R84">
        <v>80.638801999999998</v>
      </c>
      <c r="S84">
        <v>80.671897999999999</v>
      </c>
      <c r="T84">
        <v>80.704414</v>
      </c>
      <c r="U84">
        <v>80.735893000000004</v>
      </c>
      <c r="V84">
        <v>80.762459000000007</v>
      </c>
      <c r="W84">
        <v>80.793143999999998</v>
      </c>
      <c r="X84">
        <v>80.822188999999995</v>
      </c>
      <c r="Y84">
        <v>80.850311000000005</v>
      </c>
      <c r="Z84">
        <v>80.877387999999996</v>
      </c>
      <c r="AA84">
        <v>80.907218999999998</v>
      </c>
      <c r="AB84">
        <v>80.932784999999996</v>
      </c>
      <c r="AC84">
        <v>80.958481000000006</v>
      </c>
      <c r="AD84">
        <v>80.985343999999998</v>
      </c>
      <c r="AE84">
        <v>81.013633999999996</v>
      </c>
      <c r="AF84">
        <v>81.040321000000006</v>
      </c>
      <c r="AG84">
        <v>81.067374999999998</v>
      </c>
      <c r="AH84">
        <v>81.093902999999997</v>
      </c>
      <c r="AI84">
        <v>81.099449000000007</v>
      </c>
      <c r="AJ84" s="22">
        <v>1E-3</v>
      </c>
    </row>
    <row r="85" spans="1:36" x14ac:dyDescent="0.25">
      <c r="A85" t="s">
        <v>169</v>
      </c>
      <c r="B85" t="s">
        <v>672</v>
      </c>
      <c r="C85" t="s">
        <v>939</v>
      </c>
      <c r="D85" t="s">
        <v>870</v>
      </c>
      <c r="E85">
        <v>41.997439999999997</v>
      </c>
      <c r="F85">
        <v>42.278091000000003</v>
      </c>
      <c r="G85">
        <v>42.317771999999998</v>
      </c>
      <c r="H85">
        <v>42.510238999999999</v>
      </c>
      <c r="I85">
        <v>42.797497</v>
      </c>
      <c r="J85">
        <v>43.068161000000003</v>
      </c>
      <c r="K85">
        <v>43.482277000000003</v>
      </c>
      <c r="L85">
        <v>43.584705</v>
      </c>
      <c r="M85">
        <v>43.647247</v>
      </c>
      <c r="N85">
        <v>43.713088999999997</v>
      </c>
      <c r="O85">
        <v>43.766131999999999</v>
      </c>
      <c r="P85">
        <v>43.831992999999997</v>
      </c>
      <c r="Q85">
        <v>43.891005999999997</v>
      </c>
      <c r="R85">
        <v>43.952579</v>
      </c>
      <c r="S85">
        <v>43.991436</v>
      </c>
      <c r="T85">
        <v>44.036743000000001</v>
      </c>
      <c r="U85">
        <v>44.075023999999999</v>
      </c>
      <c r="V85">
        <v>44.107177999999998</v>
      </c>
      <c r="W85">
        <v>44.144772000000003</v>
      </c>
      <c r="X85">
        <v>44.180801000000002</v>
      </c>
      <c r="Y85">
        <v>44.216144999999997</v>
      </c>
      <c r="Z85">
        <v>44.251114000000001</v>
      </c>
      <c r="AA85">
        <v>44.288628000000003</v>
      </c>
      <c r="AB85">
        <v>44.322257999999998</v>
      </c>
      <c r="AC85">
        <v>44.355175000000003</v>
      </c>
      <c r="AD85">
        <v>44.388634000000003</v>
      </c>
      <c r="AE85">
        <v>44.423771000000002</v>
      </c>
      <c r="AF85">
        <v>44.456142</v>
      </c>
      <c r="AG85">
        <v>44.491058000000002</v>
      </c>
      <c r="AH85">
        <v>44.523659000000002</v>
      </c>
      <c r="AI85">
        <v>44.535763000000003</v>
      </c>
      <c r="AJ85" s="22">
        <v>2E-3</v>
      </c>
    </row>
    <row r="86" spans="1:36" x14ac:dyDescent="0.25">
      <c r="A86" t="s">
        <v>170</v>
      </c>
      <c r="B86" t="s">
        <v>673</v>
      </c>
      <c r="C86" t="s">
        <v>940</v>
      </c>
      <c r="D86" t="s">
        <v>870</v>
      </c>
      <c r="E86">
        <v>31.230557999999998</v>
      </c>
      <c r="F86">
        <v>31.394577000000002</v>
      </c>
      <c r="G86">
        <v>31.442036000000002</v>
      </c>
      <c r="H86">
        <v>31.566196000000001</v>
      </c>
      <c r="I86">
        <v>31.745519999999999</v>
      </c>
      <c r="J86">
        <v>31.977898</v>
      </c>
      <c r="K86">
        <v>32.258575</v>
      </c>
      <c r="L86">
        <v>32.335563999999998</v>
      </c>
      <c r="M86">
        <v>32.406390999999999</v>
      </c>
      <c r="N86">
        <v>32.473579000000001</v>
      </c>
      <c r="O86">
        <v>32.527999999999999</v>
      </c>
      <c r="P86">
        <v>32.598174999999998</v>
      </c>
      <c r="Q86">
        <v>32.661991</v>
      </c>
      <c r="R86">
        <v>32.727786999999999</v>
      </c>
      <c r="S86">
        <v>32.770420000000001</v>
      </c>
      <c r="T86">
        <v>32.821362000000001</v>
      </c>
      <c r="U86">
        <v>32.867640999999999</v>
      </c>
      <c r="V86">
        <v>32.909962</v>
      </c>
      <c r="W86">
        <v>32.949393999999998</v>
      </c>
      <c r="X86">
        <v>32.993110999999999</v>
      </c>
      <c r="Y86">
        <v>33.033371000000002</v>
      </c>
      <c r="Z86">
        <v>33.073264999999999</v>
      </c>
      <c r="AA86">
        <v>33.113720000000001</v>
      </c>
      <c r="AB86">
        <v>33.152901</v>
      </c>
      <c r="AC86">
        <v>33.190165999999998</v>
      </c>
      <c r="AD86">
        <v>33.226643000000003</v>
      </c>
      <c r="AE86">
        <v>33.264857999999997</v>
      </c>
      <c r="AF86">
        <v>33.301506000000003</v>
      </c>
      <c r="AG86">
        <v>33.341175</v>
      </c>
      <c r="AH86">
        <v>33.376956999999997</v>
      </c>
      <c r="AI86">
        <v>33.393512999999999</v>
      </c>
      <c r="AJ86" s="22">
        <v>2E-3</v>
      </c>
    </row>
    <row r="87" spans="1:36" x14ac:dyDescent="0.25">
      <c r="A87" t="s">
        <v>171</v>
      </c>
      <c r="B87" t="s">
        <v>674</v>
      </c>
      <c r="C87" t="s">
        <v>941</v>
      </c>
      <c r="D87" t="s">
        <v>870</v>
      </c>
      <c r="E87">
        <v>29.150604000000001</v>
      </c>
      <c r="F87">
        <v>29.263403</v>
      </c>
      <c r="G87">
        <v>29.357834</v>
      </c>
      <c r="H87">
        <v>29.478225999999999</v>
      </c>
      <c r="I87">
        <v>29.625751000000001</v>
      </c>
      <c r="J87">
        <v>29.809725</v>
      </c>
      <c r="K87">
        <v>29.982911999999999</v>
      </c>
      <c r="L87">
        <v>30.052741999999999</v>
      </c>
      <c r="M87">
        <v>30.115711000000001</v>
      </c>
      <c r="N87">
        <v>30.180775000000001</v>
      </c>
      <c r="O87">
        <v>30.234179000000001</v>
      </c>
      <c r="P87">
        <v>30.301531000000001</v>
      </c>
      <c r="Q87">
        <v>30.363121</v>
      </c>
      <c r="R87">
        <v>30.426801999999999</v>
      </c>
      <c r="S87">
        <v>30.468073</v>
      </c>
      <c r="T87">
        <v>30.516331000000001</v>
      </c>
      <c r="U87">
        <v>30.559759</v>
      </c>
      <c r="V87">
        <v>30.599602000000001</v>
      </c>
      <c r="W87">
        <v>30.637003</v>
      </c>
      <c r="X87">
        <v>30.678287999999998</v>
      </c>
      <c r="Y87">
        <v>30.716805999999998</v>
      </c>
      <c r="Z87">
        <v>30.755002999999999</v>
      </c>
      <c r="AA87">
        <v>30.793393999999999</v>
      </c>
      <c r="AB87">
        <v>30.830839000000001</v>
      </c>
      <c r="AC87">
        <v>30.866454999999998</v>
      </c>
      <c r="AD87">
        <v>30.901197</v>
      </c>
      <c r="AE87">
        <v>30.937370000000001</v>
      </c>
      <c r="AF87">
        <v>30.972216</v>
      </c>
      <c r="AG87">
        <v>31.009682000000002</v>
      </c>
      <c r="AH87">
        <v>31.043676000000001</v>
      </c>
      <c r="AI87">
        <v>31.058337999999999</v>
      </c>
      <c r="AJ87" s="22">
        <v>2E-3</v>
      </c>
    </row>
    <row r="88" spans="1:36" x14ac:dyDescent="0.25">
      <c r="A88" t="s">
        <v>172</v>
      </c>
      <c r="B88" t="s">
        <v>675</v>
      </c>
      <c r="C88" t="s">
        <v>942</v>
      </c>
      <c r="D88" t="s">
        <v>870</v>
      </c>
      <c r="E88">
        <v>35.991836999999997</v>
      </c>
      <c r="F88">
        <v>36.160339</v>
      </c>
      <c r="G88">
        <v>36.235000999999997</v>
      </c>
      <c r="H88">
        <v>36.400612000000002</v>
      </c>
      <c r="I88">
        <v>36.600493999999998</v>
      </c>
      <c r="J88">
        <v>36.774250000000002</v>
      </c>
      <c r="K88">
        <v>36.9604</v>
      </c>
      <c r="L88">
        <v>37.036304000000001</v>
      </c>
      <c r="M88">
        <v>37.094695999999999</v>
      </c>
      <c r="N88">
        <v>37.158199000000003</v>
      </c>
      <c r="O88">
        <v>37.21069</v>
      </c>
      <c r="P88">
        <v>37.275042999999997</v>
      </c>
      <c r="Q88">
        <v>37.334434999999999</v>
      </c>
      <c r="R88">
        <v>37.395294</v>
      </c>
      <c r="S88">
        <v>37.433715999999997</v>
      </c>
      <c r="T88">
        <v>37.476002000000001</v>
      </c>
      <c r="U88">
        <v>37.515918999999997</v>
      </c>
      <c r="V88">
        <v>37.552352999999997</v>
      </c>
      <c r="W88">
        <v>37.588389999999997</v>
      </c>
      <c r="X88">
        <v>37.626514</v>
      </c>
      <c r="Y88">
        <v>37.662410999999999</v>
      </c>
      <c r="Z88">
        <v>37.697761999999997</v>
      </c>
      <c r="AA88">
        <v>37.734005000000003</v>
      </c>
      <c r="AB88">
        <v>37.768700000000003</v>
      </c>
      <c r="AC88">
        <v>37.802242</v>
      </c>
      <c r="AD88">
        <v>37.835182000000003</v>
      </c>
      <c r="AE88">
        <v>37.869373000000003</v>
      </c>
      <c r="AF88">
        <v>37.902351000000003</v>
      </c>
      <c r="AG88">
        <v>37.937237000000003</v>
      </c>
      <c r="AH88">
        <v>37.967979</v>
      </c>
      <c r="AI88">
        <v>37.977679999999999</v>
      </c>
      <c r="AJ88" s="22">
        <v>2E-3</v>
      </c>
    </row>
    <row r="89" spans="1:36" x14ac:dyDescent="0.25">
      <c r="A89" t="s">
        <v>173</v>
      </c>
      <c r="B89" t="s">
        <v>676</v>
      </c>
      <c r="C89" t="s">
        <v>943</v>
      </c>
      <c r="D89" t="s">
        <v>870</v>
      </c>
      <c r="E89">
        <v>104.33213000000001</v>
      </c>
      <c r="F89">
        <v>104.68602</v>
      </c>
      <c r="G89">
        <v>104.791084</v>
      </c>
      <c r="H89">
        <v>104.99166099999999</v>
      </c>
      <c r="I89">
        <v>105.221802</v>
      </c>
      <c r="J89">
        <v>105.350426</v>
      </c>
      <c r="K89">
        <v>105.62014000000001</v>
      </c>
      <c r="L89">
        <v>105.739723</v>
      </c>
      <c r="M89">
        <v>105.817719</v>
      </c>
      <c r="N89">
        <v>105.887871</v>
      </c>
      <c r="O89">
        <v>105.94352000000001</v>
      </c>
      <c r="P89">
        <v>106.00805699999999</v>
      </c>
      <c r="Q89">
        <v>106.062164</v>
      </c>
      <c r="R89">
        <v>106.11058</v>
      </c>
      <c r="S89">
        <v>106.141312</v>
      </c>
      <c r="T89">
        <v>106.182968</v>
      </c>
      <c r="U89">
        <v>106.219719</v>
      </c>
      <c r="V89">
        <v>106.248131</v>
      </c>
      <c r="W89">
        <v>106.286148</v>
      </c>
      <c r="X89">
        <v>106.320503</v>
      </c>
      <c r="Y89">
        <v>106.355423</v>
      </c>
      <c r="Z89">
        <v>106.390968</v>
      </c>
      <c r="AA89">
        <v>106.428642</v>
      </c>
      <c r="AB89">
        <v>106.46307400000001</v>
      </c>
      <c r="AC89">
        <v>106.496758</v>
      </c>
      <c r="AD89">
        <v>106.530708</v>
      </c>
      <c r="AE89">
        <v>106.566277</v>
      </c>
      <c r="AF89">
        <v>106.59972399999999</v>
      </c>
      <c r="AG89">
        <v>106.635727</v>
      </c>
      <c r="AH89">
        <v>106.66951</v>
      </c>
      <c r="AI89">
        <v>106.68317399999999</v>
      </c>
      <c r="AJ89" s="22">
        <v>1E-3</v>
      </c>
    </row>
    <row r="90" spans="1:36" x14ac:dyDescent="0.25">
      <c r="A90" t="s">
        <v>218</v>
      </c>
      <c r="B90" t="s">
        <v>677</v>
      </c>
      <c r="C90" t="s">
        <v>944</v>
      </c>
      <c r="D90" t="s">
        <v>870</v>
      </c>
      <c r="E90">
        <v>28.120035000000001</v>
      </c>
      <c r="F90">
        <v>28.303263000000001</v>
      </c>
      <c r="G90">
        <v>28.369242</v>
      </c>
      <c r="H90">
        <v>28.523287</v>
      </c>
      <c r="I90">
        <v>28.691441999999999</v>
      </c>
      <c r="J90">
        <v>28.917213</v>
      </c>
      <c r="K90">
        <v>29.166958000000001</v>
      </c>
      <c r="L90">
        <v>29.232344000000001</v>
      </c>
      <c r="M90">
        <v>29.295017000000001</v>
      </c>
      <c r="N90">
        <v>29.353451</v>
      </c>
      <c r="O90">
        <v>29.404285000000002</v>
      </c>
      <c r="P90">
        <v>29.464312</v>
      </c>
      <c r="Q90">
        <v>29.520748000000001</v>
      </c>
      <c r="R90">
        <v>29.578634000000001</v>
      </c>
      <c r="S90">
        <v>29.614037</v>
      </c>
      <c r="T90">
        <v>29.652062999999998</v>
      </c>
      <c r="U90">
        <v>29.687346999999999</v>
      </c>
      <c r="V90">
        <v>29.720818000000001</v>
      </c>
      <c r="W90">
        <v>29.752420000000001</v>
      </c>
      <c r="X90">
        <v>29.786643999999999</v>
      </c>
      <c r="Y90">
        <v>29.818874000000001</v>
      </c>
      <c r="Z90">
        <v>29.850854999999999</v>
      </c>
      <c r="AA90">
        <v>29.882967000000001</v>
      </c>
      <c r="AB90">
        <v>29.91469</v>
      </c>
      <c r="AC90">
        <v>29.945236000000001</v>
      </c>
      <c r="AD90">
        <v>29.975121999999999</v>
      </c>
      <c r="AE90">
        <v>30.006041</v>
      </c>
      <c r="AF90">
        <v>30.036187999999999</v>
      </c>
      <c r="AG90">
        <v>30.068110000000001</v>
      </c>
      <c r="AH90">
        <v>30.097608999999999</v>
      </c>
      <c r="AI90">
        <v>30.107600999999999</v>
      </c>
      <c r="AJ90" s="22">
        <v>2E-3</v>
      </c>
    </row>
    <row r="91" spans="1:36" x14ac:dyDescent="0.25">
      <c r="A91" t="s">
        <v>219</v>
      </c>
      <c r="B91" t="s">
        <v>678</v>
      </c>
      <c r="C91" t="s">
        <v>945</v>
      </c>
      <c r="D91" t="s">
        <v>870</v>
      </c>
      <c r="E91">
        <v>36.555908000000002</v>
      </c>
      <c r="F91">
        <v>36.794986999999999</v>
      </c>
      <c r="G91">
        <v>36.904156</v>
      </c>
      <c r="H91">
        <v>37.072330000000001</v>
      </c>
      <c r="I91">
        <v>37.229999999999997</v>
      </c>
      <c r="J91">
        <v>37.381698999999998</v>
      </c>
      <c r="K91">
        <v>37.550671000000001</v>
      </c>
      <c r="L91">
        <v>37.609817999999997</v>
      </c>
      <c r="M91">
        <v>37.666004000000001</v>
      </c>
      <c r="N91">
        <v>37.720920999999997</v>
      </c>
      <c r="O91">
        <v>37.770927</v>
      </c>
      <c r="P91">
        <v>37.826034999999997</v>
      </c>
      <c r="Q91">
        <v>37.878796000000001</v>
      </c>
      <c r="R91">
        <v>37.932563999999999</v>
      </c>
      <c r="S91">
        <v>37.964832000000001</v>
      </c>
      <c r="T91">
        <v>37.997410000000002</v>
      </c>
      <c r="U91">
        <v>38.027405000000002</v>
      </c>
      <c r="V91">
        <v>38.046284</v>
      </c>
      <c r="W91">
        <v>38.074097000000002</v>
      </c>
      <c r="X91">
        <v>38.098972000000003</v>
      </c>
      <c r="Y91">
        <v>38.122298999999998</v>
      </c>
      <c r="Z91">
        <v>38.144477999999999</v>
      </c>
      <c r="AA91">
        <v>38.172378999999999</v>
      </c>
      <c r="AB91">
        <v>38.188721000000001</v>
      </c>
      <c r="AC91">
        <v>38.207188000000002</v>
      </c>
      <c r="AD91">
        <v>38.232548000000001</v>
      </c>
      <c r="AE91">
        <v>38.259548000000002</v>
      </c>
      <c r="AF91">
        <v>38.285964999999997</v>
      </c>
      <c r="AG91">
        <v>38.313557000000003</v>
      </c>
      <c r="AH91">
        <v>38.339809000000002</v>
      </c>
      <c r="AI91">
        <v>38.346187999999998</v>
      </c>
      <c r="AJ91" s="22">
        <v>2E-3</v>
      </c>
    </row>
    <row r="92" spans="1:36" x14ac:dyDescent="0.25">
      <c r="A92" t="s">
        <v>167</v>
      </c>
      <c r="B92" t="s">
        <v>679</v>
      </c>
      <c r="C92" t="s">
        <v>946</v>
      </c>
      <c r="D92" t="s">
        <v>870</v>
      </c>
      <c r="E92">
        <v>33.746597000000001</v>
      </c>
      <c r="F92">
        <v>34.114573999999998</v>
      </c>
      <c r="G92">
        <v>34.223438000000002</v>
      </c>
      <c r="H92">
        <v>34.357708000000002</v>
      </c>
      <c r="I92">
        <v>34.477885999999998</v>
      </c>
      <c r="J92">
        <v>34.585991</v>
      </c>
      <c r="K92">
        <v>34.677093999999997</v>
      </c>
      <c r="L92">
        <v>34.768127</v>
      </c>
      <c r="M92">
        <v>34.857967000000002</v>
      </c>
      <c r="N92">
        <v>34.950245000000002</v>
      </c>
      <c r="O92">
        <v>35.039608000000001</v>
      </c>
      <c r="P92">
        <v>35.123767999999998</v>
      </c>
      <c r="Q92">
        <v>35.195866000000002</v>
      </c>
      <c r="R92">
        <v>35.262366999999998</v>
      </c>
      <c r="S92">
        <v>35.273280999999997</v>
      </c>
      <c r="T92">
        <v>35.274245999999998</v>
      </c>
      <c r="U92">
        <v>35.275269000000002</v>
      </c>
      <c r="V92">
        <v>35.277267000000002</v>
      </c>
      <c r="W92">
        <v>35.287635999999999</v>
      </c>
      <c r="X92">
        <v>35.293205</v>
      </c>
      <c r="Y92">
        <v>35.300246999999999</v>
      </c>
      <c r="Z92">
        <v>35.307392</v>
      </c>
      <c r="AA92">
        <v>35.317486000000002</v>
      </c>
      <c r="AB92">
        <v>35.323338</v>
      </c>
      <c r="AC92">
        <v>35.330306999999998</v>
      </c>
      <c r="AD92">
        <v>35.338394000000001</v>
      </c>
      <c r="AE92">
        <v>35.346310000000003</v>
      </c>
      <c r="AF92">
        <v>35.352801999999997</v>
      </c>
      <c r="AG92">
        <v>35.359768000000003</v>
      </c>
      <c r="AH92">
        <v>35.367111000000001</v>
      </c>
      <c r="AI92">
        <v>35.367477000000001</v>
      </c>
      <c r="AJ92" s="22">
        <v>2E-3</v>
      </c>
    </row>
    <row r="93" spans="1:36" x14ac:dyDescent="0.25">
      <c r="A93" t="s">
        <v>174</v>
      </c>
      <c r="B93" t="s">
        <v>680</v>
      </c>
      <c r="C93" t="s">
        <v>947</v>
      </c>
      <c r="D93" t="s">
        <v>870</v>
      </c>
      <c r="E93">
        <v>38.896484000000001</v>
      </c>
      <c r="F93">
        <v>39.200878000000003</v>
      </c>
      <c r="G93">
        <v>39.359352000000001</v>
      </c>
      <c r="H93">
        <v>39.491019999999999</v>
      </c>
      <c r="I93">
        <v>39.591678999999999</v>
      </c>
      <c r="J93">
        <v>39.729916000000003</v>
      </c>
      <c r="K93">
        <v>39.828536999999997</v>
      </c>
      <c r="L93">
        <v>39.923068999999998</v>
      </c>
      <c r="M93">
        <v>40.023743000000003</v>
      </c>
      <c r="N93">
        <v>40.120643999999999</v>
      </c>
      <c r="O93">
        <v>40.213695999999999</v>
      </c>
      <c r="P93">
        <v>40.312072999999998</v>
      </c>
      <c r="Q93">
        <v>40.402596000000003</v>
      </c>
      <c r="R93">
        <v>40.492049999999999</v>
      </c>
      <c r="S93">
        <v>40.517845000000001</v>
      </c>
      <c r="T93">
        <v>40.536064000000003</v>
      </c>
      <c r="U93">
        <v>40.537742999999999</v>
      </c>
      <c r="V93">
        <v>40.531647</v>
      </c>
      <c r="W93">
        <v>40.551127999999999</v>
      </c>
      <c r="X93">
        <v>40.562485000000002</v>
      </c>
      <c r="Y93">
        <v>40.574669</v>
      </c>
      <c r="Z93">
        <v>40.586055999999999</v>
      </c>
      <c r="AA93">
        <v>40.602176999999998</v>
      </c>
      <c r="AB93">
        <v>40.609954999999999</v>
      </c>
      <c r="AC93">
        <v>40.619633</v>
      </c>
      <c r="AD93">
        <v>40.631183999999998</v>
      </c>
      <c r="AE93">
        <v>40.642764999999997</v>
      </c>
      <c r="AF93">
        <v>40.652683000000003</v>
      </c>
      <c r="AG93">
        <v>40.663882999999998</v>
      </c>
      <c r="AH93">
        <v>40.674712999999997</v>
      </c>
      <c r="AI93">
        <v>40.678691999999998</v>
      </c>
      <c r="AJ93" s="22">
        <v>1E-3</v>
      </c>
    </row>
    <row r="94" spans="1:36" x14ac:dyDescent="0.25">
      <c r="A94" t="s">
        <v>175</v>
      </c>
      <c r="B94" t="s">
        <v>681</v>
      </c>
      <c r="C94" t="s">
        <v>948</v>
      </c>
      <c r="D94" t="s">
        <v>870</v>
      </c>
      <c r="E94">
        <v>33.785483999999997</v>
      </c>
      <c r="F94">
        <v>34.151516000000001</v>
      </c>
      <c r="G94">
        <v>34.307231999999999</v>
      </c>
      <c r="H94">
        <v>34.447474999999997</v>
      </c>
      <c r="I94">
        <v>34.559772000000002</v>
      </c>
      <c r="J94">
        <v>34.838520000000003</v>
      </c>
      <c r="K94">
        <v>34.936951000000001</v>
      </c>
      <c r="L94">
        <v>35.026142</v>
      </c>
      <c r="M94">
        <v>35.115687999999999</v>
      </c>
      <c r="N94">
        <v>35.204265999999997</v>
      </c>
      <c r="O94">
        <v>35.292102999999997</v>
      </c>
      <c r="P94">
        <v>35.381790000000002</v>
      </c>
      <c r="Q94">
        <v>35.471161000000002</v>
      </c>
      <c r="R94">
        <v>35.543247000000001</v>
      </c>
      <c r="S94">
        <v>35.546539000000003</v>
      </c>
      <c r="T94">
        <v>35.532767999999997</v>
      </c>
      <c r="U94">
        <v>35.533656999999998</v>
      </c>
      <c r="V94">
        <v>35.538970999999997</v>
      </c>
      <c r="W94">
        <v>35.548462000000001</v>
      </c>
      <c r="X94">
        <v>35.554904999999998</v>
      </c>
      <c r="Y94">
        <v>35.562054000000003</v>
      </c>
      <c r="Z94">
        <v>35.569172000000002</v>
      </c>
      <c r="AA94">
        <v>35.577793</v>
      </c>
      <c r="AB94">
        <v>35.583931</v>
      </c>
      <c r="AC94">
        <v>35.590668000000001</v>
      </c>
      <c r="AD94">
        <v>35.598038000000003</v>
      </c>
      <c r="AE94">
        <v>35.605381000000001</v>
      </c>
      <c r="AF94">
        <v>35.611899999999999</v>
      </c>
      <c r="AG94">
        <v>35.618729000000002</v>
      </c>
      <c r="AH94">
        <v>35.625771</v>
      </c>
      <c r="AI94">
        <v>35.626133000000003</v>
      </c>
      <c r="AJ94" s="22">
        <v>2E-3</v>
      </c>
    </row>
    <row r="95" spans="1:36" x14ac:dyDescent="0.25">
      <c r="A95" t="s">
        <v>176</v>
      </c>
      <c r="B95" t="s">
        <v>682</v>
      </c>
      <c r="C95" t="s">
        <v>949</v>
      </c>
      <c r="D95" t="s">
        <v>870</v>
      </c>
      <c r="E95">
        <v>32.091315999999999</v>
      </c>
      <c r="F95">
        <v>32.506062</v>
      </c>
      <c r="G95">
        <v>32.693801999999998</v>
      </c>
      <c r="H95">
        <v>32.846764</v>
      </c>
      <c r="I95">
        <v>32.985317000000002</v>
      </c>
      <c r="J95">
        <v>33.317711000000003</v>
      </c>
      <c r="K95">
        <v>33.404800000000002</v>
      </c>
      <c r="L95">
        <v>33.491646000000003</v>
      </c>
      <c r="M95">
        <v>33.578589999999998</v>
      </c>
      <c r="N95">
        <v>33.666488999999999</v>
      </c>
      <c r="O95">
        <v>33.754962999999996</v>
      </c>
      <c r="P95">
        <v>33.841419000000002</v>
      </c>
      <c r="Q95">
        <v>33.926613000000003</v>
      </c>
      <c r="R95">
        <v>34.013565</v>
      </c>
      <c r="S95">
        <v>34.038124000000003</v>
      </c>
      <c r="T95">
        <v>34.049660000000003</v>
      </c>
      <c r="U95">
        <v>34.061160999999998</v>
      </c>
      <c r="V95">
        <v>34.072941</v>
      </c>
      <c r="W95">
        <v>34.082298000000002</v>
      </c>
      <c r="X95">
        <v>34.091929999999998</v>
      </c>
      <c r="Y95">
        <v>34.101104999999997</v>
      </c>
      <c r="Z95">
        <v>34.108463</v>
      </c>
      <c r="AA95">
        <v>34.116050999999999</v>
      </c>
      <c r="AB95">
        <v>34.121689000000003</v>
      </c>
      <c r="AC95">
        <v>34.128104999999998</v>
      </c>
      <c r="AD95">
        <v>34.134777</v>
      </c>
      <c r="AE95">
        <v>34.141418000000002</v>
      </c>
      <c r="AF95">
        <v>34.147697000000001</v>
      </c>
      <c r="AG95">
        <v>34.154086999999997</v>
      </c>
      <c r="AH95">
        <v>34.160324000000003</v>
      </c>
      <c r="AI95">
        <v>34.159694999999999</v>
      </c>
      <c r="AJ95" s="22">
        <v>2E-3</v>
      </c>
    </row>
    <row r="96" spans="1:36" x14ac:dyDescent="0.25">
      <c r="A96" t="s">
        <v>177</v>
      </c>
      <c r="B96" t="s">
        <v>683</v>
      </c>
      <c r="C96" t="s">
        <v>950</v>
      </c>
      <c r="D96" t="s">
        <v>870</v>
      </c>
      <c r="E96">
        <v>36.762515999999998</v>
      </c>
      <c r="F96">
        <v>37.122871000000004</v>
      </c>
      <c r="G96">
        <v>37.292065000000001</v>
      </c>
      <c r="H96">
        <v>37.469611999999998</v>
      </c>
      <c r="I96">
        <v>37.643112000000002</v>
      </c>
      <c r="J96">
        <v>37.813991999999999</v>
      </c>
      <c r="K96">
        <v>37.932785000000003</v>
      </c>
      <c r="L96">
        <v>38.026508</v>
      </c>
      <c r="M96">
        <v>38.125850999999997</v>
      </c>
      <c r="N96">
        <v>38.218544000000001</v>
      </c>
      <c r="O96">
        <v>38.310253000000003</v>
      </c>
      <c r="P96">
        <v>38.404609999999998</v>
      </c>
      <c r="Q96">
        <v>38.49559</v>
      </c>
      <c r="R96">
        <v>38.581696000000001</v>
      </c>
      <c r="S96">
        <v>38.605587</v>
      </c>
      <c r="T96">
        <v>38.615558999999998</v>
      </c>
      <c r="U96">
        <v>38.627338000000002</v>
      </c>
      <c r="V96">
        <v>38.628498</v>
      </c>
      <c r="W96">
        <v>38.638004000000002</v>
      </c>
      <c r="X96">
        <v>38.646281999999999</v>
      </c>
      <c r="Y96">
        <v>38.655906999999999</v>
      </c>
      <c r="Z96">
        <v>38.665267999999998</v>
      </c>
      <c r="AA96">
        <v>38.675198000000002</v>
      </c>
      <c r="AB96">
        <v>38.683822999999997</v>
      </c>
      <c r="AC96">
        <v>38.693320999999997</v>
      </c>
      <c r="AD96">
        <v>38.702015000000003</v>
      </c>
      <c r="AE96">
        <v>38.710934000000002</v>
      </c>
      <c r="AF96">
        <v>38.719893999999996</v>
      </c>
      <c r="AG96">
        <v>38.729145000000003</v>
      </c>
      <c r="AH96">
        <v>38.737636999999999</v>
      </c>
      <c r="AI96">
        <v>38.740082000000001</v>
      </c>
      <c r="AJ96" s="22">
        <v>2E-3</v>
      </c>
    </row>
    <row r="97" spans="1:36" x14ac:dyDescent="0.25">
      <c r="A97" t="s">
        <v>178</v>
      </c>
      <c r="B97" t="s">
        <v>684</v>
      </c>
      <c r="C97" t="s">
        <v>951</v>
      </c>
      <c r="D97" t="s">
        <v>870</v>
      </c>
      <c r="E97">
        <v>63.449531999999998</v>
      </c>
      <c r="F97">
        <v>63.774261000000003</v>
      </c>
      <c r="G97">
        <v>63.937556999999998</v>
      </c>
      <c r="H97">
        <v>64.067122999999995</v>
      </c>
      <c r="I97">
        <v>64.151329000000004</v>
      </c>
      <c r="J97">
        <v>64.247664999999998</v>
      </c>
      <c r="K97">
        <v>64.340919</v>
      </c>
      <c r="L97">
        <v>64.433311000000003</v>
      </c>
      <c r="M97">
        <v>64.528839000000005</v>
      </c>
      <c r="N97">
        <v>64.621932999999999</v>
      </c>
      <c r="O97">
        <v>64.713370999999995</v>
      </c>
      <c r="P97">
        <v>64.807449000000005</v>
      </c>
      <c r="Q97">
        <v>64.900413999999998</v>
      </c>
      <c r="R97">
        <v>64.990798999999996</v>
      </c>
      <c r="S97">
        <v>65.011116000000001</v>
      </c>
      <c r="T97">
        <v>65.012268000000006</v>
      </c>
      <c r="U97">
        <v>64.999984999999995</v>
      </c>
      <c r="V97">
        <v>64.978706000000003</v>
      </c>
      <c r="W97">
        <v>64.990532000000002</v>
      </c>
      <c r="X97">
        <v>64.995131999999998</v>
      </c>
      <c r="Y97">
        <v>64.995170999999999</v>
      </c>
      <c r="Z97">
        <v>64.994452999999993</v>
      </c>
      <c r="AA97">
        <v>65.004874999999998</v>
      </c>
      <c r="AB97">
        <v>65.015067999999999</v>
      </c>
      <c r="AC97">
        <v>65.024344999999997</v>
      </c>
      <c r="AD97">
        <v>65.033339999999995</v>
      </c>
      <c r="AE97">
        <v>65.042366000000001</v>
      </c>
      <c r="AF97">
        <v>65.050865000000002</v>
      </c>
      <c r="AG97">
        <v>65.059723000000005</v>
      </c>
      <c r="AH97">
        <v>65.068068999999994</v>
      </c>
      <c r="AI97">
        <v>65.069678999999994</v>
      </c>
      <c r="AJ97" s="22">
        <v>1E-3</v>
      </c>
    </row>
    <row r="98" spans="1:36" x14ac:dyDescent="0.25">
      <c r="A98" t="s">
        <v>220</v>
      </c>
      <c r="B98" t="s">
        <v>685</v>
      </c>
      <c r="C98" t="s">
        <v>952</v>
      </c>
      <c r="D98" t="s">
        <v>870</v>
      </c>
      <c r="E98">
        <v>32.061405000000001</v>
      </c>
      <c r="F98">
        <v>32.202724000000003</v>
      </c>
      <c r="G98">
        <v>32.313374000000003</v>
      </c>
      <c r="H98">
        <v>32.466369999999998</v>
      </c>
      <c r="I98">
        <v>32.602550999999998</v>
      </c>
      <c r="J98">
        <v>32.819443</v>
      </c>
      <c r="K98">
        <v>32.933300000000003</v>
      </c>
      <c r="L98">
        <v>33.030602000000002</v>
      </c>
      <c r="M98">
        <v>33.130980999999998</v>
      </c>
      <c r="N98">
        <v>33.228789999999996</v>
      </c>
      <c r="O98">
        <v>33.319991999999999</v>
      </c>
      <c r="P98">
        <v>33.419704000000003</v>
      </c>
      <c r="Q98">
        <v>33.517105000000001</v>
      </c>
      <c r="R98">
        <v>33.613194</v>
      </c>
      <c r="S98">
        <v>33.643379000000003</v>
      </c>
      <c r="T98">
        <v>33.668537000000001</v>
      </c>
      <c r="U98">
        <v>33.691395</v>
      </c>
      <c r="V98">
        <v>33.711722999999999</v>
      </c>
      <c r="W98">
        <v>33.731361</v>
      </c>
      <c r="X98">
        <v>33.751438</v>
      </c>
      <c r="Y98">
        <v>33.769886</v>
      </c>
      <c r="Z98">
        <v>33.787514000000002</v>
      </c>
      <c r="AA98">
        <v>33.805511000000003</v>
      </c>
      <c r="AB98">
        <v>33.822201</v>
      </c>
      <c r="AC98">
        <v>33.837947999999997</v>
      </c>
      <c r="AD98">
        <v>33.852859000000002</v>
      </c>
      <c r="AE98">
        <v>33.868526000000003</v>
      </c>
      <c r="AF98">
        <v>33.883552999999999</v>
      </c>
      <c r="AG98">
        <v>33.899937000000001</v>
      </c>
      <c r="AH98">
        <v>33.914242000000002</v>
      </c>
      <c r="AI98">
        <v>33.922344000000002</v>
      </c>
      <c r="AJ98" s="22">
        <v>2E-3</v>
      </c>
    </row>
    <row r="99" spans="1:36" x14ac:dyDescent="0.25">
      <c r="A99" t="s">
        <v>221</v>
      </c>
      <c r="B99" t="s">
        <v>686</v>
      </c>
      <c r="C99" t="s">
        <v>953</v>
      </c>
      <c r="D99" t="s">
        <v>870</v>
      </c>
      <c r="E99">
        <v>44.303001000000002</v>
      </c>
      <c r="F99">
        <v>44.419787999999997</v>
      </c>
      <c r="G99">
        <v>44.561413000000002</v>
      </c>
      <c r="H99">
        <v>44.842846000000002</v>
      </c>
      <c r="I99">
        <v>45.042526000000002</v>
      </c>
      <c r="J99">
        <v>45.300162999999998</v>
      </c>
      <c r="K99">
        <v>45.564171000000002</v>
      </c>
      <c r="L99">
        <v>45.672725999999997</v>
      </c>
      <c r="M99">
        <v>45.772967999999999</v>
      </c>
      <c r="N99">
        <v>45.870852999999997</v>
      </c>
      <c r="O99">
        <v>45.961941000000003</v>
      </c>
      <c r="P99">
        <v>46.059376</v>
      </c>
      <c r="Q99">
        <v>46.152636999999999</v>
      </c>
      <c r="R99">
        <v>46.236289999999997</v>
      </c>
      <c r="S99">
        <v>46.258572000000001</v>
      </c>
      <c r="T99">
        <v>46.275615999999999</v>
      </c>
      <c r="U99">
        <v>46.290264000000001</v>
      </c>
      <c r="V99">
        <v>46.300102000000003</v>
      </c>
      <c r="W99">
        <v>46.318126999999997</v>
      </c>
      <c r="X99">
        <v>46.332813000000002</v>
      </c>
      <c r="Y99">
        <v>46.347748000000003</v>
      </c>
      <c r="Z99">
        <v>46.362656000000001</v>
      </c>
      <c r="AA99">
        <v>46.380226</v>
      </c>
      <c r="AB99">
        <v>46.393990000000002</v>
      </c>
      <c r="AC99">
        <v>46.407978</v>
      </c>
      <c r="AD99">
        <v>46.422229999999999</v>
      </c>
      <c r="AE99">
        <v>46.437064999999997</v>
      </c>
      <c r="AF99">
        <v>46.450195000000001</v>
      </c>
      <c r="AG99">
        <v>46.464905000000002</v>
      </c>
      <c r="AH99">
        <v>46.478347999999997</v>
      </c>
      <c r="AI99">
        <v>46.485188000000001</v>
      </c>
      <c r="AJ99" s="22">
        <v>2E-3</v>
      </c>
    </row>
    <row r="100" spans="1:36" x14ac:dyDescent="0.25">
      <c r="A100" t="s">
        <v>28</v>
      </c>
      <c r="C100" t="s">
        <v>954</v>
      </c>
    </row>
    <row r="101" spans="1:36" x14ac:dyDescent="0.25">
      <c r="A101" t="s">
        <v>168</v>
      </c>
      <c r="B101" t="s">
        <v>687</v>
      </c>
      <c r="C101" t="s">
        <v>955</v>
      </c>
      <c r="D101" t="s">
        <v>870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t="s">
        <v>11</v>
      </c>
    </row>
    <row r="102" spans="1:36" x14ac:dyDescent="0.25">
      <c r="A102" t="s">
        <v>169</v>
      </c>
      <c r="B102" t="s">
        <v>688</v>
      </c>
      <c r="C102" t="s">
        <v>956</v>
      </c>
      <c r="D102" t="s">
        <v>870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170</v>
      </c>
      <c r="B103" t="s">
        <v>689</v>
      </c>
      <c r="C103" t="s">
        <v>957</v>
      </c>
      <c r="D103" t="s">
        <v>870</v>
      </c>
      <c r="E103">
        <v>39.721195000000002</v>
      </c>
      <c r="F103">
        <v>39.898254000000001</v>
      </c>
      <c r="G103">
        <v>39.952083999999999</v>
      </c>
      <c r="H103">
        <v>40.071907000000003</v>
      </c>
      <c r="I103">
        <v>40.252636000000003</v>
      </c>
      <c r="J103">
        <v>40.511932000000002</v>
      </c>
      <c r="K103">
        <v>40.798115000000003</v>
      </c>
      <c r="L103">
        <v>40.875774</v>
      </c>
      <c r="M103">
        <v>40.947277</v>
      </c>
      <c r="N103">
        <v>41.015040999999997</v>
      </c>
      <c r="O103">
        <v>41.069996000000003</v>
      </c>
      <c r="P103">
        <v>41.140717000000002</v>
      </c>
      <c r="Q103">
        <v>41.204926</v>
      </c>
      <c r="R103">
        <v>41.271281999999999</v>
      </c>
      <c r="S103">
        <v>41.314132999999998</v>
      </c>
      <c r="T103">
        <v>41.366084999999998</v>
      </c>
      <c r="U103">
        <v>41.412533000000003</v>
      </c>
      <c r="V103">
        <v>41.455039999999997</v>
      </c>
      <c r="W103">
        <v>41.494774</v>
      </c>
      <c r="X103">
        <v>41.538691999999998</v>
      </c>
      <c r="Y103">
        <v>41.579242999999998</v>
      </c>
      <c r="Z103">
        <v>41.619484</v>
      </c>
      <c r="AA103">
        <v>41.660282000000002</v>
      </c>
      <c r="AB103">
        <v>41.699855999999997</v>
      </c>
      <c r="AC103">
        <v>41.737484000000002</v>
      </c>
      <c r="AD103">
        <v>41.774242000000001</v>
      </c>
      <c r="AE103">
        <v>41.812733000000001</v>
      </c>
      <c r="AF103">
        <v>41.849674</v>
      </c>
      <c r="AG103">
        <v>41.889651999999998</v>
      </c>
      <c r="AH103">
        <v>41.925747000000001</v>
      </c>
      <c r="AI103">
        <v>41.942413000000002</v>
      </c>
      <c r="AJ103" s="22">
        <v>2E-3</v>
      </c>
    </row>
    <row r="104" spans="1:36" x14ac:dyDescent="0.25">
      <c r="A104" t="s">
        <v>171</v>
      </c>
      <c r="B104" t="s">
        <v>690</v>
      </c>
      <c r="C104" t="s">
        <v>958</v>
      </c>
      <c r="D104" t="s">
        <v>870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172</v>
      </c>
      <c r="B105" t="s">
        <v>691</v>
      </c>
      <c r="C105" t="s">
        <v>959</v>
      </c>
      <c r="D105" t="s">
        <v>870</v>
      </c>
      <c r="E105">
        <v>44.467587000000002</v>
      </c>
      <c r="F105">
        <v>44.635384000000002</v>
      </c>
      <c r="G105">
        <v>44.710934000000002</v>
      </c>
      <c r="H105">
        <v>44.871811000000001</v>
      </c>
      <c r="I105">
        <v>45.092571</v>
      </c>
      <c r="J105">
        <v>45.279426999999998</v>
      </c>
      <c r="K105">
        <v>45.471043000000002</v>
      </c>
      <c r="L105">
        <v>45.547569000000003</v>
      </c>
      <c r="M105">
        <v>45.609043</v>
      </c>
      <c r="N105">
        <v>45.674160000000001</v>
      </c>
      <c r="O105">
        <v>45.727035999999998</v>
      </c>
      <c r="P105">
        <v>45.79081</v>
      </c>
      <c r="Q105">
        <v>45.850647000000002</v>
      </c>
      <c r="R105">
        <v>45.912269999999999</v>
      </c>
      <c r="S105">
        <v>45.951424000000003</v>
      </c>
      <c r="T105">
        <v>45.996048000000002</v>
      </c>
      <c r="U105">
        <v>46.03669</v>
      </c>
      <c r="V105">
        <v>46.074660999999999</v>
      </c>
      <c r="W105">
        <v>46.111012000000002</v>
      </c>
      <c r="X105">
        <v>46.150069999999999</v>
      </c>
      <c r="Y105">
        <v>46.186543</v>
      </c>
      <c r="Z105">
        <v>46.222549000000001</v>
      </c>
      <c r="AA105">
        <v>46.259411</v>
      </c>
      <c r="AB105">
        <v>46.294449</v>
      </c>
      <c r="AC105">
        <v>46.328277999999997</v>
      </c>
      <c r="AD105">
        <v>46.361553000000001</v>
      </c>
      <c r="AE105">
        <v>46.396191000000002</v>
      </c>
      <c r="AF105">
        <v>46.429375</v>
      </c>
      <c r="AG105">
        <v>46.464900999999998</v>
      </c>
      <c r="AH105">
        <v>46.497504999999997</v>
      </c>
      <c r="AI105">
        <v>46.510413999999997</v>
      </c>
      <c r="AJ105" s="22">
        <v>1E-3</v>
      </c>
    </row>
    <row r="106" spans="1:36" x14ac:dyDescent="0.25">
      <c r="A106" t="s">
        <v>173</v>
      </c>
      <c r="B106" t="s">
        <v>692</v>
      </c>
      <c r="C106" t="s">
        <v>960</v>
      </c>
      <c r="D106" t="s">
        <v>870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218</v>
      </c>
      <c r="B107" t="s">
        <v>693</v>
      </c>
      <c r="C107" t="s">
        <v>961</v>
      </c>
      <c r="D107" t="s">
        <v>870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219</v>
      </c>
      <c r="B108" t="s">
        <v>694</v>
      </c>
      <c r="C108" t="s">
        <v>962</v>
      </c>
      <c r="D108" t="s">
        <v>870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t="s">
        <v>11</v>
      </c>
    </row>
    <row r="109" spans="1:36" x14ac:dyDescent="0.25">
      <c r="A109" t="s">
        <v>167</v>
      </c>
      <c r="B109" t="s">
        <v>695</v>
      </c>
      <c r="C109" t="s">
        <v>963</v>
      </c>
      <c r="D109" t="s">
        <v>870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174</v>
      </c>
      <c r="B110" t="s">
        <v>696</v>
      </c>
      <c r="C110" t="s">
        <v>964</v>
      </c>
      <c r="D110" t="s">
        <v>870</v>
      </c>
      <c r="E110">
        <v>48.281452000000002</v>
      </c>
      <c r="F110">
        <v>48.565314999999998</v>
      </c>
      <c r="G110">
        <v>48.723388999999997</v>
      </c>
      <c r="H110">
        <v>48.850445000000001</v>
      </c>
      <c r="I110">
        <v>48.960548000000003</v>
      </c>
      <c r="J110">
        <v>49.109122999999997</v>
      </c>
      <c r="K110">
        <v>49.209553</v>
      </c>
      <c r="L110">
        <v>49.305359000000003</v>
      </c>
      <c r="M110">
        <v>49.405448999999997</v>
      </c>
      <c r="N110">
        <v>49.503177999999998</v>
      </c>
      <c r="O110">
        <v>49.596859000000002</v>
      </c>
      <c r="P110">
        <v>49.696235999999999</v>
      </c>
      <c r="Q110">
        <v>49.792656000000001</v>
      </c>
      <c r="R110">
        <v>49.883980000000001</v>
      </c>
      <c r="S110">
        <v>49.910679000000002</v>
      </c>
      <c r="T110">
        <v>49.928364000000002</v>
      </c>
      <c r="U110">
        <v>49.947158999999999</v>
      </c>
      <c r="V110">
        <v>49.961390999999999</v>
      </c>
      <c r="W110">
        <v>49.977485999999999</v>
      </c>
      <c r="X110">
        <v>49.989078999999997</v>
      </c>
      <c r="Y110">
        <v>49.998657000000001</v>
      </c>
      <c r="Z110">
        <v>50.006526999999998</v>
      </c>
      <c r="AA110">
        <v>50.021824000000002</v>
      </c>
      <c r="AB110">
        <v>50.026878000000004</v>
      </c>
      <c r="AC110">
        <v>50.032383000000003</v>
      </c>
      <c r="AD110">
        <v>50.043072000000002</v>
      </c>
      <c r="AE110">
        <v>50.053558000000002</v>
      </c>
      <c r="AF110">
        <v>50.057411000000002</v>
      </c>
      <c r="AG110">
        <v>50.062904000000003</v>
      </c>
      <c r="AH110">
        <v>50.072642999999999</v>
      </c>
      <c r="AI110">
        <v>50.076056999999999</v>
      </c>
      <c r="AJ110" s="22">
        <v>1E-3</v>
      </c>
    </row>
    <row r="111" spans="1:36" x14ac:dyDescent="0.25">
      <c r="A111" t="s">
        <v>175</v>
      </c>
      <c r="B111" t="s">
        <v>697</v>
      </c>
      <c r="C111" t="s">
        <v>965</v>
      </c>
      <c r="D111" t="s">
        <v>870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t="s">
        <v>11</v>
      </c>
    </row>
    <row r="112" spans="1:36" x14ac:dyDescent="0.25">
      <c r="A112" t="s">
        <v>176</v>
      </c>
      <c r="B112" t="s">
        <v>698</v>
      </c>
      <c r="C112" t="s">
        <v>966</v>
      </c>
      <c r="D112" t="s">
        <v>870</v>
      </c>
      <c r="E112">
        <v>41.486449999999998</v>
      </c>
      <c r="F112">
        <v>41.885348999999998</v>
      </c>
      <c r="G112">
        <v>42.076996000000001</v>
      </c>
      <c r="H112">
        <v>42.221465999999999</v>
      </c>
      <c r="I112">
        <v>42.371608999999999</v>
      </c>
      <c r="J112">
        <v>42.772682000000003</v>
      </c>
      <c r="K112">
        <v>42.861781999999998</v>
      </c>
      <c r="L112">
        <v>42.950198999999998</v>
      </c>
      <c r="M112">
        <v>43.038845000000002</v>
      </c>
      <c r="N112">
        <v>43.128718999999997</v>
      </c>
      <c r="O112">
        <v>43.218001999999998</v>
      </c>
      <c r="P112">
        <v>43.308715999999997</v>
      </c>
      <c r="Q112">
        <v>43.396317000000003</v>
      </c>
      <c r="R112">
        <v>43.481853000000001</v>
      </c>
      <c r="S112">
        <v>43.504921000000003</v>
      </c>
      <c r="T112">
        <v>43.519173000000002</v>
      </c>
      <c r="U112">
        <v>43.533057999999997</v>
      </c>
      <c r="V112">
        <v>43.545158000000001</v>
      </c>
      <c r="W112">
        <v>43.555881999999997</v>
      </c>
      <c r="X112">
        <v>43.567005000000002</v>
      </c>
      <c r="Y112">
        <v>43.577311999999999</v>
      </c>
      <c r="Z112">
        <v>43.587059000000004</v>
      </c>
      <c r="AA112">
        <v>43.596221999999997</v>
      </c>
      <c r="AB112">
        <v>43.605376999999997</v>
      </c>
      <c r="AC112">
        <v>43.613227999999999</v>
      </c>
      <c r="AD112">
        <v>43.621074999999998</v>
      </c>
      <c r="AE112">
        <v>43.629004999999999</v>
      </c>
      <c r="AF112">
        <v>43.636253000000004</v>
      </c>
      <c r="AG112">
        <v>43.643864000000001</v>
      </c>
      <c r="AH112">
        <v>43.651454999999999</v>
      </c>
      <c r="AI112">
        <v>43.652504</v>
      </c>
      <c r="AJ112" s="22">
        <v>2E-3</v>
      </c>
    </row>
    <row r="113" spans="1:36" x14ac:dyDescent="0.25">
      <c r="A113" t="s">
        <v>177</v>
      </c>
      <c r="B113" t="s">
        <v>699</v>
      </c>
      <c r="C113" t="s">
        <v>967</v>
      </c>
      <c r="D113" t="s">
        <v>870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t="s">
        <v>11</v>
      </c>
    </row>
    <row r="114" spans="1:36" x14ac:dyDescent="0.25">
      <c r="A114" t="s">
        <v>178</v>
      </c>
      <c r="B114" t="s">
        <v>700</v>
      </c>
      <c r="C114" t="s">
        <v>968</v>
      </c>
      <c r="D114" t="s">
        <v>870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220</v>
      </c>
      <c r="B115" t="s">
        <v>701</v>
      </c>
      <c r="C115" t="s">
        <v>969</v>
      </c>
      <c r="D115" t="s">
        <v>870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221</v>
      </c>
      <c r="B116" t="s">
        <v>702</v>
      </c>
      <c r="C116" t="s">
        <v>970</v>
      </c>
      <c r="D116" t="s">
        <v>870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27</v>
      </c>
      <c r="C117" t="s">
        <v>971</v>
      </c>
    </row>
    <row r="118" spans="1:36" x14ac:dyDescent="0.25">
      <c r="A118" t="s">
        <v>168</v>
      </c>
      <c r="B118" t="s">
        <v>703</v>
      </c>
      <c r="C118" t="s">
        <v>972</v>
      </c>
      <c r="D118" t="s">
        <v>870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t="s">
        <v>11</v>
      </c>
    </row>
    <row r="119" spans="1:36" x14ac:dyDescent="0.25">
      <c r="A119" t="s">
        <v>169</v>
      </c>
      <c r="B119" t="s">
        <v>704</v>
      </c>
      <c r="C119" t="s">
        <v>973</v>
      </c>
      <c r="D119" t="s">
        <v>870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170</v>
      </c>
      <c r="B120" t="s">
        <v>705</v>
      </c>
      <c r="C120" t="s">
        <v>974</v>
      </c>
      <c r="D120" t="s">
        <v>870</v>
      </c>
      <c r="E120">
        <v>38.164912999999999</v>
      </c>
      <c r="F120">
        <v>38.331550999999997</v>
      </c>
      <c r="G120">
        <v>38.379395000000002</v>
      </c>
      <c r="H120">
        <v>38.505839999999999</v>
      </c>
      <c r="I120">
        <v>38.686790000000002</v>
      </c>
      <c r="J120">
        <v>38.915421000000002</v>
      </c>
      <c r="K120">
        <v>39.190685000000002</v>
      </c>
      <c r="L120">
        <v>39.268279999999997</v>
      </c>
      <c r="M120">
        <v>39.340328</v>
      </c>
      <c r="N120">
        <v>39.408062000000001</v>
      </c>
      <c r="O120">
        <v>39.462986000000001</v>
      </c>
      <c r="P120">
        <v>39.533645999999997</v>
      </c>
      <c r="Q120">
        <v>39.597960999999998</v>
      </c>
      <c r="R120">
        <v>39.664375</v>
      </c>
      <c r="S120">
        <v>39.707996000000001</v>
      </c>
      <c r="T120">
        <v>39.759411</v>
      </c>
      <c r="U120">
        <v>39.805903999999998</v>
      </c>
      <c r="V120">
        <v>39.848553000000003</v>
      </c>
      <c r="W120">
        <v>39.888247999999997</v>
      </c>
      <c r="X120">
        <v>39.932217000000001</v>
      </c>
      <c r="Y120">
        <v>39.972712999999999</v>
      </c>
      <c r="Z120">
        <v>40.012829000000004</v>
      </c>
      <c r="AA120">
        <v>40.053493000000003</v>
      </c>
      <c r="AB120">
        <v>40.092880000000001</v>
      </c>
      <c r="AC120">
        <v>40.130360000000003</v>
      </c>
      <c r="AD120">
        <v>40.167006999999998</v>
      </c>
      <c r="AE120">
        <v>40.205368</v>
      </c>
      <c r="AF120">
        <v>40.242176000000001</v>
      </c>
      <c r="AG120">
        <v>40.282093000000003</v>
      </c>
      <c r="AH120">
        <v>40.318153000000002</v>
      </c>
      <c r="AI120">
        <v>40.334854</v>
      </c>
      <c r="AJ120" s="22">
        <v>2E-3</v>
      </c>
    </row>
    <row r="121" spans="1:36" x14ac:dyDescent="0.25">
      <c r="A121" t="s">
        <v>171</v>
      </c>
      <c r="B121" t="s">
        <v>706</v>
      </c>
      <c r="C121" t="s">
        <v>975</v>
      </c>
      <c r="D121" t="s">
        <v>870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172</v>
      </c>
      <c r="B122" t="s">
        <v>707</v>
      </c>
      <c r="C122" t="s">
        <v>976</v>
      </c>
      <c r="D122" t="s">
        <v>870</v>
      </c>
      <c r="E122">
        <v>42.914752999999997</v>
      </c>
      <c r="F122">
        <v>43.078167000000001</v>
      </c>
      <c r="G122">
        <v>43.152678999999999</v>
      </c>
      <c r="H122">
        <v>43.318317</v>
      </c>
      <c r="I122">
        <v>43.522143999999997</v>
      </c>
      <c r="J122">
        <v>43.698214999999998</v>
      </c>
      <c r="K122">
        <v>43.886794999999999</v>
      </c>
      <c r="L122">
        <v>43.962696000000001</v>
      </c>
      <c r="M122">
        <v>44.022167000000003</v>
      </c>
      <c r="N122">
        <v>44.086075000000001</v>
      </c>
      <c r="O122">
        <v>44.139144999999999</v>
      </c>
      <c r="P122">
        <v>44.204192999999997</v>
      </c>
      <c r="Q122">
        <v>44.264339</v>
      </c>
      <c r="R122">
        <v>44.325767999999997</v>
      </c>
      <c r="S122">
        <v>44.364139999999999</v>
      </c>
      <c r="T122">
        <v>44.407226999999999</v>
      </c>
      <c r="U122">
        <v>44.447474999999997</v>
      </c>
      <c r="V122">
        <v>44.484240999999997</v>
      </c>
      <c r="W122">
        <v>44.520766999999999</v>
      </c>
      <c r="X122">
        <v>44.559649999999998</v>
      </c>
      <c r="Y122">
        <v>44.596161000000002</v>
      </c>
      <c r="Z122">
        <v>44.632351</v>
      </c>
      <c r="AA122">
        <v>44.669319000000002</v>
      </c>
      <c r="AB122">
        <v>44.705069999999999</v>
      </c>
      <c r="AC122">
        <v>44.739407</v>
      </c>
      <c r="AD122">
        <v>44.773055999999997</v>
      </c>
      <c r="AE122">
        <v>44.808078999999999</v>
      </c>
      <c r="AF122">
        <v>44.840111</v>
      </c>
      <c r="AG122">
        <v>44.872967000000003</v>
      </c>
      <c r="AH122">
        <v>44.903221000000002</v>
      </c>
      <c r="AI122">
        <v>44.911037</v>
      </c>
      <c r="AJ122" s="22">
        <v>2E-3</v>
      </c>
    </row>
    <row r="123" spans="1:36" x14ac:dyDescent="0.25">
      <c r="A123" t="s">
        <v>173</v>
      </c>
      <c r="B123" t="s">
        <v>708</v>
      </c>
      <c r="C123" t="s">
        <v>977</v>
      </c>
      <c r="D123" t="s">
        <v>870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218</v>
      </c>
      <c r="B124" t="s">
        <v>709</v>
      </c>
      <c r="C124" t="s">
        <v>978</v>
      </c>
      <c r="D124" t="s">
        <v>870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219</v>
      </c>
      <c r="B125" t="s">
        <v>710</v>
      </c>
      <c r="C125" t="s">
        <v>979</v>
      </c>
      <c r="D125" t="s">
        <v>870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11</v>
      </c>
    </row>
    <row r="126" spans="1:36" x14ac:dyDescent="0.25">
      <c r="A126" t="s">
        <v>167</v>
      </c>
      <c r="B126" t="s">
        <v>711</v>
      </c>
      <c r="C126" t="s">
        <v>980</v>
      </c>
      <c r="D126" t="s">
        <v>870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174</v>
      </c>
      <c r="B127" t="s">
        <v>712</v>
      </c>
      <c r="C127" t="s">
        <v>981</v>
      </c>
      <c r="D127" t="s">
        <v>870</v>
      </c>
      <c r="E127">
        <v>47.244190000000003</v>
      </c>
      <c r="F127">
        <v>47.550274000000002</v>
      </c>
      <c r="G127">
        <v>47.708331999999999</v>
      </c>
      <c r="H127">
        <v>47.840648999999999</v>
      </c>
      <c r="I127">
        <v>47.939182000000002</v>
      </c>
      <c r="J127">
        <v>48.075108</v>
      </c>
      <c r="K127">
        <v>48.174098999999998</v>
      </c>
      <c r="L127">
        <v>48.270617999999999</v>
      </c>
      <c r="M127">
        <v>48.372543</v>
      </c>
      <c r="N127">
        <v>48.470393999999999</v>
      </c>
      <c r="O127">
        <v>48.564247000000002</v>
      </c>
      <c r="P127">
        <v>48.662818999999999</v>
      </c>
      <c r="Q127">
        <v>48.754570000000001</v>
      </c>
      <c r="R127">
        <v>48.843753999999997</v>
      </c>
      <c r="S127">
        <v>48.870491000000001</v>
      </c>
      <c r="T127">
        <v>48.889659999999999</v>
      </c>
      <c r="U127">
        <v>48.883719999999997</v>
      </c>
      <c r="V127">
        <v>48.888969000000003</v>
      </c>
      <c r="W127">
        <v>48.909218000000003</v>
      </c>
      <c r="X127">
        <v>48.920929000000001</v>
      </c>
      <c r="Y127">
        <v>48.932971999999999</v>
      </c>
      <c r="Z127">
        <v>48.944800999999998</v>
      </c>
      <c r="AA127">
        <v>48.961506</v>
      </c>
      <c r="AB127">
        <v>48.969673</v>
      </c>
      <c r="AC127">
        <v>48.980415000000001</v>
      </c>
      <c r="AD127">
        <v>48.992663999999998</v>
      </c>
      <c r="AE127">
        <v>49.005130999999999</v>
      </c>
      <c r="AF127">
        <v>49.015835000000003</v>
      </c>
      <c r="AG127">
        <v>49.027858999999999</v>
      </c>
      <c r="AH127">
        <v>49.039237999999997</v>
      </c>
      <c r="AI127">
        <v>49.043785</v>
      </c>
      <c r="AJ127" s="22">
        <v>1E-3</v>
      </c>
    </row>
    <row r="128" spans="1:36" x14ac:dyDescent="0.25">
      <c r="A128" t="s">
        <v>175</v>
      </c>
      <c r="B128" t="s">
        <v>713</v>
      </c>
      <c r="C128" t="s">
        <v>982</v>
      </c>
      <c r="D128" t="s">
        <v>870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176</v>
      </c>
      <c r="B129" t="s">
        <v>714</v>
      </c>
      <c r="C129" t="s">
        <v>983</v>
      </c>
      <c r="D129" t="s">
        <v>870</v>
      </c>
      <c r="E129">
        <v>40.450294</v>
      </c>
      <c r="F129">
        <v>40.865608000000002</v>
      </c>
      <c r="G129">
        <v>41.056601999999998</v>
      </c>
      <c r="H129">
        <v>41.216285999999997</v>
      </c>
      <c r="I129">
        <v>41.355564000000001</v>
      </c>
      <c r="J129">
        <v>41.682026</v>
      </c>
      <c r="K129">
        <v>41.771210000000004</v>
      </c>
      <c r="L129">
        <v>41.859721999999998</v>
      </c>
      <c r="M129">
        <v>41.948962999999999</v>
      </c>
      <c r="N129">
        <v>42.039757000000002</v>
      </c>
      <c r="O129">
        <v>42.128872000000001</v>
      </c>
      <c r="P129">
        <v>42.217255000000002</v>
      </c>
      <c r="Q129">
        <v>42.303482000000002</v>
      </c>
      <c r="R129">
        <v>42.394596</v>
      </c>
      <c r="S129">
        <v>42.420943999999999</v>
      </c>
      <c r="T129">
        <v>42.434905999999998</v>
      </c>
      <c r="U129">
        <v>42.448726999999998</v>
      </c>
      <c r="V129">
        <v>42.462757000000003</v>
      </c>
      <c r="W129">
        <v>42.473782</v>
      </c>
      <c r="X129">
        <v>42.485366999999997</v>
      </c>
      <c r="Y129">
        <v>42.496220000000001</v>
      </c>
      <c r="Z129">
        <v>42.504288000000003</v>
      </c>
      <c r="AA129">
        <v>42.513629999999999</v>
      </c>
      <c r="AB129">
        <v>42.521076000000001</v>
      </c>
      <c r="AC129">
        <v>42.528931</v>
      </c>
      <c r="AD129">
        <v>42.536942000000003</v>
      </c>
      <c r="AE129">
        <v>42.545059000000002</v>
      </c>
      <c r="AF129">
        <v>42.552607999999999</v>
      </c>
      <c r="AG129">
        <v>42.559826000000001</v>
      </c>
      <c r="AH129">
        <v>42.567309999999999</v>
      </c>
      <c r="AI129">
        <v>42.567988999999997</v>
      </c>
      <c r="AJ129" s="22">
        <v>2E-3</v>
      </c>
    </row>
    <row r="130" spans="1:36" x14ac:dyDescent="0.25">
      <c r="A130" t="s">
        <v>177</v>
      </c>
      <c r="B130" t="s">
        <v>715</v>
      </c>
      <c r="C130" t="s">
        <v>984</v>
      </c>
      <c r="D130" t="s">
        <v>870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t="s">
        <v>11</v>
      </c>
    </row>
    <row r="131" spans="1:36" x14ac:dyDescent="0.25">
      <c r="A131" t="s">
        <v>178</v>
      </c>
      <c r="B131" t="s">
        <v>716</v>
      </c>
      <c r="C131" t="s">
        <v>985</v>
      </c>
      <c r="D131" t="s">
        <v>870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220</v>
      </c>
      <c r="B132" t="s">
        <v>717</v>
      </c>
      <c r="C132" t="s">
        <v>986</v>
      </c>
      <c r="D132" t="s">
        <v>870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221</v>
      </c>
      <c r="B133" t="s">
        <v>718</v>
      </c>
      <c r="C133" t="s">
        <v>987</v>
      </c>
      <c r="D133" t="s">
        <v>870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26</v>
      </c>
      <c r="C134" t="s">
        <v>988</v>
      </c>
    </row>
    <row r="135" spans="1:36" x14ac:dyDescent="0.25">
      <c r="A135" t="s">
        <v>168</v>
      </c>
      <c r="B135" t="s">
        <v>719</v>
      </c>
      <c r="C135" t="s">
        <v>989</v>
      </c>
      <c r="D135" t="s">
        <v>870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t="s">
        <v>11</v>
      </c>
    </row>
    <row r="136" spans="1:36" x14ac:dyDescent="0.25">
      <c r="A136" t="s">
        <v>169</v>
      </c>
      <c r="B136" t="s">
        <v>720</v>
      </c>
      <c r="C136" t="s">
        <v>990</v>
      </c>
      <c r="D136" t="s">
        <v>870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170</v>
      </c>
      <c r="B137" t="s">
        <v>721</v>
      </c>
      <c r="C137" t="s">
        <v>991</v>
      </c>
      <c r="D137" t="s">
        <v>870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t="s">
        <v>11</v>
      </c>
    </row>
    <row r="138" spans="1:36" x14ac:dyDescent="0.25">
      <c r="A138" t="s">
        <v>171</v>
      </c>
      <c r="B138" t="s">
        <v>722</v>
      </c>
      <c r="C138" t="s">
        <v>992</v>
      </c>
      <c r="D138" t="s">
        <v>870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172</v>
      </c>
      <c r="B139" t="s">
        <v>723</v>
      </c>
      <c r="C139" t="s">
        <v>993</v>
      </c>
      <c r="D139" t="s">
        <v>870</v>
      </c>
      <c r="E139">
        <v>42.404293000000003</v>
      </c>
      <c r="F139">
        <v>42.575870999999999</v>
      </c>
      <c r="G139">
        <v>42.651211000000004</v>
      </c>
      <c r="H139">
        <v>42.814754000000001</v>
      </c>
      <c r="I139">
        <v>43.022114000000002</v>
      </c>
      <c r="J139">
        <v>43.200606999999998</v>
      </c>
      <c r="K139">
        <v>43.388675999999997</v>
      </c>
      <c r="L139">
        <v>43.464740999999997</v>
      </c>
      <c r="M139">
        <v>43.524349000000001</v>
      </c>
      <c r="N139">
        <v>43.588611999999998</v>
      </c>
      <c r="O139">
        <v>43.641101999999997</v>
      </c>
      <c r="P139">
        <v>43.705311000000002</v>
      </c>
      <c r="Q139">
        <v>43.764885</v>
      </c>
      <c r="R139">
        <v>43.825974000000002</v>
      </c>
      <c r="S139">
        <v>43.864840999999998</v>
      </c>
      <c r="T139">
        <v>43.907969999999999</v>
      </c>
      <c r="U139">
        <v>43.947837999999997</v>
      </c>
      <c r="V139">
        <v>43.985160999999998</v>
      </c>
      <c r="W139">
        <v>44.021217</v>
      </c>
      <c r="X139">
        <v>44.059559</v>
      </c>
      <c r="Y139">
        <v>44.095421000000002</v>
      </c>
      <c r="Z139">
        <v>44.130938999999998</v>
      </c>
      <c r="AA139">
        <v>44.167282</v>
      </c>
      <c r="AB139">
        <v>44.201942000000003</v>
      </c>
      <c r="AC139">
        <v>44.235312999999998</v>
      </c>
      <c r="AD139">
        <v>44.268214999999998</v>
      </c>
      <c r="AE139">
        <v>44.302489999999999</v>
      </c>
      <c r="AF139">
        <v>44.335509999999999</v>
      </c>
      <c r="AG139">
        <v>44.370811000000003</v>
      </c>
      <c r="AH139">
        <v>44.403151999999999</v>
      </c>
      <c r="AI139">
        <v>44.415787000000002</v>
      </c>
      <c r="AJ139" s="22">
        <v>2E-3</v>
      </c>
    </row>
    <row r="140" spans="1:36" x14ac:dyDescent="0.25">
      <c r="A140" t="s">
        <v>173</v>
      </c>
      <c r="B140" t="s">
        <v>724</v>
      </c>
      <c r="C140" t="s">
        <v>994</v>
      </c>
      <c r="D140" t="s">
        <v>870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218</v>
      </c>
      <c r="B141" t="s">
        <v>725</v>
      </c>
      <c r="C141" t="s">
        <v>995</v>
      </c>
      <c r="D141" t="s">
        <v>870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219</v>
      </c>
      <c r="B142" t="s">
        <v>726</v>
      </c>
      <c r="C142" t="s">
        <v>996</v>
      </c>
      <c r="D142" t="s">
        <v>870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t="s">
        <v>11</v>
      </c>
    </row>
    <row r="143" spans="1:36" x14ac:dyDescent="0.25">
      <c r="A143" t="s">
        <v>167</v>
      </c>
      <c r="B143" t="s">
        <v>727</v>
      </c>
      <c r="C143" t="s">
        <v>997</v>
      </c>
      <c r="D143" t="s">
        <v>870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174</v>
      </c>
      <c r="B144" t="s">
        <v>728</v>
      </c>
      <c r="C144" t="s">
        <v>998</v>
      </c>
      <c r="D144" t="s">
        <v>870</v>
      </c>
      <c r="E144">
        <v>48.456080999999998</v>
      </c>
      <c r="F144">
        <v>48.753005999999999</v>
      </c>
      <c r="G144">
        <v>48.912281</v>
      </c>
      <c r="H144">
        <v>49.041828000000002</v>
      </c>
      <c r="I144">
        <v>49.147041000000002</v>
      </c>
      <c r="J144">
        <v>49.291618</v>
      </c>
      <c r="K144">
        <v>49.390877000000003</v>
      </c>
      <c r="L144">
        <v>49.485607000000002</v>
      </c>
      <c r="M144">
        <v>49.586177999999997</v>
      </c>
      <c r="N144">
        <v>49.683337999999999</v>
      </c>
      <c r="O144">
        <v>49.776634000000001</v>
      </c>
      <c r="P144">
        <v>49.875515</v>
      </c>
      <c r="Q144">
        <v>49.968330000000002</v>
      </c>
      <c r="R144">
        <v>50.059657999999999</v>
      </c>
      <c r="S144">
        <v>50.084316000000001</v>
      </c>
      <c r="T144">
        <v>50.101748999999998</v>
      </c>
      <c r="U144">
        <v>50.119788999999997</v>
      </c>
      <c r="V144">
        <v>50.110892999999997</v>
      </c>
      <c r="W144">
        <v>50.127186000000002</v>
      </c>
      <c r="X144">
        <v>50.137154000000002</v>
      </c>
      <c r="Y144">
        <v>50.144112</v>
      </c>
      <c r="Z144">
        <v>50.150638999999998</v>
      </c>
      <c r="AA144">
        <v>50.165703000000001</v>
      </c>
      <c r="AB144">
        <v>50.174945999999998</v>
      </c>
      <c r="AC144">
        <v>50.184879000000002</v>
      </c>
      <c r="AD144">
        <v>50.196514000000001</v>
      </c>
      <c r="AE144">
        <v>50.208182999999998</v>
      </c>
      <c r="AF144">
        <v>50.217205</v>
      </c>
      <c r="AG144">
        <v>50.227448000000003</v>
      </c>
      <c r="AH144">
        <v>50.237834999999997</v>
      </c>
      <c r="AI144">
        <v>50.241432000000003</v>
      </c>
      <c r="AJ144" s="22">
        <v>1E-3</v>
      </c>
    </row>
    <row r="145" spans="1:36" x14ac:dyDescent="0.25">
      <c r="A145" t="s">
        <v>175</v>
      </c>
      <c r="B145" t="s">
        <v>729</v>
      </c>
      <c r="C145" t="s">
        <v>999</v>
      </c>
      <c r="D145" t="s">
        <v>870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t="s">
        <v>11</v>
      </c>
    </row>
    <row r="146" spans="1:36" x14ac:dyDescent="0.25">
      <c r="A146" t="s">
        <v>176</v>
      </c>
      <c r="B146" t="s">
        <v>730</v>
      </c>
      <c r="C146" t="s">
        <v>1000</v>
      </c>
      <c r="D146" t="s">
        <v>870</v>
      </c>
      <c r="E146">
        <v>41.658073000000002</v>
      </c>
      <c r="F146">
        <v>42.065143999999997</v>
      </c>
      <c r="G146">
        <v>42.254142999999999</v>
      </c>
      <c r="H146">
        <v>42.402225000000001</v>
      </c>
      <c r="I146">
        <v>42.549599000000001</v>
      </c>
      <c r="J146">
        <v>42.907691999999997</v>
      </c>
      <c r="K146">
        <v>42.995525000000001</v>
      </c>
      <c r="L146">
        <v>43.082928000000003</v>
      </c>
      <c r="M146">
        <v>43.170501999999999</v>
      </c>
      <c r="N146">
        <v>43.258651999999998</v>
      </c>
      <c r="O146">
        <v>43.347335999999999</v>
      </c>
      <c r="P146">
        <v>43.435802000000002</v>
      </c>
      <c r="Q146">
        <v>43.521763</v>
      </c>
      <c r="R146">
        <v>43.606566999999998</v>
      </c>
      <c r="S146">
        <v>43.631458000000002</v>
      </c>
      <c r="T146">
        <v>43.644157</v>
      </c>
      <c r="U146">
        <v>43.656238999999999</v>
      </c>
      <c r="V146">
        <v>43.667614</v>
      </c>
      <c r="W146">
        <v>43.677483000000002</v>
      </c>
      <c r="X146">
        <v>43.687443000000002</v>
      </c>
      <c r="Y146">
        <v>43.697116999999999</v>
      </c>
      <c r="Z146">
        <v>43.706245000000003</v>
      </c>
      <c r="AA146">
        <v>43.714371</v>
      </c>
      <c r="AB146">
        <v>43.721066</v>
      </c>
      <c r="AC146">
        <v>43.727660999999998</v>
      </c>
      <c r="AD146">
        <v>43.734718000000001</v>
      </c>
      <c r="AE146">
        <v>43.741776000000002</v>
      </c>
      <c r="AF146">
        <v>43.748233999999997</v>
      </c>
      <c r="AG146">
        <v>43.755057999999998</v>
      </c>
      <c r="AH146">
        <v>43.761963000000002</v>
      </c>
      <c r="AI146">
        <v>43.762408999999998</v>
      </c>
      <c r="AJ146" s="22">
        <v>2E-3</v>
      </c>
    </row>
    <row r="147" spans="1:36" x14ac:dyDescent="0.25">
      <c r="A147" t="s">
        <v>177</v>
      </c>
      <c r="B147" t="s">
        <v>731</v>
      </c>
      <c r="C147" t="s">
        <v>1001</v>
      </c>
      <c r="D147" t="s">
        <v>870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t="s">
        <v>11</v>
      </c>
    </row>
    <row r="148" spans="1:36" x14ac:dyDescent="0.25">
      <c r="A148" t="s">
        <v>178</v>
      </c>
      <c r="B148" t="s">
        <v>732</v>
      </c>
      <c r="C148" t="s">
        <v>1002</v>
      </c>
      <c r="D148" t="s">
        <v>870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220</v>
      </c>
      <c r="B149" t="s">
        <v>733</v>
      </c>
      <c r="C149" t="s">
        <v>1003</v>
      </c>
      <c r="D149" t="s">
        <v>870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221</v>
      </c>
      <c r="B150" t="s">
        <v>734</v>
      </c>
      <c r="C150" t="s">
        <v>1004</v>
      </c>
      <c r="D150" t="s">
        <v>870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25</v>
      </c>
      <c r="C151" t="s">
        <v>1005</v>
      </c>
    </row>
    <row r="152" spans="1:36" x14ac:dyDescent="0.25">
      <c r="A152" t="s">
        <v>168</v>
      </c>
      <c r="B152" t="s">
        <v>735</v>
      </c>
      <c r="C152" t="s">
        <v>1006</v>
      </c>
      <c r="D152" t="s">
        <v>870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t="s">
        <v>11</v>
      </c>
    </row>
    <row r="153" spans="1:36" x14ac:dyDescent="0.25">
      <c r="A153" t="s">
        <v>169</v>
      </c>
      <c r="B153" t="s">
        <v>736</v>
      </c>
      <c r="C153" t="s">
        <v>1007</v>
      </c>
      <c r="D153" t="s">
        <v>870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170</v>
      </c>
      <c r="B154" t="s">
        <v>737</v>
      </c>
      <c r="C154" t="s">
        <v>1008</v>
      </c>
      <c r="D154" t="s">
        <v>870</v>
      </c>
      <c r="E154">
        <v>37.454044000000003</v>
      </c>
      <c r="F154">
        <v>37.617778999999999</v>
      </c>
      <c r="G154">
        <v>37.665497000000002</v>
      </c>
      <c r="H154">
        <v>37.791755999999999</v>
      </c>
      <c r="I154">
        <v>37.972580000000001</v>
      </c>
      <c r="J154">
        <v>38.202446000000002</v>
      </c>
      <c r="K154">
        <v>38.482379999999999</v>
      </c>
      <c r="L154">
        <v>38.559845000000003</v>
      </c>
      <c r="M154">
        <v>38.631264000000002</v>
      </c>
      <c r="N154">
        <v>38.698825999999997</v>
      </c>
      <c r="O154">
        <v>38.753613000000001</v>
      </c>
      <c r="P154">
        <v>38.824108000000003</v>
      </c>
      <c r="Q154">
        <v>38.888271000000003</v>
      </c>
      <c r="R154">
        <v>38.954422000000001</v>
      </c>
      <c r="S154">
        <v>38.997138999999997</v>
      </c>
      <c r="T154">
        <v>39.048256000000002</v>
      </c>
      <c r="U154">
        <v>39.094627000000003</v>
      </c>
      <c r="V154">
        <v>39.137135000000001</v>
      </c>
      <c r="W154">
        <v>39.176727</v>
      </c>
      <c r="X154">
        <v>39.220618999999999</v>
      </c>
      <c r="Y154">
        <v>39.261054999999999</v>
      </c>
      <c r="Z154">
        <v>39.301136</v>
      </c>
      <c r="AA154">
        <v>39.341759000000003</v>
      </c>
      <c r="AB154">
        <v>39.381126000000002</v>
      </c>
      <c r="AC154">
        <v>39.418579000000001</v>
      </c>
      <c r="AD154">
        <v>39.455215000000003</v>
      </c>
      <c r="AE154">
        <v>39.493580000000001</v>
      </c>
      <c r="AF154">
        <v>39.530380000000001</v>
      </c>
      <c r="AG154">
        <v>39.570255000000003</v>
      </c>
      <c r="AH154">
        <v>39.606293000000001</v>
      </c>
      <c r="AI154">
        <v>39.622982</v>
      </c>
      <c r="AJ154" s="22">
        <v>2E-3</v>
      </c>
    </row>
    <row r="155" spans="1:36" x14ac:dyDescent="0.25">
      <c r="A155" t="s">
        <v>171</v>
      </c>
      <c r="B155" t="s">
        <v>738</v>
      </c>
      <c r="C155" t="s">
        <v>1009</v>
      </c>
      <c r="D155" t="s">
        <v>870</v>
      </c>
      <c r="E155">
        <v>35.373322000000002</v>
      </c>
      <c r="F155">
        <v>35.487717000000004</v>
      </c>
      <c r="G155">
        <v>35.583289999999998</v>
      </c>
      <c r="H155">
        <v>35.701275000000003</v>
      </c>
      <c r="I155">
        <v>35.850512999999999</v>
      </c>
      <c r="J155">
        <v>36.034889</v>
      </c>
      <c r="K155">
        <v>36.208179000000001</v>
      </c>
      <c r="L155">
        <v>36.277897000000003</v>
      </c>
      <c r="M155">
        <v>36.341670999999998</v>
      </c>
      <c r="N155">
        <v>36.407181000000001</v>
      </c>
      <c r="O155">
        <v>36.460968000000001</v>
      </c>
      <c r="P155">
        <v>36.528782</v>
      </c>
      <c r="Q155">
        <v>36.590820000000001</v>
      </c>
      <c r="R155">
        <v>36.654857999999997</v>
      </c>
      <c r="S155">
        <v>36.696278</v>
      </c>
      <c r="T155">
        <v>36.744869000000001</v>
      </c>
      <c r="U155">
        <v>36.788634999999999</v>
      </c>
      <c r="V155">
        <v>36.828792999999997</v>
      </c>
      <c r="W155">
        <v>36.866489000000001</v>
      </c>
      <c r="X155">
        <v>36.907978</v>
      </c>
      <c r="Y155">
        <v>36.946753999999999</v>
      </c>
      <c r="Z155">
        <v>36.985213999999999</v>
      </c>
      <c r="AA155">
        <v>37.023944999999998</v>
      </c>
      <c r="AB155">
        <v>37.061748999999999</v>
      </c>
      <c r="AC155">
        <v>37.097690999999998</v>
      </c>
      <c r="AD155">
        <v>37.132755000000003</v>
      </c>
      <c r="AE155">
        <v>37.169272999999997</v>
      </c>
      <c r="AF155">
        <v>37.204467999999999</v>
      </c>
      <c r="AG155">
        <v>37.242313000000003</v>
      </c>
      <c r="AH155">
        <v>37.276648999999999</v>
      </c>
      <c r="AI155">
        <v>37.291522999999998</v>
      </c>
      <c r="AJ155" s="22">
        <v>2E-3</v>
      </c>
    </row>
    <row r="156" spans="1:36" x14ac:dyDescent="0.25">
      <c r="A156" t="s">
        <v>172</v>
      </c>
      <c r="B156" t="s">
        <v>739</v>
      </c>
      <c r="C156" t="s">
        <v>1010</v>
      </c>
      <c r="D156" t="s">
        <v>870</v>
      </c>
      <c r="E156">
        <v>42.209060999999998</v>
      </c>
      <c r="F156">
        <v>42.377772999999998</v>
      </c>
      <c r="G156">
        <v>42.452713000000003</v>
      </c>
      <c r="H156">
        <v>42.619438000000002</v>
      </c>
      <c r="I156">
        <v>42.818213999999998</v>
      </c>
      <c r="J156">
        <v>42.991160999999998</v>
      </c>
      <c r="K156">
        <v>43.176738999999998</v>
      </c>
      <c r="L156">
        <v>43.252468</v>
      </c>
      <c r="M156">
        <v>43.311278999999999</v>
      </c>
      <c r="N156">
        <v>43.375</v>
      </c>
      <c r="O156">
        <v>43.427795000000003</v>
      </c>
      <c r="P156">
        <v>43.492443000000002</v>
      </c>
      <c r="Q156">
        <v>43.552230999999999</v>
      </c>
      <c r="R156">
        <v>43.613379999999999</v>
      </c>
      <c r="S156">
        <v>43.651760000000003</v>
      </c>
      <c r="T156">
        <v>43.694378</v>
      </c>
      <c r="U156">
        <v>43.734408999999999</v>
      </c>
      <c r="V156">
        <v>43.770949999999999</v>
      </c>
      <c r="W156">
        <v>43.807223999999998</v>
      </c>
      <c r="X156">
        <v>43.845897999999998</v>
      </c>
      <c r="Y156">
        <v>43.882195000000003</v>
      </c>
      <c r="Z156">
        <v>43.918018000000004</v>
      </c>
      <c r="AA156">
        <v>43.954780999999997</v>
      </c>
      <c r="AB156">
        <v>43.990276000000001</v>
      </c>
      <c r="AC156">
        <v>44.024422000000001</v>
      </c>
      <c r="AD156">
        <v>44.057896</v>
      </c>
      <c r="AE156">
        <v>44.092716000000003</v>
      </c>
      <c r="AF156">
        <v>44.125678999999998</v>
      </c>
      <c r="AG156">
        <v>44.158397999999998</v>
      </c>
      <c r="AH156">
        <v>44.189644000000001</v>
      </c>
      <c r="AI156">
        <v>44.197597999999999</v>
      </c>
      <c r="AJ156" s="22">
        <v>2E-3</v>
      </c>
    </row>
    <row r="157" spans="1:36" x14ac:dyDescent="0.25">
      <c r="A157" t="s">
        <v>173</v>
      </c>
      <c r="B157" t="s">
        <v>740</v>
      </c>
      <c r="C157" t="s">
        <v>1011</v>
      </c>
      <c r="D157" t="s">
        <v>870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218</v>
      </c>
      <c r="B158" t="s">
        <v>741</v>
      </c>
      <c r="C158" t="s">
        <v>1012</v>
      </c>
      <c r="D158" t="s">
        <v>870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219</v>
      </c>
      <c r="B159" t="s">
        <v>742</v>
      </c>
      <c r="C159" t="s">
        <v>1013</v>
      </c>
      <c r="D159" t="s">
        <v>870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t="s">
        <v>11</v>
      </c>
    </row>
    <row r="160" spans="1:36" x14ac:dyDescent="0.25">
      <c r="A160" t="s">
        <v>167</v>
      </c>
      <c r="B160" t="s">
        <v>743</v>
      </c>
      <c r="C160" t="s">
        <v>1014</v>
      </c>
      <c r="D160" t="s">
        <v>870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11</v>
      </c>
    </row>
    <row r="161" spans="1:36" x14ac:dyDescent="0.25">
      <c r="A161" t="s">
        <v>174</v>
      </c>
      <c r="B161" t="s">
        <v>744</v>
      </c>
      <c r="C161" t="s">
        <v>1015</v>
      </c>
      <c r="D161" t="s">
        <v>870</v>
      </c>
      <c r="E161">
        <v>45.657809999999998</v>
      </c>
      <c r="F161">
        <v>45.963932</v>
      </c>
      <c r="G161">
        <v>46.122002000000002</v>
      </c>
      <c r="H161">
        <v>46.255637999999998</v>
      </c>
      <c r="I161">
        <v>46.355507000000003</v>
      </c>
      <c r="J161">
        <v>46.492187999999999</v>
      </c>
      <c r="K161">
        <v>46.591113999999997</v>
      </c>
      <c r="L161">
        <v>46.685986</v>
      </c>
      <c r="M161">
        <v>46.787128000000003</v>
      </c>
      <c r="N161">
        <v>46.884388000000001</v>
      </c>
      <c r="O161">
        <v>46.977694999999997</v>
      </c>
      <c r="P161">
        <v>47.075710000000001</v>
      </c>
      <c r="Q161">
        <v>47.166904000000002</v>
      </c>
      <c r="R161">
        <v>47.255699</v>
      </c>
      <c r="S161">
        <v>47.281936999999999</v>
      </c>
      <c r="T161">
        <v>47.300677999999998</v>
      </c>
      <c r="U161">
        <v>47.296695999999997</v>
      </c>
      <c r="V161">
        <v>47.298198999999997</v>
      </c>
      <c r="W161">
        <v>47.318077000000002</v>
      </c>
      <c r="X161">
        <v>47.329559000000003</v>
      </c>
      <c r="Y161">
        <v>47.341403999999997</v>
      </c>
      <c r="Z161">
        <v>47.353054</v>
      </c>
      <c r="AA161">
        <v>47.369553000000003</v>
      </c>
      <c r="AB161">
        <v>47.377560000000003</v>
      </c>
      <c r="AC161">
        <v>47.387970000000003</v>
      </c>
      <c r="AD161">
        <v>47.400058999999999</v>
      </c>
      <c r="AE161">
        <v>47.412379999999999</v>
      </c>
      <c r="AF161">
        <v>47.422916000000001</v>
      </c>
      <c r="AG161">
        <v>47.434756999999998</v>
      </c>
      <c r="AH161">
        <v>47.445991999999997</v>
      </c>
      <c r="AI161">
        <v>47.450367</v>
      </c>
      <c r="AJ161" s="22">
        <v>1E-3</v>
      </c>
    </row>
    <row r="162" spans="1:36" x14ac:dyDescent="0.25">
      <c r="A162" t="s">
        <v>175</v>
      </c>
      <c r="B162" t="s">
        <v>745</v>
      </c>
      <c r="C162" t="s">
        <v>1016</v>
      </c>
      <c r="D162" t="s">
        <v>870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t="s">
        <v>11</v>
      </c>
    </row>
    <row r="163" spans="1:36" x14ac:dyDescent="0.25">
      <c r="A163" t="s">
        <v>176</v>
      </c>
      <c r="B163" t="s">
        <v>746</v>
      </c>
      <c r="C163" t="s">
        <v>1017</v>
      </c>
      <c r="D163" t="s">
        <v>870</v>
      </c>
      <c r="E163">
        <v>38.864437000000002</v>
      </c>
      <c r="F163">
        <v>39.280662999999997</v>
      </c>
      <c r="G163">
        <v>39.471169000000003</v>
      </c>
      <c r="H163">
        <v>39.629967000000001</v>
      </c>
      <c r="I163">
        <v>39.768394000000001</v>
      </c>
      <c r="J163">
        <v>40.094185000000003</v>
      </c>
      <c r="K163">
        <v>40.182926000000002</v>
      </c>
      <c r="L163">
        <v>40.270885</v>
      </c>
      <c r="M163">
        <v>40.359203000000001</v>
      </c>
      <c r="N163">
        <v>40.448447999999999</v>
      </c>
      <c r="O163">
        <v>40.537036999999998</v>
      </c>
      <c r="P163">
        <v>40.624659999999999</v>
      </c>
      <c r="Q163">
        <v>40.710213000000003</v>
      </c>
      <c r="R163">
        <v>40.800617000000003</v>
      </c>
      <c r="S163">
        <v>40.82629</v>
      </c>
      <c r="T163">
        <v>40.839419999999997</v>
      </c>
      <c r="U163">
        <v>40.852451000000002</v>
      </c>
      <c r="V163">
        <v>40.865845</v>
      </c>
      <c r="W163">
        <v>40.876308000000002</v>
      </c>
      <c r="X163">
        <v>40.887348000000003</v>
      </c>
      <c r="Y163">
        <v>40.897758000000003</v>
      </c>
      <c r="Z163">
        <v>40.905434</v>
      </c>
      <c r="AA163">
        <v>40.914375</v>
      </c>
      <c r="AB163">
        <v>40.921447999999998</v>
      </c>
      <c r="AC163">
        <v>40.928981999999998</v>
      </c>
      <c r="AD163">
        <v>40.936695</v>
      </c>
      <c r="AE163">
        <v>40.944499999999998</v>
      </c>
      <c r="AF163">
        <v>40.951808999999997</v>
      </c>
      <c r="AG163">
        <v>40.958672</v>
      </c>
      <c r="AH163">
        <v>40.965873999999999</v>
      </c>
      <c r="AI163">
        <v>40.966254999999997</v>
      </c>
      <c r="AJ163" s="22">
        <v>2E-3</v>
      </c>
    </row>
    <row r="164" spans="1:36" x14ac:dyDescent="0.25">
      <c r="A164" t="s">
        <v>177</v>
      </c>
      <c r="B164" t="s">
        <v>747</v>
      </c>
      <c r="C164" t="s">
        <v>1018</v>
      </c>
      <c r="D164" t="s">
        <v>870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178</v>
      </c>
      <c r="B165" t="s">
        <v>748</v>
      </c>
      <c r="C165" t="s">
        <v>1019</v>
      </c>
      <c r="D165" t="s">
        <v>870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t="s">
        <v>11</v>
      </c>
    </row>
    <row r="166" spans="1:36" x14ac:dyDescent="0.25">
      <c r="A166" t="s">
        <v>220</v>
      </c>
      <c r="B166" t="s">
        <v>749</v>
      </c>
      <c r="C166" t="s">
        <v>1020</v>
      </c>
      <c r="D166" t="s">
        <v>870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t="s">
        <v>11</v>
      </c>
    </row>
    <row r="167" spans="1:36" x14ac:dyDescent="0.25">
      <c r="A167" t="s">
        <v>221</v>
      </c>
      <c r="B167" t="s">
        <v>750</v>
      </c>
      <c r="C167" t="s">
        <v>1021</v>
      </c>
      <c r="D167" t="s">
        <v>870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t="s">
        <v>11</v>
      </c>
    </row>
    <row r="168" spans="1:36" x14ac:dyDescent="0.25">
      <c r="A168" t="s">
        <v>24</v>
      </c>
      <c r="C168" t="s">
        <v>1022</v>
      </c>
    </row>
    <row r="169" spans="1:36" x14ac:dyDescent="0.25">
      <c r="A169" t="s">
        <v>168</v>
      </c>
      <c r="B169" t="s">
        <v>751</v>
      </c>
      <c r="C169" t="s">
        <v>1023</v>
      </c>
      <c r="D169" t="s">
        <v>870</v>
      </c>
      <c r="E169">
        <v>87.721962000000005</v>
      </c>
      <c r="F169">
        <v>87.742171999999997</v>
      </c>
      <c r="G169">
        <v>87.544601</v>
      </c>
      <c r="H169">
        <v>87.369979999999998</v>
      </c>
      <c r="I169">
        <v>87.233490000000003</v>
      </c>
      <c r="J169">
        <v>87.211783999999994</v>
      </c>
      <c r="K169">
        <v>87.07029</v>
      </c>
      <c r="L169">
        <v>86.9375</v>
      </c>
      <c r="M169">
        <v>86.812408000000005</v>
      </c>
      <c r="N169">
        <v>86.705817999999994</v>
      </c>
      <c r="O169">
        <v>86.615616000000003</v>
      </c>
      <c r="P169">
        <v>86.536713000000006</v>
      </c>
      <c r="Q169">
        <v>86.468163000000004</v>
      </c>
      <c r="R169">
        <v>86.410026999999999</v>
      </c>
      <c r="S169">
        <v>86.339614999999995</v>
      </c>
      <c r="T169">
        <v>86.274260999999996</v>
      </c>
      <c r="U169">
        <v>86.217697000000001</v>
      </c>
      <c r="V169">
        <v>86.169121000000004</v>
      </c>
      <c r="W169">
        <v>86.129822000000004</v>
      </c>
      <c r="X169">
        <v>86.098495</v>
      </c>
      <c r="Y169">
        <v>86.075294</v>
      </c>
      <c r="Z169">
        <v>86.088722000000004</v>
      </c>
      <c r="AA169">
        <v>86.102187999999998</v>
      </c>
      <c r="AB169">
        <v>86.116470000000007</v>
      </c>
      <c r="AC169">
        <v>86.131027000000003</v>
      </c>
      <c r="AD169">
        <v>86.145415999999997</v>
      </c>
      <c r="AE169">
        <v>86.159874000000002</v>
      </c>
      <c r="AF169">
        <v>86.174423000000004</v>
      </c>
      <c r="AG169">
        <v>86.189177999999998</v>
      </c>
      <c r="AH169">
        <v>86.204078999999993</v>
      </c>
      <c r="AI169">
        <v>86.198929000000007</v>
      </c>
      <c r="AJ169" s="22">
        <v>-1E-3</v>
      </c>
    </row>
    <row r="170" spans="1:36" x14ac:dyDescent="0.25">
      <c r="A170" t="s">
        <v>169</v>
      </c>
      <c r="B170" t="s">
        <v>752</v>
      </c>
      <c r="C170" t="s">
        <v>1024</v>
      </c>
      <c r="D170" t="s">
        <v>870</v>
      </c>
      <c r="E170">
        <v>51.835906999999999</v>
      </c>
      <c r="F170">
        <v>51.712581999999998</v>
      </c>
      <c r="G170">
        <v>51.490482</v>
      </c>
      <c r="H170">
        <v>51.292732000000001</v>
      </c>
      <c r="I170">
        <v>51.136401999999997</v>
      </c>
      <c r="J170">
        <v>51.137690999999997</v>
      </c>
      <c r="K170">
        <v>51.085033000000003</v>
      </c>
      <c r="L170">
        <v>50.930416000000001</v>
      </c>
      <c r="M170">
        <v>50.783259999999999</v>
      </c>
      <c r="N170">
        <v>50.658957999999998</v>
      </c>
      <c r="O170">
        <v>50.553260999999999</v>
      </c>
      <c r="P170">
        <v>50.460354000000002</v>
      </c>
      <c r="Q170">
        <v>50.378956000000002</v>
      </c>
      <c r="R170">
        <v>50.308708000000003</v>
      </c>
      <c r="S170">
        <v>50.22813</v>
      </c>
      <c r="T170">
        <v>50.153652000000001</v>
      </c>
      <c r="U170">
        <v>50.087822000000003</v>
      </c>
      <c r="V170">
        <v>50.031368000000001</v>
      </c>
      <c r="W170">
        <v>49.985225999999997</v>
      </c>
      <c r="X170">
        <v>49.947524999999999</v>
      </c>
      <c r="Y170">
        <v>49.918716000000003</v>
      </c>
      <c r="Z170">
        <v>49.930401000000003</v>
      </c>
      <c r="AA170">
        <v>49.942748999999999</v>
      </c>
      <c r="AB170">
        <v>49.955199999999998</v>
      </c>
      <c r="AC170">
        <v>49.968162999999997</v>
      </c>
      <c r="AD170">
        <v>49.981502999999996</v>
      </c>
      <c r="AE170">
        <v>49.995060000000002</v>
      </c>
      <c r="AF170">
        <v>50.008643999999997</v>
      </c>
      <c r="AG170">
        <v>50.022503</v>
      </c>
      <c r="AH170">
        <v>50.036681999999999</v>
      </c>
      <c r="AI170">
        <v>50.030684999999998</v>
      </c>
      <c r="AJ170" s="22">
        <v>-1E-3</v>
      </c>
    </row>
    <row r="171" spans="1:36" x14ac:dyDescent="0.25">
      <c r="A171" t="s">
        <v>170</v>
      </c>
      <c r="B171" t="s">
        <v>753</v>
      </c>
      <c r="C171" t="s">
        <v>1025</v>
      </c>
      <c r="D171" t="s">
        <v>870</v>
      </c>
      <c r="E171">
        <v>40.415759999999999</v>
      </c>
      <c r="F171">
        <v>40.305714000000002</v>
      </c>
      <c r="G171">
        <v>40.120891999999998</v>
      </c>
      <c r="H171">
        <v>39.979252000000002</v>
      </c>
      <c r="I171">
        <v>39.830734</v>
      </c>
      <c r="J171">
        <v>39.784542000000002</v>
      </c>
      <c r="K171">
        <v>39.652366999999998</v>
      </c>
      <c r="L171">
        <v>39.504359999999998</v>
      </c>
      <c r="M171">
        <v>39.367381999999999</v>
      </c>
      <c r="N171">
        <v>39.251438</v>
      </c>
      <c r="O171">
        <v>39.153377999999996</v>
      </c>
      <c r="P171">
        <v>39.067677000000003</v>
      </c>
      <c r="Q171">
        <v>38.993136999999997</v>
      </c>
      <c r="R171">
        <v>38.929409</v>
      </c>
      <c r="S171">
        <v>38.854759000000001</v>
      </c>
      <c r="T171">
        <v>38.785572000000002</v>
      </c>
      <c r="U171">
        <v>38.725338000000001</v>
      </c>
      <c r="V171">
        <v>38.673926999999999</v>
      </c>
      <c r="W171">
        <v>38.631149000000001</v>
      </c>
      <c r="X171">
        <v>38.596888999999997</v>
      </c>
      <c r="Y171">
        <v>38.570869000000002</v>
      </c>
      <c r="Z171">
        <v>38.583309</v>
      </c>
      <c r="AA171">
        <v>38.596145999999997</v>
      </c>
      <c r="AB171">
        <v>38.609341000000001</v>
      </c>
      <c r="AC171">
        <v>38.622894000000002</v>
      </c>
      <c r="AD171">
        <v>38.636744999999998</v>
      </c>
      <c r="AE171">
        <v>38.650776</v>
      </c>
      <c r="AF171">
        <v>38.665042999999997</v>
      </c>
      <c r="AG171">
        <v>38.679538999999998</v>
      </c>
      <c r="AH171">
        <v>38.694175999999999</v>
      </c>
      <c r="AI171">
        <v>38.688709000000003</v>
      </c>
      <c r="AJ171" s="22">
        <v>-1E-3</v>
      </c>
    </row>
    <row r="172" spans="1:36" x14ac:dyDescent="0.25">
      <c r="A172" t="s">
        <v>171</v>
      </c>
      <c r="B172" t="s">
        <v>754</v>
      </c>
      <c r="C172" t="s">
        <v>1026</v>
      </c>
      <c r="D172" t="s">
        <v>870</v>
      </c>
      <c r="E172">
        <v>40.282597000000003</v>
      </c>
      <c r="F172">
        <v>40.050426000000002</v>
      </c>
      <c r="G172">
        <v>39.780926000000001</v>
      </c>
      <c r="H172">
        <v>39.551830000000002</v>
      </c>
      <c r="I172">
        <v>39.329608999999998</v>
      </c>
      <c r="J172">
        <v>39.148659000000002</v>
      </c>
      <c r="K172">
        <v>38.958995999999999</v>
      </c>
      <c r="L172">
        <v>38.745368999999997</v>
      </c>
      <c r="M172">
        <v>38.551516999999997</v>
      </c>
      <c r="N172">
        <v>38.389580000000002</v>
      </c>
      <c r="O172">
        <v>38.255318000000003</v>
      </c>
      <c r="P172">
        <v>38.141834000000003</v>
      </c>
      <c r="Q172">
        <v>38.046523999999998</v>
      </c>
      <c r="R172">
        <v>37.967236</v>
      </c>
      <c r="S172">
        <v>37.880676000000001</v>
      </c>
      <c r="T172">
        <v>37.802109000000002</v>
      </c>
      <c r="U172">
        <v>37.734470000000002</v>
      </c>
      <c r="V172">
        <v>37.676642999999999</v>
      </c>
      <c r="W172">
        <v>37.627960000000002</v>
      </c>
      <c r="X172">
        <v>37.588267999999999</v>
      </c>
      <c r="Y172">
        <v>37.556870000000004</v>
      </c>
      <c r="Z172">
        <v>37.569510999999999</v>
      </c>
      <c r="AA172">
        <v>37.582400999999997</v>
      </c>
      <c r="AB172">
        <v>37.595725999999999</v>
      </c>
      <c r="AC172">
        <v>37.609324999999998</v>
      </c>
      <c r="AD172">
        <v>37.623123</v>
      </c>
      <c r="AE172">
        <v>37.637096</v>
      </c>
      <c r="AF172">
        <v>37.651336999999998</v>
      </c>
      <c r="AG172">
        <v>37.66581</v>
      </c>
      <c r="AH172">
        <v>37.680374</v>
      </c>
      <c r="AI172">
        <v>37.674880999999999</v>
      </c>
      <c r="AJ172" s="22">
        <v>-2E-3</v>
      </c>
    </row>
    <row r="173" spans="1:36" x14ac:dyDescent="0.25">
      <c r="A173" t="s">
        <v>172</v>
      </c>
      <c r="B173" t="s">
        <v>755</v>
      </c>
      <c r="C173" t="s">
        <v>1027</v>
      </c>
      <c r="D173" t="s">
        <v>870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173</v>
      </c>
      <c r="B174" t="s">
        <v>756</v>
      </c>
      <c r="C174" t="s">
        <v>1028</v>
      </c>
      <c r="D174" t="s">
        <v>870</v>
      </c>
      <c r="E174">
        <v>117.438866</v>
      </c>
      <c r="F174">
        <v>117.274078</v>
      </c>
      <c r="G174">
        <v>116.935806</v>
      </c>
      <c r="H174">
        <v>116.609413</v>
      </c>
      <c r="I174">
        <v>116.30867000000001</v>
      </c>
      <c r="J174">
        <v>116.166847</v>
      </c>
      <c r="K174">
        <v>115.93837000000001</v>
      </c>
      <c r="L174">
        <v>115.669777</v>
      </c>
      <c r="M174">
        <v>115.42189</v>
      </c>
      <c r="N174">
        <v>115.21508</v>
      </c>
      <c r="O174">
        <v>115.04476200000001</v>
      </c>
      <c r="P174">
        <v>114.903633</v>
      </c>
      <c r="Q174">
        <v>114.786011</v>
      </c>
      <c r="R174">
        <v>114.688866</v>
      </c>
      <c r="S174">
        <v>114.588936</v>
      </c>
      <c r="T174">
        <v>114.500923</v>
      </c>
      <c r="U174">
        <v>114.424728</v>
      </c>
      <c r="V174">
        <v>114.358971</v>
      </c>
      <c r="W174">
        <v>114.305008</v>
      </c>
      <c r="X174">
        <v>114.259422</v>
      </c>
      <c r="Y174">
        <v>114.222549</v>
      </c>
      <c r="Z174">
        <v>114.23483299999999</v>
      </c>
      <c r="AA174">
        <v>114.247681</v>
      </c>
      <c r="AB174">
        <v>114.260704</v>
      </c>
      <c r="AC174">
        <v>114.27423899999999</v>
      </c>
      <c r="AD174">
        <v>114.288048</v>
      </c>
      <c r="AE174">
        <v>114.30201700000001</v>
      </c>
      <c r="AF174">
        <v>114.316093</v>
      </c>
      <c r="AG174">
        <v>114.33049800000001</v>
      </c>
      <c r="AH174">
        <v>114.345085</v>
      </c>
      <c r="AI174">
        <v>114.339546</v>
      </c>
      <c r="AJ174" s="22">
        <v>-1E-3</v>
      </c>
    </row>
    <row r="175" spans="1:36" x14ac:dyDescent="0.25">
      <c r="A175" t="s">
        <v>218</v>
      </c>
      <c r="B175" t="s">
        <v>757</v>
      </c>
      <c r="C175" t="s">
        <v>1029</v>
      </c>
      <c r="D175" t="s">
        <v>870</v>
      </c>
      <c r="E175">
        <v>40.310043</v>
      </c>
      <c r="F175">
        <v>40.110881999999997</v>
      </c>
      <c r="G175">
        <v>39.830967000000001</v>
      </c>
      <c r="H175">
        <v>39.598351000000001</v>
      </c>
      <c r="I175">
        <v>39.367331999999998</v>
      </c>
      <c r="J175">
        <v>39.185336999999997</v>
      </c>
      <c r="K175">
        <v>39.010795999999999</v>
      </c>
      <c r="L175">
        <v>38.775345000000002</v>
      </c>
      <c r="M175">
        <v>38.562716999999999</v>
      </c>
      <c r="N175">
        <v>38.384163000000001</v>
      </c>
      <c r="O175">
        <v>38.236111000000001</v>
      </c>
      <c r="P175">
        <v>38.110992000000003</v>
      </c>
      <c r="Q175">
        <v>38.005763999999999</v>
      </c>
      <c r="R175">
        <v>37.917926999999999</v>
      </c>
      <c r="S175">
        <v>37.824074000000003</v>
      </c>
      <c r="T175">
        <v>37.739170000000001</v>
      </c>
      <c r="U175">
        <v>37.665900999999998</v>
      </c>
      <c r="V175">
        <v>37.603107000000001</v>
      </c>
      <c r="W175">
        <v>37.550055999999998</v>
      </c>
      <c r="X175">
        <v>37.506382000000002</v>
      </c>
      <c r="Y175">
        <v>37.471451000000002</v>
      </c>
      <c r="Z175">
        <v>37.483432999999998</v>
      </c>
      <c r="AA175">
        <v>37.495815</v>
      </c>
      <c r="AB175">
        <v>37.508564</v>
      </c>
      <c r="AC175">
        <v>37.52169</v>
      </c>
      <c r="AD175">
        <v>37.535114</v>
      </c>
      <c r="AE175">
        <v>37.548737000000003</v>
      </c>
      <c r="AF175">
        <v>37.562603000000003</v>
      </c>
      <c r="AG175">
        <v>37.576709999999999</v>
      </c>
      <c r="AH175">
        <v>37.590972999999998</v>
      </c>
      <c r="AI175">
        <v>37.585144</v>
      </c>
      <c r="AJ175" s="22">
        <v>-2E-3</v>
      </c>
    </row>
    <row r="176" spans="1:36" x14ac:dyDescent="0.25">
      <c r="A176" t="s">
        <v>219</v>
      </c>
      <c r="B176" t="s">
        <v>758</v>
      </c>
      <c r="C176" t="s">
        <v>1030</v>
      </c>
      <c r="D176" t="s">
        <v>870</v>
      </c>
      <c r="E176">
        <v>50.783000999999999</v>
      </c>
      <c r="F176">
        <v>50.442284000000001</v>
      </c>
      <c r="G176">
        <v>50.067107999999998</v>
      </c>
      <c r="H176">
        <v>49.741416999999998</v>
      </c>
      <c r="I176">
        <v>49.448794999999997</v>
      </c>
      <c r="J176">
        <v>49.187148999999998</v>
      </c>
      <c r="K176">
        <v>48.939940999999997</v>
      </c>
      <c r="L176">
        <v>48.660133000000002</v>
      </c>
      <c r="M176">
        <v>48.407229999999998</v>
      </c>
      <c r="N176">
        <v>48.194144999999999</v>
      </c>
      <c r="O176">
        <v>48.016621000000001</v>
      </c>
      <c r="P176">
        <v>47.866081000000001</v>
      </c>
      <c r="Q176">
        <v>47.738979</v>
      </c>
      <c r="R176">
        <v>47.632106999999998</v>
      </c>
      <c r="S176">
        <v>47.521518999999998</v>
      </c>
      <c r="T176">
        <v>47.421951</v>
      </c>
      <c r="U176">
        <v>47.338603999999997</v>
      </c>
      <c r="V176">
        <v>47.268608</v>
      </c>
      <c r="W176">
        <v>47.205536000000002</v>
      </c>
      <c r="X176">
        <v>47.154324000000003</v>
      </c>
      <c r="Y176">
        <v>47.113064000000001</v>
      </c>
      <c r="Z176">
        <v>47.125484</v>
      </c>
      <c r="AA176">
        <v>47.136935999999999</v>
      </c>
      <c r="AB176">
        <v>47.150607999999998</v>
      </c>
      <c r="AC176">
        <v>47.162993999999998</v>
      </c>
      <c r="AD176">
        <v>47.175483999999997</v>
      </c>
      <c r="AE176">
        <v>47.188183000000002</v>
      </c>
      <c r="AF176">
        <v>47.201225000000001</v>
      </c>
      <c r="AG176">
        <v>47.214526999999997</v>
      </c>
      <c r="AH176">
        <v>47.227974000000003</v>
      </c>
      <c r="AI176">
        <v>47.221386000000003</v>
      </c>
      <c r="AJ176" s="22">
        <v>-2E-3</v>
      </c>
    </row>
    <row r="177" spans="1:36" x14ac:dyDescent="0.25">
      <c r="A177" t="s">
        <v>167</v>
      </c>
      <c r="B177" t="s">
        <v>759</v>
      </c>
      <c r="C177" t="s">
        <v>1031</v>
      </c>
      <c r="D177" t="s">
        <v>870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174</v>
      </c>
      <c r="B178" t="s">
        <v>760</v>
      </c>
      <c r="C178" t="s">
        <v>1032</v>
      </c>
      <c r="D178" t="s">
        <v>870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v>
      </c>
    </row>
    <row r="179" spans="1:36" x14ac:dyDescent="0.25">
      <c r="A179" t="s">
        <v>175</v>
      </c>
      <c r="B179" t="s">
        <v>761</v>
      </c>
      <c r="C179" t="s">
        <v>1033</v>
      </c>
      <c r="D179" t="s">
        <v>870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v>
      </c>
    </row>
    <row r="180" spans="1:36" x14ac:dyDescent="0.25">
      <c r="A180" t="s">
        <v>176</v>
      </c>
      <c r="B180" t="s">
        <v>762</v>
      </c>
      <c r="C180" t="s">
        <v>1034</v>
      </c>
      <c r="D180" t="s">
        <v>870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t="s">
        <v>11</v>
      </c>
    </row>
    <row r="181" spans="1:36" x14ac:dyDescent="0.25">
      <c r="A181" t="s">
        <v>177</v>
      </c>
      <c r="B181" t="s">
        <v>763</v>
      </c>
      <c r="C181" t="s">
        <v>1035</v>
      </c>
      <c r="D181" t="s">
        <v>870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t="s">
        <v>11</v>
      </c>
    </row>
    <row r="182" spans="1:36" x14ac:dyDescent="0.25">
      <c r="A182" t="s">
        <v>178</v>
      </c>
      <c r="B182" t="s">
        <v>764</v>
      </c>
      <c r="C182" t="s">
        <v>1036</v>
      </c>
      <c r="D182" t="s">
        <v>870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v>
      </c>
    </row>
    <row r="183" spans="1:36" x14ac:dyDescent="0.25">
      <c r="A183" t="s">
        <v>220</v>
      </c>
      <c r="B183" t="s">
        <v>765</v>
      </c>
      <c r="C183" t="s">
        <v>1037</v>
      </c>
      <c r="D183" t="s">
        <v>870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t="s">
        <v>11</v>
      </c>
    </row>
    <row r="184" spans="1:36" x14ac:dyDescent="0.25">
      <c r="A184" t="s">
        <v>221</v>
      </c>
      <c r="B184" t="s">
        <v>766</v>
      </c>
      <c r="C184" t="s">
        <v>1038</v>
      </c>
      <c r="D184" t="s">
        <v>870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t="s">
        <v>11</v>
      </c>
    </row>
    <row r="185" spans="1:36" s="36" customFormat="1" ht="12.75" thickBot="1" x14ac:dyDescent="0.25">
      <c r="A185" s="36" t="s">
        <v>23</v>
      </c>
      <c r="C185" s="36" t="s">
        <v>1039</v>
      </c>
    </row>
    <row r="186" spans="1:36" ht="15.75" thickTop="1" x14ac:dyDescent="0.25">
      <c r="A186" t="s">
        <v>168</v>
      </c>
      <c r="B186" t="s">
        <v>767</v>
      </c>
      <c r="C186" t="s">
        <v>1040</v>
      </c>
      <c r="D186" t="s">
        <v>870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169</v>
      </c>
      <c r="B187" t="s">
        <v>768</v>
      </c>
      <c r="C187" t="s">
        <v>1041</v>
      </c>
      <c r="D187" t="s">
        <v>870</v>
      </c>
      <c r="E187">
        <v>58.685035999999997</v>
      </c>
      <c r="F187">
        <v>58.298392999999997</v>
      </c>
      <c r="G187">
        <v>57.906441000000001</v>
      </c>
      <c r="H187">
        <v>57.534733000000003</v>
      </c>
      <c r="I187">
        <v>57.215580000000003</v>
      </c>
      <c r="J187">
        <v>57.089779</v>
      </c>
      <c r="K187">
        <v>56.899192999999997</v>
      </c>
      <c r="L187">
        <v>56.627094</v>
      </c>
      <c r="M187">
        <v>56.365169999999999</v>
      </c>
      <c r="N187">
        <v>56.139000000000003</v>
      </c>
      <c r="O187">
        <v>55.941462999999999</v>
      </c>
      <c r="P187">
        <v>55.763126</v>
      </c>
      <c r="Q187">
        <v>55.602314</v>
      </c>
      <c r="R187">
        <v>55.458775000000003</v>
      </c>
      <c r="S187">
        <v>55.310284000000003</v>
      </c>
      <c r="T187">
        <v>55.173915999999998</v>
      </c>
      <c r="U187">
        <v>55.051558999999997</v>
      </c>
      <c r="V187">
        <v>54.944671999999997</v>
      </c>
      <c r="W187">
        <v>54.855007000000001</v>
      </c>
      <c r="X187">
        <v>54.779415</v>
      </c>
      <c r="Y187">
        <v>54.718800000000002</v>
      </c>
      <c r="Z187">
        <v>54.724735000000003</v>
      </c>
      <c r="AA187">
        <v>54.731785000000002</v>
      </c>
      <c r="AB187">
        <v>54.738930000000003</v>
      </c>
      <c r="AC187">
        <v>54.746906000000003</v>
      </c>
      <c r="AD187">
        <v>54.755485999999998</v>
      </c>
      <c r="AE187">
        <v>54.764434999999999</v>
      </c>
      <c r="AF187">
        <v>54.773417999999999</v>
      </c>
      <c r="AG187">
        <v>54.782859999999999</v>
      </c>
      <c r="AH187">
        <v>54.792862</v>
      </c>
      <c r="AI187">
        <v>54.782741999999999</v>
      </c>
      <c r="AJ187" s="22">
        <v>-2E-3</v>
      </c>
    </row>
    <row r="188" spans="1:36" x14ac:dyDescent="0.25">
      <c r="A188" t="s">
        <v>170</v>
      </c>
      <c r="B188" t="s">
        <v>769</v>
      </c>
      <c r="C188" t="s">
        <v>1042</v>
      </c>
      <c r="D188" t="s">
        <v>870</v>
      </c>
      <c r="E188">
        <v>46.553417000000003</v>
      </c>
      <c r="F188">
        <v>46.2742</v>
      </c>
      <c r="G188">
        <v>45.944781999999996</v>
      </c>
      <c r="H188">
        <v>45.682952999999998</v>
      </c>
      <c r="I188">
        <v>45.400848000000003</v>
      </c>
      <c r="J188">
        <v>45.237000000000002</v>
      </c>
      <c r="K188">
        <v>44.948672999999999</v>
      </c>
      <c r="L188">
        <v>44.687415999999999</v>
      </c>
      <c r="M188">
        <v>44.442355999999997</v>
      </c>
      <c r="N188">
        <v>44.230099000000003</v>
      </c>
      <c r="O188">
        <v>44.045344999999998</v>
      </c>
      <c r="P188">
        <v>43.879013</v>
      </c>
      <c r="Q188">
        <v>43.729495999999997</v>
      </c>
      <c r="R188">
        <v>43.596615</v>
      </c>
      <c r="S188">
        <v>43.457836</v>
      </c>
      <c r="T188">
        <v>43.330131999999999</v>
      </c>
      <c r="U188">
        <v>43.216923000000001</v>
      </c>
      <c r="V188">
        <v>43.118343000000003</v>
      </c>
      <c r="W188">
        <v>43.034213999999999</v>
      </c>
      <c r="X188">
        <v>42.964309999999998</v>
      </c>
      <c r="Y188">
        <v>42.908298000000002</v>
      </c>
      <c r="Z188">
        <v>42.915455000000001</v>
      </c>
      <c r="AA188">
        <v>42.923264000000003</v>
      </c>
      <c r="AB188">
        <v>42.931637000000002</v>
      </c>
      <c r="AC188">
        <v>42.940578000000002</v>
      </c>
      <c r="AD188">
        <v>42.950015999999998</v>
      </c>
      <c r="AE188">
        <v>42.959763000000002</v>
      </c>
      <c r="AF188">
        <v>42.969887</v>
      </c>
      <c r="AG188">
        <v>42.980407999999997</v>
      </c>
      <c r="AH188">
        <v>42.991157999999999</v>
      </c>
      <c r="AI188">
        <v>42.981940999999999</v>
      </c>
      <c r="AJ188" s="22">
        <v>-3.0000000000000001E-3</v>
      </c>
    </row>
    <row r="189" spans="1:36" s="64" customFormat="1" x14ac:dyDescent="0.25">
      <c r="A189" s="64" t="s">
        <v>171</v>
      </c>
      <c r="B189" s="64" t="s">
        <v>770</v>
      </c>
      <c r="C189" s="64" t="s">
        <v>1043</v>
      </c>
      <c r="D189" s="64" t="s">
        <v>870</v>
      </c>
      <c r="E189" s="64">
        <v>46.540622999999997</v>
      </c>
      <c r="F189" s="64">
        <v>46.112476000000001</v>
      </c>
      <c r="G189" s="64">
        <v>45.679169000000002</v>
      </c>
      <c r="H189" s="64">
        <v>45.311915999999997</v>
      </c>
      <c r="I189" s="64">
        <v>44.952292999999997</v>
      </c>
      <c r="J189" s="64">
        <v>44.642952000000001</v>
      </c>
      <c r="K189" s="64">
        <v>44.328499000000001</v>
      </c>
      <c r="L189" s="64">
        <v>43.998866999999997</v>
      </c>
      <c r="M189" s="64">
        <v>43.694282999999999</v>
      </c>
      <c r="N189" s="64">
        <v>43.434325999999999</v>
      </c>
      <c r="O189" s="64">
        <v>43.211894999999998</v>
      </c>
      <c r="P189" s="64">
        <v>43.016295999999997</v>
      </c>
      <c r="Q189" s="64">
        <v>42.844577999999998</v>
      </c>
      <c r="R189" s="64">
        <v>42.694881000000002</v>
      </c>
      <c r="S189" s="64">
        <v>42.543166999999997</v>
      </c>
      <c r="T189" s="64">
        <v>42.405014000000001</v>
      </c>
      <c r="U189" s="64">
        <v>42.283546000000001</v>
      </c>
      <c r="V189" s="64">
        <v>42.177795000000003</v>
      </c>
      <c r="W189" s="64">
        <v>42.087124000000003</v>
      </c>
      <c r="X189" s="64">
        <v>42.011246</v>
      </c>
      <c r="Y189" s="64">
        <v>41.949455</v>
      </c>
      <c r="Z189" s="64">
        <v>41.956833000000003</v>
      </c>
      <c r="AA189" s="64">
        <v>41.964680000000001</v>
      </c>
      <c r="AB189" s="64">
        <v>41.973193999999999</v>
      </c>
      <c r="AC189" s="64">
        <v>41.982177999999998</v>
      </c>
      <c r="AD189" s="64">
        <v>41.991508000000003</v>
      </c>
      <c r="AE189" s="64">
        <v>42.001148000000001</v>
      </c>
      <c r="AF189" s="64">
        <v>42.011226999999998</v>
      </c>
      <c r="AG189" s="64">
        <v>42.021675000000002</v>
      </c>
      <c r="AH189" s="64">
        <v>42.032307000000003</v>
      </c>
      <c r="AI189" s="64">
        <v>42.023009999999999</v>
      </c>
      <c r="AJ189" s="65">
        <v>-3.0000000000000001E-3</v>
      </c>
    </row>
    <row r="190" spans="1:36" x14ac:dyDescent="0.25">
      <c r="A190" t="s">
        <v>172</v>
      </c>
      <c r="B190" t="s">
        <v>771</v>
      </c>
      <c r="C190" t="s">
        <v>1044</v>
      </c>
      <c r="D190" t="s">
        <v>870</v>
      </c>
      <c r="E190">
        <v>57.054974000000001</v>
      </c>
      <c r="F190">
        <v>56.473559999999999</v>
      </c>
      <c r="G190">
        <v>55.926712000000002</v>
      </c>
      <c r="H190">
        <v>55.410556999999997</v>
      </c>
      <c r="I190">
        <v>54.969237999999997</v>
      </c>
      <c r="J190">
        <v>54.538269</v>
      </c>
      <c r="K190">
        <v>54.116095999999999</v>
      </c>
      <c r="L190">
        <v>53.691265000000001</v>
      </c>
      <c r="M190">
        <v>53.299801000000002</v>
      </c>
      <c r="N190">
        <v>52.967269999999999</v>
      </c>
      <c r="O190">
        <v>52.685054999999998</v>
      </c>
      <c r="P190">
        <v>52.440277000000002</v>
      </c>
      <c r="Q190">
        <v>52.228335999999999</v>
      </c>
      <c r="R190">
        <v>52.045020999999998</v>
      </c>
      <c r="S190">
        <v>51.865245999999999</v>
      </c>
      <c r="T190">
        <v>51.703586999999999</v>
      </c>
      <c r="U190">
        <v>51.561905000000003</v>
      </c>
      <c r="V190">
        <v>51.438212999999998</v>
      </c>
      <c r="W190">
        <v>51.331974000000002</v>
      </c>
      <c r="X190">
        <v>51.242046000000002</v>
      </c>
      <c r="Y190">
        <v>51.167552999999998</v>
      </c>
      <c r="Z190">
        <v>51.173552999999998</v>
      </c>
      <c r="AA190">
        <v>51.180194999999998</v>
      </c>
      <c r="AB190">
        <v>51.187503999999997</v>
      </c>
      <c r="AC190">
        <v>51.195388999999999</v>
      </c>
      <c r="AD190">
        <v>51.203704999999999</v>
      </c>
      <c r="AE190">
        <v>51.212341000000002</v>
      </c>
      <c r="AF190">
        <v>51.221457999999998</v>
      </c>
      <c r="AG190">
        <v>51.232208</v>
      </c>
      <c r="AH190">
        <v>51.242576999999997</v>
      </c>
      <c r="AI190">
        <v>51.233578000000001</v>
      </c>
      <c r="AJ190" s="22">
        <v>-4.0000000000000001E-3</v>
      </c>
    </row>
    <row r="191" spans="1:36" x14ac:dyDescent="0.25">
      <c r="A191" t="s">
        <v>173</v>
      </c>
      <c r="B191" t="s">
        <v>772</v>
      </c>
      <c r="C191" t="s">
        <v>1045</v>
      </c>
      <c r="D191" t="s">
        <v>870</v>
      </c>
      <c r="E191">
        <v>123.63664199999999</v>
      </c>
      <c r="F191">
        <v>123.256058</v>
      </c>
      <c r="G191">
        <v>122.74945099999999</v>
      </c>
      <c r="H191">
        <v>122.270996</v>
      </c>
      <c r="I191">
        <v>121.828514</v>
      </c>
      <c r="J191">
        <v>121.591217</v>
      </c>
      <c r="K191">
        <v>121.229675</v>
      </c>
      <c r="L191">
        <v>120.853058</v>
      </c>
      <c r="M191">
        <v>120.497429</v>
      </c>
      <c r="N191">
        <v>120.195053</v>
      </c>
      <c r="O191">
        <v>119.937996</v>
      </c>
      <c r="P191">
        <v>119.715958</v>
      </c>
      <c r="Q191">
        <v>119.52224</v>
      </c>
      <c r="R191">
        <v>119.354187</v>
      </c>
      <c r="S191">
        <v>119.188759</v>
      </c>
      <c r="T191">
        <v>119.041878</v>
      </c>
      <c r="U191">
        <v>118.91211699999999</v>
      </c>
      <c r="V191">
        <v>118.79817199999999</v>
      </c>
      <c r="W191">
        <v>118.703064</v>
      </c>
      <c r="X191">
        <v>118.621407</v>
      </c>
      <c r="Y191">
        <v>118.55452</v>
      </c>
      <c r="Z191">
        <v>118.56141700000001</v>
      </c>
      <c r="AA191">
        <v>118.56925200000001</v>
      </c>
      <c r="AB191">
        <v>118.577347</v>
      </c>
      <c r="AC191">
        <v>118.58620500000001</v>
      </c>
      <c r="AD191">
        <v>118.595573</v>
      </c>
      <c r="AE191">
        <v>118.605225</v>
      </c>
      <c r="AF191">
        <v>118.615044</v>
      </c>
      <c r="AG191">
        <v>118.62542000000001</v>
      </c>
      <c r="AH191">
        <v>118.63610799999999</v>
      </c>
      <c r="AI191">
        <v>118.626762</v>
      </c>
      <c r="AJ191" s="22">
        <v>-1E-3</v>
      </c>
    </row>
    <row r="192" spans="1:36" x14ac:dyDescent="0.25">
      <c r="A192" t="s">
        <v>218</v>
      </c>
      <c r="B192" t="s">
        <v>773</v>
      </c>
      <c r="C192" t="s">
        <v>1046</v>
      </c>
      <c r="D192" t="s">
        <v>870</v>
      </c>
      <c r="E192">
        <v>46.846187999999998</v>
      </c>
      <c r="F192">
        <v>46.462158000000002</v>
      </c>
      <c r="G192">
        <v>46.020763000000002</v>
      </c>
      <c r="H192">
        <v>45.650607999999998</v>
      </c>
      <c r="I192">
        <v>45.275298999999997</v>
      </c>
      <c r="J192">
        <v>44.951714000000003</v>
      </c>
      <c r="K192">
        <v>44.648445000000002</v>
      </c>
      <c r="L192">
        <v>44.291611000000003</v>
      </c>
      <c r="M192">
        <v>43.963664999999999</v>
      </c>
      <c r="N192">
        <v>43.682293000000001</v>
      </c>
      <c r="O192">
        <v>43.441611999999999</v>
      </c>
      <c r="P192">
        <v>43.230227999999997</v>
      </c>
      <c r="Q192">
        <v>43.044983000000002</v>
      </c>
      <c r="R192">
        <v>42.883308</v>
      </c>
      <c r="S192">
        <v>42.721035000000001</v>
      </c>
      <c r="T192">
        <v>42.573715</v>
      </c>
      <c r="U192">
        <v>42.444149000000003</v>
      </c>
      <c r="V192">
        <v>42.331195999999998</v>
      </c>
      <c r="W192">
        <v>42.234096999999998</v>
      </c>
      <c r="X192">
        <v>42.152419999999999</v>
      </c>
      <c r="Y192">
        <v>42.085563999999998</v>
      </c>
      <c r="Z192">
        <v>42.091895999999998</v>
      </c>
      <c r="AA192">
        <v>42.098930000000003</v>
      </c>
      <c r="AB192">
        <v>42.106532999999999</v>
      </c>
      <c r="AC192">
        <v>42.114750000000001</v>
      </c>
      <c r="AD192">
        <v>42.123477999999999</v>
      </c>
      <c r="AE192">
        <v>42.132537999999997</v>
      </c>
      <c r="AF192">
        <v>42.141987</v>
      </c>
      <c r="AG192">
        <v>42.151851999999998</v>
      </c>
      <c r="AH192">
        <v>42.16198</v>
      </c>
      <c r="AI192">
        <v>42.152152999999998</v>
      </c>
      <c r="AJ192" s="22">
        <v>-4.0000000000000001E-3</v>
      </c>
    </row>
    <row r="193" spans="1:36" x14ac:dyDescent="0.25">
      <c r="A193" t="s">
        <v>219</v>
      </c>
      <c r="B193" t="s">
        <v>774</v>
      </c>
      <c r="C193" t="s">
        <v>1047</v>
      </c>
      <c r="D193" t="s">
        <v>870</v>
      </c>
      <c r="E193">
        <v>58.304768000000003</v>
      </c>
      <c r="F193">
        <v>57.705016999999998</v>
      </c>
      <c r="G193">
        <v>57.114235000000001</v>
      </c>
      <c r="H193">
        <v>56.605457000000001</v>
      </c>
      <c r="I193">
        <v>56.152107000000001</v>
      </c>
      <c r="J193">
        <v>55.735484999999997</v>
      </c>
      <c r="K193">
        <v>55.329090000000001</v>
      </c>
      <c r="L193">
        <v>54.910705999999998</v>
      </c>
      <c r="M193">
        <v>54.526206999999999</v>
      </c>
      <c r="N193">
        <v>54.196182</v>
      </c>
      <c r="O193">
        <v>53.913409999999999</v>
      </c>
      <c r="P193">
        <v>53.664703000000003</v>
      </c>
      <c r="Q193">
        <v>53.446392000000003</v>
      </c>
      <c r="R193">
        <v>53.255553999999997</v>
      </c>
      <c r="S193">
        <v>53.067345000000003</v>
      </c>
      <c r="T193">
        <v>52.897185999999998</v>
      </c>
      <c r="U193">
        <v>52.751998999999998</v>
      </c>
      <c r="V193">
        <v>52.627780999999999</v>
      </c>
      <c r="W193">
        <v>52.514732000000002</v>
      </c>
      <c r="X193">
        <v>52.421191999999998</v>
      </c>
      <c r="Y193">
        <v>52.344582000000003</v>
      </c>
      <c r="Z193">
        <v>52.351500999999999</v>
      </c>
      <c r="AA193">
        <v>52.356884000000001</v>
      </c>
      <c r="AB193">
        <v>52.365887000000001</v>
      </c>
      <c r="AC193">
        <v>52.372779999999999</v>
      </c>
      <c r="AD193">
        <v>52.379921000000003</v>
      </c>
      <c r="AE193">
        <v>52.387413000000002</v>
      </c>
      <c r="AF193">
        <v>52.395415999999997</v>
      </c>
      <c r="AG193">
        <v>52.403872999999997</v>
      </c>
      <c r="AH193">
        <v>52.412616999999997</v>
      </c>
      <c r="AI193">
        <v>52.401463</v>
      </c>
      <c r="AJ193" s="22">
        <v>-4.0000000000000001E-3</v>
      </c>
    </row>
    <row r="194" spans="1:36" x14ac:dyDescent="0.25">
      <c r="A194" t="s">
        <v>167</v>
      </c>
      <c r="B194" t="s">
        <v>775</v>
      </c>
      <c r="C194" t="s">
        <v>1048</v>
      </c>
      <c r="D194" t="s">
        <v>870</v>
      </c>
      <c r="E194">
        <v>53.237732000000001</v>
      </c>
      <c r="F194">
        <v>52.849708999999997</v>
      </c>
      <c r="G194">
        <v>52.367615000000001</v>
      </c>
      <c r="H194">
        <v>51.974105999999999</v>
      </c>
      <c r="I194">
        <v>51.590857999999997</v>
      </c>
      <c r="J194">
        <v>51.273479000000002</v>
      </c>
      <c r="K194">
        <v>50.971035000000001</v>
      </c>
      <c r="L194">
        <v>50.679049999999997</v>
      </c>
      <c r="M194">
        <v>50.407187999999998</v>
      </c>
      <c r="N194">
        <v>50.177101</v>
      </c>
      <c r="O194">
        <v>49.977974000000003</v>
      </c>
      <c r="P194">
        <v>49.796902000000003</v>
      </c>
      <c r="Q194">
        <v>49.634132000000001</v>
      </c>
      <c r="R194">
        <v>49.490127999999999</v>
      </c>
      <c r="S194">
        <v>49.301425999999999</v>
      </c>
      <c r="T194">
        <v>49.118591000000002</v>
      </c>
      <c r="U194">
        <v>48.954768999999999</v>
      </c>
      <c r="V194">
        <v>48.809517</v>
      </c>
      <c r="W194">
        <v>48.684265000000003</v>
      </c>
      <c r="X194">
        <v>48.575862999999998</v>
      </c>
      <c r="Y194">
        <v>48.485832000000002</v>
      </c>
      <c r="Z194">
        <v>48.475512999999999</v>
      </c>
      <c r="AA194">
        <v>48.466408000000001</v>
      </c>
      <c r="AB194">
        <v>48.456820999999998</v>
      </c>
      <c r="AC194">
        <v>48.448127999999997</v>
      </c>
      <c r="AD194">
        <v>48.440238999999998</v>
      </c>
      <c r="AE194">
        <v>48.432682</v>
      </c>
      <c r="AF194">
        <v>48.425319999999999</v>
      </c>
      <c r="AG194">
        <v>48.418503000000001</v>
      </c>
      <c r="AH194">
        <v>48.412211999999997</v>
      </c>
      <c r="AI194">
        <v>48.399856999999997</v>
      </c>
      <c r="AJ194" s="22">
        <v>-3.0000000000000001E-3</v>
      </c>
    </row>
    <row r="195" spans="1:36" x14ac:dyDescent="0.25">
      <c r="A195" t="s">
        <v>174</v>
      </c>
      <c r="B195" t="s">
        <v>776</v>
      </c>
      <c r="C195" t="s">
        <v>1049</v>
      </c>
      <c r="D195" t="s">
        <v>870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t="s">
        <v>11</v>
      </c>
    </row>
    <row r="196" spans="1:36" x14ac:dyDescent="0.25">
      <c r="A196" t="s">
        <v>175</v>
      </c>
      <c r="B196" t="s">
        <v>777</v>
      </c>
      <c r="C196" t="s">
        <v>1050</v>
      </c>
      <c r="D196" t="s">
        <v>870</v>
      </c>
      <c r="E196">
        <v>0</v>
      </c>
      <c r="F196">
        <v>53.722565000000003</v>
      </c>
      <c r="G196">
        <v>53.196823000000002</v>
      </c>
      <c r="H196">
        <v>52.776969999999999</v>
      </c>
      <c r="I196">
        <v>52.446475999999997</v>
      </c>
      <c r="J196">
        <v>52.215426999999998</v>
      </c>
      <c r="K196">
        <v>51.905833999999999</v>
      </c>
      <c r="L196">
        <v>51.605949000000003</v>
      </c>
      <c r="M196">
        <v>51.328564</v>
      </c>
      <c r="N196">
        <v>51.091273999999999</v>
      </c>
      <c r="O196">
        <v>50.886536</v>
      </c>
      <c r="P196">
        <v>50.702114000000002</v>
      </c>
      <c r="Q196">
        <v>50.537785</v>
      </c>
      <c r="R196">
        <v>50.400241999999999</v>
      </c>
      <c r="S196">
        <v>50.213164999999996</v>
      </c>
      <c r="T196">
        <v>50.030251</v>
      </c>
      <c r="U196">
        <v>49.862301000000002</v>
      </c>
      <c r="V196">
        <v>49.714649000000001</v>
      </c>
      <c r="W196">
        <v>49.586765</v>
      </c>
      <c r="X196">
        <v>49.476326</v>
      </c>
      <c r="Y196">
        <v>49.384369</v>
      </c>
      <c r="Z196">
        <v>49.373905000000001</v>
      </c>
      <c r="AA196">
        <v>49.364432999999998</v>
      </c>
      <c r="AB196">
        <v>49.354900000000001</v>
      </c>
      <c r="AC196">
        <v>49.346119000000002</v>
      </c>
      <c r="AD196">
        <v>49.338123000000003</v>
      </c>
      <c r="AE196">
        <v>49.330246000000002</v>
      </c>
      <c r="AF196">
        <v>49.322681000000003</v>
      </c>
      <c r="AG196">
        <v>49.315666</v>
      </c>
      <c r="AH196">
        <v>49.309131999999998</v>
      </c>
      <c r="AI196">
        <v>49.296616</v>
      </c>
      <c r="AJ196" t="s">
        <v>11</v>
      </c>
    </row>
    <row r="197" spans="1:36" x14ac:dyDescent="0.25">
      <c r="A197" t="s">
        <v>176</v>
      </c>
      <c r="B197" t="s">
        <v>778</v>
      </c>
      <c r="C197" t="s">
        <v>1051</v>
      </c>
      <c r="D197" t="s">
        <v>870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t="s">
        <v>11</v>
      </c>
    </row>
    <row r="198" spans="1:36" x14ac:dyDescent="0.25">
      <c r="A198" t="s">
        <v>177</v>
      </c>
      <c r="B198" t="s">
        <v>779</v>
      </c>
      <c r="C198" t="s">
        <v>1052</v>
      </c>
      <c r="D198" t="s">
        <v>870</v>
      </c>
      <c r="E198">
        <v>56.923527</v>
      </c>
      <c r="F198">
        <v>56.516136000000003</v>
      </c>
      <c r="G198">
        <v>56.017150999999998</v>
      </c>
      <c r="H198">
        <v>55.596718000000003</v>
      </c>
      <c r="I198">
        <v>55.216639999999998</v>
      </c>
      <c r="J198">
        <v>55.059573999999998</v>
      </c>
      <c r="K198">
        <v>54.755122999999998</v>
      </c>
      <c r="L198">
        <v>54.454524999999997</v>
      </c>
      <c r="M198">
        <v>54.177504999999996</v>
      </c>
      <c r="N198">
        <v>53.938046</v>
      </c>
      <c r="O198">
        <v>53.731296999999998</v>
      </c>
      <c r="P198">
        <v>53.545368000000003</v>
      </c>
      <c r="Q198">
        <v>53.378635000000003</v>
      </c>
      <c r="R198">
        <v>53.231026</v>
      </c>
      <c r="S198">
        <v>53.036906999999999</v>
      </c>
      <c r="T198">
        <v>52.848571999999997</v>
      </c>
      <c r="U198">
        <v>52.680069000000003</v>
      </c>
      <c r="V198">
        <v>52.527912000000001</v>
      </c>
      <c r="W198">
        <v>52.397571999999997</v>
      </c>
      <c r="X198">
        <v>52.285904000000002</v>
      </c>
      <c r="Y198">
        <v>52.192982000000001</v>
      </c>
      <c r="Z198">
        <v>52.182006999999999</v>
      </c>
      <c r="AA198">
        <v>52.171939999999999</v>
      </c>
      <c r="AB198">
        <v>52.162478999999998</v>
      </c>
      <c r="AC198">
        <v>52.153785999999997</v>
      </c>
      <c r="AD198">
        <v>52.145556999999997</v>
      </c>
      <c r="AE198">
        <v>52.137714000000003</v>
      </c>
      <c r="AF198">
        <v>52.130436000000003</v>
      </c>
      <c r="AG198">
        <v>52.123660999999998</v>
      </c>
      <c r="AH198">
        <v>52.117190999999998</v>
      </c>
      <c r="AI198">
        <v>52.104900000000001</v>
      </c>
      <c r="AJ198" s="22">
        <v>-3.0000000000000001E-3</v>
      </c>
    </row>
    <row r="199" spans="1:36" x14ac:dyDescent="0.25">
      <c r="A199" t="s">
        <v>178</v>
      </c>
      <c r="B199" t="s">
        <v>780</v>
      </c>
      <c r="C199" t="s">
        <v>1053</v>
      </c>
      <c r="D199" t="s">
        <v>870</v>
      </c>
      <c r="E199">
        <v>89.246941000000007</v>
      </c>
      <c r="F199">
        <v>88.674484000000007</v>
      </c>
      <c r="G199">
        <v>88.021797000000007</v>
      </c>
      <c r="H199">
        <v>87.498824999999997</v>
      </c>
      <c r="I199">
        <v>87.037719999999993</v>
      </c>
      <c r="J199">
        <v>86.599959999999996</v>
      </c>
      <c r="K199">
        <v>86.187247999999997</v>
      </c>
      <c r="L199">
        <v>85.785454000000001</v>
      </c>
      <c r="M199">
        <v>85.411231999999998</v>
      </c>
      <c r="N199">
        <v>85.087173000000007</v>
      </c>
      <c r="O199">
        <v>84.803748999999996</v>
      </c>
      <c r="P199">
        <v>84.545578000000006</v>
      </c>
      <c r="Q199">
        <v>84.312965000000005</v>
      </c>
      <c r="R199">
        <v>84.107651000000004</v>
      </c>
      <c r="S199">
        <v>83.859390000000005</v>
      </c>
      <c r="T199">
        <v>83.623535000000004</v>
      </c>
      <c r="U199">
        <v>83.413971000000004</v>
      </c>
      <c r="V199">
        <v>83.227576999999997</v>
      </c>
      <c r="W199">
        <v>83.059708000000001</v>
      </c>
      <c r="X199">
        <v>82.916831999999999</v>
      </c>
      <c r="Y199">
        <v>82.797745000000006</v>
      </c>
      <c r="Z199">
        <v>82.782088999999999</v>
      </c>
      <c r="AA199">
        <v>82.767921000000001</v>
      </c>
      <c r="AB199">
        <v>82.753371999999999</v>
      </c>
      <c r="AC199">
        <v>82.740013000000005</v>
      </c>
      <c r="AD199">
        <v>82.727424999999997</v>
      </c>
      <c r="AE199">
        <v>82.715362999999996</v>
      </c>
      <c r="AF199">
        <v>82.703827000000004</v>
      </c>
      <c r="AG199">
        <v>82.692795000000004</v>
      </c>
      <c r="AH199">
        <v>82.682372999999998</v>
      </c>
      <c r="AI199">
        <v>82.666054000000003</v>
      </c>
      <c r="AJ199" s="22">
        <v>-3.0000000000000001E-3</v>
      </c>
    </row>
    <row r="200" spans="1:36" x14ac:dyDescent="0.25">
      <c r="A200" t="s">
        <v>220</v>
      </c>
      <c r="B200" t="s">
        <v>781</v>
      </c>
      <c r="C200" t="s">
        <v>1054</v>
      </c>
      <c r="D200" t="s">
        <v>870</v>
      </c>
      <c r="E200">
        <v>51.780602000000002</v>
      </c>
      <c r="F200">
        <v>51.316741999999998</v>
      </c>
      <c r="G200">
        <v>50.824703</v>
      </c>
      <c r="H200">
        <v>50.393349000000001</v>
      </c>
      <c r="I200">
        <v>49.994323999999999</v>
      </c>
      <c r="J200">
        <v>49.641109</v>
      </c>
      <c r="K200">
        <v>49.290061999999999</v>
      </c>
      <c r="L200">
        <v>48.952987999999998</v>
      </c>
      <c r="M200">
        <v>48.648406999999999</v>
      </c>
      <c r="N200">
        <v>48.393112000000002</v>
      </c>
      <c r="O200">
        <v>48.180194999999998</v>
      </c>
      <c r="P200">
        <v>47.997635000000002</v>
      </c>
      <c r="Q200">
        <v>47.842613</v>
      </c>
      <c r="R200">
        <v>47.711421999999999</v>
      </c>
      <c r="S200">
        <v>47.535542</v>
      </c>
      <c r="T200">
        <v>47.366836999999997</v>
      </c>
      <c r="U200">
        <v>47.216842999999997</v>
      </c>
      <c r="V200">
        <v>47.084263</v>
      </c>
      <c r="W200">
        <v>46.968409999999999</v>
      </c>
      <c r="X200">
        <v>46.868533999999997</v>
      </c>
      <c r="Y200">
        <v>46.784213999999999</v>
      </c>
      <c r="Z200">
        <v>46.776558000000001</v>
      </c>
      <c r="AA200">
        <v>46.769432000000002</v>
      </c>
      <c r="AB200">
        <v>46.762768000000001</v>
      </c>
      <c r="AC200">
        <v>46.756659999999997</v>
      </c>
      <c r="AD200">
        <v>46.750801000000003</v>
      </c>
      <c r="AE200">
        <v>46.745255</v>
      </c>
      <c r="AF200">
        <v>46.740208000000003</v>
      </c>
      <c r="AG200">
        <v>46.735626000000003</v>
      </c>
      <c r="AH200">
        <v>46.731273999999999</v>
      </c>
      <c r="AI200">
        <v>46.721111000000001</v>
      </c>
      <c r="AJ200" s="22">
        <v>-3.0000000000000001E-3</v>
      </c>
    </row>
    <row r="201" spans="1:36" x14ac:dyDescent="0.25">
      <c r="A201" t="s">
        <v>221</v>
      </c>
      <c r="B201" t="s">
        <v>782</v>
      </c>
      <c r="C201" t="s">
        <v>1055</v>
      </c>
      <c r="D201" t="s">
        <v>870</v>
      </c>
      <c r="E201">
        <v>68.232512999999997</v>
      </c>
      <c r="F201">
        <v>67.660392999999999</v>
      </c>
      <c r="G201">
        <v>67.066063</v>
      </c>
      <c r="H201">
        <v>66.494101999999998</v>
      </c>
      <c r="I201">
        <v>65.956069999999997</v>
      </c>
      <c r="J201">
        <v>65.557922000000005</v>
      </c>
      <c r="K201">
        <v>65.171761000000004</v>
      </c>
      <c r="L201">
        <v>64.750366</v>
      </c>
      <c r="M201">
        <v>64.364486999999997</v>
      </c>
      <c r="N201">
        <v>64.038223000000002</v>
      </c>
      <c r="O201">
        <v>63.762520000000002</v>
      </c>
      <c r="P201">
        <v>63.523178000000001</v>
      </c>
      <c r="Q201">
        <v>63.316474999999997</v>
      </c>
      <c r="R201">
        <v>63.137238000000004</v>
      </c>
      <c r="S201">
        <v>62.918990999999998</v>
      </c>
      <c r="T201">
        <v>62.712001999999998</v>
      </c>
      <c r="U201">
        <v>62.527011999999999</v>
      </c>
      <c r="V201">
        <v>62.362957000000002</v>
      </c>
      <c r="W201">
        <v>62.221401</v>
      </c>
      <c r="X201">
        <v>62.098433999999997</v>
      </c>
      <c r="Y201">
        <v>61.994553000000003</v>
      </c>
      <c r="Z201">
        <v>61.983443999999999</v>
      </c>
      <c r="AA201">
        <v>61.973373000000002</v>
      </c>
      <c r="AB201">
        <v>61.963363999999999</v>
      </c>
      <c r="AC201">
        <v>61.954070999999999</v>
      </c>
      <c r="AD201">
        <v>61.945552999999997</v>
      </c>
      <c r="AE201">
        <v>61.937373999999998</v>
      </c>
      <c r="AF201">
        <v>61.929501000000002</v>
      </c>
      <c r="AG201">
        <v>61.922187999999998</v>
      </c>
      <c r="AH201">
        <v>61.915362999999999</v>
      </c>
      <c r="AI201">
        <v>61.902583999999997</v>
      </c>
      <c r="AJ201" s="22">
        <v>-3.0000000000000001E-3</v>
      </c>
    </row>
    <row r="202" spans="1:36" hidden="1" x14ac:dyDescent="0.25">
      <c r="A202" t="s">
        <v>200</v>
      </c>
      <c r="C202" t="s">
        <v>1056</v>
      </c>
    </row>
    <row r="203" spans="1:36" hidden="1" x14ac:dyDescent="0.25">
      <c r="A203" t="s">
        <v>168</v>
      </c>
      <c r="B203" t="s">
        <v>783</v>
      </c>
      <c r="C203" t="s">
        <v>1057</v>
      </c>
      <c r="D203" t="s">
        <v>870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t="s">
        <v>11</v>
      </c>
    </row>
    <row r="204" spans="1:36" hidden="1" x14ac:dyDescent="0.25">
      <c r="A204" t="s">
        <v>169</v>
      </c>
      <c r="B204" t="s">
        <v>784</v>
      </c>
      <c r="C204" t="s">
        <v>1058</v>
      </c>
      <c r="D204" t="s">
        <v>870</v>
      </c>
      <c r="E204">
        <v>67.562438999999998</v>
      </c>
      <c r="F204">
        <v>66.841362000000004</v>
      </c>
      <c r="G204">
        <v>66.221885999999998</v>
      </c>
      <c r="H204">
        <v>65.611580000000004</v>
      </c>
      <c r="I204">
        <v>65.071021999999999</v>
      </c>
      <c r="J204">
        <v>64.709404000000006</v>
      </c>
      <c r="K204">
        <v>64.343788000000004</v>
      </c>
      <c r="L204">
        <v>63.914161999999997</v>
      </c>
      <c r="M204">
        <v>63.498362999999998</v>
      </c>
      <c r="N204">
        <v>63.135601000000001</v>
      </c>
      <c r="O204">
        <v>62.814929999999997</v>
      </c>
      <c r="P204">
        <v>62.522053</v>
      </c>
      <c r="Q204">
        <v>62.254829000000001</v>
      </c>
      <c r="R204">
        <v>62.013083999999999</v>
      </c>
      <c r="S204">
        <v>61.773609</v>
      </c>
      <c r="T204">
        <v>61.554358999999998</v>
      </c>
      <c r="U204">
        <v>61.356312000000003</v>
      </c>
      <c r="V204">
        <v>61.181891999999998</v>
      </c>
      <c r="W204">
        <v>61.033912999999998</v>
      </c>
      <c r="X204">
        <v>60.907566000000003</v>
      </c>
      <c r="Y204">
        <v>60.804340000000003</v>
      </c>
      <c r="Z204">
        <v>60.802593000000002</v>
      </c>
      <c r="AA204">
        <v>60.802520999999999</v>
      </c>
      <c r="AB204">
        <v>60.802582000000001</v>
      </c>
      <c r="AC204">
        <v>60.803879000000002</v>
      </c>
      <c r="AD204">
        <v>60.806083999999998</v>
      </c>
      <c r="AE204">
        <v>60.808841999999999</v>
      </c>
      <c r="AF204">
        <v>60.811667999999997</v>
      </c>
      <c r="AG204">
        <v>60.815196999999998</v>
      </c>
      <c r="AH204">
        <v>60.819595</v>
      </c>
      <c r="AI204">
        <v>60.803955000000002</v>
      </c>
      <c r="AJ204" s="22">
        <v>-4.0000000000000001E-3</v>
      </c>
    </row>
    <row r="205" spans="1:36" hidden="1" x14ac:dyDescent="0.25">
      <c r="A205" t="s">
        <v>170</v>
      </c>
      <c r="B205" t="s">
        <v>785</v>
      </c>
      <c r="C205" t="s">
        <v>1059</v>
      </c>
      <c r="D205" t="s">
        <v>870</v>
      </c>
      <c r="E205">
        <v>54.924548999999999</v>
      </c>
      <c r="F205">
        <v>54.391883999999997</v>
      </c>
      <c r="G205">
        <v>53.868313000000001</v>
      </c>
      <c r="H205">
        <v>53.443123</v>
      </c>
      <c r="I205">
        <v>52.977352000000003</v>
      </c>
      <c r="J205">
        <v>52.623519999999999</v>
      </c>
      <c r="K205">
        <v>52.122086000000003</v>
      </c>
      <c r="L205">
        <v>51.708987999999998</v>
      </c>
      <c r="M205">
        <v>51.318989000000002</v>
      </c>
      <c r="N205">
        <v>50.977383000000003</v>
      </c>
      <c r="O205">
        <v>50.675953</v>
      </c>
      <c r="P205">
        <v>50.401114999999997</v>
      </c>
      <c r="Q205">
        <v>50.150806000000003</v>
      </c>
      <c r="R205">
        <v>49.924976000000001</v>
      </c>
      <c r="S205">
        <v>49.699966000000003</v>
      </c>
      <c r="T205">
        <v>49.493564999999997</v>
      </c>
      <c r="U205">
        <v>49.309089999999998</v>
      </c>
      <c r="V205">
        <v>49.147060000000003</v>
      </c>
      <c r="W205">
        <v>49.007359000000001</v>
      </c>
      <c r="X205">
        <v>48.889557000000003</v>
      </c>
      <c r="Y205">
        <v>48.793258999999999</v>
      </c>
      <c r="Z205">
        <v>48.793278000000001</v>
      </c>
      <c r="AA205">
        <v>48.794319000000002</v>
      </c>
      <c r="AB205">
        <v>48.796173000000003</v>
      </c>
      <c r="AC205">
        <v>48.798923000000002</v>
      </c>
      <c r="AD205">
        <v>48.802452000000002</v>
      </c>
      <c r="AE205">
        <v>48.806441999999997</v>
      </c>
      <c r="AF205">
        <v>48.811016000000002</v>
      </c>
      <c r="AG205">
        <v>48.816195999999998</v>
      </c>
      <c r="AH205">
        <v>48.821747000000002</v>
      </c>
      <c r="AI205">
        <v>48.807487000000002</v>
      </c>
      <c r="AJ205" s="22">
        <v>-4.0000000000000001E-3</v>
      </c>
    </row>
    <row r="206" spans="1:36" hidden="1" x14ac:dyDescent="0.25">
      <c r="A206" t="s">
        <v>171</v>
      </c>
      <c r="B206" t="s">
        <v>786</v>
      </c>
      <c r="C206" t="s">
        <v>1060</v>
      </c>
      <c r="D206" t="s">
        <v>870</v>
      </c>
      <c r="E206">
        <v>54.932079000000002</v>
      </c>
      <c r="F206">
        <v>54.238608999999997</v>
      </c>
      <c r="G206">
        <v>53.585884</v>
      </c>
      <c r="H206">
        <v>53.025435999999999</v>
      </c>
      <c r="I206">
        <v>52.482360999999997</v>
      </c>
      <c r="J206">
        <v>51.980705</v>
      </c>
      <c r="K206">
        <v>51.494712999999997</v>
      </c>
      <c r="L206">
        <v>51.009518</v>
      </c>
      <c r="M206">
        <v>50.556541000000003</v>
      </c>
      <c r="N206">
        <v>50.165066000000003</v>
      </c>
      <c r="O206">
        <v>49.824008999999997</v>
      </c>
      <c r="P206">
        <v>49.517989999999998</v>
      </c>
      <c r="Q206">
        <v>49.243792999999997</v>
      </c>
      <c r="R206">
        <v>48.999645000000001</v>
      </c>
      <c r="S206">
        <v>48.760353000000002</v>
      </c>
      <c r="T206">
        <v>48.542202000000003</v>
      </c>
      <c r="U206">
        <v>48.348537</v>
      </c>
      <c r="V206">
        <v>48.178531999999997</v>
      </c>
      <c r="W206">
        <v>48.031528000000002</v>
      </c>
      <c r="X206">
        <v>47.907124000000003</v>
      </c>
      <c r="Y206">
        <v>47.804595999999997</v>
      </c>
      <c r="Z206">
        <v>47.804915999999999</v>
      </c>
      <c r="AA206">
        <v>47.805992000000003</v>
      </c>
      <c r="AB206">
        <v>47.808056000000001</v>
      </c>
      <c r="AC206">
        <v>47.810856000000001</v>
      </c>
      <c r="AD206">
        <v>47.814224000000003</v>
      </c>
      <c r="AE206">
        <v>47.818053999999997</v>
      </c>
      <c r="AF206">
        <v>47.822544000000001</v>
      </c>
      <c r="AG206">
        <v>47.827618000000001</v>
      </c>
      <c r="AH206">
        <v>47.832980999999997</v>
      </c>
      <c r="AI206">
        <v>47.818610999999997</v>
      </c>
      <c r="AJ206" s="22">
        <v>-5.0000000000000001E-3</v>
      </c>
    </row>
    <row r="207" spans="1:36" hidden="1" x14ac:dyDescent="0.25">
      <c r="A207" t="s">
        <v>172</v>
      </c>
      <c r="B207" t="s">
        <v>787</v>
      </c>
      <c r="C207" t="s">
        <v>1061</v>
      </c>
      <c r="D207" t="s">
        <v>870</v>
      </c>
      <c r="E207">
        <v>66.300880000000006</v>
      </c>
      <c r="F207">
        <v>65.398246999999998</v>
      </c>
      <c r="G207">
        <v>64.605834999999999</v>
      </c>
      <c r="H207">
        <v>63.854401000000003</v>
      </c>
      <c r="I207">
        <v>63.210293</v>
      </c>
      <c r="J207">
        <v>62.574779999999997</v>
      </c>
      <c r="K207">
        <v>61.938842999999999</v>
      </c>
      <c r="L207">
        <v>61.344794999999998</v>
      </c>
      <c r="M207">
        <v>60.790461999999998</v>
      </c>
      <c r="N207">
        <v>60.313769999999998</v>
      </c>
      <c r="O207">
        <v>59.901587999999997</v>
      </c>
      <c r="P207">
        <v>59.535736</v>
      </c>
      <c r="Q207">
        <v>59.211436999999997</v>
      </c>
      <c r="R207">
        <v>58.924377</v>
      </c>
      <c r="S207">
        <v>58.648350000000001</v>
      </c>
      <c r="T207">
        <v>58.399104999999999</v>
      </c>
      <c r="U207">
        <v>58.178524000000003</v>
      </c>
      <c r="V207">
        <v>57.984489000000004</v>
      </c>
      <c r="W207">
        <v>57.816738000000001</v>
      </c>
      <c r="X207">
        <v>57.673743999999999</v>
      </c>
      <c r="Y207">
        <v>57.554695000000002</v>
      </c>
      <c r="Z207">
        <v>57.552909999999997</v>
      </c>
      <c r="AA207">
        <v>57.552143000000001</v>
      </c>
      <c r="AB207">
        <v>57.552394999999997</v>
      </c>
      <c r="AC207">
        <v>57.553516000000002</v>
      </c>
      <c r="AD207">
        <v>57.555312999999998</v>
      </c>
      <c r="AE207">
        <v>57.557594000000002</v>
      </c>
      <c r="AF207">
        <v>57.560603999999998</v>
      </c>
      <c r="AG207">
        <v>57.566150999999998</v>
      </c>
      <c r="AH207">
        <v>57.571114000000001</v>
      </c>
      <c r="AI207">
        <v>57.557205000000003</v>
      </c>
      <c r="AJ207" s="22">
        <v>-5.0000000000000001E-3</v>
      </c>
    </row>
    <row r="208" spans="1:36" hidden="1" x14ac:dyDescent="0.25">
      <c r="A208" t="s">
        <v>173</v>
      </c>
      <c r="B208" t="s">
        <v>788</v>
      </c>
      <c r="C208" t="s">
        <v>1062</v>
      </c>
      <c r="D208" t="s">
        <v>870</v>
      </c>
      <c r="E208">
        <v>132.05917400000001</v>
      </c>
      <c r="F208">
        <v>131.350021</v>
      </c>
      <c r="G208">
        <v>130.61677599999999</v>
      </c>
      <c r="H208">
        <v>129.93254099999999</v>
      </c>
      <c r="I208">
        <v>129.29037500000001</v>
      </c>
      <c r="J208">
        <v>128.887833</v>
      </c>
      <c r="K208">
        <v>128.34811400000001</v>
      </c>
      <c r="L208">
        <v>127.82566799999999</v>
      </c>
      <c r="M208">
        <v>127.326042</v>
      </c>
      <c r="N208">
        <v>126.895805</v>
      </c>
      <c r="O208">
        <v>126.52267500000001</v>
      </c>
      <c r="P208">
        <v>126.192284</v>
      </c>
      <c r="Q208">
        <v>125.89659899999999</v>
      </c>
      <c r="R208">
        <v>125.63342299999999</v>
      </c>
      <c r="S208">
        <v>125.38016500000001</v>
      </c>
      <c r="T208">
        <v>125.154259</v>
      </c>
      <c r="U208">
        <v>124.95253</v>
      </c>
      <c r="V208">
        <v>124.773911</v>
      </c>
      <c r="W208">
        <v>124.623581</v>
      </c>
      <c r="X208">
        <v>124.4935</v>
      </c>
      <c r="Y208">
        <v>124.38633</v>
      </c>
      <c r="Z208">
        <v>124.385963</v>
      </c>
      <c r="AA208">
        <v>124.387024</v>
      </c>
      <c r="AB208">
        <v>124.388451</v>
      </c>
      <c r="AC208">
        <v>124.39106</v>
      </c>
      <c r="AD208">
        <v>124.394493</v>
      </c>
      <c r="AE208">
        <v>124.398323</v>
      </c>
      <c r="AF208">
        <v>124.402466</v>
      </c>
      <c r="AG208">
        <v>124.407394</v>
      </c>
      <c r="AH208">
        <v>124.41284899999999</v>
      </c>
      <c r="AI208">
        <v>124.39843</v>
      </c>
      <c r="AJ208" s="22">
        <v>-2E-3</v>
      </c>
    </row>
    <row r="209" spans="1:36" hidden="1" x14ac:dyDescent="0.25">
      <c r="A209" t="s">
        <v>218</v>
      </c>
      <c r="B209" t="s">
        <v>789</v>
      </c>
      <c r="C209" t="s">
        <v>1063</v>
      </c>
      <c r="D209" t="s">
        <v>870</v>
      </c>
      <c r="E209">
        <v>55.610722000000003</v>
      </c>
      <c r="F209">
        <v>54.971919999999997</v>
      </c>
      <c r="G209">
        <v>54.314036999999999</v>
      </c>
      <c r="H209">
        <v>53.754589000000003</v>
      </c>
      <c r="I209">
        <v>53.181721000000003</v>
      </c>
      <c r="J209">
        <v>52.638137999999998</v>
      </c>
      <c r="K209">
        <v>52.147700999999998</v>
      </c>
      <c r="L209">
        <v>51.628093999999997</v>
      </c>
      <c r="M209">
        <v>51.145499999999998</v>
      </c>
      <c r="N209">
        <v>50.726233999999998</v>
      </c>
      <c r="O209">
        <v>50.361319999999999</v>
      </c>
      <c r="P209">
        <v>50.034247999999998</v>
      </c>
      <c r="Q209">
        <v>49.741675999999998</v>
      </c>
      <c r="R209">
        <v>49.480967999999997</v>
      </c>
      <c r="S209">
        <v>49.226933000000002</v>
      </c>
      <c r="T209">
        <v>48.995899000000001</v>
      </c>
      <c r="U209">
        <v>48.79081</v>
      </c>
      <c r="V209">
        <v>48.610591999999997</v>
      </c>
      <c r="W209">
        <v>48.454417999999997</v>
      </c>
      <c r="X209">
        <v>48.321773999999998</v>
      </c>
      <c r="Y209">
        <v>48.212105000000001</v>
      </c>
      <c r="Z209">
        <v>48.210869000000002</v>
      </c>
      <c r="AA209">
        <v>48.210720000000002</v>
      </c>
      <c r="AB209">
        <v>48.211418000000002</v>
      </c>
      <c r="AC209">
        <v>48.213062000000001</v>
      </c>
      <c r="AD209">
        <v>48.215480999999997</v>
      </c>
      <c r="AE209">
        <v>48.218418</v>
      </c>
      <c r="AF209">
        <v>48.221950999999997</v>
      </c>
      <c r="AG209">
        <v>48.226134999999999</v>
      </c>
      <c r="AH209">
        <v>48.230727999999999</v>
      </c>
      <c r="AI209">
        <v>48.215538000000002</v>
      </c>
      <c r="AJ209" s="22">
        <v>-5.0000000000000001E-3</v>
      </c>
    </row>
    <row r="210" spans="1:36" hidden="1" x14ac:dyDescent="0.25">
      <c r="A210" t="s">
        <v>219</v>
      </c>
      <c r="B210" t="s">
        <v>790</v>
      </c>
      <c r="C210" t="s">
        <v>1064</v>
      </c>
      <c r="D210" t="s">
        <v>870</v>
      </c>
      <c r="E210">
        <v>68.392623999999998</v>
      </c>
      <c r="F210">
        <v>67.440910000000002</v>
      </c>
      <c r="G210">
        <v>66.561256</v>
      </c>
      <c r="H210">
        <v>65.804603999999998</v>
      </c>
      <c r="I210">
        <v>65.131598999999994</v>
      </c>
      <c r="J210">
        <v>64.491287</v>
      </c>
      <c r="K210">
        <v>63.850681000000002</v>
      </c>
      <c r="L210">
        <v>63.246448999999998</v>
      </c>
      <c r="M210">
        <v>62.685665</v>
      </c>
      <c r="N210">
        <v>62.198611999999997</v>
      </c>
      <c r="O210">
        <v>61.774261000000003</v>
      </c>
      <c r="P210">
        <v>61.393734000000002</v>
      </c>
      <c r="Q210">
        <v>61.053291000000002</v>
      </c>
      <c r="R210">
        <v>60.749687000000002</v>
      </c>
      <c r="S210">
        <v>60.457110999999998</v>
      </c>
      <c r="T210">
        <v>60.191662000000001</v>
      </c>
      <c r="U210">
        <v>59.963057999999997</v>
      </c>
      <c r="V210">
        <v>59.766022</v>
      </c>
      <c r="W210">
        <v>59.585864999999998</v>
      </c>
      <c r="X210">
        <v>59.435504999999999</v>
      </c>
      <c r="Y210">
        <v>59.311439999999997</v>
      </c>
      <c r="Z210">
        <v>59.310986</v>
      </c>
      <c r="AA210">
        <v>59.308224000000003</v>
      </c>
      <c r="AB210">
        <v>59.311005000000002</v>
      </c>
      <c r="AC210">
        <v>59.310538999999999</v>
      </c>
      <c r="AD210">
        <v>59.310504999999999</v>
      </c>
      <c r="AE210">
        <v>59.311019999999999</v>
      </c>
      <c r="AF210">
        <v>59.312297999999998</v>
      </c>
      <c r="AG210">
        <v>59.314278000000002</v>
      </c>
      <c r="AH210">
        <v>59.316715000000002</v>
      </c>
      <c r="AI210">
        <v>59.299458000000001</v>
      </c>
      <c r="AJ210" s="22">
        <v>-5.0000000000000001E-3</v>
      </c>
    </row>
    <row r="211" spans="1:36" hidden="1" x14ac:dyDescent="0.25">
      <c r="A211" t="s">
        <v>167</v>
      </c>
      <c r="B211" t="s">
        <v>791</v>
      </c>
      <c r="C211" t="s">
        <v>1065</v>
      </c>
      <c r="D211" t="s">
        <v>870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hidden="1" x14ac:dyDescent="0.25">
      <c r="A212" t="s">
        <v>174</v>
      </c>
      <c r="B212" t="s">
        <v>792</v>
      </c>
      <c r="C212" t="s">
        <v>1066</v>
      </c>
      <c r="D212" t="s">
        <v>870</v>
      </c>
      <c r="E212">
        <v>0</v>
      </c>
      <c r="F212">
        <v>0</v>
      </c>
      <c r="G212">
        <v>72.641632000000001</v>
      </c>
      <c r="H212">
        <v>71.895026999999999</v>
      </c>
      <c r="I212">
        <v>71.206824999999995</v>
      </c>
      <c r="J212">
        <v>70.592438000000001</v>
      </c>
      <c r="K212">
        <v>69.994011</v>
      </c>
      <c r="L212">
        <v>69.413764999999998</v>
      </c>
      <c r="M212">
        <v>68.873313999999993</v>
      </c>
      <c r="N212">
        <v>68.400345000000002</v>
      </c>
      <c r="O212">
        <v>67.982703999999998</v>
      </c>
      <c r="P212">
        <v>67.598808000000005</v>
      </c>
      <c r="Q212">
        <v>67.247398000000004</v>
      </c>
      <c r="R212">
        <v>66.927886999999998</v>
      </c>
      <c r="S212">
        <v>66.576530000000005</v>
      </c>
      <c r="T212">
        <v>66.245575000000002</v>
      </c>
      <c r="U212">
        <v>65.949791000000005</v>
      </c>
      <c r="V212">
        <v>65.684821999999997</v>
      </c>
      <c r="W212">
        <v>65.457168999999993</v>
      </c>
      <c r="X212">
        <v>65.258223999999998</v>
      </c>
      <c r="Y212">
        <v>65.092140000000001</v>
      </c>
      <c r="Z212">
        <v>65.068450999999996</v>
      </c>
      <c r="AA212">
        <v>65.047798</v>
      </c>
      <c r="AB212">
        <v>65.025299000000004</v>
      </c>
      <c r="AC212">
        <v>65.005020000000002</v>
      </c>
      <c r="AD212">
        <v>64.986251999999993</v>
      </c>
      <c r="AE212">
        <v>64.967917999999997</v>
      </c>
      <c r="AF212">
        <v>64.949843999999999</v>
      </c>
      <c r="AG212">
        <v>64.932715999999999</v>
      </c>
      <c r="AH212">
        <v>64.916381999999999</v>
      </c>
      <c r="AI212">
        <v>64.894333000000003</v>
      </c>
      <c r="AJ212" t="s">
        <v>11</v>
      </c>
    </row>
    <row r="213" spans="1:36" hidden="1" x14ac:dyDescent="0.25">
      <c r="A213" t="s">
        <v>175</v>
      </c>
      <c r="B213" t="s">
        <v>793</v>
      </c>
      <c r="C213" t="s">
        <v>1067</v>
      </c>
      <c r="D213" t="s">
        <v>870</v>
      </c>
      <c r="E213">
        <v>0</v>
      </c>
      <c r="F213">
        <v>0</v>
      </c>
      <c r="G213">
        <v>0</v>
      </c>
      <c r="H213">
        <v>0</v>
      </c>
      <c r="I213">
        <v>0</v>
      </c>
      <c r="J213">
        <v>0</v>
      </c>
      <c r="K213">
        <v>0</v>
      </c>
      <c r="L213">
        <v>0</v>
      </c>
      <c r="M213">
        <v>0</v>
      </c>
      <c r="N213">
        <v>0</v>
      </c>
      <c r="O213">
        <v>59.898417999999999</v>
      </c>
      <c r="P213">
        <v>59.565787999999998</v>
      </c>
      <c r="Q213">
        <v>59.263786000000003</v>
      </c>
      <c r="R213">
        <v>59.002827000000003</v>
      </c>
      <c r="S213">
        <v>58.700527000000001</v>
      </c>
      <c r="T213">
        <v>58.411453000000002</v>
      </c>
      <c r="U213">
        <v>58.143935999999997</v>
      </c>
      <c r="V213">
        <v>57.906798999999999</v>
      </c>
      <c r="W213">
        <v>57.701777999999997</v>
      </c>
      <c r="X213">
        <v>57.524619999999999</v>
      </c>
      <c r="Y213">
        <v>57.377403000000001</v>
      </c>
      <c r="Z213">
        <v>57.359336999999996</v>
      </c>
      <c r="AA213">
        <v>57.344180999999999</v>
      </c>
      <c r="AB213">
        <v>57.329211999999998</v>
      </c>
      <c r="AC213">
        <v>57.315876000000003</v>
      </c>
      <c r="AD213">
        <v>57.303925</v>
      </c>
      <c r="AE213">
        <v>57.29269</v>
      </c>
      <c r="AF213">
        <v>57.280869000000003</v>
      </c>
      <c r="AG213">
        <v>57.269112</v>
      </c>
      <c r="AH213">
        <v>57.257420000000003</v>
      </c>
      <c r="AI213">
        <v>57.239455999999997</v>
      </c>
      <c r="AJ213" t="s">
        <v>11</v>
      </c>
    </row>
    <row r="214" spans="1:36" hidden="1" x14ac:dyDescent="0.25">
      <c r="A214" t="s">
        <v>176</v>
      </c>
      <c r="B214" t="s">
        <v>794</v>
      </c>
      <c r="C214" t="s">
        <v>1068</v>
      </c>
      <c r="D214" t="s">
        <v>870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hidden="1" x14ac:dyDescent="0.25">
      <c r="A215" t="s">
        <v>177</v>
      </c>
      <c r="B215" t="s">
        <v>795</v>
      </c>
      <c r="C215" t="s">
        <v>1069</v>
      </c>
      <c r="D215" t="s">
        <v>870</v>
      </c>
      <c r="E215">
        <v>68.003822</v>
      </c>
      <c r="F215">
        <v>67.233756999999997</v>
      </c>
      <c r="G215">
        <v>66.416663999999997</v>
      </c>
      <c r="H215">
        <v>65.721885999999998</v>
      </c>
      <c r="I215">
        <v>65.090141000000003</v>
      </c>
      <c r="J215">
        <v>64.709038000000007</v>
      </c>
      <c r="K215">
        <v>64.196678000000006</v>
      </c>
      <c r="L215">
        <v>63.690041000000001</v>
      </c>
      <c r="M215">
        <v>63.219375999999997</v>
      </c>
      <c r="N215">
        <v>62.805885000000004</v>
      </c>
      <c r="O215">
        <v>62.442272000000003</v>
      </c>
      <c r="P215">
        <v>62.110287</v>
      </c>
      <c r="Q215">
        <v>61.807575</v>
      </c>
      <c r="R215">
        <v>61.533915999999998</v>
      </c>
      <c r="S215">
        <v>61.223557</v>
      </c>
      <c r="T215">
        <v>60.929070000000003</v>
      </c>
      <c r="U215">
        <v>60.665661</v>
      </c>
      <c r="V215">
        <v>60.429039000000003</v>
      </c>
      <c r="W215">
        <v>60.225765000000003</v>
      </c>
      <c r="X215">
        <v>60.050991000000003</v>
      </c>
      <c r="Y215">
        <v>59.904975999999998</v>
      </c>
      <c r="Z215">
        <v>59.884995000000004</v>
      </c>
      <c r="AA215">
        <v>59.866309999999999</v>
      </c>
      <c r="AB215">
        <v>59.848446000000003</v>
      </c>
      <c r="AC215">
        <v>59.831696000000001</v>
      </c>
      <c r="AD215">
        <v>59.815575000000003</v>
      </c>
      <c r="AE215">
        <v>59.800037000000003</v>
      </c>
      <c r="AF215">
        <v>59.785373999999997</v>
      </c>
      <c r="AG215">
        <v>59.771481000000001</v>
      </c>
      <c r="AH215">
        <v>59.758076000000003</v>
      </c>
      <c r="AI215">
        <v>59.739086</v>
      </c>
      <c r="AJ215" s="22">
        <v>-4.0000000000000001E-3</v>
      </c>
    </row>
    <row r="216" spans="1:36" hidden="1" x14ac:dyDescent="0.25">
      <c r="A216" t="s">
        <v>178</v>
      </c>
      <c r="B216" t="s">
        <v>796</v>
      </c>
      <c r="C216" t="s">
        <v>1070</v>
      </c>
      <c r="D216" t="s">
        <v>870</v>
      </c>
      <c r="E216">
        <v>103.490143</v>
      </c>
      <c r="F216">
        <v>102.47933999999999</v>
      </c>
      <c r="G216">
        <v>101.4216</v>
      </c>
      <c r="H216">
        <v>100.567566</v>
      </c>
      <c r="I216">
        <v>99.805779000000001</v>
      </c>
      <c r="J216">
        <v>99.080223000000004</v>
      </c>
      <c r="K216">
        <v>98.392769000000001</v>
      </c>
      <c r="L216">
        <v>97.723136999999994</v>
      </c>
      <c r="M216">
        <v>97.096169000000003</v>
      </c>
      <c r="N216">
        <v>96.546982</v>
      </c>
      <c r="O216">
        <v>96.060683999999995</v>
      </c>
      <c r="P216">
        <v>95.613533000000004</v>
      </c>
      <c r="Q216">
        <v>95.206001000000001</v>
      </c>
      <c r="R216">
        <v>94.840630000000004</v>
      </c>
      <c r="S216">
        <v>94.444396999999995</v>
      </c>
      <c r="T216">
        <v>94.074416999999997</v>
      </c>
      <c r="U216">
        <v>93.745361000000003</v>
      </c>
      <c r="V216">
        <v>93.452468999999994</v>
      </c>
      <c r="W216">
        <v>93.188666999999995</v>
      </c>
      <c r="X216">
        <v>92.963645999999997</v>
      </c>
      <c r="Y216">
        <v>92.775642000000005</v>
      </c>
      <c r="Z216">
        <v>92.747603999999995</v>
      </c>
      <c r="AA216">
        <v>92.722037999999998</v>
      </c>
      <c r="AB216">
        <v>92.695908000000003</v>
      </c>
      <c r="AC216">
        <v>92.671745000000001</v>
      </c>
      <c r="AD216">
        <v>92.648903000000004</v>
      </c>
      <c r="AE216">
        <v>92.626839000000004</v>
      </c>
      <c r="AF216">
        <v>92.605559999999997</v>
      </c>
      <c r="AG216">
        <v>92.585091000000006</v>
      </c>
      <c r="AH216">
        <v>92.565574999999995</v>
      </c>
      <c r="AI216">
        <v>92.540321000000006</v>
      </c>
      <c r="AJ216" s="22">
        <v>-4.0000000000000001E-3</v>
      </c>
    </row>
    <row r="217" spans="1:36" hidden="1" x14ac:dyDescent="0.25">
      <c r="A217" t="s">
        <v>220</v>
      </c>
      <c r="B217" t="s">
        <v>797</v>
      </c>
      <c r="C217" t="s">
        <v>1071</v>
      </c>
      <c r="D217" t="s">
        <v>870</v>
      </c>
      <c r="E217">
        <v>61.116188000000001</v>
      </c>
      <c r="F217">
        <v>60.362900000000003</v>
      </c>
      <c r="G217">
        <v>59.606017999999999</v>
      </c>
      <c r="H217">
        <v>58.948619999999998</v>
      </c>
      <c r="I217">
        <v>58.346069</v>
      </c>
      <c r="J217">
        <v>57.766002999999998</v>
      </c>
      <c r="K217">
        <v>57.235290999999997</v>
      </c>
      <c r="L217">
        <v>56.724322999999998</v>
      </c>
      <c r="M217">
        <v>56.255920000000003</v>
      </c>
      <c r="N217">
        <v>55.854492</v>
      </c>
      <c r="O217">
        <v>55.509810999999999</v>
      </c>
      <c r="P217">
        <v>55.204436999999999</v>
      </c>
      <c r="Q217">
        <v>54.935547</v>
      </c>
      <c r="R217">
        <v>54.698917000000002</v>
      </c>
      <c r="S217">
        <v>54.425446000000001</v>
      </c>
      <c r="T217">
        <v>54.167931000000003</v>
      </c>
      <c r="U217">
        <v>53.937900999999997</v>
      </c>
      <c r="V217">
        <v>53.734122999999997</v>
      </c>
      <c r="W217">
        <v>53.556193999999998</v>
      </c>
      <c r="X217">
        <v>53.402866000000003</v>
      </c>
      <c r="Y217">
        <v>53.273677999999997</v>
      </c>
      <c r="Z217">
        <v>53.258316000000001</v>
      </c>
      <c r="AA217">
        <v>53.243839000000001</v>
      </c>
      <c r="AB217">
        <v>53.230049000000001</v>
      </c>
      <c r="AC217">
        <v>53.217140000000001</v>
      </c>
      <c r="AD217">
        <v>53.204678000000001</v>
      </c>
      <c r="AE217">
        <v>53.192687999999997</v>
      </c>
      <c r="AF217">
        <v>53.181449999999998</v>
      </c>
      <c r="AG217">
        <v>53.170952</v>
      </c>
      <c r="AH217">
        <v>53.160792999999998</v>
      </c>
      <c r="AI217">
        <v>53.145080999999998</v>
      </c>
      <c r="AJ217" s="22">
        <v>-5.0000000000000001E-3</v>
      </c>
    </row>
    <row r="218" spans="1:36" hidden="1" x14ac:dyDescent="0.25">
      <c r="A218" t="s">
        <v>221</v>
      </c>
      <c r="B218" t="s">
        <v>798</v>
      </c>
      <c r="C218" t="s">
        <v>1072</v>
      </c>
      <c r="D218" t="s">
        <v>870</v>
      </c>
      <c r="E218">
        <v>79.580596999999997</v>
      </c>
      <c r="F218">
        <v>78.663689000000005</v>
      </c>
      <c r="G218">
        <v>77.759017999999998</v>
      </c>
      <c r="H218">
        <v>76.869888000000003</v>
      </c>
      <c r="I218">
        <v>76.056137000000007</v>
      </c>
      <c r="J218">
        <v>75.408569</v>
      </c>
      <c r="K218">
        <v>74.786818999999994</v>
      </c>
      <c r="L218">
        <v>74.156326000000007</v>
      </c>
      <c r="M218">
        <v>73.571601999999999</v>
      </c>
      <c r="N218">
        <v>73.068793999999997</v>
      </c>
      <c r="O218">
        <v>72.633751000000004</v>
      </c>
      <c r="P218">
        <v>72.245948999999996</v>
      </c>
      <c r="Q218">
        <v>71.901306000000005</v>
      </c>
      <c r="R218">
        <v>71.592926000000006</v>
      </c>
      <c r="S218">
        <v>71.255829000000006</v>
      </c>
      <c r="T218">
        <v>70.940903000000006</v>
      </c>
      <c r="U218">
        <v>70.658484999999999</v>
      </c>
      <c r="V218">
        <v>70.407463000000007</v>
      </c>
      <c r="W218">
        <v>70.190697</v>
      </c>
      <c r="X218">
        <v>70.002135999999993</v>
      </c>
      <c r="Y218">
        <v>69.843292000000005</v>
      </c>
      <c r="Z218">
        <v>69.822372000000001</v>
      </c>
      <c r="AA218">
        <v>69.803214999999994</v>
      </c>
      <c r="AB218">
        <v>69.784126000000001</v>
      </c>
      <c r="AC218">
        <v>69.766272999999998</v>
      </c>
      <c r="AD218">
        <v>69.749663999999996</v>
      </c>
      <c r="AE218">
        <v>69.733620000000002</v>
      </c>
      <c r="AF218">
        <v>69.717995000000002</v>
      </c>
      <c r="AG218">
        <v>69.703270000000003</v>
      </c>
      <c r="AH218">
        <v>69.689316000000005</v>
      </c>
      <c r="AI218">
        <v>69.669539999999998</v>
      </c>
      <c r="AJ218" s="22">
        <v>-4.0000000000000001E-3</v>
      </c>
    </row>
    <row r="219" spans="1:36" hidden="1" x14ac:dyDescent="0.25">
      <c r="A219" t="s">
        <v>22</v>
      </c>
      <c r="C219" t="s">
        <v>1073</v>
      </c>
    </row>
    <row r="220" spans="1:36" hidden="1" x14ac:dyDescent="0.25">
      <c r="A220" t="s">
        <v>168</v>
      </c>
      <c r="B220" t="s">
        <v>799</v>
      </c>
      <c r="C220" t="s">
        <v>1074</v>
      </c>
      <c r="D220" t="s">
        <v>870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hidden="1" x14ac:dyDescent="0.25">
      <c r="A221" t="s">
        <v>169</v>
      </c>
      <c r="B221" t="s">
        <v>800</v>
      </c>
      <c r="C221" t="s">
        <v>1075</v>
      </c>
      <c r="D221" t="s">
        <v>870</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hidden="1" x14ac:dyDescent="0.25">
      <c r="A222" t="s">
        <v>170</v>
      </c>
      <c r="B222" t="s">
        <v>801</v>
      </c>
      <c r="C222" t="s">
        <v>1076</v>
      </c>
      <c r="D222" t="s">
        <v>870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hidden="1" x14ac:dyDescent="0.25">
      <c r="A223" t="s">
        <v>171</v>
      </c>
      <c r="B223" t="s">
        <v>802</v>
      </c>
      <c r="C223" t="s">
        <v>1077</v>
      </c>
      <c r="D223" t="s">
        <v>870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hidden="1" x14ac:dyDescent="0.25">
      <c r="A224" t="s">
        <v>172</v>
      </c>
      <c r="B224" t="s">
        <v>803</v>
      </c>
      <c r="C224" t="s">
        <v>1078</v>
      </c>
      <c r="D224" t="s">
        <v>870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hidden="1" x14ac:dyDescent="0.25">
      <c r="A225" t="s">
        <v>173</v>
      </c>
      <c r="B225" t="s">
        <v>804</v>
      </c>
      <c r="C225" t="s">
        <v>1079</v>
      </c>
      <c r="D225" t="s">
        <v>870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hidden="1" x14ac:dyDescent="0.25">
      <c r="A226" t="s">
        <v>218</v>
      </c>
      <c r="B226" t="s">
        <v>805</v>
      </c>
      <c r="C226" t="s">
        <v>1080</v>
      </c>
      <c r="D226" t="s">
        <v>870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hidden="1" x14ac:dyDescent="0.25">
      <c r="A227" t="s">
        <v>219</v>
      </c>
      <c r="B227" t="s">
        <v>806</v>
      </c>
      <c r="C227" t="s">
        <v>1081</v>
      </c>
      <c r="D227" t="s">
        <v>870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t="s">
        <v>11</v>
      </c>
    </row>
    <row r="228" spans="1:36" hidden="1" x14ac:dyDescent="0.25">
      <c r="A228" t="s">
        <v>167</v>
      </c>
      <c r="B228" t="s">
        <v>807</v>
      </c>
      <c r="C228" t="s">
        <v>1082</v>
      </c>
      <c r="D228" t="s">
        <v>870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t="s">
        <v>11</v>
      </c>
    </row>
    <row r="229" spans="1:36" hidden="1" x14ac:dyDescent="0.25">
      <c r="A229" t="s">
        <v>174</v>
      </c>
      <c r="B229" t="s">
        <v>808</v>
      </c>
      <c r="C229" t="s">
        <v>1083</v>
      </c>
      <c r="D229" t="s">
        <v>870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t="s">
        <v>11</v>
      </c>
    </row>
    <row r="230" spans="1:36" hidden="1" x14ac:dyDescent="0.25">
      <c r="A230" t="s">
        <v>175</v>
      </c>
      <c r="B230" t="s">
        <v>809</v>
      </c>
      <c r="C230" t="s">
        <v>1084</v>
      </c>
      <c r="D230" t="s">
        <v>870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t="s">
        <v>11</v>
      </c>
    </row>
    <row r="231" spans="1:36" hidden="1" x14ac:dyDescent="0.25">
      <c r="A231" t="s">
        <v>176</v>
      </c>
      <c r="B231" t="s">
        <v>810</v>
      </c>
      <c r="C231" t="s">
        <v>1085</v>
      </c>
      <c r="D231" t="s">
        <v>870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11</v>
      </c>
    </row>
    <row r="232" spans="1:36" hidden="1" x14ac:dyDescent="0.25">
      <c r="A232" t="s">
        <v>177</v>
      </c>
      <c r="B232" t="s">
        <v>811</v>
      </c>
      <c r="C232" t="s">
        <v>1086</v>
      </c>
      <c r="D232" t="s">
        <v>870</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t="s">
        <v>11</v>
      </c>
    </row>
    <row r="233" spans="1:36" hidden="1" x14ac:dyDescent="0.25">
      <c r="A233" t="s">
        <v>178</v>
      </c>
      <c r="B233" t="s">
        <v>812</v>
      </c>
      <c r="C233" t="s">
        <v>1087</v>
      </c>
      <c r="D233" t="s">
        <v>870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hidden="1" x14ac:dyDescent="0.25">
      <c r="A234" t="s">
        <v>220</v>
      </c>
      <c r="B234" t="s">
        <v>813</v>
      </c>
      <c r="C234" t="s">
        <v>1088</v>
      </c>
      <c r="D234" t="s">
        <v>870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hidden="1" x14ac:dyDescent="0.25">
      <c r="A235" t="s">
        <v>221</v>
      </c>
      <c r="B235" t="s">
        <v>814</v>
      </c>
      <c r="C235" t="s">
        <v>1089</v>
      </c>
      <c r="D235" t="s">
        <v>870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t="s">
        <v>11</v>
      </c>
    </row>
    <row r="236" spans="1:36" hidden="1" x14ac:dyDescent="0.25">
      <c r="A236" t="s">
        <v>21</v>
      </c>
      <c r="C236" t="s">
        <v>1090</v>
      </c>
    </row>
    <row r="237" spans="1:36" hidden="1" x14ac:dyDescent="0.25">
      <c r="A237" t="s">
        <v>168</v>
      </c>
      <c r="B237" t="s">
        <v>815</v>
      </c>
      <c r="C237" t="s">
        <v>1091</v>
      </c>
      <c r="D237" t="s">
        <v>870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83.959618000000006</v>
      </c>
      <c r="AA237">
        <v>83.985946999999996</v>
      </c>
      <c r="AB237">
        <v>84.011520000000004</v>
      </c>
      <c r="AC237">
        <v>84.036240000000006</v>
      </c>
      <c r="AD237">
        <v>84.060096999999999</v>
      </c>
      <c r="AE237">
        <v>84.085921999999997</v>
      </c>
      <c r="AF237">
        <v>84.110489000000001</v>
      </c>
      <c r="AG237">
        <v>84.135673999999995</v>
      </c>
      <c r="AH237">
        <v>84.158676</v>
      </c>
      <c r="AI237">
        <v>84.160872999999995</v>
      </c>
      <c r="AJ237" t="s">
        <v>11</v>
      </c>
    </row>
    <row r="238" spans="1:36" hidden="1" x14ac:dyDescent="0.25">
      <c r="A238" t="s">
        <v>169</v>
      </c>
      <c r="B238" t="s">
        <v>816</v>
      </c>
      <c r="C238" t="s">
        <v>1092</v>
      </c>
      <c r="D238" t="s">
        <v>870</v>
      </c>
      <c r="E238">
        <v>45.663063000000001</v>
      </c>
      <c r="F238">
        <v>45.910496000000002</v>
      </c>
      <c r="G238">
        <v>45.889392999999998</v>
      </c>
      <c r="H238">
        <v>46.024265</v>
      </c>
      <c r="I238">
        <v>46.264361999999998</v>
      </c>
      <c r="J238">
        <v>46.638469999999998</v>
      </c>
      <c r="K238">
        <v>46.987102999999998</v>
      </c>
      <c r="L238">
        <v>47.045997999999997</v>
      </c>
      <c r="M238">
        <v>47.086269000000001</v>
      </c>
      <c r="N238">
        <v>47.123058</v>
      </c>
      <c r="O238">
        <v>47.150326</v>
      </c>
      <c r="P238">
        <v>47.192653999999997</v>
      </c>
      <c r="Q238">
        <v>47.243397000000002</v>
      </c>
      <c r="R238">
        <v>47.291710000000002</v>
      </c>
      <c r="S238">
        <v>47.315643000000001</v>
      </c>
      <c r="T238">
        <v>47.344893999999996</v>
      </c>
      <c r="U238">
        <v>47.370575000000002</v>
      </c>
      <c r="V238">
        <v>47.394069999999999</v>
      </c>
      <c r="W238">
        <v>47.418373000000003</v>
      </c>
      <c r="X238">
        <v>47.446041000000001</v>
      </c>
      <c r="Y238">
        <v>47.472397000000001</v>
      </c>
      <c r="Z238">
        <v>47.502524999999999</v>
      </c>
      <c r="AA238">
        <v>47.534030999999999</v>
      </c>
      <c r="AB238">
        <v>47.563343000000003</v>
      </c>
      <c r="AC238">
        <v>47.591614</v>
      </c>
      <c r="AD238">
        <v>47.619770000000003</v>
      </c>
      <c r="AE238">
        <v>47.649310999999997</v>
      </c>
      <c r="AF238">
        <v>47.67709</v>
      </c>
      <c r="AG238">
        <v>47.707377999999999</v>
      </c>
      <c r="AH238">
        <v>47.734898000000001</v>
      </c>
      <c r="AI238">
        <v>47.742508000000001</v>
      </c>
      <c r="AJ238" s="22">
        <v>1E-3</v>
      </c>
    </row>
    <row r="239" spans="1:36" hidden="1" x14ac:dyDescent="0.25">
      <c r="A239" t="s">
        <v>170</v>
      </c>
      <c r="B239" t="s">
        <v>817</v>
      </c>
      <c r="C239" t="s">
        <v>1093</v>
      </c>
      <c r="D239" t="s">
        <v>870</v>
      </c>
      <c r="E239">
        <v>34.824202999999997</v>
      </c>
      <c r="F239">
        <v>34.946274000000003</v>
      </c>
      <c r="G239">
        <v>34.97081</v>
      </c>
      <c r="H239">
        <v>35.052776000000001</v>
      </c>
      <c r="I239">
        <v>35.147804000000001</v>
      </c>
      <c r="J239">
        <v>35.410259000000003</v>
      </c>
      <c r="K239">
        <v>35.661434</v>
      </c>
      <c r="L239">
        <v>35.708396999999998</v>
      </c>
      <c r="M239">
        <v>35.749805000000002</v>
      </c>
      <c r="N239">
        <v>35.790351999999999</v>
      </c>
      <c r="O239">
        <v>35.819491999999997</v>
      </c>
      <c r="P239">
        <v>35.865524000000001</v>
      </c>
      <c r="Q239">
        <v>35.918953000000002</v>
      </c>
      <c r="R239">
        <v>35.969673</v>
      </c>
      <c r="S239">
        <v>35.997486000000002</v>
      </c>
      <c r="T239">
        <v>36.033698999999999</v>
      </c>
      <c r="U239">
        <v>36.065173999999999</v>
      </c>
      <c r="V239">
        <v>36.093738999999999</v>
      </c>
      <c r="W239">
        <v>36.121215999999997</v>
      </c>
      <c r="X239">
        <v>36.153312999999997</v>
      </c>
      <c r="Y239">
        <v>36.183276999999997</v>
      </c>
      <c r="Z239">
        <v>36.216904</v>
      </c>
      <c r="AA239">
        <v>36.251587000000001</v>
      </c>
      <c r="AB239">
        <v>36.284657000000003</v>
      </c>
      <c r="AC239">
        <v>36.316096999999999</v>
      </c>
      <c r="AD239">
        <v>36.347023</v>
      </c>
      <c r="AE239">
        <v>36.379748999999997</v>
      </c>
      <c r="AF239">
        <v>36.410744000000001</v>
      </c>
      <c r="AG239">
        <v>36.444797999999999</v>
      </c>
      <c r="AH239">
        <v>36.475158999999998</v>
      </c>
      <c r="AI239">
        <v>36.486148999999997</v>
      </c>
      <c r="AJ239" s="22">
        <v>2E-3</v>
      </c>
    </row>
    <row r="240" spans="1:36" hidden="1" x14ac:dyDescent="0.25">
      <c r="A240" t="s">
        <v>171</v>
      </c>
      <c r="B240" t="s">
        <v>818</v>
      </c>
      <c r="C240" t="s">
        <v>1094</v>
      </c>
      <c r="D240" t="s">
        <v>870</v>
      </c>
      <c r="E240">
        <v>32.943778999999999</v>
      </c>
      <c r="F240">
        <v>32.985550000000003</v>
      </c>
      <c r="G240">
        <v>33.014969000000001</v>
      </c>
      <c r="H240">
        <v>33.101692</v>
      </c>
      <c r="I240">
        <v>33.239643000000001</v>
      </c>
      <c r="J240">
        <v>33.394688000000002</v>
      </c>
      <c r="K240">
        <v>33.548003999999999</v>
      </c>
      <c r="L240">
        <v>33.589108000000003</v>
      </c>
      <c r="M240">
        <v>33.628467999999998</v>
      </c>
      <c r="N240">
        <v>33.666705999999998</v>
      </c>
      <c r="O240">
        <v>33.695521999999997</v>
      </c>
      <c r="P240">
        <v>33.740462999999998</v>
      </c>
      <c r="Q240">
        <v>33.794907000000002</v>
      </c>
      <c r="R240">
        <v>33.846232999999998</v>
      </c>
      <c r="S240">
        <v>33.875027000000003</v>
      </c>
      <c r="T240">
        <v>33.911133</v>
      </c>
      <c r="U240">
        <v>33.944015999999998</v>
      </c>
      <c r="V240">
        <v>33.974578999999999</v>
      </c>
      <c r="W240">
        <v>34.002502</v>
      </c>
      <c r="X240">
        <v>34.035007</v>
      </c>
      <c r="Y240">
        <v>34.064804000000002</v>
      </c>
      <c r="Z240">
        <v>34.097897000000003</v>
      </c>
      <c r="AA240">
        <v>34.130966000000001</v>
      </c>
      <c r="AB240">
        <v>34.163024999999998</v>
      </c>
      <c r="AC240">
        <v>34.193134000000001</v>
      </c>
      <c r="AD240">
        <v>34.222228999999999</v>
      </c>
      <c r="AE240">
        <v>34.252704999999999</v>
      </c>
      <c r="AF240">
        <v>34.281939999999999</v>
      </c>
      <c r="AG240">
        <v>34.313786</v>
      </c>
      <c r="AH240">
        <v>34.342182000000001</v>
      </c>
      <c r="AI240">
        <v>34.351196000000002</v>
      </c>
      <c r="AJ240" s="22">
        <v>1E-3</v>
      </c>
    </row>
    <row r="241" spans="1:36" hidden="1" x14ac:dyDescent="0.25">
      <c r="A241" t="s">
        <v>172</v>
      </c>
      <c r="B241" t="s">
        <v>819</v>
      </c>
      <c r="C241" t="s">
        <v>1095</v>
      </c>
      <c r="D241" t="s">
        <v>870</v>
      </c>
      <c r="E241">
        <v>40.305720999999998</v>
      </c>
      <c r="F241">
        <v>40.387282999999996</v>
      </c>
      <c r="G241">
        <v>40.405563000000001</v>
      </c>
      <c r="H241">
        <v>40.492348</v>
      </c>
      <c r="I241">
        <v>40.661785000000002</v>
      </c>
      <c r="J241">
        <v>40.804569000000001</v>
      </c>
      <c r="K241">
        <v>40.940697</v>
      </c>
      <c r="L241">
        <v>40.980983999999999</v>
      </c>
      <c r="M241">
        <v>41.013072999999999</v>
      </c>
      <c r="N241">
        <v>41.044361000000002</v>
      </c>
      <c r="O241">
        <v>41.067065999999997</v>
      </c>
      <c r="P241">
        <v>41.104022999999998</v>
      </c>
      <c r="Q241">
        <v>41.153267</v>
      </c>
      <c r="R241">
        <v>41.197437000000001</v>
      </c>
      <c r="S241">
        <v>41.220570000000002</v>
      </c>
      <c r="T241">
        <v>41.249949999999998</v>
      </c>
      <c r="U241">
        <v>41.277279</v>
      </c>
      <c r="V241">
        <v>41.302588999999998</v>
      </c>
      <c r="W241">
        <v>41.326138</v>
      </c>
      <c r="X241">
        <v>41.353737000000002</v>
      </c>
      <c r="Y241">
        <v>41.379871000000001</v>
      </c>
      <c r="Z241">
        <v>41.409748</v>
      </c>
      <c r="AA241">
        <v>41.439807999999999</v>
      </c>
      <c r="AB241">
        <v>41.468921999999999</v>
      </c>
      <c r="AC241">
        <v>41.496395</v>
      </c>
      <c r="AD241">
        <v>41.523074999999999</v>
      </c>
      <c r="AE241">
        <v>41.551009999999998</v>
      </c>
      <c r="AF241">
        <v>41.577849999999998</v>
      </c>
      <c r="AG241">
        <v>41.607128000000003</v>
      </c>
      <c r="AH241">
        <v>41.633301000000003</v>
      </c>
      <c r="AI241">
        <v>41.639946000000002</v>
      </c>
      <c r="AJ241" s="22">
        <v>1E-3</v>
      </c>
    </row>
    <row r="242" spans="1:36" hidden="1" x14ac:dyDescent="0.25">
      <c r="A242" t="s">
        <v>173</v>
      </c>
      <c r="B242" t="s">
        <v>820</v>
      </c>
      <c r="C242" t="s">
        <v>1096</v>
      </c>
      <c r="D242" t="s">
        <v>870</v>
      </c>
      <c r="E242">
        <v>108.476738</v>
      </c>
      <c r="F242">
        <v>108.69948599999999</v>
      </c>
      <c r="G242">
        <v>108.74820699999999</v>
      </c>
      <c r="H242">
        <v>108.832588</v>
      </c>
      <c r="I242">
        <v>108.973831</v>
      </c>
      <c r="J242">
        <v>109.249664</v>
      </c>
      <c r="K242">
        <v>109.57003</v>
      </c>
      <c r="L242">
        <v>109.65327499999999</v>
      </c>
      <c r="M242">
        <v>109.701347</v>
      </c>
      <c r="N242">
        <v>109.74240899999999</v>
      </c>
      <c r="O242">
        <v>109.772041</v>
      </c>
      <c r="P242">
        <v>109.816742</v>
      </c>
      <c r="Q242">
        <v>109.870758</v>
      </c>
      <c r="R242">
        <v>109.919601</v>
      </c>
      <c r="S242">
        <v>109.942741</v>
      </c>
      <c r="T242">
        <v>109.971542</v>
      </c>
      <c r="U242">
        <v>109.992424</v>
      </c>
      <c r="V242">
        <v>110.01142900000001</v>
      </c>
      <c r="W242">
        <v>110.036186</v>
      </c>
      <c r="X242">
        <v>110.061607</v>
      </c>
      <c r="Y242">
        <v>110.086243</v>
      </c>
      <c r="Z242">
        <v>110.11288500000001</v>
      </c>
      <c r="AA242">
        <v>110.14376799999999</v>
      </c>
      <c r="AB242">
        <v>110.16793800000001</v>
      </c>
      <c r="AC242">
        <v>110.192421</v>
      </c>
      <c r="AD242">
        <v>110.218498</v>
      </c>
      <c r="AE242">
        <v>110.246521</v>
      </c>
      <c r="AF242">
        <v>110.271027</v>
      </c>
      <c r="AG242">
        <v>110.2985</v>
      </c>
      <c r="AH242">
        <v>110.32455400000001</v>
      </c>
      <c r="AI242">
        <v>110.33009300000001</v>
      </c>
      <c r="AJ242" s="22">
        <v>1E-3</v>
      </c>
    </row>
    <row r="243" spans="1:36" hidden="1" x14ac:dyDescent="0.25">
      <c r="A243" t="s">
        <v>218</v>
      </c>
      <c r="B243" t="s">
        <v>821</v>
      </c>
      <c r="C243" t="s">
        <v>1097</v>
      </c>
      <c r="D243" t="s">
        <v>870</v>
      </c>
      <c r="E243">
        <v>31.984848</v>
      </c>
      <c r="F243">
        <v>32.079276999999998</v>
      </c>
      <c r="G243">
        <v>32.095954999999996</v>
      </c>
      <c r="H243">
        <v>32.218052</v>
      </c>
      <c r="I243">
        <v>32.322338000000002</v>
      </c>
      <c r="J243">
        <v>32.510249999999999</v>
      </c>
      <c r="K243">
        <v>32.712200000000003</v>
      </c>
      <c r="L243">
        <v>32.746445000000001</v>
      </c>
      <c r="M243">
        <v>32.777709999999999</v>
      </c>
      <c r="N243">
        <v>32.806919000000001</v>
      </c>
      <c r="O243">
        <v>32.830151000000001</v>
      </c>
      <c r="P243">
        <v>32.864006000000003</v>
      </c>
      <c r="Q243">
        <v>32.909472999999998</v>
      </c>
      <c r="R243">
        <v>32.952117999999999</v>
      </c>
      <c r="S243">
        <v>32.973652000000001</v>
      </c>
      <c r="T243">
        <v>32.998638</v>
      </c>
      <c r="U243">
        <v>33.021576000000003</v>
      </c>
      <c r="V243">
        <v>33.043022000000001</v>
      </c>
      <c r="W243">
        <v>33.063079999999999</v>
      </c>
      <c r="X243">
        <v>33.086494000000002</v>
      </c>
      <c r="Y243">
        <v>33.108848999999999</v>
      </c>
      <c r="Z243">
        <v>33.135047999999998</v>
      </c>
      <c r="AA243">
        <v>33.161377000000002</v>
      </c>
      <c r="AB243">
        <v>33.187176000000001</v>
      </c>
      <c r="AC243">
        <v>33.211826000000002</v>
      </c>
      <c r="AD243">
        <v>33.235844</v>
      </c>
      <c r="AE243">
        <v>33.260899000000002</v>
      </c>
      <c r="AF243">
        <v>33.285145</v>
      </c>
      <c r="AG243">
        <v>33.311160999999998</v>
      </c>
      <c r="AH243">
        <v>33.334850000000003</v>
      </c>
      <c r="AI243">
        <v>33.338940000000001</v>
      </c>
      <c r="AJ243" s="22">
        <v>1E-3</v>
      </c>
    </row>
    <row r="244" spans="1:36" hidden="1" x14ac:dyDescent="0.25">
      <c r="A244" t="s">
        <v>219</v>
      </c>
      <c r="B244" t="s">
        <v>822</v>
      </c>
      <c r="C244" t="s">
        <v>1098</v>
      </c>
      <c r="D244" t="s">
        <v>870</v>
      </c>
      <c r="E244">
        <v>41.026488999999998</v>
      </c>
      <c r="F244">
        <v>41.159301999999997</v>
      </c>
      <c r="G244">
        <v>41.183745999999999</v>
      </c>
      <c r="H244">
        <v>41.284950000000002</v>
      </c>
      <c r="I244">
        <v>41.380820999999997</v>
      </c>
      <c r="J244">
        <v>41.495944999999999</v>
      </c>
      <c r="K244">
        <v>41.615112000000003</v>
      </c>
      <c r="L244">
        <v>41.638190999999999</v>
      </c>
      <c r="M244">
        <v>41.659584000000002</v>
      </c>
      <c r="N244">
        <v>41.680171999999999</v>
      </c>
      <c r="O244">
        <v>41.697707999999999</v>
      </c>
      <c r="P244">
        <v>41.721603000000002</v>
      </c>
      <c r="Q244">
        <v>41.760475</v>
      </c>
      <c r="R244">
        <v>41.794623999999999</v>
      </c>
      <c r="S244">
        <v>41.809265000000003</v>
      </c>
      <c r="T244">
        <v>41.825355999999999</v>
      </c>
      <c r="U244">
        <v>41.841827000000002</v>
      </c>
      <c r="V244">
        <v>41.857475000000001</v>
      </c>
      <c r="W244">
        <v>41.872025000000001</v>
      </c>
      <c r="X244">
        <v>41.889591000000003</v>
      </c>
      <c r="Y244">
        <v>41.906685000000003</v>
      </c>
      <c r="Z244">
        <v>41.928260999999999</v>
      </c>
      <c r="AA244">
        <v>41.949447999999997</v>
      </c>
      <c r="AB244">
        <v>41.970759999999999</v>
      </c>
      <c r="AC244">
        <v>41.990932000000001</v>
      </c>
      <c r="AD244">
        <v>42.010548</v>
      </c>
      <c r="AE244">
        <v>42.030791999999998</v>
      </c>
      <c r="AF244">
        <v>42.050624999999997</v>
      </c>
      <c r="AG244">
        <v>42.071582999999997</v>
      </c>
      <c r="AH244">
        <v>42.091099</v>
      </c>
      <c r="AI244">
        <v>42.090705999999997</v>
      </c>
      <c r="AJ244" s="22">
        <v>1E-3</v>
      </c>
    </row>
    <row r="245" spans="1:36" hidden="1" x14ac:dyDescent="0.25">
      <c r="A245" t="s">
        <v>167</v>
      </c>
      <c r="B245" t="s">
        <v>823</v>
      </c>
      <c r="C245" t="s">
        <v>1099</v>
      </c>
      <c r="D245" t="s">
        <v>870</v>
      </c>
      <c r="E245">
        <v>37.890968000000001</v>
      </c>
      <c r="F245">
        <v>38.104743999999997</v>
      </c>
      <c r="G245">
        <v>38.148251000000002</v>
      </c>
      <c r="H245">
        <v>38.176403000000001</v>
      </c>
      <c r="I245">
        <v>38.215446</v>
      </c>
      <c r="J245">
        <v>38.270679000000001</v>
      </c>
      <c r="K245">
        <v>38.325974000000002</v>
      </c>
      <c r="L245">
        <v>38.383159999999997</v>
      </c>
      <c r="M245">
        <v>38.442019999999999</v>
      </c>
      <c r="N245">
        <v>38.501240000000003</v>
      </c>
      <c r="O245">
        <v>38.560077999999997</v>
      </c>
      <c r="P245">
        <v>38.622481999999998</v>
      </c>
      <c r="Q245">
        <v>38.699852</v>
      </c>
      <c r="R245">
        <v>38.773335000000003</v>
      </c>
      <c r="S245">
        <v>38.782268999999999</v>
      </c>
      <c r="T245">
        <v>38.782249</v>
      </c>
      <c r="U245">
        <v>38.780642999999998</v>
      </c>
      <c r="V245">
        <v>38.773159</v>
      </c>
      <c r="W245">
        <v>38.775081999999998</v>
      </c>
      <c r="X245">
        <v>38.767200000000003</v>
      </c>
      <c r="Y245">
        <v>38.760944000000002</v>
      </c>
      <c r="Z245">
        <v>38.759739000000003</v>
      </c>
      <c r="AA245">
        <v>38.765414999999997</v>
      </c>
      <c r="AB245">
        <v>38.760944000000002</v>
      </c>
      <c r="AC245">
        <v>38.756256</v>
      </c>
      <c r="AD245">
        <v>38.757598999999999</v>
      </c>
      <c r="AE245">
        <v>38.758453000000003</v>
      </c>
      <c r="AF245">
        <v>38.753127999999997</v>
      </c>
      <c r="AG245">
        <v>38.750262999999997</v>
      </c>
      <c r="AH245">
        <v>38.751778000000002</v>
      </c>
      <c r="AI245">
        <v>38.745784999999998</v>
      </c>
      <c r="AJ245" s="22">
        <v>1E-3</v>
      </c>
    </row>
    <row r="246" spans="1:36" hidden="1" x14ac:dyDescent="0.25">
      <c r="A246" t="s">
        <v>174</v>
      </c>
      <c r="B246" t="s">
        <v>824</v>
      </c>
      <c r="C246" t="s">
        <v>1100</v>
      </c>
      <c r="D246" t="s">
        <v>870</v>
      </c>
      <c r="E246">
        <v>43.65287</v>
      </c>
      <c r="F246">
        <v>43.780406999999997</v>
      </c>
      <c r="G246">
        <v>43.842650999999996</v>
      </c>
      <c r="H246">
        <v>43.907887000000002</v>
      </c>
      <c r="I246">
        <v>43.946235999999999</v>
      </c>
      <c r="J246">
        <v>44.072063</v>
      </c>
      <c r="K246">
        <v>44.129272</v>
      </c>
      <c r="L246">
        <v>44.184756999999998</v>
      </c>
      <c r="M246">
        <v>44.242092</v>
      </c>
      <c r="N246">
        <v>44.300941000000002</v>
      </c>
      <c r="O246">
        <v>44.356749999999998</v>
      </c>
      <c r="P246">
        <v>44.419434000000003</v>
      </c>
      <c r="Q246">
        <v>44.497517000000002</v>
      </c>
      <c r="R246">
        <v>44.572448999999999</v>
      </c>
      <c r="S246">
        <v>44.584063999999998</v>
      </c>
      <c r="T246">
        <v>44.587910000000001</v>
      </c>
      <c r="U246">
        <v>44.591019000000003</v>
      </c>
      <c r="V246">
        <v>44.591968999999999</v>
      </c>
      <c r="W246">
        <v>44.593429999999998</v>
      </c>
      <c r="X246">
        <v>44.594971000000001</v>
      </c>
      <c r="Y246">
        <v>44.597672000000003</v>
      </c>
      <c r="Z246">
        <v>44.605705</v>
      </c>
      <c r="AA246">
        <v>44.613522000000003</v>
      </c>
      <c r="AB246">
        <v>44.620499000000002</v>
      </c>
      <c r="AC246">
        <v>44.626736000000001</v>
      </c>
      <c r="AD246">
        <v>44.632198000000002</v>
      </c>
      <c r="AE246">
        <v>44.638022999999997</v>
      </c>
      <c r="AF246">
        <v>44.642901999999999</v>
      </c>
      <c r="AG246">
        <v>44.648665999999999</v>
      </c>
      <c r="AH246">
        <v>44.653370000000002</v>
      </c>
      <c r="AI246">
        <v>44.651657</v>
      </c>
      <c r="AJ246" s="22">
        <v>1E-3</v>
      </c>
    </row>
    <row r="247" spans="1:36" hidden="1" x14ac:dyDescent="0.25">
      <c r="A247" t="s">
        <v>175</v>
      </c>
      <c r="B247" t="s">
        <v>825</v>
      </c>
      <c r="C247" t="s">
        <v>1101</v>
      </c>
      <c r="D247" t="s">
        <v>870</v>
      </c>
      <c r="E247">
        <v>37.960971999999998</v>
      </c>
      <c r="F247">
        <v>38.183556000000003</v>
      </c>
      <c r="G247">
        <v>38.247990000000001</v>
      </c>
      <c r="H247">
        <v>38.318049999999999</v>
      </c>
      <c r="I247">
        <v>38.382148999999998</v>
      </c>
      <c r="J247">
        <v>38.757407999999998</v>
      </c>
      <c r="K247">
        <v>38.816845000000001</v>
      </c>
      <c r="L247">
        <v>38.869777999999997</v>
      </c>
      <c r="M247">
        <v>38.924061000000002</v>
      </c>
      <c r="N247">
        <v>38.979286000000002</v>
      </c>
      <c r="O247">
        <v>39.035102999999999</v>
      </c>
      <c r="P247">
        <v>39.093857</v>
      </c>
      <c r="Q247">
        <v>39.167458000000003</v>
      </c>
      <c r="R247">
        <v>39.238135999999997</v>
      </c>
      <c r="S247">
        <v>39.245669999999997</v>
      </c>
      <c r="T247">
        <v>39.242561000000002</v>
      </c>
      <c r="U247">
        <v>39.239738000000003</v>
      </c>
      <c r="V247">
        <v>39.237426999999997</v>
      </c>
      <c r="W247">
        <v>39.234580999999999</v>
      </c>
      <c r="X247">
        <v>39.233325999999998</v>
      </c>
      <c r="Y247">
        <v>39.232323000000001</v>
      </c>
      <c r="Z247">
        <v>39.236213999999997</v>
      </c>
      <c r="AA247">
        <v>39.239303999999997</v>
      </c>
      <c r="AB247">
        <v>39.242595999999999</v>
      </c>
      <c r="AC247">
        <v>39.245266000000001</v>
      </c>
      <c r="AD247">
        <v>39.247284000000001</v>
      </c>
      <c r="AE247">
        <v>39.249409</v>
      </c>
      <c r="AF247">
        <v>39.251621</v>
      </c>
      <c r="AG247">
        <v>39.252625000000002</v>
      </c>
      <c r="AH247">
        <v>39.253841000000001</v>
      </c>
      <c r="AI247">
        <v>39.248095999999997</v>
      </c>
      <c r="AJ247" s="22">
        <v>1E-3</v>
      </c>
    </row>
    <row r="248" spans="1:36" hidden="1" x14ac:dyDescent="0.25">
      <c r="A248" t="s">
        <v>176</v>
      </c>
      <c r="B248" t="s">
        <v>826</v>
      </c>
      <c r="C248" t="s">
        <v>1102</v>
      </c>
      <c r="D248" t="s">
        <v>870</v>
      </c>
      <c r="E248">
        <v>36.791289999999996</v>
      </c>
      <c r="F248">
        <v>37.051071</v>
      </c>
      <c r="G248">
        <v>37.140670999999998</v>
      </c>
      <c r="H248">
        <v>37.228886000000003</v>
      </c>
      <c r="I248">
        <v>37.273636000000003</v>
      </c>
      <c r="J248">
        <v>37.866382999999999</v>
      </c>
      <c r="K248">
        <v>37.912846000000002</v>
      </c>
      <c r="L248">
        <v>37.958838999999998</v>
      </c>
      <c r="M248">
        <v>38.006667999999998</v>
      </c>
      <c r="N248">
        <v>38.055892999999998</v>
      </c>
      <c r="O248">
        <v>38.106242999999999</v>
      </c>
      <c r="P248">
        <v>38.160328</v>
      </c>
      <c r="Q248">
        <v>38.232253999999998</v>
      </c>
      <c r="R248">
        <v>38.297328999999998</v>
      </c>
      <c r="S248">
        <v>38.298706000000003</v>
      </c>
      <c r="T248">
        <v>38.290801999999999</v>
      </c>
      <c r="U248">
        <v>38.285190999999998</v>
      </c>
      <c r="V248">
        <v>38.279468999999999</v>
      </c>
      <c r="W248">
        <v>38.27375</v>
      </c>
      <c r="X248">
        <v>38.269302000000003</v>
      </c>
      <c r="Y248">
        <v>38.265510999999996</v>
      </c>
      <c r="Z248">
        <v>38.267074999999998</v>
      </c>
      <c r="AA248">
        <v>38.268295000000002</v>
      </c>
      <c r="AB248">
        <v>38.269333000000003</v>
      </c>
      <c r="AC248">
        <v>38.270046000000001</v>
      </c>
      <c r="AD248">
        <v>38.270432</v>
      </c>
      <c r="AE248">
        <v>38.270870000000002</v>
      </c>
      <c r="AF248">
        <v>38.271281999999999</v>
      </c>
      <c r="AG248">
        <v>38.271858000000002</v>
      </c>
      <c r="AH248">
        <v>38.272247</v>
      </c>
      <c r="AI248">
        <v>38.266433999999997</v>
      </c>
      <c r="AJ248" s="22">
        <v>1E-3</v>
      </c>
    </row>
    <row r="249" spans="1:36" hidden="1" x14ac:dyDescent="0.25">
      <c r="A249" t="s">
        <v>177</v>
      </c>
      <c r="B249" t="s">
        <v>827</v>
      </c>
      <c r="C249" t="s">
        <v>1103</v>
      </c>
      <c r="D249" t="s">
        <v>870</v>
      </c>
      <c r="E249">
        <v>40.946739000000001</v>
      </c>
      <c r="F249">
        <v>41.165401000000003</v>
      </c>
      <c r="G249">
        <v>41.233997000000002</v>
      </c>
      <c r="H249">
        <v>41.310169000000002</v>
      </c>
      <c r="I249">
        <v>41.372677000000003</v>
      </c>
      <c r="J249">
        <v>41.771262999999998</v>
      </c>
      <c r="K249">
        <v>41.848080000000003</v>
      </c>
      <c r="L249">
        <v>41.905037</v>
      </c>
      <c r="M249">
        <v>41.965907999999999</v>
      </c>
      <c r="N249">
        <v>42.024020999999998</v>
      </c>
      <c r="O249">
        <v>42.082507999999997</v>
      </c>
      <c r="P249">
        <v>42.146816000000001</v>
      </c>
      <c r="Q249">
        <v>42.226063000000003</v>
      </c>
      <c r="R249">
        <v>42.301819000000002</v>
      </c>
      <c r="S249">
        <v>42.312859000000003</v>
      </c>
      <c r="T249">
        <v>42.313599000000004</v>
      </c>
      <c r="U249">
        <v>42.314067999999999</v>
      </c>
      <c r="V249">
        <v>42.313201999999997</v>
      </c>
      <c r="W249">
        <v>42.310909000000002</v>
      </c>
      <c r="X249">
        <v>42.310184</v>
      </c>
      <c r="Y249">
        <v>42.309738000000003</v>
      </c>
      <c r="Z249">
        <v>42.314113999999996</v>
      </c>
      <c r="AA249">
        <v>42.318004999999999</v>
      </c>
      <c r="AB249">
        <v>42.321629000000001</v>
      </c>
      <c r="AC249">
        <v>42.324787000000001</v>
      </c>
      <c r="AD249">
        <v>42.327495999999996</v>
      </c>
      <c r="AE249">
        <v>42.330441</v>
      </c>
      <c r="AF249">
        <v>42.333229000000003</v>
      </c>
      <c r="AG249">
        <v>42.336159000000002</v>
      </c>
      <c r="AH249">
        <v>42.338478000000002</v>
      </c>
      <c r="AI249">
        <v>42.334235999999997</v>
      </c>
      <c r="AJ249" s="22">
        <v>1E-3</v>
      </c>
    </row>
    <row r="250" spans="1:36" hidden="1" x14ac:dyDescent="0.25">
      <c r="A250" t="s">
        <v>178</v>
      </c>
      <c r="B250" t="s">
        <v>828</v>
      </c>
      <c r="C250" t="s">
        <v>1104</v>
      </c>
      <c r="D250" t="s">
        <v>870</v>
      </c>
      <c r="E250">
        <v>68.516555999999994</v>
      </c>
      <c r="F250">
        <v>68.677681000000007</v>
      </c>
      <c r="G250">
        <v>68.730323999999996</v>
      </c>
      <c r="H250">
        <v>68.795897999999994</v>
      </c>
      <c r="I250">
        <v>68.84066</v>
      </c>
      <c r="J250">
        <v>68.872626999999994</v>
      </c>
      <c r="K250">
        <v>68.922416999999996</v>
      </c>
      <c r="L250">
        <v>68.970230000000001</v>
      </c>
      <c r="M250">
        <v>69.021125999999995</v>
      </c>
      <c r="N250">
        <v>69.072577999999993</v>
      </c>
      <c r="O250">
        <v>69.124199000000004</v>
      </c>
      <c r="P250">
        <v>69.179839999999999</v>
      </c>
      <c r="Q250">
        <v>69.252724000000001</v>
      </c>
      <c r="R250">
        <v>69.320044999999993</v>
      </c>
      <c r="S250">
        <v>69.321663000000001</v>
      </c>
      <c r="T250">
        <v>69.312316999999993</v>
      </c>
      <c r="U250">
        <v>69.310203999999999</v>
      </c>
      <c r="V250">
        <v>69.308411000000007</v>
      </c>
      <c r="W250">
        <v>69.304221999999996</v>
      </c>
      <c r="X250">
        <v>69.302704000000006</v>
      </c>
      <c r="Y250">
        <v>69.301361</v>
      </c>
      <c r="Z250">
        <v>69.306145000000001</v>
      </c>
      <c r="AA250">
        <v>69.309853000000004</v>
      </c>
      <c r="AB250">
        <v>69.313377000000003</v>
      </c>
      <c r="AC250">
        <v>69.316040000000001</v>
      </c>
      <c r="AD250">
        <v>69.318252999999999</v>
      </c>
      <c r="AE250">
        <v>69.320580000000007</v>
      </c>
      <c r="AF250">
        <v>69.322708000000006</v>
      </c>
      <c r="AG250">
        <v>69.325194999999994</v>
      </c>
      <c r="AH250">
        <v>69.327102999999994</v>
      </c>
      <c r="AI250">
        <v>69.322777000000002</v>
      </c>
      <c r="AJ250" s="22">
        <v>0</v>
      </c>
    </row>
    <row r="251" spans="1:36" hidden="1" x14ac:dyDescent="0.25">
      <c r="A251" t="s">
        <v>220</v>
      </c>
      <c r="B251" t="s">
        <v>829</v>
      </c>
      <c r="C251" t="s">
        <v>1105</v>
      </c>
      <c r="D251" t="s">
        <v>870</v>
      </c>
      <c r="E251">
        <v>35.993552999999999</v>
      </c>
      <c r="F251">
        <v>36.034835999999999</v>
      </c>
      <c r="G251">
        <v>36.078994999999999</v>
      </c>
      <c r="H251">
        <v>36.154902999999997</v>
      </c>
      <c r="I251">
        <v>36.223564000000003</v>
      </c>
      <c r="J251">
        <v>36.458694000000001</v>
      </c>
      <c r="K251">
        <v>36.537624000000001</v>
      </c>
      <c r="L251">
        <v>36.601455999999999</v>
      </c>
      <c r="M251">
        <v>36.669204999999998</v>
      </c>
      <c r="N251">
        <v>36.736713000000002</v>
      </c>
      <c r="O251">
        <v>36.799247999999999</v>
      </c>
      <c r="P251">
        <v>36.871929000000002</v>
      </c>
      <c r="Q251">
        <v>36.957863000000003</v>
      </c>
      <c r="R251">
        <v>37.041770999999997</v>
      </c>
      <c r="S251">
        <v>37.061058000000003</v>
      </c>
      <c r="T251">
        <v>37.074748999999997</v>
      </c>
      <c r="U251">
        <v>37.086768999999997</v>
      </c>
      <c r="V251">
        <v>37.096972999999998</v>
      </c>
      <c r="W251">
        <v>37.104809000000003</v>
      </c>
      <c r="X251">
        <v>37.116024000000003</v>
      </c>
      <c r="Y251">
        <v>37.125587000000003</v>
      </c>
      <c r="Z251">
        <v>37.138733000000002</v>
      </c>
      <c r="AA251">
        <v>37.150967000000001</v>
      </c>
      <c r="AB251">
        <v>37.163063000000001</v>
      </c>
      <c r="AC251">
        <v>37.173515000000002</v>
      </c>
      <c r="AD251">
        <v>37.1828</v>
      </c>
      <c r="AE251">
        <v>37.192799000000001</v>
      </c>
      <c r="AF251">
        <v>37.202297000000002</v>
      </c>
      <c r="AG251">
        <v>37.213206999999997</v>
      </c>
      <c r="AH251">
        <v>37.221958000000001</v>
      </c>
      <c r="AI251">
        <v>37.224753999999997</v>
      </c>
      <c r="AJ251" s="22">
        <v>1E-3</v>
      </c>
    </row>
    <row r="252" spans="1:36" hidden="1" x14ac:dyDescent="0.25">
      <c r="A252" t="s">
        <v>221</v>
      </c>
      <c r="B252" t="s">
        <v>830</v>
      </c>
      <c r="C252" t="s">
        <v>1106</v>
      </c>
      <c r="D252" t="s">
        <v>870</v>
      </c>
      <c r="E252">
        <v>48.994880999999999</v>
      </c>
      <c r="F252">
        <v>48.981445000000001</v>
      </c>
      <c r="G252">
        <v>49.033718</v>
      </c>
      <c r="H252">
        <v>49.23753</v>
      </c>
      <c r="I252">
        <v>49.323878999999998</v>
      </c>
      <c r="J252">
        <v>49.615734000000003</v>
      </c>
      <c r="K252">
        <v>49.829509999999999</v>
      </c>
      <c r="L252">
        <v>49.888396999999998</v>
      </c>
      <c r="M252">
        <v>49.951092000000003</v>
      </c>
      <c r="N252">
        <v>50.012894000000003</v>
      </c>
      <c r="O252">
        <v>50.070148000000003</v>
      </c>
      <c r="P252">
        <v>50.136726000000003</v>
      </c>
      <c r="Q252">
        <v>50.218181999999999</v>
      </c>
      <c r="R252">
        <v>50.294468000000002</v>
      </c>
      <c r="S252">
        <v>50.305827999999998</v>
      </c>
      <c r="T252">
        <v>50.310657999999997</v>
      </c>
      <c r="U252">
        <v>50.314106000000002</v>
      </c>
      <c r="V252">
        <v>50.316752999999999</v>
      </c>
      <c r="W252">
        <v>50.319664000000003</v>
      </c>
      <c r="X252">
        <v>50.324931999999997</v>
      </c>
      <c r="Y252">
        <v>50.329830000000001</v>
      </c>
      <c r="Z252">
        <v>50.338036000000002</v>
      </c>
      <c r="AA252">
        <v>50.348312</v>
      </c>
      <c r="AB252">
        <v>50.35342</v>
      </c>
      <c r="AC252">
        <v>50.360176000000003</v>
      </c>
      <c r="AD252">
        <v>50.367713999999999</v>
      </c>
      <c r="AE252">
        <v>50.375816</v>
      </c>
      <c r="AF252">
        <v>50.382323999999997</v>
      </c>
      <c r="AG252">
        <v>50.390315999999999</v>
      </c>
      <c r="AH252">
        <v>50.396991999999997</v>
      </c>
      <c r="AI252">
        <v>50.396801000000004</v>
      </c>
      <c r="AJ252" s="22">
        <v>1E-3</v>
      </c>
    </row>
    <row r="253" spans="1:36" hidden="1" x14ac:dyDescent="0.25">
      <c r="A253" t="s">
        <v>20</v>
      </c>
      <c r="C253" t="s">
        <v>1107</v>
      </c>
    </row>
    <row r="254" spans="1:36" hidden="1" x14ac:dyDescent="0.25">
      <c r="A254" t="s">
        <v>168</v>
      </c>
      <c r="B254" t="s">
        <v>831</v>
      </c>
      <c r="C254" t="s">
        <v>1108</v>
      </c>
      <c r="D254" t="s">
        <v>870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hidden="1" x14ac:dyDescent="0.25">
      <c r="A255" t="s">
        <v>169</v>
      </c>
      <c r="B255" t="s">
        <v>832</v>
      </c>
      <c r="C255" t="s">
        <v>1109</v>
      </c>
      <c r="D255" t="s">
        <v>870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hidden="1" x14ac:dyDescent="0.25">
      <c r="A256" t="s">
        <v>170</v>
      </c>
      <c r="B256" t="s">
        <v>833</v>
      </c>
      <c r="C256" t="s">
        <v>1110</v>
      </c>
      <c r="D256" t="s">
        <v>870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hidden="1" x14ac:dyDescent="0.25">
      <c r="A257" t="s">
        <v>171</v>
      </c>
      <c r="B257" t="s">
        <v>834</v>
      </c>
      <c r="C257" t="s">
        <v>1111</v>
      </c>
      <c r="D257" t="s">
        <v>870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hidden="1" x14ac:dyDescent="0.25">
      <c r="A258" t="s">
        <v>172</v>
      </c>
      <c r="B258" t="s">
        <v>835</v>
      </c>
      <c r="C258" t="s">
        <v>1112</v>
      </c>
      <c r="D258" t="s">
        <v>870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hidden="1" x14ac:dyDescent="0.25">
      <c r="A259" t="s">
        <v>173</v>
      </c>
      <c r="B259" t="s">
        <v>836</v>
      </c>
      <c r="C259" t="s">
        <v>1113</v>
      </c>
      <c r="D259" t="s">
        <v>870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hidden="1" x14ac:dyDescent="0.25">
      <c r="A260" t="s">
        <v>218</v>
      </c>
      <c r="B260" t="s">
        <v>837</v>
      </c>
      <c r="C260" t="s">
        <v>1114</v>
      </c>
      <c r="D260" t="s">
        <v>870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hidden="1" x14ac:dyDescent="0.25">
      <c r="A261" t="s">
        <v>219</v>
      </c>
      <c r="B261" t="s">
        <v>838</v>
      </c>
      <c r="C261" t="s">
        <v>1115</v>
      </c>
      <c r="D261" t="s">
        <v>870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11</v>
      </c>
    </row>
    <row r="262" spans="1:36" hidden="1" x14ac:dyDescent="0.25">
      <c r="A262" t="s">
        <v>167</v>
      </c>
      <c r="B262" t="s">
        <v>839</v>
      </c>
      <c r="C262" t="s">
        <v>1116</v>
      </c>
      <c r="D262" t="s">
        <v>870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hidden="1" x14ac:dyDescent="0.25">
      <c r="A263" t="s">
        <v>174</v>
      </c>
      <c r="B263" t="s">
        <v>840</v>
      </c>
      <c r="C263" t="s">
        <v>1117</v>
      </c>
      <c r="D263" t="s">
        <v>870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t="s">
        <v>11</v>
      </c>
    </row>
    <row r="264" spans="1:36" hidden="1" x14ac:dyDescent="0.25">
      <c r="A264" t="s">
        <v>175</v>
      </c>
      <c r="B264" t="s">
        <v>841</v>
      </c>
      <c r="C264" t="s">
        <v>1118</v>
      </c>
      <c r="D264" t="s">
        <v>870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t="s">
        <v>11</v>
      </c>
    </row>
    <row r="265" spans="1:36" hidden="1" x14ac:dyDescent="0.25">
      <c r="A265" t="s">
        <v>176</v>
      </c>
      <c r="B265" t="s">
        <v>842</v>
      </c>
      <c r="C265" t="s">
        <v>1119</v>
      </c>
      <c r="D265" t="s">
        <v>870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t="s">
        <v>11</v>
      </c>
    </row>
    <row r="266" spans="1:36" hidden="1" x14ac:dyDescent="0.25">
      <c r="A266" t="s">
        <v>177</v>
      </c>
      <c r="B266" t="s">
        <v>843</v>
      </c>
      <c r="C266" t="s">
        <v>1120</v>
      </c>
      <c r="D266" t="s">
        <v>870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t="s">
        <v>11</v>
      </c>
    </row>
    <row r="267" spans="1:36" hidden="1" x14ac:dyDescent="0.25">
      <c r="A267" t="s">
        <v>178</v>
      </c>
      <c r="B267" t="s">
        <v>844</v>
      </c>
      <c r="C267" t="s">
        <v>1121</v>
      </c>
      <c r="D267" t="s">
        <v>870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hidden="1" x14ac:dyDescent="0.25">
      <c r="A268" t="s">
        <v>220</v>
      </c>
      <c r="B268" t="s">
        <v>845</v>
      </c>
      <c r="C268" t="s">
        <v>1122</v>
      </c>
      <c r="D268" t="s">
        <v>870</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hidden="1" x14ac:dyDescent="0.25">
      <c r="A269" t="s">
        <v>221</v>
      </c>
      <c r="B269" t="s">
        <v>846</v>
      </c>
      <c r="C269" t="s">
        <v>1123</v>
      </c>
      <c r="D269" t="s">
        <v>870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hidden="1" x14ac:dyDescent="0.25">
      <c r="A270" t="s">
        <v>19</v>
      </c>
      <c r="C270" t="s">
        <v>1124</v>
      </c>
    </row>
    <row r="271" spans="1:36" hidden="1" x14ac:dyDescent="0.25">
      <c r="A271" t="s">
        <v>168</v>
      </c>
      <c r="B271" t="s">
        <v>847</v>
      </c>
      <c r="C271" t="s">
        <v>1125</v>
      </c>
      <c r="D271" t="s">
        <v>870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hidden="1" x14ac:dyDescent="0.25">
      <c r="A272" t="s">
        <v>169</v>
      </c>
      <c r="B272" t="s">
        <v>848</v>
      </c>
      <c r="C272" t="s">
        <v>1126</v>
      </c>
      <c r="D272" t="s">
        <v>870</v>
      </c>
      <c r="E272">
        <v>88.172400999999994</v>
      </c>
      <c r="F272">
        <v>86.399970999999994</v>
      </c>
      <c r="G272">
        <v>84.808952000000005</v>
      </c>
      <c r="H272">
        <v>83.233611999999994</v>
      </c>
      <c r="I272">
        <v>81.648314999999997</v>
      </c>
      <c r="J272">
        <v>80.139679000000001</v>
      </c>
      <c r="K272">
        <v>78.798721</v>
      </c>
      <c r="L272">
        <v>77.618668</v>
      </c>
      <c r="M272">
        <v>76.472381999999996</v>
      </c>
      <c r="N272">
        <v>75.381859000000006</v>
      </c>
      <c r="O272">
        <v>74.342078999999998</v>
      </c>
      <c r="P272">
        <v>73.351128000000003</v>
      </c>
      <c r="Q272">
        <v>72.405602000000002</v>
      </c>
      <c r="R272">
        <v>71.504470999999995</v>
      </c>
      <c r="S272">
        <v>70.623099999999994</v>
      </c>
      <c r="T272">
        <v>69.778694000000002</v>
      </c>
      <c r="U272">
        <v>68.970725999999999</v>
      </c>
      <c r="V272">
        <v>68.200232999999997</v>
      </c>
      <c r="W272">
        <v>67.468613000000005</v>
      </c>
      <c r="X272">
        <v>66.769904999999994</v>
      </c>
      <c r="Y272">
        <v>66.104263000000003</v>
      </c>
      <c r="Z272">
        <v>65.472054</v>
      </c>
      <c r="AA272">
        <v>64.86985</v>
      </c>
      <c r="AB272">
        <v>64.295096999999998</v>
      </c>
      <c r="AC272">
        <v>63.74736</v>
      </c>
      <c r="AD272">
        <v>63.225352999999998</v>
      </c>
      <c r="AE272">
        <v>62.727795</v>
      </c>
      <c r="AF272">
        <v>62.253174000000001</v>
      </c>
      <c r="AG272">
        <v>61.800902999999998</v>
      </c>
      <c r="AH272">
        <v>61.370162999999998</v>
      </c>
      <c r="AI272">
        <v>60.939297000000003</v>
      </c>
      <c r="AJ272" s="22">
        <v>-1.2E-2</v>
      </c>
    </row>
    <row r="273" spans="1:36" hidden="1" x14ac:dyDescent="0.25">
      <c r="A273" t="s">
        <v>170</v>
      </c>
      <c r="B273" t="s">
        <v>849</v>
      </c>
      <c r="C273" t="s">
        <v>1127</v>
      </c>
      <c r="D273" t="s">
        <v>870</v>
      </c>
      <c r="E273">
        <v>74.783653000000001</v>
      </c>
      <c r="F273">
        <v>73.357979</v>
      </c>
      <c r="G273">
        <v>71.953750999999997</v>
      </c>
      <c r="H273">
        <v>70.719711000000004</v>
      </c>
      <c r="I273">
        <v>69.347244000000003</v>
      </c>
      <c r="J273">
        <v>67.938430999999994</v>
      </c>
      <c r="K273">
        <v>66.553398000000001</v>
      </c>
      <c r="L273">
        <v>65.428207</v>
      </c>
      <c r="M273">
        <v>64.348526000000007</v>
      </c>
      <c r="N273">
        <v>63.318854999999999</v>
      </c>
      <c r="O273">
        <v>62.337359999999997</v>
      </c>
      <c r="P273">
        <v>61.402225000000001</v>
      </c>
      <c r="Q273">
        <v>60.510147000000003</v>
      </c>
      <c r="R273">
        <v>59.660384999999998</v>
      </c>
      <c r="S273">
        <v>58.827835</v>
      </c>
      <c r="T273">
        <v>58.029671</v>
      </c>
      <c r="U273">
        <v>57.267864000000003</v>
      </c>
      <c r="V273">
        <v>56.541992</v>
      </c>
      <c r="W273">
        <v>55.850093999999999</v>
      </c>
      <c r="X273">
        <v>55.190750000000001</v>
      </c>
      <c r="Y273">
        <v>54.562252000000001</v>
      </c>
      <c r="Z273">
        <v>53.965412000000001</v>
      </c>
      <c r="AA273">
        <v>53.396357999999999</v>
      </c>
      <c r="AB273">
        <v>52.853844000000002</v>
      </c>
      <c r="AC273">
        <v>52.336692999999997</v>
      </c>
      <c r="AD273">
        <v>51.843735000000002</v>
      </c>
      <c r="AE273">
        <v>51.373885999999999</v>
      </c>
      <c r="AF273">
        <v>50.926085999999998</v>
      </c>
      <c r="AG273">
        <v>50.499366999999999</v>
      </c>
      <c r="AH273">
        <v>50.092716000000003</v>
      </c>
      <c r="AI273">
        <v>49.685004999999997</v>
      </c>
      <c r="AJ273" s="22">
        <v>-1.4E-2</v>
      </c>
    </row>
    <row r="274" spans="1:36" hidden="1" x14ac:dyDescent="0.25">
      <c r="A274" t="s">
        <v>171</v>
      </c>
      <c r="B274" t="s">
        <v>850</v>
      </c>
      <c r="C274" t="s">
        <v>1128</v>
      </c>
      <c r="D274" t="s">
        <v>870</v>
      </c>
      <c r="E274">
        <v>73.265236000000002</v>
      </c>
      <c r="F274">
        <v>71.675255000000007</v>
      </c>
      <c r="G274">
        <v>70.154205000000005</v>
      </c>
      <c r="H274">
        <v>68.806030000000007</v>
      </c>
      <c r="I274">
        <v>67.396950000000004</v>
      </c>
      <c r="J274">
        <v>65.979461999999998</v>
      </c>
      <c r="K274">
        <v>64.717155000000005</v>
      </c>
      <c r="L274">
        <v>63.567290999999997</v>
      </c>
      <c r="M274">
        <v>62.464542000000002</v>
      </c>
      <c r="N274">
        <v>61.415835999999999</v>
      </c>
      <c r="O274">
        <v>60.416316999999999</v>
      </c>
      <c r="P274">
        <v>59.463650000000001</v>
      </c>
      <c r="Q274">
        <v>58.555145000000003</v>
      </c>
      <c r="R274">
        <v>57.689964000000003</v>
      </c>
      <c r="S274">
        <v>56.842804000000001</v>
      </c>
      <c r="T274">
        <v>56.030579000000003</v>
      </c>
      <c r="U274">
        <v>55.256138</v>
      </c>
      <c r="V274">
        <v>54.517795999999997</v>
      </c>
      <c r="W274">
        <v>53.813965000000003</v>
      </c>
      <c r="X274">
        <v>53.143303000000003</v>
      </c>
      <c r="Y274">
        <v>52.504173000000002</v>
      </c>
      <c r="Z274">
        <v>51.897263000000002</v>
      </c>
      <c r="AA274">
        <v>51.318451000000003</v>
      </c>
      <c r="AB274">
        <v>50.766724000000004</v>
      </c>
      <c r="AC274">
        <v>50.240696</v>
      </c>
      <c r="AD274">
        <v>49.739165999999997</v>
      </c>
      <c r="AE274">
        <v>49.261111999999997</v>
      </c>
      <c r="AF274">
        <v>48.805523000000001</v>
      </c>
      <c r="AG274">
        <v>48.371310999999999</v>
      </c>
      <c r="AH274">
        <v>47.957478000000002</v>
      </c>
      <c r="AI274">
        <v>47.542931000000003</v>
      </c>
      <c r="AJ274" s="22">
        <v>-1.4E-2</v>
      </c>
    </row>
    <row r="275" spans="1:36" hidden="1" x14ac:dyDescent="0.25">
      <c r="A275" t="s">
        <v>172</v>
      </c>
      <c r="B275" t="s">
        <v>851</v>
      </c>
      <c r="C275" t="s">
        <v>1129</v>
      </c>
      <c r="D275" t="s">
        <v>870</v>
      </c>
      <c r="E275">
        <v>83.906943999999996</v>
      </c>
      <c r="F275">
        <v>82.041374000000005</v>
      </c>
      <c r="G275">
        <v>80.345825000000005</v>
      </c>
      <c r="H275">
        <v>78.763321000000005</v>
      </c>
      <c r="I275">
        <v>77.225196999999994</v>
      </c>
      <c r="J275">
        <v>75.644737000000006</v>
      </c>
      <c r="K275">
        <v>74.246346000000003</v>
      </c>
      <c r="L275">
        <v>72.988158999999996</v>
      </c>
      <c r="M275">
        <v>71.776191999999995</v>
      </c>
      <c r="N275">
        <v>70.624649000000005</v>
      </c>
      <c r="O275">
        <v>69.526848000000001</v>
      </c>
      <c r="P275">
        <v>68.480041999999997</v>
      </c>
      <c r="Q275">
        <v>67.481780999999998</v>
      </c>
      <c r="R275">
        <v>66.530356999999995</v>
      </c>
      <c r="S275">
        <v>65.601089000000002</v>
      </c>
      <c r="T275">
        <v>64.710967999999994</v>
      </c>
      <c r="U275">
        <v>63.862594999999999</v>
      </c>
      <c r="V275">
        <v>63.053348999999997</v>
      </c>
      <c r="W275">
        <v>62.282322000000001</v>
      </c>
      <c r="X275">
        <v>61.547237000000003</v>
      </c>
      <c r="Y275">
        <v>60.846691</v>
      </c>
      <c r="Z275">
        <v>60.181182999999997</v>
      </c>
      <c r="AA275">
        <v>59.546557999999997</v>
      </c>
      <c r="AB275">
        <v>58.941462999999999</v>
      </c>
      <c r="AC275">
        <v>58.364528999999997</v>
      </c>
      <c r="AD275">
        <v>57.814396000000002</v>
      </c>
      <c r="AE275">
        <v>57.289917000000003</v>
      </c>
      <c r="AF275">
        <v>56.789988999999998</v>
      </c>
      <c r="AG275">
        <v>56.314644000000001</v>
      </c>
      <c r="AH275">
        <v>55.860928000000001</v>
      </c>
      <c r="AI275">
        <v>55.408726000000001</v>
      </c>
      <c r="AJ275" s="22">
        <v>-1.4E-2</v>
      </c>
    </row>
    <row r="276" spans="1:36" hidden="1" x14ac:dyDescent="0.25">
      <c r="A276" t="s">
        <v>173</v>
      </c>
      <c r="B276" t="s">
        <v>852</v>
      </c>
      <c r="C276" t="s">
        <v>1130</v>
      </c>
      <c r="D276" t="s">
        <v>870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t="s">
        <v>11</v>
      </c>
    </row>
    <row r="277" spans="1:36" hidden="1" x14ac:dyDescent="0.25">
      <c r="A277" t="s">
        <v>218</v>
      </c>
      <c r="B277" t="s">
        <v>853</v>
      </c>
      <c r="C277" t="s">
        <v>1131</v>
      </c>
      <c r="D277" t="s">
        <v>870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t="s">
        <v>11</v>
      </c>
    </row>
    <row r="278" spans="1:36" hidden="1" x14ac:dyDescent="0.25">
      <c r="A278" t="s">
        <v>219</v>
      </c>
      <c r="B278" t="s">
        <v>854</v>
      </c>
      <c r="C278" t="s">
        <v>1132</v>
      </c>
      <c r="D278" t="s">
        <v>870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t="s">
        <v>11</v>
      </c>
    </row>
    <row r="279" spans="1:36" hidden="1" x14ac:dyDescent="0.25">
      <c r="A279" t="s">
        <v>167</v>
      </c>
      <c r="B279" t="s">
        <v>855</v>
      </c>
      <c r="C279" t="s">
        <v>1133</v>
      </c>
      <c r="D279" t="s">
        <v>870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t="s">
        <v>11</v>
      </c>
    </row>
    <row r="280" spans="1:36" hidden="1" x14ac:dyDescent="0.25">
      <c r="A280" t="s">
        <v>174</v>
      </c>
      <c r="B280" t="s">
        <v>856</v>
      </c>
      <c r="C280" t="s">
        <v>1134</v>
      </c>
      <c r="D280" t="s">
        <v>870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t="s">
        <v>11</v>
      </c>
    </row>
    <row r="281" spans="1:36" hidden="1" x14ac:dyDescent="0.25">
      <c r="A281" t="s">
        <v>175</v>
      </c>
      <c r="B281" t="s">
        <v>857</v>
      </c>
      <c r="C281" t="s">
        <v>1135</v>
      </c>
      <c r="D281" t="s">
        <v>870</v>
      </c>
      <c r="E281">
        <v>89.347449999999995</v>
      </c>
      <c r="F281">
        <v>87.329300000000003</v>
      </c>
      <c r="G281">
        <v>85.184134999999998</v>
      </c>
      <c r="H281">
        <v>83.320885000000004</v>
      </c>
      <c r="I281">
        <v>81.574569999999994</v>
      </c>
      <c r="J281">
        <v>79.828132999999994</v>
      </c>
      <c r="K281">
        <v>78.262009000000006</v>
      </c>
      <c r="L281">
        <v>76.773871999999997</v>
      </c>
      <c r="M281">
        <v>75.355675000000005</v>
      </c>
      <c r="N281">
        <v>74.006218000000004</v>
      </c>
      <c r="O281">
        <v>72.721878000000004</v>
      </c>
      <c r="P281">
        <v>71.499741</v>
      </c>
      <c r="Q281">
        <v>70.336685000000003</v>
      </c>
      <c r="R281">
        <v>69.242469999999997</v>
      </c>
      <c r="S281">
        <v>68.129729999999995</v>
      </c>
      <c r="T281">
        <v>67.051804000000004</v>
      </c>
      <c r="U281">
        <v>66.015197999999998</v>
      </c>
      <c r="V281">
        <v>65.026236999999995</v>
      </c>
      <c r="W281">
        <v>64.084609999999998</v>
      </c>
      <c r="X281">
        <v>63.185032</v>
      </c>
      <c r="Y281">
        <v>62.327117999999999</v>
      </c>
      <c r="Z281">
        <v>61.511372000000001</v>
      </c>
      <c r="AA281">
        <v>60.733131</v>
      </c>
      <c r="AB281">
        <v>59.989445000000003</v>
      </c>
      <c r="AC281">
        <v>59.279732000000003</v>
      </c>
      <c r="AD281">
        <v>58.602367000000001</v>
      </c>
      <c r="AE281">
        <v>57.955734</v>
      </c>
      <c r="AF281">
        <v>57.338303000000003</v>
      </c>
      <c r="AG281">
        <v>56.748973999999997</v>
      </c>
      <c r="AH281">
        <v>56.186554000000001</v>
      </c>
      <c r="AI281">
        <v>55.643371999999999</v>
      </c>
      <c r="AJ281" s="22">
        <v>-1.6E-2</v>
      </c>
    </row>
    <row r="282" spans="1:36" hidden="1" x14ac:dyDescent="0.25">
      <c r="A282" t="s">
        <v>176</v>
      </c>
      <c r="B282" t="s">
        <v>858</v>
      </c>
      <c r="C282" t="s">
        <v>1136</v>
      </c>
      <c r="D282" t="s">
        <v>870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t="s">
        <v>11</v>
      </c>
    </row>
    <row r="283" spans="1:36" hidden="1" x14ac:dyDescent="0.25">
      <c r="A283" t="s">
        <v>177</v>
      </c>
      <c r="B283" t="s">
        <v>859</v>
      </c>
      <c r="C283" t="s">
        <v>1137</v>
      </c>
      <c r="D283" t="s">
        <v>870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t="s">
        <v>11</v>
      </c>
    </row>
    <row r="284" spans="1:36" hidden="1" x14ac:dyDescent="0.25">
      <c r="A284" t="s">
        <v>178</v>
      </c>
      <c r="B284" t="s">
        <v>860</v>
      </c>
      <c r="C284" t="s">
        <v>1138</v>
      </c>
      <c r="D284" t="s">
        <v>870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t="s">
        <v>11</v>
      </c>
    </row>
    <row r="285" spans="1:36" hidden="1" x14ac:dyDescent="0.25">
      <c r="A285" t="s">
        <v>220</v>
      </c>
      <c r="B285" t="s">
        <v>861</v>
      </c>
      <c r="C285" t="s">
        <v>1139</v>
      </c>
      <c r="D285" t="s">
        <v>870</v>
      </c>
      <c r="E285">
        <v>80.477905000000007</v>
      </c>
      <c r="F285">
        <v>78.751418999999999</v>
      </c>
      <c r="G285">
        <v>77.003074999999995</v>
      </c>
      <c r="H285">
        <v>75.456397999999993</v>
      </c>
      <c r="I285">
        <v>73.929458999999994</v>
      </c>
      <c r="J285">
        <v>72.294196999999997</v>
      </c>
      <c r="K285">
        <v>70.989058999999997</v>
      </c>
      <c r="L285">
        <v>69.744399999999999</v>
      </c>
      <c r="M285">
        <v>68.558823000000004</v>
      </c>
      <c r="N285">
        <v>67.430976999999999</v>
      </c>
      <c r="O285">
        <v>66.358001999999999</v>
      </c>
      <c r="P285">
        <v>65.336844999999997</v>
      </c>
      <c r="Q285">
        <v>64.366050999999999</v>
      </c>
      <c r="R285">
        <v>63.441989999999997</v>
      </c>
      <c r="S285">
        <v>62.495831000000003</v>
      </c>
      <c r="T285">
        <v>61.581062000000003</v>
      </c>
      <c r="U285">
        <v>60.708365999999998</v>
      </c>
      <c r="V285">
        <v>59.875537999999999</v>
      </c>
      <c r="W285">
        <v>59.080765</v>
      </c>
      <c r="X285">
        <v>58.322186000000002</v>
      </c>
      <c r="Y285">
        <v>57.598438000000002</v>
      </c>
      <c r="Z285">
        <v>56.909958000000003</v>
      </c>
      <c r="AA285">
        <v>56.252605000000003</v>
      </c>
      <c r="AB285">
        <v>55.625011000000001</v>
      </c>
      <c r="AC285">
        <v>55.025902000000002</v>
      </c>
      <c r="AD285">
        <v>54.453747</v>
      </c>
      <c r="AE285">
        <v>53.907600000000002</v>
      </c>
      <c r="AF285">
        <v>53.386367999999997</v>
      </c>
      <c r="AG285">
        <v>52.888924000000003</v>
      </c>
      <c r="AH285">
        <v>52.41404</v>
      </c>
      <c r="AI285">
        <v>51.954661999999999</v>
      </c>
      <c r="AJ285" s="22">
        <v>-1.4E-2</v>
      </c>
    </row>
    <row r="286" spans="1:36" hidden="1" x14ac:dyDescent="0.25">
      <c r="A286" t="s">
        <v>221</v>
      </c>
      <c r="B286" t="s">
        <v>862</v>
      </c>
      <c r="C286" t="s">
        <v>1140</v>
      </c>
      <c r="D286" t="s">
        <v>870</v>
      </c>
      <c r="E286">
        <v>0</v>
      </c>
      <c r="F286">
        <v>0</v>
      </c>
      <c r="G286">
        <v>0</v>
      </c>
      <c r="H286">
        <v>0</v>
      </c>
      <c r="I286">
        <v>0</v>
      </c>
      <c r="J286">
        <v>91.811638000000002</v>
      </c>
      <c r="K286">
        <v>90.202820000000003</v>
      </c>
      <c r="L286">
        <v>88.681908000000007</v>
      </c>
      <c r="M286">
        <v>87.225487000000001</v>
      </c>
      <c r="N286">
        <v>85.840294</v>
      </c>
      <c r="O286">
        <v>84.520698999999993</v>
      </c>
      <c r="P286">
        <v>83.263779</v>
      </c>
      <c r="Q286">
        <v>82.067604000000003</v>
      </c>
      <c r="R286">
        <v>80.925460999999999</v>
      </c>
      <c r="S286">
        <v>79.77346</v>
      </c>
      <c r="T286">
        <v>78.662041000000002</v>
      </c>
      <c r="U286">
        <v>77.601089000000002</v>
      </c>
      <c r="V286">
        <v>76.589836000000005</v>
      </c>
      <c r="W286">
        <v>75.628685000000004</v>
      </c>
      <c r="X286">
        <v>74.710541000000006</v>
      </c>
      <c r="Y286">
        <v>73.835059999999999</v>
      </c>
      <c r="Z286">
        <v>73.002860999999996</v>
      </c>
      <c r="AA286">
        <v>72.208365999999998</v>
      </c>
      <c r="AB286">
        <v>71.448868000000004</v>
      </c>
      <c r="AC286">
        <v>70.723640000000003</v>
      </c>
      <c r="AD286">
        <v>70.031470999999996</v>
      </c>
      <c r="AE286">
        <v>69.370407</v>
      </c>
      <c r="AF286">
        <v>68.738997999999995</v>
      </c>
      <c r="AG286">
        <v>68.136154000000005</v>
      </c>
      <c r="AH286">
        <v>67.560783000000001</v>
      </c>
      <c r="AI286">
        <v>67.005081000000004</v>
      </c>
      <c r="AJ286" t="s">
        <v>11</v>
      </c>
    </row>
    <row r="287" spans="1:36" hidden="1" x14ac:dyDescent="0.25">
      <c r="A287" t="s">
        <v>18</v>
      </c>
      <c r="C287" t="s">
        <v>1141</v>
      </c>
    </row>
    <row r="288" spans="1:36" hidden="1" x14ac:dyDescent="0.25">
      <c r="A288" t="s">
        <v>162</v>
      </c>
      <c r="B288" t="s">
        <v>863</v>
      </c>
      <c r="C288" t="s">
        <v>1142</v>
      </c>
      <c r="D288" t="s">
        <v>870</v>
      </c>
      <c r="E288">
        <v>32.769450999999997</v>
      </c>
      <c r="F288">
        <v>32.591873</v>
      </c>
      <c r="G288">
        <v>32.700924000000001</v>
      </c>
      <c r="H288">
        <v>32.869759000000002</v>
      </c>
      <c r="I288">
        <v>33.046627000000001</v>
      </c>
      <c r="J288">
        <v>33.260998000000001</v>
      </c>
      <c r="K288">
        <v>33.494610000000002</v>
      </c>
      <c r="L288">
        <v>33.584727999999998</v>
      </c>
      <c r="M288">
        <v>33.698120000000003</v>
      </c>
      <c r="N288">
        <v>33.803856000000003</v>
      </c>
      <c r="O288">
        <v>33.908954999999999</v>
      </c>
      <c r="P288">
        <v>34.064877000000003</v>
      </c>
      <c r="Q288">
        <v>34.190910000000002</v>
      </c>
      <c r="R288">
        <v>34.338799000000002</v>
      </c>
      <c r="S288">
        <v>34.461533000000003</v>
      </c>
      <c r="T288">
        <v>34.609535000000001</v>
      </c>
      <c r="U288">
        <v>34.728625999999998</v>
      </c>
      <c r="V288">
        <v>34.851944000000003</v>
      </c>
      <c r="W288">
        <v>34.978706000000003</v>
      </c>
      <c r="X288">
        <v>35.112437999999997</v>
      </c>
      <c r="Y288">
        <v>35.233584999999998</v>
      </c>
      <c r="Z288">
        <v>35.347152999999999</v>
      </c>
      <c r="AA288">
        <v>35.456684000000003</v>
      </c>
      <c r="AB288">
        <v>35.562538000000004</v>
      </c>
      <c r="AC288">
        <v>35.671512999999997</v>
      </c>
      <c r="AD288">
        <v>35.783752</v>
      </c>
      <c r="AE288">
        <v>35.906543999999997</v>
      </c>
      <c r="AF288">
        <v>36.019584999999999</v>
      </c>
      <c r="AG288">
        <v>36.141815000000001</v>
      </c>
      <c r="AH288">
        <v>36.259056000000001</v>
      </c>
      <c r="AI288">
        <v>36.369503000000002</v>
      </c>
      <c r="AJ288" s="22">
        <v>3.0000000000000001E-3</v>
      </c>
    </row>
    <row r="289" spans="1:36" hidden="1" x14ac:dyDescent="0.25">
      <c r="A289" t="s">
        <v>864</v>
      </c>
      <c r="B289" t="s">
        <v>865</v>
      </c>
      <c r="C289" t="s">
        <v>1143</v>
      </c>
      <c r="D289" t="s">
        <v>870</v>
      </c>
      <c r="E289">
        <v>39.941982000000003</v>
      </c>
      <c r="F289">
        <v>40.229304999999997</v>
      </c>
      <c r="G289">
        <v>40.372523999999999</v>
      </c>
      <c r="H289">
        <v>40.548457999999997</v>
      </c>
      <c r="I289">
        <v>40.697215999999997</v>
      </c>
      <c r="J289">
        <v>40.931778000000001</v>
      </c>
      <c r="K289">
        <v>41.177677000000003</v>
      </c>
      <c r="L289">
        <v>41.314140000000002</v>
      </c>
      <c r="M289">
        <v>41.433619999999998</v>
      </c>
      <c r="N289">
        <v>41.556064999999997</v>
      </c>
      <c r="O289">
        <v>41.694907999999998</v>
      </c>
      <c r="P289">
        <v>41.822429999999997</v>
      </c>
      <c r="Q289">
        <v>41.965702</v>
      </c>
      <c r="R289">
        <v>42.100906000000002</v>
      </c>
      <c r="S289">
        <v>42.180202000000001</v>
      </c>
      <c r="T289">
        <v>42.237834999999997</v>
      </c>
      <c r="U289">
        <v>42.299709</v>
      </c>
      <c r="V289">
        <v>42.360905000000002</v>
      </c>
      <c r="W289">
        <v>42.430275000000002</v>
      </c>
      <c r="X289">
        <v>42.492035000000001</v>
      </c>
      <c r="Y289">
        <v>42.557076000000002</v>
      </c>
      <c r="Z289">
        <v>42.610550000000003</v>
      </c>
      <c r="AA289">
        <v>42.661816000000002</v>
      </c>
      <c r="AB289">
        <v>42.713527999999997</v>
      </c>
      <c r="AC289">
        <v>42.767307000000002</v>
      </c>
      <c r="AD289">
        <v>42.826000000000001</v>
      </c>
      <c r="AE289">
        <v>42.879238000000001</v>
      </c>
      <c r="AF289">
        <v>42.935203999999999</v>
      </c>
      <c r="AG289">
        <v>42.991306000000002</v>
      </c>
      <c r="AH289">
        <v>43.056125999999999</v>
      </c>
      <c r="AI289">
        <v>43.113705000000003</v>
      </c>
      <c r="AJ289" s="22">
        <v>3.0000000000000001E-3</v>
      </c>
    </row>
    <row r="290" spans="1:36" hidden="1" x14ac:dyDescent="0.25">
      <c r="A290" t="s">
        <v>866</v>
      </c>
      <c r="B290" t="s">
        <v>867</v>
      </c>
      <c r="C290" t="s">
        <v>1144</v>
      </c>
      <c r="D290" t="s">
        <v>870</v>
      </c>
      <c r="E290">
        <v>37.150776</v>
      </c>
      <c r="F290">
        <v>37.329200999999998</v>
      </c>
      <c r="G290">
        <v>37.349173999999998</v>
      </c>
      <c r="H290">
        <v>37.549923</v>
      </c>
      <c r="I290">
        <v>37.753886999999999</v>
      </c>
      <c r="J290">
        <v>38.015255000000003</v>
      </c>
      <c r="K290">
        <v>38.282100999999997</v>
      </c>
      <c r="L290">
        <v>38.401299000000002</v>
      </c>
      <c r="M290">
        <v>38.512829000000004</v>
      </c>
      <c r="N290">
        <v>38.620037000000004</v>
      </c>
      <c r="O290">
        <v>38.697291999999997</v>
      </c>
      <c r="P290">
        <v>38.828285000000001</v>
      </c>
      <c r="Q290">
        <v>38.955196000000001</v>
      </c>
      <c r="R290">
        <v>39.085788999999998</v>
      </c>
      <c r="S290">
        <v>39.163445000000003</v>
      </c>
      <c r="T290">
        <v>39.267868</v>
      </c>
      <c r="U290">
        <v>39.364154999999997</v>
      </c>
      <c r="V290">
        <v>39.452067999999997</v>
      </c>
      <c r="W290">
        <v>39.543438000000002</v>
      </c>
      <c r="X290">
        <v>39.642463999999997</v>
      </c>
      <c r="Y290">
        <v>39.733432999999998</v>
      </c>
      <c r="Z290">
        <v>39.813343000000003</v>
      </c>
      <c r="AA290">
        <v>39.894359999999999</v>
      </c>
      <c r="AB290">
        <v>39.972084000000002</v>
      </c>
      <c r="AC290">
        <v>40.048954000000002</v>
      </c>
      <c r="AD290">
        <v>40.125397</v>
      </c>
      <c r="AE290">
        <v>40.210391999999999</v>
      </c>
      <c r="AF290">
        <v>40.293303999999999</v>
      </c>
      <c r="AG290">
        <v>40.382111000000002</v>
      </c>
      <c r="AH290">
        <v>40.468983000000001</v>
      </c>
      <c r="AI290">
        <v>40.547939</v>
      </c>
      <c r="AJ290" s="22">
        <v>3.0000000000000001E-3</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BBC11-FE28-48DE-88AE-8124669AB87A}">
  <dimension ref="A1:AJ67"/>
  <sheetViews>
    <sheetView workbookViewId="0">
      <selection sqref="A1:XFD1048576"/>
    </sheetView>
  </sheetViews>
  <sheetFormatPr defaultColWidth="9.140625" defaultRowHeight="15" x14ac:dyDescent="0.25"/>
  <sheetData>
    <row r="1" spans="1:36" x14ac:dyDescent="0.25">
      <c r="A1" t="s">
        <v>1392</v>
      </c>
    </row>
    <row r="2" spans="1:36" x14ac:dyDescent="0.25">
      <c r="A2" t="s">
        <v>2457</v>
      </c>
    </row>
    <row r="3" spans="1:36" x14ac:dyDescent="0.25">
      <c r="A3" t="s">
        <v>2458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1389</v>
      </c>
      <c r="C6" t="s">
        <v>2460</v>
      </c>
    </row>
    <row r="7" spans="1:36" x14ac:dyDescent="0.25">
      <c r="A7" t="s">
        <v>256</v>
      </c>
      <c r="C7" t="s">
        <v>2461</v>
      </c>
    </row>
    <row r="8" spans="1:36" x14ac:dyDescent="0.25">
      <c r="A8" t="s">
        <v>257</v>
      </c>
      <c r="B8" t="s">
        <v>2462</v>
      </c>
      <c r="C8" t="s">
        <v>2463</v>
      </c>
      <c r="D8" t="s">
        <v>1250</v>
      </c>
      <c r="F8">
        <v>4708.5170900000003</v>
      </c>
      <c r="G8">
        <v>4027.0446780000002</v>
      </c>
      <c r="H8">
        <v>3831.8833009999998</v>
      </c>
      <c r="I8">
        <v>3672.6340329999998</v>
      </c>
      <c r="J8">
        <v>3461.185547</v>
      </c>
      <c r="K8">
        <v>3333.5041500000002</v>
      </c>
      <c r="L8">
        <v>3228.204346</v>
      </c>
      <c r="M8">
        <v>3174.7429200000001</v>
      </c>
      <c r="N8">
        <v>3117.6520999999998</v>
      </c>
      <c r="O8">
        <v>3060.680664</v>
      </c>
      <c r="P8">
        <v>2996.7514649999998</v>
      </c>
      <c r="Q8">
        <v>3020.3459469999998</v>
      </c>
      <c r="R8">
        <v>3005.4482419999999</v>
      </c>
      <c r="S8">
        <v>2916.3522950000001</v>
      </c>
      <c r="T8">
        <v>2828.9541020000001</v>
      </c>
      <c r="U8">
        <v>2771.4672850000002</v>
      </c>
      <c r="V8">
        <v>2742.8405760000001</v>
      </c>
      <c r="W8">
        <v>2741.3857419999999</v>
      </c>
      <c r="X8">
        <v>2738.3291020000001</v>
      </c>
      <c r="Y8">
        <v>2743.7697750000002</v>
      </c>
      <c r="Z8">
        <v>2718.2727049999999</v>
      </c>
      <c r="AA8">
        <v>2685.4128420000002</v>
      </c>
      <c r="AB8">
        <v>2655.9782709999999</v>
      </c>
      <c r="AC8">
        <v>2617.857422</v>
      </c>
      <c r="AD8">
        <v>2571.8244629999999</v>
      </c>
      <c r="AE8">
        <v>2557.7060550000001</v>
      </c>
      <c r="AF8">
        <v>2528.2446289999998</v>
      </c>
      <c r="AG8">
        <v>2487.016846</v>
      </c>
      <c r="AH8">
        <v>2470.873047</v>
      </c>
      <c r="AI8">
        <v>2424.7546390000002</v>
      </c>
      <c r="AJ8" s="22">
        <v>-2.3E-2</v>
      </c>
    </row>
    <row r="9" spans="1:36" x14ac:dyDescent="0.25">
      <c r="A9" t="s">
        <v>259</v>
      </c>
      <c r="B9" t="s">
        <v>2464</v>
      </c>
      <c r="C9" t="s">
        <v>2465</v>
      </c>
      <c r="D9" t="s">
        <v>1250</v>
      </c>
      <c r="F9">
        <v>5.5604000000000001E-2</v>
      </c>
      <c r="G9">
        <v>5.2588000000000003E-2</v>
      </c>
      <c r="H9">
        <v>5.2776000000000003E-2</v>
      </c>
      <c r="I9">
        <v>4.7209000000000001E-2</v>
      </c>
      <c r="J9">
        <v>4.3952999999999999E-2</v>
      </c>
      <c r="K9">
        <v>4.3103000000000002E-2</v>
      </c>
      <c r="L9">
        <v>4.2452999999999998E-2</v>
      </c>
      <c r="M9">
        <v>4.2037999999999999E-2</v>
      </c>
      <c r="N9">
        <v>4.1436000000000001E-2</v>
      </c>
      <c r="O9">
        <v>4.163E-2</v>
      </c>
      <c r="P9">
        <v>4.0842000000000003E-2</v>
      </c>
      <c r="Q9">
        <v>4.2139999999999997E-2</v>
      </c>
      <c r="R9">
        <v>4.2788E-2</v>
      </c>
      <c r="S9">
        <v>4.2153999999999997E-2</v>
      </c>
      <c r="T9">
        <v>4.1222000000000002E-2</v>
      </c>
      <c r="U9">
        <v>4.0598000000000002E-2</v>
      </c>
      <c r="V9">
        <v>4.0149999999999998E-2</v>
      </c>
      <c r="W9">
        <v>4.0506E-2</v>
      </c>
      <c r="X9">
        <v>4.0439000000000003E-2</v>
      </c>
      <c r="Y9">
        <v>4.0958000000000001E-2</v>
      </c>
      <c r="Z9">
        <v>4.0855000000000002E-2</v>
      </c>
      <c r="AA9">
        <v>4.0837999999999999E-2</v>
      </c>
      <c r="AB9">
        <v>4.0575E-2</v>
      </c>
      <c r="AC9">
        <v>3.9878999999999998E-2</v>
      </c>
      <c r="AD9">
        <v>3.9517999999999998E-2</v>
      </c>
      <c r="AE9">
        <v>3.9347E-2</v>
      </c>
      <c r="AF9">
        <v>3.9286000000000001E-2</v>
      </c>
      <c r="AG9">
        <v>3.9098000000000001E-2</v>
      </c>
      <c r="AH9">
        <v>3.8983999999999998E-2</v>
      </c>
      <c r="AI9">
        <v>3.8241999999999998E-2</v>
      </c>
      <c r="AJ9" s="22">
        <v>-1.2999999999999999E-2</v>
      </c>
    </row>
    <row r="10" spans="1:36" x14ac:dyDescent="0.25">
      <c r="A10" t="s">
        <v>261</v>
      </c>
      <c r="B10" t="s">
        <v>2466</v>
      </c>
      <c r="C10" t="s">
        <v>2467</v>
      </c>
      <c r="D10" t="s">
        <v>1250</v>
      </c>
      <c r="F10">
        <v>4708.5727539999998</v>
      </c>
      <c r="G10">
        <v>4027.0971679999998</v>
      </c>
      <c r="H10">
        <v>3831.9360350000002</v>
      </c>
      <c r="I10">
        <v>3672.6811520000001</v>
      </c>
      <c r="J10">
        <v>3461.2294919999999</v>
      </c>
      <c r="K10">
        <v>3333.5473630000001</v>
      </c>
      <c r="L10">
        <v>3228.2468260000001</v>
      </c>
      <c r="M10">
        <v>3174.7849120000001</v>
      </c>
      <c r="N10">
        <v>3117.6936040000001</v>
      </c>
      <c r="O10">
        <v>3060.7224120000001</v>
      </c>
      <c r="P10">
        <v>2996.7922359999998</v>
      </c>
      <c r="Q10">
        <v>3020.3881839999999</v>
      </c>
      <c r="R10">
        <v>3005.4909670000002</v>
      </c>
      <c r="S10">
        <v>2916.3945309999999</v>
      </c>
      <c r="T10">
        <v>2828.9953609999998</v>
      </c>
      <c r="U10">
        <v>2771.5078119999998</v>
      </c>
      <c r="V10">
        <v>2742.880615</v>
      </c>
      <c r="W10">
        <v>2741.4262699999999</v>
      </c>
      <c r="X10">
        <v>2738.3696289999998</v>
      </c>
      <c r="Y10">
        <v>2743.8107909999999</v>
      </c>
      <c r="Z10">
        <v>2718.3134770000001</v>
      </c>
      <c r="AA10">
        <v>2685.4536130000001</v>
      </c>
      <c r="AB10">
        <v>2656.0187989999999</v>
      </c>
      <c r="AC10">
        <v>2617.8972170000002</v>
      </c>
      <c r="AD10">
        <v>2571.8640140000002</v>
      </c>
      <c r="AE10">
        <v>2557.7453609999998</v>
      </c>
      <c r="AF10">
        <v>2528.2839359999998</v>
      </c>
      <c r="AG10">
        <v>2487.0559079999998</v>
      </c>
      <c r="AH10">
        <v>2470.9121089999999</v>
      </c>
      <c r="AI10">
        <v>2424.7929690000001</v>
      </c>
      <c r="AJ10" s="22">
        <v>-2.3E-2</v>
      </c>
    </row>
    <row r="11" spans="1:36" x14ac:dyDescent="0.25">
      <c r="A11" t="s">
        <v>263</v>
      </c>
      <c r="C11" t="s">
        <v>2468</v>
      </c>
    </row>
    <row r="12" spans="1:36" x14ac:dyDescent="0.25">
      <c r="A12" t="s">
        <v>264</v>
      </c>
      <c r="B12" t="s">
        <v>2469</v>
      </c>
      <c r="C12" t="s">
        <v>2470</v>
      </c>
      <c r="D12" t="s">
        <v>1250</v>
      </c>
      <c r="F12">
        <v>70.343306999999996</v>
      </c>
      <c r="G12">
        <v>60.549362000000002</v>
      </c>
      <c r="H12">
        <v>58.041054000000003</v>
      </c>
      <c r="I12">
        <v>55.635876000000003</v>
      </c>
      <c r="J12">
        <v>52.402312999999999</v>
      </c>
      <c r="K12">
        <v>50.446724000000003</v>
      </c>
      <c r="L12">
        <v>48.850254</v>
      </c>
      <c r="M12">
        <v>48.098244000000001</v>
      </c>
      <c r="N12">
        <v>47.308959999999999</v>
      </c>
      <c r="O12">
        <v>46.542290000000001</v>
      </c>
      <c r="P12">
        <v>45.684764999999999</v>
      </c>
      <c r="Q12">
        <v>46.060051000000001</v>
      </c>
      <c r="R12">
        <v>46.024467000000001</v>
      </c>
      <c r="S12">
        <v>44.769226000000003</v>
      </c>
      <c r="T12">
        <v>43.527194999999999</v>
      </c>
      <c r="U12">
        <v>42.754539000000001</v>
      </c>
      <c r="V12">
        <v>42.415855000000001</v>
      </c>
      <c r="W12">
        <v>42.501331</v>
      </c>
      <c r="X12">
        <v>42.568268000000003</v>
      </c>
      <c r="Y12">
        <v>42.744872999999998</v>
      </c>
      <c r="Z12">
        <v>42.494694000000003</v>
      </c>
      <c r="AA12">
        <v>42.101706999999998</v>
      </c>
      <c r="AB12">
        <v>41.768360000000001</v>
      </c>
      <c r="AC12">
        <v>41.300837999999999</v>
      </c>
      <c r="AD12">
        <v>40.689475999999999</v>
      </c>
      <c r="AE12">
        <v>40.579242999999998</v>
      </c>
      <c r="AF12">
        <v>40.234856000000001</v>
      </c>
      <c r="AG12">
        <v>39.691223000000001</v>
      </c>
      <c r="AH12">
        <v>39.541573</v>
      </c>
      <c r="AI12">
        <v>38.713805999999998</v>
      </c>
      <c r="AJ12" s="22">
        <v>-0.02</v>
      </c>
    </row>
    <row r="13" spans="1:36" x14ac:dyDescent="0.25">
      <c r="A13" t="s">
        <v>24</v>
      </c>
      <c r="B13" t="s">
        <v>2471</v>
      </c>
      <c r="C13" t="s">
        <v>2472</v>
      </c>
      <c r="D13" t="s">
        <v>1250</v>
      </c>
      <c r="F13">
        <v>1.8893880000000001</v>
      </c>
      <c r="G13">
        <v>1.8535779999999999</v>
      </c>
      <c r="H13">
        <v>2.0109530000000002</v>
      </c>
      <c r="I13">
        <v>2.1309040000000001</v>
      </c>
      <c r="J13">
        <v>2.194248</v>
      </c>
      <c r="K13">
        <v>2.2869069999999998</v>
      </c>
      <c r="L13">
        <v>2.3802180000000002</v>
      </c>
      <c r="M13">
        <v>2.5123880000000001</v>
      </c>
      <c r="N13">
        <v>2.6399349999999999</v>
      </c>
      <c r="O13">
        <v>2.764761</v>
      </c>
      <c r="P13">
        <v>2.882028</v>
      </c>
      <c r="Q13">
        <v>3.07301</v>
      </c>
      <c r="R13">
        <v>3.249978</v>
      </c>
      <c r="S13">
        <v>3.3300109999999998</v>
      </c>
      <c r="T13">
        <v>3.4044590000000001</v>
      </c>
      <c r="U13">
        <v>3.5091039999999998</v>
      </c>
      <c r="V13">
        <v>3.645464</v>
      </c>
      <c r="W13">
        <v>3.8190309999999998</v>
      </c>
      <c r="X13">
        <v>3.9951789999999998</v>
      </c>
      <c r="Y13">
        <v>4.1799140000000001</v>
      </c>
      <c r="Z13">
        <v>4.331512</v>
      </c>
      <c r="AA13">
        <v>4.4636480000000001</v>
      </c>
      <c r="AB13">
        <v>4.6018280000000003</v>
      </c>
      <c r="AC13">
        <v>4.7243890000000004</v>
      </c>
      <c r="AD13">
        <v>4.825278</v>
      </c>
      <c r="AE13">
        <v>4.9845139999999999</v>
      </c>
      <c r="AF13">
        <v>5.1154820000000001</v>
      </c>
      <c r="AG13">
        <v>5.2185459999999999</v>
      </c>
      <c r="AH13">
        <v>5.3715929999999998</v>
      </c>
      <c r="AI13">
        <v>5.4546510000000001</v>
      </c>
      <c r="AJ13" s="22">
        <v>3.6999999999999998E-2</v>
      </c>
    </row>
    <row r="14" spans="1:36" x14ac:dyDescent="0.25">
      <c r="A14" t="s">
        <v>23</v>
      </c>
      <c r="B14" t="s">
        <v>2473</v>
      </c>
      <c r="C14" t="s">
        <v>2474</v>
      </c>
      <c r="D14" t="s">
        <v>1250</v>
      </c>
      <c r="F14">
        <v>23.375468999999999</v>
      </c>
      <c r="G14">
        <v>25.162935000000001</v>
      </c>
      <c r="H14">
        <v>26.887744999999999</v>
      </c>
      <c r="I14">
        <v>28.182168999999998</v>
      </c>
      <c r="J14">
        <v>27.906448000000001</v>
      </c>
      <c r="K14">
        <v>28.487347</v>
      </c>
      <c r="L14">
        <v>29.056843000000001</v>
      </c>
      <c r="M14">
        <v>30.245135999999999</v>
      </c>
      <c r="N14">
        <v>31.850908</v>
      </c>
      <c r="O14">
        <v>33.557735000000001</v>
      </c>
      <c r="P14">
        <v>35.134197</v>
      </c>
      <c r="Q14">
        <v>38.987633000000002</v>
      </c>
      <c r="R14">
        <v>41.828842000000002</v>
      </c>
      <c r="S14">
        <v>43.608128000000001</v>
      </c>
      <c r="T14">
        <v>45.457847999999998</v>
      </c>
      <c r="U14">
        <v>47.452530000000003</v>
      </c>
      <c r="V14">
        <v>49.824115999999997</v>
      </c>
      <c r="W14">
        <v>52.774906000000001</v>
      </c>
      <c r="X14">
        <v>55.452347000000003</v>
      </c>
      <c r="Y14">
        <v>58.692047000000002</v>
      </c>
      <c r="Z14">
        <v>61.099415</v>
      </c>
      <c r="AA14">
        <v>63.306271000000002</v>
      </c>
      <c r="AB14">
        <v>65.701378000000005</v>
      </c>
      <c r="AC14">
        <v>67.526718000000002</v>
      </c>
      <c r="AD14">
        <v>68.845268000000004</v>
      </c>
      <c r="AE14">
        <v>71.151718000000002</v>
      </c>
      <c r="AF14">
        <v>72.830405999999996</v>
      </c>
      <c r="AG14">
        <v>74.054810000000003</v>
      </c>
      <c r="AH14">
        <v>76.022530000000003</v>
      </c>
      <c r="AI14">
        <v>76.511939999999996</v>
      </c>
      <c r="AJ14" s="22">
        <v>4.2000000000000003E-2</v>
      </c>
    </row>
    <row r="15" spans="1:36" x14ac:dyDescent="0.25">
      <c r="A15" t="s">
        <v>200</v>
      </c>
      <c r="B15" t="s">
        <v>2475</v>
      </c>
      <c r="C15" t="s">
        <v>2476</v>
      </c>
      <c r="D15" t="s">
        <v>1250</v>
      </c>
      <c r="F15">
        <v>147.401779</v>
      </c>
      <c r="G15">
        <v>155.99674999999999</v>
      </c>
      <c r="H15">
        <v>171.69786099999999</v>
      </c>
      <c r="I15">
        <v>181.12496899999999</v>
      </c>
      <c r="J15">
        <v>175.221497</v>
      </c>
      <c r="K15">
        <v>171.76187100000001</v>
      </c>
      <c r="L15">
        <v>168.80046100000001</v>
      </c>
      <c r="M15">
        <v>169.34013400000001</v>
      </c>
      <c r="N15">
        <v>172.23846399999999</v>
      </c>
      <c r="O15">
        <v>179.979996</v>
      </c>
      <c r="P15">
        <v>184.512665</v>
      </c>
      <c r="Q15">
        <v>199.95791600000001</v>
      </c>
      <c r="R15">
        <v>212.35974100000001</v>
      </c>
      <c r="S15">
        <v>218.05941799999999</v>
      </c>
      <c r="T15">
        <v>224.15055799999999</v>
      </c>
      <c r="U15">
        <v>230.91040000000001</v>
      </c>
      <c r="V15">
        <v>239.59773300000001</v>
      </c>
      <c r="W15">
        <v>251.35534699999999</v>
      </c>
      <c r="X15">
        <v>262.51718099999999</v>
      </c>
      <c r="Y15">
        <v>275.64163200000002</v>
      </c>
      <c r="Z15">
        <v>286.47796599999998</v>
      </c>
      <c r="AA15">
        <v>296.271027</v>
      </c>
      <c r="AB15">
        <v>307.46560699999998</v>
      </c>
      <c r="AC15">
        <v>316.62567100000001</v>
      </c>
      <c r="AD15">
        <v>323.55627399999997</v>
      </c>
      <c r="AE15">
        <v>335.51574699999998</v>
      </c>
      <c r="AF15">
        <v>345.194458</v>
      </c>
      <c r="AG15">
        <v>353.00534099999999</v>
      </c>
      <c r="AH15">
        <v>364.805115</v>
      </c>
      <c r="AI15">
        <v>370.38699300000002</v>
      </c>
      <c r="AJ15" s="22">
        <v>3.2000000000000001E-2</v>
      </c>
    </row>
    <row r="16" spans="1:36" x14ac:dyDescent="0.25">
      <c r="A16" t="s">
        <v>2216</v>
      </c>
      <c r="B16" t="s">
        <v>2477</v>
      </c>
      <c r="C16" t="s">
        <v>2478</v>
      </c>
      <c r="D16" t="s">
        <v>1250</v>
      </c>
      <c r="F16">
        <v>46.07452</v>
      </c>
      <c r="G16">
        <v>41.307822999999999</v>
      </c>
      <c r="H16">
        <v>35.311194999999998</v>
      </c>
      <c r="I16">
        <v>33.157207</v>
      </c>
      <c r="J16">
        <v>32.668339000000003</v>
      </c>
      <c r="K16">
        <v>31.887578999999999</v>
      </c>
      <c r="L16">
        <v>31.637594</v>
      </c>
      <c r="M16">
        <v>31.960208999999999</v>
      </c>
      <c r="N16">
        <v>32.534396999999998</v>
      </c>
      <c r="O16">
        <v>33.628281000000001</v>
      </c>
      <c r="P16">
        <v>34.726852000000001</v>
      </c>
      <c r="Q16">
        <v>38.217216000000001</v>
      </c>
      <c r="R16">
        <v>40.075108</v>
      </c>
      <c r="S16">
        <v>40.901299000000002</v>
      </c>
      <c r="T16">
        <v>41.703311999999997</v>
      </c>
      <c r="U16">
        <v>42.683684999999997</v>
      </c>
      <c r="V16">
        <v>44.039828999999997</v>
      </c>
      <c r="W16">
        <v>45.875613999999999</v>
      </c>
      <c r="X16">
        <v>47.390827000000002</v>
      </c>
      <c r="Y16">
        <v>49.550097999999998</v>
      </c>
      <c r="Z16">
        <v>50.653801000000001</v>
      </c>
      <c r="AA16">
        <v>51.584178999999999</v>
      </c>
      <c r="AB16">
        <v>52.619587000000003</v>
      </c>
      <c r="AC16">
        <v>53.227955000000001</v>
      </c>
      <c r="AD16">
        <v>53.513435000000001</v>
      </c>
      <c r="AE16">
        <v>54.554977000000001</v>
      </c>
      <c r="AF16">
        <v>55.090519</v>
      </c>
      <c r="AG16">
        <v>55.306950000000001</v>
      </c>
      <c r="AH16">
        <v>56.102440000000001</v>
      </c>
      <c r="AI16">
        <v>55.769160999999997</v>
      </c>
      <c r="AJ16" s="22">
        <v>7.0000000000000001E-3</v>
      </c>
    </row>
    <row r="17" spans="1:36" x14ac:dyDescent="0.25">
      <c r="A17" t="s">
        <v>2233</v>
      </c>
      <c r="B17" t="s">
        <v>2479</v>
      </c>
      <c r="C17" t="s">
        <v>2480</v>
      </c>
      <c r="D17" t="s">
        <v>1250</v>
      </c>
      <c r="F17">
        <v>2.0510920000000001</v>
      </c>
      <c r="G17">
        <v>1.9805189999999999</v>
      </c>
      <c r="H17">
        <v>2.0723379999999998</v>
      </c>
      <c r="I17">
        <v>2.2677040000000002</v>
      </c>
      <c r="J17">
        <v>2.410676</v>
      </c>
      <c r="K17">
        <v>2.6005690000000001</v>
      </c>
      <c r="L17">
        <v>2.7973720000000002</v>
      </c>
      <c r="M17">
        <v>3.04156</v>
      </c>
      <c r="N17">
        <v>3.288033</v>
      </c>
      <c r="O17">
        <v>3.5496409999999998</v>
      </c>
      <c r="P17">
        <v>3.8025120000000001</v>
      </c>
      <c r="Q17">
        <v>4.2142350000000004</v>
      </c>
      <c r="R17">
        <v>4.5525779999999996</v>
      </c>
      <c r="S17">
        <v>4.7596179999999997</v>
      </c>
      <c r="T17">
        <v>4.9583000000000004</v>
      </c>
      <c r="U17">
        <v>5.187163</v>
      </c>
      <c r="V17">
        <v>5.4601639999999998</v>
      </c>
      <c r="W17">
        <v>5.792198</v>
      </c>
      <c r="X17">
        <v>6.1139840000000003</v>
      </c>
      <c r="Y17">
        <v>6.4750550000000002</v>
      </c>
      <c r="Z17">
        <v>6.7610460000000003</v>
      </c>
      <c r="AA17">
        <v>7.0202429999999998</v>
      </c>
      <c r="AB17">
        <v>7.2933370000000002</v>
      </c>
      <c r="AC17">
        <v>7.5284069999999996</v>
      </c>
      <c r="AD17">
        <v>7.7228120000000002</v>
      </c>
      <c r="AE17">
        <v>8.0182500000000001</v>
      </c>
      <c r="AF17">
        <v>8.2581500000000005</v>
      </c>
      <c r="AG17">
        <v>8.4514969999999998</v>
      </c>
      <c r="AH17">
        <v>8.7284670000000002</v>
      </c>
      <c r="AI17">
        <v>8.8705390000000008</v>
      </c>
      <c r="AJ17" s="22">
        <v>5.1999999999999998E-2</v>
      </c>
    </row>
    <row r="18" spans="1:36" x14ac:dyDescent="0.25">
      <c r="A18" t="s">
        <v>271</v>
      </c>
      <c r="B18" t="s">
        <v>2481</v>
      </c>
      <c r="C18" t="s">
        <v>2482</v>
      </c>
      <c r="D18" t="s">
        <v>1250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2483</v>
      </c>
      <c r="C19" t="s">
        <v>2484</v>
      </c>
      <c r="D19" t="s">
        <v>1250</v>
      </c>
      <c r="F19">
        <v>332.48666400000002</v>
      </c>
      <c r="G19">
        <v>337.24652099999997</v>
      </c>
      <c r="H19">
        <v>365.72226000000001</v>
      </c>
      <c r="I19">
        <v>361.76470899999998</v>
      </c>
      <c r="J19">
        <v>343.107574</v>
      </c>
      <c r="K19">
        <v>337.52279700000003</v>
      </c>
      <c r="L19">
        <v>334.77813700000002</v>
      </c>
      <c r="M19">
        <v>336.788544</v>
      </c>
      <c r="N19">
        <v>337.88992300000001</v>
      </c>
      <c r="O19">
        <v>339.16201799999999</v>
      </c>
      <c r="P19">
        <v>338.979218</v>
      </c>
      <c r="Q19">
        <v>350.40441900000002</v>
      </c>
      <c r="R19">
        <v>355.52737400000001</v>
      </c>
      <c r="S19">
        <v>350.95867900000002</v>
      </c>
      <c r="T19">
        <v>346.27304099999998</v>
      </c>
      <c r="U19">
        <v>344.43457000000001</v>
      </c>
      <c r="V19">
        <v>346.00167800000003</v>
      </c>
      <c r="W19">
        <v>351.18691999999999</v>
      </c>
      <c r="X19">
        <v>355.50054899999998</v>
      </c>
      <c r="Y19">
        <v>362.082581</v>
      </c>
      <c r="Z19">
        <v>366.14453099999997</v>
      </c>
      <c r="AA19">
        <v>367.11215199999998</v>
      </c>
      <c r="AB19">
        <v>368.55566399999998</v>
      </c>
      <c r="AC19">
        <v>368.23931900000002</v>
      </c>
      <c r="AD19">
        <v>366.31881700000002</v>
      </c>
      <c r="AE19">
        <v>369.05972300000002</v>
      </c>
      <c r="AF19">
        <v>369.16357399999998</v>
      </c>
      <c r="AG19">
        <v>367.36792000000003</v>
      </c>
      <c r="AH19">
        <v>369.24075299999998</v>
      </c>
      <c r="AI19">
        <v>365.604401</v>
      </c>
      <c r="AJ19" s="22">
        <v>3.0000000000000001E-3</v>
      </c>
    </row>
    <row r="20" spans="1:36" x14ac:dyDescent="0.25">
      <c r="A20" t="s">
        <v>275</v>
      </c>
      <c r="B20" t="s">
        <v>2485</v>
      </c>
      <c r="C20" t="s">
        <v>2486</v>
      </c>
      <c r="D20" t="s">
        <v>1250</v>
      </c>
      <c r="F20">
        <v>0.12579499999999999</v>
      </c>
      <c r="G20">
        <v>0.137188</v>
      </c>
      <c r="H20">
        <v>0.16456000000000001</v>
      </c>
      <c r="I20">
        <v>0.17819399999999999</v>
      </c>
      <c r="J20">
        <v>0.178977</v>
      </c>
      <c r="K20">
        <v>0.17513000000000001</v>
      </c>
      <c r="L20">
        <v>0.16991100000000001</v>
      </c>
      <c r="M20">
        <v>0.166769</v>
      </c>
      <c r="N20">
        <v>0.16133</v>
      </c>
      <c r="O20">
        <v>0.15781400000000001</v>
      </c>
      <c r="P20">
        <v>0.155445</v>
      </c>
      <c r="Q20">
        <v>0.15307200000000001</v>
      </c>
      <c r="R20">
        <v>0.154532</v>
      </c>
      <c r="S20">
        <v>0.15030399999999999</v>
      </c>
      <c r="T20">
        <v>0.14590400000000001</v>
      </c>
      <c r="U20">
        <v>0.14330499999999999</v>
      </c>
      <c r="V20">
        <v>0.141849</v>
      </c>
      <c r="W20">
        <v>0.142148</v>
      </c>
      <c r="X20">
        <v>0.14249500000000001</v>
      </c>
      <c r="Y20">
        <v>0.142984</v>
      </c>
      <c r="Z20">
        <v>0.14338500000000001</v>
      </c>
      <c r="AA20">
        <v>0.14371200000000001</v>
      </c>
      <c r="AB20">
        <v>0.14466599999999999</v>
      </c>
      <c r="AC20">
        <v>0.14494299999999999</v>
      </c>
      <c r="AD20">
        <v>0.143982</v>
      </c>
      <c r="AE20">
        <v>0.14440600000000001</v>
      </c>
      <c r="AF20">
        <v>0.14402599999999999</v>
      </c>
      <c r="AG20">
        <v>0.142705</v>
      </c>
      <c r="AH20">
        <v>0.14289099999999999</v>
      </c>
      <c r="AI20">
        <v>0.14146400000000001</v>
      </c>
      <c r="AJ20" s="22">
        <v>4.0000000000000001E-3</v>
      </c>
    </row>
    <row r="21" spans="1:36" x14ac:dyDescent="0.25">
      <c r="A21" t="s">
        <v>277</v>
      </c>
      <c r="B21" t="s">
        <v>2487</v>
      </c>
      <c r="C21" t="s">
        <v>2488</v>
      </c>
      <c r="D21" t="s">
        <v>1250</v>
      </c>
      <c r="F21">
        <v>8.7209999999999996E-2</v>
      </c>
      <c r="G21">
        <v>8.3796999999999996E-2</v>
      </c>
      <c r="H21">
        <v>8.6701E-2</v>
      </c>
      <c r="I21">
        <v>8.2955000000000001E-2</v>
      </c>
      <c r="J21">
        <v>7.7557000000000001E-2</v>
      </c>
      <c r="K21">
        <v>7.4380000000000002E-2</v>
      </c>
      <c r="L21">
        <v>7.2463E-2</v>
      </c>
      <c r="M21">
        <v>7.1961999999999998E-2</v>
      </c>
      <c r="N21">
        <v>7.1042999999999995E-2</v>
      </c>
      <c r="O21">
        <v>7.0277999999999993E-2</v>
      </c>
      <c r="P21">
        <v>6.9926000000000002E-2</v>
      </c>
      <c r="Q21">
        <v>6.8585999999999994E-2</v>
      </c>
      <c r="R21">
        <v>7.0636000000000004E-2</v>
      </c>
      <c r="S21">
        <v>6.9625999999999993E-2</v>
      </c>
      <c r="T21">
        <v>6.8207000000000004E-2</v>
      </c>
      <c r="U21">
        <v>6.7854999999999999E-2</v>
      </c>
      <c r="V21">
        <v>6.7926E-2</v>
      </c>
      <c r="W21">
        <v>6.8939E-2</v>
      </c>
      <c r="X21">
        <v>6.9968000000000002E-2</v>
      </c>
      <c r="Y21">
        <v>7.1117E-2</v>
      </c>
      <c r="Z21">
        <v>7.2262999999999994E-2</v>
      </c>
      <c r="AA21">
        <v>7.3052000000000006E-2</v>
      </c>
      <c r="AB21">
        <v>7.4276999999999996E-2</v>
      </c>
      <c r="AC21">
        <v>7.5227000000000002E-2</v>
      </c>
      <c r="AD21">
        <v>7.5635999999999995E-2</v>
      </c>
      <c r="AE21">
        <v>7.6905000000000001E-2</v>
      </c>
      <c r="AF21">
        <v>7.7802999999999997E-2</v>
      </c>
      <c r="AG21">
        <v>7.8106999999999996E-2</v>
      </c>
      <c r="AH21">
        <v>7.9106999999999997E-2</v>
      </c>
      <c r="AI21">
        <v>7.9021999999999995E-2</v>
      </c>
      <c r="AJ21" s="22">
        <v>-3.0000000000000001E-3</v>
      </c>
    </row>
    <row r="22" spans="1:36" x14ac:dyDescent="0.25">
      <c r="A22" t="s">
        <v>279</v>
      </c>
      <c r="B22" t="s">
        <v>2489</v>
      </c>
      <c r="C22" t="s">
        <v>2490</v>
      </c>
      <c r="D22" t="s">
        <v>1250</v>
      </c>
      <c r="F22">
        <v>5.824E-2</v>
      </c>
      <c r="G22">
        <v>8.3934999999999996E-2</v>
      </c>
      <c r="H22">
        <v>0.10223400000000001</v>
      </c>
      <c r="I22">
        <v>0.100122</v>
      </c>
      <c r="J22">
        <v>9.4562999999999994E-2</v>
      </c>
      <c r="K22">
        <v>9.1009000000000007E-2</v>
      </c>
      <c r="L22">
        <v>8.8827000000000003E-2</v>
      </c>
      <c r="M22">
        <v>8.8865E-2</v>
      </c>
      <c r="N22">
        <v>8.8482000000000005E-2</v>
      </c>
      <c r="O22">
        <v>8.7889999999999996E-2</v>
      </c>
      <c r="P22">
        <v>8.8635000000000005E-2</v>
      </c>
      <c r="Q22">
        <v>8.9943999999999996E-2</v>
      </c>
      <c r="R22">
        <v>9.5838000000000007E-2</v>
      </c>
      <c r="S22">
        <v>9.5838999999999994E-2</v>
      </c>
      <c r="T22">
        <v>9.5929E-2</v>
      </c>
      <c r="U22">
        <v>9.7351999999999994E-2</v>
      </c>
      <c r="V22">
        <v>9.8850999999999994E-2</v>
      </c>
      <c r="W22">
        <v>0.10141</v>
      </c>
      <c r="X22">
        <v>0.10506699999999999</v>
      </c>
      <c r="Y22">
        <v>0.106972</v>
      </c>
      <c r="Z22">
        <v>0.110404</v>
      </c>
      <c r="AA22">
        <v>0.112637</v>
      </c>
      <c r="AB22">
        <v>0.114746</v>
      </c>
      <c r="AC22">
        <v>0.11737</v>
      </c>
      <c r="AD22">
        <v>0.119959</v>
      </c>
      <c r="AE22">
        <v>0.124351</v>
      </c>
      <c r="AF22">
        <v>0.128778</v>
      </c>
      <c r="AG22">
        <v>0.13200500000000001</v>
      </c>
      <c r="AH22">
        <v>0.13613600000000001</v>
      </c>
      <c r="AI22">
        <v>0.139824</v>
      </c>
      <c r="AJ22" s="22">
        <v>3.1E-2</v>
      </c>
    </row>
    <row r="23" spans="1:36" x14ac:dyDescent="0.25">
      <c r="A23" t="s">
        <v>281</v>
      </c>
      <c r="B23" t="s">
        <v>2489</v>
      </c>
      <c r="C23" t="s">
        <v>2491</v>
      </c>
      <c r="D23" t="s">
        <v>1250</v>
      </c>
      <c r="F23">
        <v>3.4324E-2</v>
      </c>
      <c r="G23">
        <v>3.1629999999999998E-2</v>
      </c>
      <c r="H23">
        <v>3.2663999999999999E-2</v>
      </c>
      <c r="I23">
        <v>3.1067000000000001E-2</v>
      </c>
      <c r="J23">
        <v>2.8989000000000001E-2</v>
      </c>
      <c r="K23">
        <v>2.7803999999999999E-2</v>
      </c>
      <c r="L23">
        <v>2.6821000000000001E-2</v>
      </c>
      <c r="M23">
        <v>2.6294000000000001E-2</v>
      </c>
      <c r="N23">
        <v>2.5703E-2</v>
      </c>
      <c r="O23">
        <v>2.5183000000000001E-2</v>
      </c>
      <c r="P23">
        <v>2.4774999999999998E-2</v>
      </c>
      <c r="Q23">
        <v>2.5118999999999999E-2</v>
      </c>
      <c r="R23">
        <v>2.5592E-2</v>
      </c>
      <c r="S23">
        <v>2.5024999999999999E-2</v>
      </c>
      <c r="T23">
        <v>2.4549000000000001E-2</v>
      </c>
      <c r="U23">
        <v>2.4303000000000002E-2</v>
      </c>
      <c r="V23">
        <v>2.4152E-2</v>
      </c>
      <c r="W23">
        <v>2.4312E-2</v>
      </c>
      <c r="X23">
        <v>2.4516E-2</v>
      </c>
      <c r="Y23">
        <v>2.4691999999999999E-2</v>
      </c>
      <c r="Z23">
        <v>2.4847999999999999E-2</v>
      </c>
      <c r="AA23">
        <v>2.486E-2</v>
      </c>
      <c r="AB23">
        <v>2.4878999999999998E-2</v>
      </c>
      <c r="AC23">
        <v>2.4868999999999999E-2</v>
      </c>
      <c r="AD23">
        <v>2.4892000000000001E-2</v>
      </c>
      <c r="AE23">
        <v>2.5346E-2</v>
      </c>
      <c r="AF23">
        <v>2.5631000000000001E-2</v>
      </c>
      <c r="AG23">
        <v>2.5672E-2</v>
      </c>
      <c r="AH23">
        <v>2.5926000000000001E-2</v>
      </c>
      <c r="AI23">
        <v>2.5838E-2</v>
      </c>
      <c r="AJ23" s="22">
        <v>-0.01</v>
      </c>
    </row>
    <row r="24" spans="1:36" x14ac:dyDescent="0.25">
      <c r="A24" t="s">
        <v>20</v>
      </c>
      <c r="B24" t="s">
        <v>2492</v>
      </c>
      <c r="C24" t="s">
        <v>2493</v>
      </c>
      <c r="D24" t="s">
        <v>1250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2494</v>
      </c>
      <c r="C25" t="s">
        <v>2495</v>
      </c>
      <c r="D25" t="s">
        <v>1250</v>
      </c>
      <c r="F25">
        <v>2.810565</v>
      </c>
      <c r="G25">
        <v>2.5792950000000001</v>
      </c>
      <c r="H25">
        <v>2.9005109999999998</v>
      </c>
      <c r="I25">
        <v>3.0991559999999998</v>
      </c>
      <c r="J25">
        <v>3.3652739999999999</v>
      </c>
      <c r="K25">
        <v>3.752151</v>
      </c>
      <c r="L25">
        <v>4.0850790000000003</v>
      </c>
      <c r="M25">
        <v>4.4954919999999996</v>
      </c>
      <c r="N25">
        <v>4.8712819999999999</v>
      </c>
      <c r="O25">
        <v>5.1944819999999998</v>
      </c>
      <c r="P25">
        <v>5.4509059999999998</v>
      </c>
      <c r="Q25">
        <v>5.7987690000000001</v>
      </c>
      <c r="R25">
        <v>6.1745089999999996</v>
      </c>
      <c r="S25">
        <v>6.1894619999999998</v>
      </c>
      <c r="T25">
        <v>6.1413770000000003</v>
      </c>
      <c r="U25">
        <v>6.0972109999999997</v>
      </c>
      <c r="V25">
        <v>6.0469020000000002</v>
      </c>
      <c r="W25">
        <v>6.2551769999999998</v>
      </c>
      <c r="X25">
        <v>6.4857379999999996</v>
      </c>
      <c r="Y25">
        <v>6.689171</v>
      </c>
      <c r="Z25">
        <v>6.8860489999999999</v>
      </c>
      <c r="AA25">
        <v>7.0107549999999996</v>
      </c>
      <c r="AB25">
        <v>7.1375010000000003</v>
      </c>
      <c r="AC25">
        <v>7.2389099999999997</v>
      </c>
      <c r="AD25">
        <v>7.2781450000000003</v>
      </c>
      <c r="AE25">
        <v>7.3882669999999999</v>
      </c>
      <c r="AF25">
        <v>7.4550150000000004</v>
      </c>
      <c r="AG25">
        <v>7.4618539999999998</v>
      </c>
      <c r="AH25">
        <v>7.5268550000000003</v>
      </c>
      <c r="AI25">
        <v>7.5094289999999999</v>
      </c>
      <c r="AJ25" s="22">
        <v>3.4000000000000002E-2</v>
      </c>
    </row>
    <row r="26" spans="1:36" x14ac:dyDescent="0.25">
      <c r="A26" t="s">
        <v>285</v>
      </c>
      <c r="B26" t="s">
        <v>2496</v>
      </c>
      <c r="C26" t="s">
        <v>2497</v>
      </c>
      <c r="D26" t="s">
        <v>1250</v>
      </c>
      <c r="F26">
        <v>626.73834199999999</v>
      </c>
      <c r="G26">
        <v>627.01330600000006</v>
      </c>
      <c r="H26">
        <v>665.03002900000001</v>
      </c>
      <c r="I26">
        <v>667.75506600000006</v>
      </c>
      <c r="J26">
        <v>639.65643299999999</v>
      </c>
      <c r="K26">
        <v>629.11425799999995</v>
      </c>
      <c r="L26">
        <v>622.74401899999998</v>
      </c>
      <c r="M26">
        <v>626.83557099999996</v>
      </c>
      <c r="N26">
        <v>632.96844499999997</v>
      </c>
      <c r="O26">
        <v>644.72033699999997</v>
      </c>
      <c r="P26">
        <v>651.51196300000004</v>
      </c>
      <c r="Q26">
        <v>687.04998799999998</v>
      </c>
      <c r="R26">
        <v>710.13922100000002</v>
      </c>
      <c r="S26">
        <v>712.91662599999995</v>
      </c>
      <c r="T26">
        <v>715.95062299999995</v>
      </c>
      <c r="U26">
        <v>723.36199999999997</v>
      </c>
      <c r="V26">
        <v>737.36444100000006</v>
      </c>
      <c r="W26">
        <v>759.89739999999995</v>
      </c>
      <c r="X26">
        <v>780.36608899999999</v>
      </c>
      <c r="Y26">
        <v>806.40118399999994</v>
      </c>
      <c r="Z26">
        <v>825.19988999999998</v>
      </c>
      <c r="AA26">
        <v>839.224243</v>
      </c>
      <c r="AB26">
        <v>855.501892</v>
      </c>
      <c r="AC26">
        <v>866.77459699999997</v>
      </c>
      <c r="AD26">
        <v>873.11395300000004</v>
      </c>
      <c r="AE26">
        <v>891.62335199999995</v>
      </c>
      <c r="AF26">
        <v>903.71875</v>
      </c>
      <c r="AG26">
        <v>910.93670699999996</v>
      </c>
      <c r="AH26">
        <v>927.72332800000004</v>
      </c>
      <c r="AI26">
        <v>929.20703100000003</v>
      </c>
      <c r="AJ26" s="22">
        <v>1.4E-2</v>
      </c>
    </row>
    <row r="27" spans="1:36" x14ac:dyDescent="0.25">
      <c r="A27" t="s">
        <v>1350</v>
      </c>
      <c r="B27" t="s">
        <v>2498</v>
      </c>
      <c r="C27" t="s">
        <v>2499</v>
      </c>
      <c r="D27" t="s">
        <v>540</v>
      </c>
      <c r="F27">
        <v>11.746987000000001</v>
      </c>
      <c r="G27">
        <v>13.472249</v>
      </c>
      <c r="H27">
        <v>14.788416</v>
      </c>
      <c r="I27">
        <v>15.384516</v>
      </c>
      <c r="J27">
        <v>15.598006</v>
      </c>
      <c r="K27">
        <v>15.876053000000001</v>
      </c>
      <c r="L27">
        <v>16.171009000000002</v>
      </c>
      <c r="M27">
        <v>16.488641999999999</v>
      </c>
      <c r="N27">
        <v>16.876179</v>
      </c>
      <c r="O27">
        <v>17.399279</v>
      </c>
      <c r="P27">
        <v>17.857938999999998</v>
      </c>
      <c r="Q27">
        <v>18.531663999999999</v>
      </c>
      <c r="R27">
        <v>19.112214999999999</v>
      </c>
      <c r="S27">
        <v>19.643305000000002</v>
      </c>
      <c r="T27">
        <v>20.196375</v>
      </c>
      <c r="U27">
        <v>20.697823</v>
      </c>
      <c r="V27">
        <v>21.187141</v>
      </c>
      <c r="W27">
        <v>21.703146</v>
      </c>
      <c r="X27">
        <v>22.177455999999999</v>
      </c>
      <c r="Y27">
        <v>22.714169999999999</v>
      </c>
      <c r="Z27">
        <v>23.287618999999999</v>
      </c>
      <c r="AA27">
        <v>23.809956</v>
      </c>
      <c r="AB27">
        <v>24.362717</v>
      </c>
      <c r="AC27">
        <v>24.873922</v>
      </c>
      <c r="AD27">
        <v>25.344545</v>
      </c>
      <c r="AE27">
        <v>25.848886</v>
      </c>
      <c r="AF27">
        <v>26.332108999999999</v>
      </c>
      <c r="AG27">
        <v>26.808083</v>
      </c>
      <c r="AH27">
        <v>27.296935999999999</v>
      </c>
      <c r="AI27">
        <v>27.704445</v>
      </c>
      <c r="AJ27" s="22">
        <v>0.03</v>
      </c>
    </row>
    <row r="28" spans="1:36" x14ac:dyDescent="0.25">
      <c r="A28" t="s">
        <v>1347</v>
      </c>
      <c r="B28" t="s">
        <v>2500</v>
      </c>
      <c r="C28" t="s">
        <v>2501</v>
      </c>
      <c r="D28" t="s">
        <v>1250</v>
      </c>
      <c r="F28">
        <v>5335.3110349999997</v>
      </c>
      <c r="G28">
        <v>4654.1103519999997</v>
      </c>
      <c r="H28">
        <v>4496.9658200000003</v>
      </c>
      <c r="I28">
        <v>4340.4360349999997</v>
      </c>
      <c r="J28">
        <v>4100.8857420000004</v>
      </c>
      <c r="K28">
        <v>3962.6616210000002</v>
      </c>
      <c r="L28">
        <v>3850.9907229999999</v>
      </c>
      <c r="M28">
        <v>3801.6206050000001</v>
      </c>
      <c r="N28">
        <v>3750.6621089999999</v>
      </c>
      <c r="O28">
        <v>3705.4428710000002</v>
      </c>
      <c r="P28">
        <v>3648.3041990000002</v>
      </c>
      <c r="Q28">
        <v>3707.438232</v>
      </c>
      <c r="R28">
        <v>3715.6301269999999</v>
      </c>
      <c r="S28">
        <v>3629.3110350000002</v>
      </c>
      <c r="T28">
        <v>3544.9460450000001</v>
      </c>
      <c r="U28">
        <v>3494.8698730000001</v>
      </c>
      <c r="V28">
        <v>3480.2451169999999</v>
      </c>
      <c r="W28">
        <v>3501.3237300000001</v>
      </c>
      <c r="X28">
        <v>3518.7358399999998</v>
      </c>
      <c r="Y28">
        <v>3550.211914</v>
      </c>
      <c r="Z28">
        <v>3543.5134280000002</v>
      </c>
      <c r="AA28">
        <v>3524.6777339999999</v>
      </c>
      <c r="AB28">
        <v>3511.5207519999999</v>
      </c>
      <c r="AC28">
        <v>3484.671875</v>
      </c>
      <c r="AD28">
        <v>3444.9780270000001</v>
      </c>
      <c r="AE28">
        <v>3449.3686520000001</v>
      </c>
      <c r="AF28">
        <v>3432.0026859999998</v>
      </c>
      <c r="AG28">
        <v>3397.9926759999998</v>
      </c>
      <c r="AH28">
        <v>3398.6354980000001</v>
      </c>
      <c r="AI28">
        <v>3354</v>
      </c>
      <c r="AJ28" s="22">
        <v>-1.6E-2</v>
      </c>
    </row>
    <row r="29" spans="1:36" x14ac:dyDescent="0.25">
      <c r="A29" t="s">
        <v>1344</v>
      </c>
      <c r="C29" t="s">
        <v>2502</v>
      </c>
    </row>
    <row r="30" spans="1:36" x14ac:dyDescent="0.25">
      <c r="A30" t="s">
        <v>289</v>
      </c>
      <c r="C30" t="s">
        <v>2503</v>
      </c>
    </row>
    <row r="31" spans="1:36" x14ac:dyDescent="0.25">
      <c r="A31" t="s">
        <v>257</v>
      </c>
      <c r="B31" t="s">
        <v>2504</v>
      </c>
      <c r="C31" t="s">
        <v>2505</v>
      </c>
      <c r="D31" t="s">
        <v>1250</v>
      </c>
      <c r="F31">
        <v>8724.5283199999994</v>
      </c>
      <c r="G31">
        <v>7939.5649409999996</v>
      </c>
      <c r="H31">
        <v>8116.8813479999999</v>
      </c>
      <c r="I31">
        <v>8314.5390619999998</v>
      </c>
      <c r="J31">
        <v>8323.5039059999999</v>
      </c>
      <c r="K31">
        <v>8322.1757809999999</v>
      </c>
      <c r="L31">
        <v>8213.2363280000009</v>
      </c>
      <c r="M31">
        <v>8182.4931640000004</v>
      </c>
      <c r="N31">
        <v>8148.5395509999998</v>
      </c>
      <c r="O31">
        <v>8039.1225590000004</v>
      </c>
      <c r="P31">
        <v>7956.1635740000002</v>
      </c>
      <c r="Q31">
        <v>7892.4267579999996</v>
      </c>
      <c r="R31">
        <v>7877.8208009999998</v>
      </c>
      <c r="S31">
        <v>7680.5063479999999</v>
      </c>
      <c r="T31">
        <v>7491.6279299999997</v>
      </c>
      <c r="U31">
        <v>7401.828125</v>
      </c>
      <c r="V31">
        <v>7379.4506840000004</v>
      </c>
      <c r="W31">
        <v>7421.5366210000002</v>
      </c>
      <c r="X31">
        <v>7516.1909180000002</v>
      </c>
      <c r="Y31">
        <v>7545.408203</v>
      </c>
      <c r="Z31">
        <v>7531.5078119999998</v>
      </c>
      <c r="AA31">
        <v>7480.3242190000001</v>
      </c>
      <c r="AB31">
        <v>7421.3354490000002</v>
      </c>
      <c r="AC31">
        <v>7365.7758789999998</v>
      </c>
      <c r="AD31">
        <v>7297.7700199999999</v>
      </c>
      <c r="AE31">
        <v>7308.1538090000004</v>
      </c>
      <c r="AF31">
        <v>7296.1381840000004</v>
      </c>
      <c r="AG31">
        <v>7261.7114259999998</v>
      </c>
      <c r="AH31">
        <v>7295.6362300000001</v>
      </c>
      <c r="AI31">
        <v>7308.4360349999997</v>
      </c>
      <c r="AJ31" s="22">
        <v>-6.0000000000000001E-3</v>
      </c>
    </row>
    <row r="32" spans="1:36" x14ac:dyDescent="0.25">
      <c r="A32" t="s">
        <v>259</v>
      </c>
      <c r="B32" t="s">
        <v>2506</v>
      </c>
      <c r="C32" t="s">
        <v>2507</v>
      </c>
      <c r="D32" t="s">
        <v>1250</v>
      </c>
      <c r="F32">
        <v>46.418770000000002</v>
      </c>
      <c r="G32">
        <v>51.253639</v>
      </c>
      <c r="H32">
        <v>54.700763999999999</v>
      </c>
      <c r="I32">
        <v>52.197566999999999</v>
      </c>
      <c r="J32">
        <v>51.239521000000003</v>
      </c>
      <c r="K32">
        <v>51.580734</v>
      </c>
      <c r="L32">
        <v>51.742249000000001</v>
      </c>
      <c r="M32">
        <v>52.058838000000002</v>
      </c>
      <c r="N32">
        <v>51.945</v>
      </c>
      <c r="O32">
        <v>52.957183999999998</v>
      </c>
      <c r="P32">
        <v>52.219420999999997</v>
      </c>
      <c r="Q32">
        <v>53.612389</v>
      </c>
      <c r="R32">
        <v>54.034382000000001</v>
      </c>
      <c r="S32">
        <v>53.363276999999997</v>
      </c>
      <c r="T32">
        <v>52.099303999999997</v>
      </c>
      <c r="U32">
        <v>51.40202</v>
      </c>
      <c r="V32">
        <v>50.977820999999999</v>
      </c>
      <c r="W32">
        <v>51.689278000000002</v>
      </c>
      <c r="X32">
        <v>51.969776000000003</v>
      </c>
      <c r="Y32">
        <v>53.049380999999997</v>
      </c>
      <c r="Z32">
        <v>53.070942000000002</v>
      </c>
      <c r="AA32">
        <v>53.386406000000001</v>
      </c>
      <c r="AB32">
        <v>53.157027999999997</v>
      </c>
      <c r="AC32">
        <v>52.364654999999999</v>
      </c>
      <c r="AD32">
        <v>52.270598999999997</v>
      </c>
      <c r="AE32">
        <v>52.341468999999996</v>
      </c>
      <c r="AF32">
        <v>52.742237000000003</v>
      </c>
      <c r="AG32">
        <v>53.071174999999997</v>
      </c>
      <c r="AH32">
        <v>53.468131999999997</v>
      </c>
      <c r="AI32">
        <v>53.209235999999997</v>
      </c>
      <c r="AJ32" s="22">
        <v>5.0000000000000001E-3</v>
      </c>
    </row>
    <row r="33" spans="1:36" x14ac:dyDescent="0.25">
      <c r="A33" t="s">
        <v>292</v>
      </c>
      <c r="B33" t="s">
        <v>2508</v>
      </c>
      <c r="C33" t="s">
        <v>2509</v>
      </c>
      <c r="D33" t="s">
        <v>1250</v>
      </c>
      <c r="F33">
        <v>8770.9472659999992</v>
      </c>
      <c r="G33">
        <v>7990.8183589999999</v>
      </c>
      <c r="H33">
        <v>8171.5820309999999</v>
      </c>
      <c r="I33">
        <v>8366.7363280000009</v>
      </c>
      <c r="J33">
        <v>8374.7431639999995</v>
      </c>
      <c r="K33">
        <v>8373.7568360000005</v>
      </c>
      <c r="L33">
        <v>8264.9785159999992</v>
      </c>
      <c r="M33">
        <v>8234.5517579999996</v>
      </c>
      <c r="N33">
        <v>8200.484375</v>
      </c>
      <c r="O33">
        <v>8092.0795900000003</v>
      </c>
      <c r="P33">
        <v>8008.3828119999998</v>
      </c>
      <c r="Q33">
        <v>7946.0390619999998</v>
      </c>
      <c r="R33">
        <v>7931.8549800000001</v>
      </c>
      <c r="S33">
        <v>7733.8696289999998</v>
      </c>
      <c r="T33">
        <v>7543.7270509999998</v>
      </c>
      <c r="U33">
        <v>7453.2299800000001</v>
      </c>
      <c r="V33">
        <v>7430.4287109999996</v>
      </c>
      <c r="W33">
        <v>7473.2260740000002</v>
      </c>
      <c r="X33">
        <v>7568.1606449999999</v>
      </c>
      <c r="Y33">
        <v>7598.4575199999999</v>
      </c>
      <c r="Z33">
        <v>7584.5786129999997</v>
      </c>
      <c r="AA33">
        <v>7533.7104490000002</v>
      </c>
      <c r="AB33">
        <v>7474.4926759999998</v>
      </c>
      <c r="AC33">
        <v>7418.140625</v>
      </c>
      <c r="AD33">
        <v>7350.0405270000001</v>
      </c>
      <c r="AE33">
        <v>7360.4951170000004</v>
      </c>
      <c r="AF33">
        <v>7348.8803710000002</v>
      </c>
      <c r="AG33">
        <v>7314.7827150000003</v>
      </c>
      <c r="AH33">
        <v>7349.1044920000004</v>
      </c>
      <c r="AI33">
        <v>7361.6455079999996</v>
      </c>
      <c r="AJ33" s="22">
        <v>-6.0000000000000001E-3</v>
      </c>
    </row>
    <row r="34" spans="1:36" x14ac:dyDescent="0.25">
      <c r="A34" t="s">
        <v>294</v>
      </c>
      <c r="C34" t="s">
        <v>2510</v>
      </c>
    </row>
    <row r="35" spans="1:36" x14ac:dyDescent="0.25">
      <c r="A35" t="s">
        <v>264</v>
      </c>
      <c r="B35" t="s">
        <v>2511</v>
      </c>
      <c r="C35" t="s">
        <v>2512</v>
      </c>
      <c r="D35" t="s">
        <v>1250</v>
      </c>
      <c r="F35">
        <v>596.27099599999997</v>
      </c>
      <c r="G35">
        <v>546.36578399999996</v>
      </c>
      <c r="H35">
        <v>560.06811500000003</v>
      </c>
      <c r="I35">
        <v>574.928406</v>
      </c>
      <c r="J35">
        <v>576.18988000000002</v>
      </c>
      <c r="K35">
        <v>576.79669200000001</v>
      </c>
      <c r="L35">
        <v>569.94995100000006</v>
      </c>
      <c r="M35">
        <v>568.57684300000005</v>
      </c>
      <c r="N35">
        <v>566.88085899999999</v>
      </c>
      <c r="O35">
        <v>560.06951900000001</v>
      </c>
      <c r="P35">
        <v>554.92858899999999</v>
      </c>
      <c r="Q35">
        <v>552.00311299999998</v>
      </c>
      <c r="R35">
        <v>551.68054199999995</v>
      </c>
      <c r="S35">
        <v>538.38372800000002</v>
      </c>
      <c r="T35">
        <v>525.73877000000005</v>
      </c>
      <c r="U35">
        <v>519.98260500000004</v>
      </c>
      <c r="V35">
        <v>519.21203600000001</v>
      </c>
      <c r="W35">
        <v>522.88903800000003</v>
      </c>
      <c r="X35">
        <v>529.97515899999996</v>
      </c>
      <c r="Y35">
        <v>532.82470699999999</v>
      </c>
      <c r="Z35">
        <v>532.42767300000003</v>
      </c>
      <c r="AA35">
        <v>529.45483400000001</v>
      </c>
      <c r="AB35">
        <v>525.90850799999998</v>
      </c>
      <c r="AC35">
        <v>522.56658900000002</v>
      </c>
      <c r="AD35">
        <v>518.38085899999999</v>
      </c>
      <c r="AE35">
        <v>519.85076900000001</v>
      </c>
      <c r="AF35">
        <v>519.60534700000005</v>
      </c>
      <c r="AG35">
        <v>517.68316700000003</v>
      </c>
      <c r="AH35">
        <v>520.55609100000004</v>
      </c>
      <c r="AI35">
        <v>521.65747099999999</v>
      </c>
      <c r="AJ35" s="22">
        <v>-5.0000000000000001E-3</v>
      </c>
    </row>
    <row r="36" spans="1:36" x14ac:dyDescent="0.25">
      <c r="A36" t="s">
        <v>24</v>
      </c>
      <c r="B36" t="s">
        <v>2513</v>
      </c>
      <c r="C36" t="s">
        <v>2514</v>
      </c>
      <c r="D36" t="s">
        <v>1250</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2515</v>
      </c>
      <c r="C37" t="s">
        <v>2516</v>
      </c>
      <c r="D37" t="s">
        <v>1250</v>
      </c>
      <c r="F37">
        <v>28.579189</v>
      </c>
      <c r="G37">
        <v>37.799796999999998</v>
      </c>
      <c r="H37">
        <v>46.339046000000003</v>
      </c>
      <c r="I37">
        <v>54.261100999999996</v>
      </c>
      <c r="J37">
        <v>58.176040999999998</v>
      </c>
      <c r="K37">
        <v>61.655929999999998</v>
      </c>
      <c r="L37">
        <v>64.917702000000006</v>
      </c>
      <c r="M37">
        <v>68.914390999999995</v>
      </c>
      <c r="N37">
        <v>73.443618999999998</v>
      </c>
      <c r="O37">
        <v>78.091064000000003</v>
      </c>
      <c r="P37">
        <v>80.645233000000005</v>
      </c>
      <c r="Q37">
        <v>85.000327999999996</v>
      </c>
      <c r="R37">
        <v>88.585280999999995</v>
      </c>
      <c r="S37">
        <v>89.981232000000006</v>
      </c>
      <c r="T37">
        <v>91.31456</v>
      </c>
      <c r="U37">
        <v>93.395668000000001</v>
      </c>
      <c r="V37">
        <v>96.163764999999998</v>
      </c>
      <c r="W37">
        <v>99.826248000000007</v>
      </c>
      <c r="X37">
        <v>103.860428</v>
      </c>
      <c r="Y37">
        <v>107.462875</v>
      </c>
      <c r="Z37">
        <v>110.179092</v>
      </c>
      <c r="AA37">
        <v>112.399666</v>
      </c>
      <c r="AB37">
        <v>114.578751</v>
      </c>
      <c r="AC37">
        <v>116.570374</v>
      </c>
      <c r="AD37">
        <v>118.287209</v>
      </c>
      <c r="AE37">
        <v>121.47287799999999</v>
      </c>
      <c r="AF37">
        <v>124.279961</v>
      </c>
      <c r="AG37">
        <v>126.766396</v>
      </c>
      <c r="AH37">
        <v>130.59278900000001</v>
      </c>
      <c r="AI37">
        <v>133.894745</v>
      </c>
      <c r="AJ37" s="22">
        <v>5.5E-2</v>
      </c>
    </row>
    <row r="38" spans="1:36" x14ac:dyDescent="0.25">
      <c r="A38" t="s">
        <v>200</v>
      </c>
      <c r="B38" t="s">
        <v>2517</v>
      </c>
      <c r="C38" t="s">
        <v>2518</v>
      </c>
      <c r="D38" t="s">
        <v>1250</v>
      </c>
      <c r="F38">
        <v>116.33712800000001</v>
      </c>
      <c r="G38">
        <v>128.26812699999999</v>
      </c>
      <c r="H38">
        <v>155.00762900000001</v>
      </c>
      <c r="I38">
        <v>182.89810199999999</v>
      </c>
      <c r="J38">
        <v>195.789841</v>
      </c>
      <c r="K38">
        <v>205.34196499999999</v>
      </c>
      <c r="L38">
        <v>213.27427700000001</v>
      </c>
      <c r="M38">
        <v>223.44061300000001</v>
      </c>
      <c r="N38">
        <v>236.342468</v>
      </c>
      <c r="O38">
        <v>247.95652799999999</v>
      </c>
      <c r="P38">
        <v>258.85949699999998</v>
      </c>
      <c r="Q38">
        <v>282.15914900000001</v>
      </c>
      <c r="R38">
        <v>301.43454000000003</v>
      </c>
      <c r="S38">
        <v>312.80041499999999</v>
      </c>
      <c r="T38">
        <v>324.20504799999998</v>
      </c>
      <c r="U38">
        <v>337.032623</v>
      </c>
      <c r="V38">
        <v>352.85296599999998</v>
      </c>
      <c r="W38">
        <v>373.29519699999997</v>
      </c>
      <c r="X38">
        <v>393.44055200000003</v>
      </c>
      <c r="Y38">
        <v>416.24755900000002</v>
      </c>
      <c r="Z38">
        <v>434.52276599999999</v>
      </c>
      <c r="AA38">
        <v>451.46810900000003</v>
      </c>
      <c r="AB38">
        <v>469.557098</v>
      </c>
      <c r="AC38">
        <v>484.46343999999999</v>
      </c>
      <c r="AD38">
        <v>496.07870500000001</v>
      </c>
      <c r="AE38">
        <v>515.07562299999995</v>
      </c>
      <c r="AF38">
        <v>530.70703100000003</v>
      </c>
      <c r="AG38">
        <v>543.75414999999998</v>
      </c>
      <c r="AH38">
        <v>562.824341</v>
      </c>
      <c r="AI38">
        <v>573.33343500000001</v>
      </c>
      <c r="AJ38" s="22">
        <v>5.7000000000000002E-2</v>
      </c>
    </row>
    <row r="39" spans="1:36" x14ac:dyDescent="0.25">
      <c r="A39" t="s">
        <v>2216</v>
      </c>
      <c r="B39" t="s">
        <v>2519</v>
      </c>
      <c r="C39" t="s">
        <v>2520</v>
      </c>
      <c r="D39" t="s">
        <v>1250</v>
      </c>
      <c r="F39">
        <v>55.057670999999999</v>
      </c>
      <c r="G39">
        <v>53.127327000000001</v>
      </c>
      <c r="H39">
        <v>53.622996999999998</v>
      </c>
      <c r="I39">
        <v>53.152264000000002</v>
      </c>
      <c r="J39">
        <v>51.774372</v>
      </c>
      <c r="K39">
        <v>51.004989999999999</v>
      </c>
      <c r="L39">
        <v>50.355651999999999</v>
      </c>
      <c r="M39">
        <v>50.621254</v>
      </c>
      <c r="N39">
        <v>51.208556999999999</v>
      </c>
      <c r="O39">
        <v>52.072277</v>
      </c>
      <c r="P39">
        <v>53.217650999999996</v>
      </c>
      <c r="Q39">
        <v>55.713206999999997</v>
      </c>
      <c r="R39">
        <v>57.525776</v>
      </c>
      <c r="S39">
        <v>58.145057999999999</v>
      </c>
      <c r="T39">
        <v>58.647334999999998</v>
      </c>
      <c r="U39">
        <v>59.694374000000003</v>
      </c>
      <c r="V39">
        <v>61.187140999999997</v>
      </c>
      <c r="W39">
        <v>63.272671000000003</v>
      </c>
      <c r="X39">
        <v>65.542450000000002</v>
      </c>
      <c r="Y39">
        <v>67.744652000000002</v>
      </c>
      <c r="Z39">
        <v>69.149833999999998</v>
      </c>
      <c r="AA39">
        <v>70.186065999999997</v>
      </c>
      <c r="AB39">
        <v>71.208481000000006</v>
      </c>
      <c r="AC39">
        <v>71.972328000000005</v>
      </c>
      <c r="AD39">
        <v>72.425597999999994</v>
      </c>
      <c r="AE39">
        <v>73.737701000000001</v>
      </c>
      <c r="AF39">
        <v>74.667357999999993</v>
      </c>
      <c r="AG39">
        <v>75.298148999999995</v>
      </c>
      <c r="AH39">
        <v>76.662216000000001</v>
      </c>
      <c r="AI39">
        <v>77.354256000000007</v>
      </c>
      <c r="AJ39" s="22">
        <v>1.2E-2</v>
      </c>
    </row>
    <row r="40" spans="1:36" x14ac:dyDescent="0.25">
      <c r="A40" t="s">
        <v>2233</v>
      </c>
      <c r="B40" t="s">
        <v>2521</v>
      </c>
      <c r="C40" t="s">
        <v>2522</v>
      </c>
      <c r="D40" t="s">
        <v>1250</v>
      </c>
      <c r="F40">
        <v>36.218811000000002</v>
      </c>
      <c r="G40">
        <v>154.586761</v>
      </c>
      <c r="H40">
        <v>190.44366500000001</v>
      </c>
      <c r="I40">
        <v>194.14935299999999</v>
      </c>
      <c r="J40">
        <v>189.67103599999999</v>
      </c>
      <c r="K40">
        <v>186.11908</v>
      </c>
      <c r="L40">
        <v>182.59335300000001</v>
      </c>
      <c r="M40">
        <v>182.38986199999999</v>
      </c>
      <c r="N40">
        <v>183.34767199999999</v>
      </c>
      <c r="O40">
        <v>185.21614099999999</v>
      </c>
      <c r="P40">
        <v>188.22491500000001</v>
      </c>
      <c r="Q40">
        <v>195.500427</v>
      </c>
      <c r="R40">
        <v>201.602203</v>
      </c>
      <c r="S40">
        <v>202.48445100000001</v>
      </c>
      <c r="T40">
        <v>203.07191499999999</v>
      </c>
      <c r="U40">
        <v>205.48602299999999</v>
      </c>
      <c r="V40">
        <v>209.44358800000001</v>
      </c>
      <c r="W40">
        <v>215.51011700000001</v>
      </c>
      <c r="X40">
        <v>222.27899199999999</v>
      </c>
      <c r="Y40">
        <v>228.56625399999999</v>
      </c>
      <c r="Z40">
        <v>232.799881</v>
      </c>
      <c r="AA40">
        <v>235.78497300000001</v>
      </c>
      <c r="AB40">
        <v>238.747772</v>
      </c>
      <c r="AC40">
        <v>241.03796399999999</v>
      </c>
      <c r="AD40">
        <v>242.18598900000001</v>
      </c>
      <c r="AE40">
        <v>246.25103799999999</v>
      </c>
      <c r="AF40">
        <v>249.15150499999999</v>
      </c>
      <c r="AG40">
        <v>250.96052599999999</v>
      </c>
      <c r="AH40">
        <v>255.18679800000001</v>
      </c>
      <c r="AI40">
        <v>257.30136099999999</v>
      </c>
      <c r="AJ40" s="22">
        <v>7.0000000000000007E-2</v>
      </c>
    </row>
    <row r="41" spans="1:36" x14ac:dyDescent="0.25">
      <c r="A41" t="s">
        <v>271</v>
      </c>
      <c r="B41" t="s">
        <v>2523</v>
      </c>
      <c r="C41" t="s">
        <v>2524</v>
      </c>
      <c r="D41" t="s">
        <v>1250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2525</v>
      </c>
      <c r="C42" t="s">
        <v>2526</v>
      </c>
      <c r="D42" t="s">
        <v>1250</v>
      </c>
      <c r="F42">
        <v>458.01428199999998</v>
      </c>
      <c r="G42">
        <v>501.93493699999999</v>
      </c>
      <c r="H42">
        <v>547.27465800000004</v>
      </c>
      <c r="I42">
        <v>565.82757600000002</v>
      </c>
      <c r="J42">
        <v>565.51458700000001</v>
      </c>
      <c r="K42">
        <v>565.17663600000003</v>
      </c>
      <c r="L42">
        <v>560.31372099999999</v>
      </c>
      <c r="M42">
        <v>561.88214100000005</v>
      </c>
      <c r="N42">
        <v>563.16980000000001</v>
      </c>
      <c r="O42">
        <v>562.63098100000002</v>
      </c>
      <c r="P42">
        <v>562.89172399999995</v>
      </c>
      <c r="Q42">
        <v>570.48767099999998</v>
      </c>
      <c r="R42">
        <v>576.23821999999996</v>
      </c>
      <c r="S42">
        <v>567.89605700000004</v>
      </c>
      <c r="T42">
        <v>558.94799799999998</v>
      </c>
      <c r="U42">
        <v>556.03161599999999</v>
      </c>
      <c r="V42">
        <v>558.466858</v>
      </c>
      <c r="W42">
        <v>566.629639</v>
      </c>
      <c r="X42">
        <v>576.86871299999996</v>
      </c>
      <c r="Y42">
        <v>585.97894299999996</v>
      </c>
      <c r="Z42">
        <v>589.79345699999999</v>
      </c>
      <c r="AA42">
        <v>590.86480700000004</v>
      </c>
      <c r="AB42">
        <v>591.52166699999998</v>
      </c>
      <c r="AC42">
        <v>591.03228799999999</v>
      </c>
      <c r="AD42">
        <v>588.61328100000003</v>
      </c>
      <c r="AE42">
        <v>593.19030799999996</v>
      </c>
      <c r="AF42">
        <v>595.053406</v>
      </c>
      <c r="AG42">
        <v>594.78008999999997</v>
      </c>
      <c r="AH42">
        <v>600.26403800000003</v>
      </c>
      <c r="AI42">
        <v>601.24218800000006</v>
      </c>
      <c r="AJ42" s="22">
        <v>8.9999999999999993E-3</v>
      </c>
    </row>
    <row r="43" spans="1:36" x14ac:dyDescent="0.25">
      <c r="A43" t="s">
        <v>275</v>
      </c>
      <c r="B43" t="s">
        <v>2527</v>
      </c>
      <c r="C43" t="s">
        <v>2528</v>
      </c>
      <c r="D43" t="s">
        <v>1250</v>
      </c>
      <c r="F43">
        <v>0.110323</v>
      </c>
      <c r="G43">
        <v>0.137763</v>
      </c>
      <c r="H43">
        <v>0.183253</v>
      </c>
      <c r="I43">
        <v>0.23328199999999999</v>
      </c>
      <c r="J43">
        <v>0.25928400000000001</v>
      </c>
      <c r="K43">
        <v>0.269482</v>
      </c>
      <c r="L43">
        <v>0.27029700000000001</v>
      </c>
      <c r="M43">
        <v>0.26854499999999998</v>
      </c>
      <c r="N43">
        <v>0.26186599999999999</v>
      </c>
      <c r="O43">
        <v>0.26164300000000001</v>
      </c>
      <c r="P43">
        <v>0.25868000000000002</v>
      </c>
      <c r="Q43">
        <v>0.26290200000000002</v>
      </c>
      <c r="R43">
        <v>0.26259500000000002</v>
      </c>
      <c r="S43">
        <v>0.25814100000000001</v>
      </c>
      <c r="T43">
        <v>0.25338300000000002</v>
      </c>
      <c r="U43">
        <v>0.25079400000000002</v>
      </c>
      <c r="V43">
        <v>0.25117600000000001</v>
      </c>
      <c r="W43">
        <v>0.25495699999999999</v>
      </c>
      <c r="X43">
        <v>0.25800600000000001</v>
      </c>
      <c r="Y43">
        <v>0.26522499999999999</v>
      </c>
      <c r="Z43">
        <v>0.26688400000000001</v>
      </c>
      <c r="AA43">
        <v>0.27162900000000001</v>
      </c>
      <c r="AB43">
        <v>0.277702</v>
      </c>
      <c r="AC43">
        <v>0.28060000000000002</v>
      </c>
      <c r="AD43">
        <v>0.28139700000000001</v>
      </c>
      <c r="AE43">
        <v>0.28559200000000001</v>
      </c>
      <c r="AF43">
        <v>0.28731699999999999</v>
      </c>
      <c r="AG43">
        <v>0.28775299999999998</v>
      </c>
      <c r="AH43">
        <v>0.29196899999999998</v>
      </c>
      <c r="AI43">
        <v>0.29115400000000002</v>
      </c>
      <c r="AJ43" s="22">
        <v>3.4000000000000002E-2</v>
      </c>
    </row>
    <row r="44" spans="1:36" x14ac:dyDescent="0.25">
      <c r="A44" t="s">
        <v>277</v>
      </c>
      <c r="B44" t="s">
        <v>2529</v>
      </c>
      <c r="C44" t="s">
        <v>2530</v>
      </c>
      <c r="D44" t="s">
        <v>1250</v>
      </c>
      <c r="F44">
        <v>2.1523E-2</v>
      </c>
      <c r="G44">
        <v>2.2523000000000001E-2</v>
      </c>
      <c r="H44">
        <v>2.3244999999999998E-2</v>
      </c>
      <c r="I44">
        <v>2.4621000000000001E-2</v>
      </c>
      <c r="J44">
        <v>2.5132999999999999E-2</v>
      </c>
      <c r="K44">
        <v>2.5956E-2</v>
      </c>
      <c r="L44">
        <v>2.6793999999999998E-2</v>
      </c>
      <c r="M44">
        <v>2.7444E-2</v>
      </c>
      <c r="N44">
        <v>2.7904000000000002E-2</v>
      </c>
      <c r="O44">
        <v>2.8843000000000001E-2</v>
      </c>
      <c r="P44">
        <v>2.9156000000000001E-2</v>
      </c>
      <c r="Q44">
        <v>3.0003999999999999E-2</v>
      </c>
      <c r="R44">
        <v>3.0705E-2</v>
      </c>
      <c r="S44">
        <v>3.0901000000000001E-2</v>
      </c>
      <c r="T44">
        <v>3.1073E-2</v>
      </c>
      <c r="U44">
        <v>3.1642999999999998E-2</v>
      </c>
      <c r="V44">
        <v>3.2497999999999999E-2</v>
      </c>
      <c r="W44">
        <v>3.3938999999999997E-2</v>
      </c>
      <c r="X44">
        <v>3.4952999999999998E-2</v>
      </c>
      <c r="Y44">
        <v>3.7253000000000001E-2</v>
      </c>
      <c r="Z44">
        <v>3.8560999999999998E-2</v>
      </c>
      <c r="AA44">
        <v>4.0196000000000003E-2</v>
      </c>
      <c r="AB44">
        <v>4.2286999999999998E-2</v>
      </c>
      <c r="AC44">
        <v>4.3834999999999999E-2</v>
      </c>
      <c r="AD44">
        <v>4.5184000000000002E-2</v>
      </c>
      <c r="AE44">
        <v>4.7343000000000003E-2</v>
      </c>
      <c r="AF44">
        <v>4.9064999999999998E-2</v>
      </c>
      <c r="AG44">
        <v>5.0527000000000002E-2</v>
      </c>
      <c r="AH44">
        <v>5.2706999999999997E-2</v>
      </c>
      <c r="AI44">
        <v>5.3215999999999999E-2</v>
      </c>
      <c r="AJ44" s="22">
        <v>3.2000000000000001E-2</v>
      </c>
    </row>
    <row r="45" spans="1:36" x14ac:dyDescent="0.25">
      <c r="A45" t="s">
        <v>279</v>
      </c>
      <c r="B45" t="s">
        <v>2531</v>
      </c>
      <c r="C45" t="s">
        <v>2532</v>
      </c>
      <c r="D45" t="s">
        <v>1250</v>
      </c>
      <c r="F45">
        <v>0.454287</v>
      </c>
      <c r="G45">
        <v>0.61953199999999997</v>
      </c>
      <c r="H45">
        <v>0.69791700000000001</v>
      </c>
      <c r="I45">
        <v>0.73194599999999999</v>
      </c>
      <c r="J45">
        <v>0.74988699999999997</v>
      </c>
      <c r="K45">
        <v>0.77173599999999998</v>
      </c>
      <c r="L45">
        <v>0.785443</v>
      </c>
      <c r="M45">
        <v>0.79760399999999998</v>
      </c>
      <c r="N45">
        <v>0.80721799999999999</v>
      </c>
      <c r="O45">
        <v>0.821994</v>
      </c>
      <c r="P45">
        <v>0.82895200000000002</v>
      </c>
      <c r="Q45">
        <v>0.86267899999999997</v>
      </c>
      <c r="R45">
        <v>0.88248800000000005</v>
      </c>
      <c r="S45">
        <v>0.88968400000000003</v>
      </c>
      <c r="T45">
        <v>0.89937299999999998</v>
      </c>
      <c r="U45">
        <v>0.91783199999999998</v>
      </c>
      <c r="V45">
        <v>0.94411299999999998</v>
      </c>
      <c r="W45">
        <v>0.98437600000000003</v>
      </c>
      <c r="X45">
        <v>1.0265660000000001</v>
      </c>
      <c r="Y45">
        <v>1.076635</v>
      </c>
      <c r="Z45">
        <v>1.1149789999999999</v>
      </c>
      <c r="AA45">
        <v>1.1537139999999999</v>
      </c>
      <c r="AB45">
        <v>1.190774</v>
      </c>
      <c r="AC45">
        <v>1.2256609999999999</v>
      </c>
      <c r="AD45">
        <v>1.2712019999999999</v>
      </c>
      <c r="AE45">
        <v>1.3486309999999999</v>
      </c>
      <c r="AF45">
        <v>1.4238010000000001</v>
      </c>
      <c r="AG45">
        <v>1.489571</v>
      </c>
      <c r="AH45">
        <v>1.572449</v>
      </c>
      <c r="AI45">
        <v>1.6329180000000001</v>
      </c>
      <c r="AJ45" s="22">
        <v>4.4999999999999998E-2</v>
      </c>
    </row>
    <row r="46" spans="1:36" x14ac:dyDescent="0.25">
      <c r="A46" t="s">
        <v>281</v>
      </c>
      <c r="B46" t="s">
        <v>2533</v>
      </c>
      <c r="C46" t="s">
        <v>2534</v>
      </c>
      <c r="D46" t="s">
        <v>1250</v>
      </c>
      <c r="F46">
        <v>5.8349999999999999E-3</v>
      </c>
      <c r="G46">
        <v>5.803E-3</v>
      </c>
      <c r="H46">
        <v>6.4859999999999996E-3</v>
      </c>
      <c r="I46">
        <v>6.6709999999999998E-3</v>
      </c>
      <c r="J46">
        <v>6.7279999999999996E-3</v>
      </c>
      <c r="K46">
        <v>6.8190000000000004E-3</v>
      </c>
      <c r="L46">
        <v>6.8370000000000002E-3</v>
      </c>
      <c r="M46">
        <v>6.7780000000000002E-3</v>
      </c>
      <c r="N46">
        <v>6.7070000000000003E-3</v>
      </c>
      <c r="O46">
        <v>6.7419999999999997E-3</v>
      </c>
      <c r="P46">
        <v>6.6670000000000002E-3</v>
      </c>
      <c r="Q46">
        <v>7.0340000000000003E-3</v>
      </c>
      <c r="R46">
        <v>7.0559999999999998E-3</v>
      </c>
      <c r="S46">
        <v>7.0060000000000001E-3</v>
      </c>
      <c r="T46">
        <v>7.0140000000000003E-3</v>
      </c>
      <c r="U46">
        <v>7.0619999999999997E-3</v>
      </c>
      <c r="V46">
        <v>7.123E-3</v>
      </c>
      <c r="W46">
        <v>7.3049999999999999E-3</v>
      </c>
      <c r="X46">
        <v>7.45E-3</v>
      </c>
      <c r="Y46">
        <v>7.7349999999999997E-3</v>
      </c>
      <c r="Z46">
        <v>7.8759999999999993E-3</v>
      </c>
      <c r="AA46">
        <v>8.0409999999999995E-3</v>
      </c>
      <c r="AB46">
        <v>8.1890000000000001E-3</v>
      </c>
      <c r="AC46">
        <v>8.2909999999999998E-3</v>
      </c>
      <c r="AD46">
        <v>8.4980000000000003E-3</v>
      </c>
      <c r="AE46">
        <v>8.9510000000000006E-3</v>
      </c>
      <c r="AF46">
        <v>9.3039999999999998E-3</v>
      </c>
      <c r="AG46">
        <v>9.5560000000000003E-3</v>
      </c>
      <c r="AH46">
        <v>9.92E-3</v>
      </c>
      <c r="AI46">
        <v>1.0041E-2</v>
      </c>
      <c r="AJ46" s="22">
        <v>1.9E-2</v>
      </c>
    </row>
    <row r="47" spans="1:36" x14ac:dyDescent="0.25">
      <c r="A47" t="s">
        <v>20</v>
      </c>
      <c r="B47" t="s">
        <v>2535</v>
      </c>
      <c r="C47" t="s">
        <v>2536</v>
      </c>
      <c r="D47" t="s">
        <v>1250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2537</v>
      </c>
      <c r="C48" t="s">
        <v>2538</v>
      </c>
      <c r="D48" t="s">
        <v>1250</v>
      </c>
      <c r="F48">
        <v>6.3100000000000005E-4</v>
      </c>
      <c r="G48">
        <v>3.9240000000000004E-3</v>
      </c>
      <c r="H48">
        <v>7.607E-3</v>
      </c>
      <c r="I48">
        <v>1.1663E-2</v>
      </c>
      <c r="J48">
        <v>1.6934000000000001E-2</v>
      </c>
      <c r="K48">
        <v>2.146E-2</v>
      </c>
      <c r="L48">
        <v>2.5975000000000002E-2</v>
      </c>
      <c r="M48">
        <v>3.1001000000000001E-2</v>
      </c>
      <c r="N48">
        <v>3.6346000000000003E-2</v>
      </c>
      <c r="O48">
        <v>4.1800999999999998E-2</v>
      </c>
      <c r="P48">
        <v>4.7445000000000001E-2</v>
      </c>
      <c r="Q48">
        <v>5.4151999999999999E-2</v>
      </c>
      <c r="R48">
        <v>6.1150000000000003E-2</v>
      </c>
      <c r="S48">
        <v>6.6989000000000007E-2</v>
      </c>
      <c r="T48">
        <v>7.3028999999999997E-2</v>
      </c>
      <c r="U48">
        <v>8.0170000000000005E-2</v>
      </c>
      <c r="V48">
        <v>8.8482000000000005E-2</v>
      </c>
      <c r="W48">
        <v>9.8235000000000003E-2</v>
      </c>
      <c r="X48">
        <v>0.108999</v>
      </c>
      <c r="Y48">
        <v>0.120353</v>
      </c>
      <c r="Z48">
        <v>0.13120999999999999</v>
      </c>
      <c r="AA48">
        <v>0.142038</v>
      </c>
      <c r="AB48">
        <v>0.153393</v>
      </c>
      <c r="AC48">
        <v>0.16478300000000001</v>
      </c>
      <c r="AD48">
        <v>0.176149</v>
      </c>
      <c r="AE48">
        <v>0.19006200000000001</v>
      </c>
      <c r="AF48">
        <v>0.20350299999999999</v>
      </c>
      <c r="AG48">
        <v>0.21637600000000001</v>
      </c>
      <c r="AH48">
        <v>0.232098</v>
      </c>
      <c r="AI48">
        <v>0.245919</v>
      </c>
      <c r="AJ48" s="22">
        <v>0.22800000000000001</v>
      </c>
    </row>
    <row r="49" spans="1:36" x14ac:dyDescent="0.25">
      <c r="A49" t="s">
        <v>309</v>
      </c>
      <c r="B49" t="s">
        <v>2539</v>
      </c>
      <c r="C49" t="s">
        <v>2540</v>
      </c>
      <c r="D49" t="s">
        <v>1250</v>
      </c>
      <c r="F49">
        <v>1291.1644289999999</v>
      </c>
      <c r="G49">
        <v>1422.9570309999999</v>
      </c>
      <c r="H49">
        <v>1553.7583010000001</v>
      </c>
      <c r="I49">
        <v>1626.3079829999999</v>
      </c>
      <c r="J49">
        <v>1638.2535399999999</v>
      </c>
      <c r="K49">
        <v>1647.267578</v>
      </c>
      <c r="L49">
        <v>1642.5926509999999</v>
      </c>
      <c r="M49">
        <v>1657.025879</v>
      </c>
      <c r="N49">
        <v>1675.599121</v>
      </c>
      <c r="O49">
        <v>1687.2597659999999</v>
      </c>
      <c r="P49">
        <v>1699.997437</v>
      </c>
      <c r="Q49">
        <v>1742.1363530000001</v>
      </c>
      <c r="R49">
        <v>1778.363159</v>
      </c>
      <c r="S49">
        <v>1770.9920649999999</v>
      </c>
      <c r="T49">
        <v>1763.234009</v>
      </c>
      <c r="U49">
        <v>1772.951538</v>
      </c>
      <c r="V49">
        <v>1798.687866</v>
      </c>
      <c r="W49">
        <v>1842.83728</v>
      </c>
      <c r="X49">
        <v>1893.4354249999999</v>
      </c>
      <c r="Y49">
        <v>1940.3625489999999</v>
      </c>
      <c r="Z49">
        <v>1970.459595</v>
      </c>
      <c r="AA49">
        <v>1991.7983400000001</v>
      </c>
      <c r="AB49">
        <v>2013.2158199999999</v>
      </c>
      <c r="AC49">
        <v>2029.3842770000001</v>
      </c>
      <c r="AD49">
        <v>2037.769043</v>
      </c>
      <c r="AE49">
        <v>2071.470703</v>
      </c>
      <c r="AF49">
        <v>2095.4467770000001</v>
      </c>
      <c r="AG49">
        <v>2111.3022460000002</v>
      </c>
      <c r="AH49">
        <v>2148.2485350000002</v>
      </c>
      <c r="AI49">
        <v>2167.0166020000001</v>
      </c>
      <c r="AJ49" s="22">
        <v>1.7999999999999999E-2</v>
      </c>
    </row>
    <row r="50" spans="1:36" x14ac:dyDescent="0.25">
      <c r="A50" t="s">
        <v>1304</v>
      </c>
      <c r="B50" t="s">
        <v>2541</v>
      </c>
      <c r="C50" t="s">
        <v>2542</v>
      </c>
      <c r="D50" t="s">
        <v>540</v>
      </c>
      <c r="F50">
        <v>12.831943000000001</v>
      </c>
      <c r="G50">
        <v>15.115688</v>
      </c>
      <c r="H50">
        <v>15.97639</v>
      </c>
      <c r="I50">
        <v>16.274401000000001</v>
      </c>
      <c r="J50">
        <v>16.361270999999999</v>
      </c>
      <c r="K50">
        <v>16.438116000000001</v>
      </c>
      <c r="L50">
        <v>16.579166000000001</v>
      </c>
      <c r="M50">
        <v>16.751884</v>
      </c>
      <c r="N50">
        <v>16.966229999999999</v>
      </c>
      <c r="O50">
        <v>17.253309000000002</v>
      </c>
      <c r="P50">
        <v>17.510619999999999</v>
      </c>
      <c r="Q50">
        <v>17.982088000000001</v>
      </c>
      <c r="R50">
        <v>18.314347999999999</v>
      </c>
      <c r="S50">
        <v>18.632486</v>
      </c>
      <c r="T50">
        <v>18.945323999999999</v>
      </c>
      <c r="U50">
        <v>19.216526000000002</v>
      </c>
      <c r="V50">
        <v>19.489274999999999</v>
      </c>
      <c r="W50">
        <v>19.781286000000001</v>
      </c>
      <c r="X50">
        <v>20.011797000000001</v>
      </c>
      <c r="Y50">
        <v>20.341745</v>
      </c>
      <c r="Z50">
        <v>20.622205999999998</v>
      </c>
      <c r="AA50">
        <v>20.910150999999999</v>
      </c>
      <c r="AB50">
        <v>21.219197999999999</v>
      </c>
      <c r="AC50">
        <v>21.480591</v>
      </c>
      <c r="AD50">
        <v>21.706543</v>
      </c>
      <c r="AE50">
        <v>21.962237999999999</v>
      </c>
      <c r="AF50">
        <v>22.187359000000001</v>
      </c>
      <c r="AG50">
        <v>22.398506000000001</v>
      </c>
      <c r="AH50">
        <v>22.619444000000001</v>
      </c>
      <c r="AI50">
        <v>22.742086</v>
      </c>
      <c r="AJ50" s="22">
        <v>0.02</v>
      </c>
    </row>
    <row r="51" spans="1:36" x14ac:dyDescent="0.25">
      <c r="A51" t="s">
        <v>1301</v>
      </c>
      <c r="B51" t="s">
        <v>2543</v>
      </c>
      <c r="C51" t="s">
        <v>2544</v>
      </c>
      <c r="D51" t="s">
        <v>1250</v>
      </c>
      <c r="F51">
        <v>10062.111328000001</v>
      </c>
      <c r="G51">
        <v>9413.7753909999992</v>
      </c>
      <c r="H51">
        <v>9725.3398440000001</v>
      </c>
      <c r="I51">
        <v>9993.0439449999994</v>
      </c>
      <c r="J51">
        <v>10012.997069999999</v>
      </c>
      <c r="K51">
        <v>10021.024414</v>
      </c>
      <c r="L51">
        <v>9907.5712889999995</v>
      </c>
      <c r="M51">
        <v>9891.578125</v>
      </c>
      <c r="N51">
        <v>9876.0839840000008</v>
      </c>
      <c r="O51">
        <v>9779.3398440000001</v>
      </c>
      <c r="P51">
        <v>9708.3798829999996</v>
      </c>
      <c r="Q51">
        <v>9688.1757809999999</v>
      </c>
      <c r="R51">
        <v>9710.2177730000003</v>
      </c>
      <c r="S51">
        <v>9504.8613280000009</v>
      </c>
      <c r="T51">
        <v>9306.9609380000002</v>
      </c>
      <c r="U51">
        <v>9226.1816409999992</v>
      </c>
      <c r="V51">
        <v>9229.1162110000005</v>
      </c>
      <c r="W51">
        <v>9316.0634769999997</v>
      </c>
      <c r="X51">
        <v>9461.5957030000009</v>
      </c>
      <c r="Y51">
        <v>9538.8203119999998</v>
      </c>
      <c r="Z51">
        <v>9555.0380860000005</v>
      </c>
      <c r="AA51">
        <v>9525.5087889999995</v>
      </c>
      <c r="AB51">
        <v>9487.7089840000008</v>
      </c>
      <c r="AC51">
        <v>9447.5253909999992</v>
      </c>
      <c r="AD51">
        <v>9387.8095699999994</v>
      </c>
      <c r="AE51">
        <v>9431.9658199999994</v>
      </c>
      <c r="AF51">
        <v>9444.3271480000003</v>
      </c>
      <c r="AG51">
        <v>9426.0849610000005</v>
      </c>
      <c r="AH51">
        <v>9497.3535159999992</v>
      </c>
      <c r="AI51">
        <v>9528.6621090000008</v>
      </c>
      <c r="AJ51" s="22">
        <v>-2E-3</v>
      </c>
    </row>
    <row r="52" spans="1:36" x14ac:dyDescent="0.25">
      <c r="A52" t="s">
        <v>1298</v>
      </c>
      <c r="B52" t="s">
        <v>2545</v>
      </c>
      <c r="C52" t="s">
        <v>2546</v>
      </c>
      <c r="D52" t="s">
        <v>540</v>
      </c>
      <c r="F52">
        <v>12.455999</v>
      </c>
      <c r="G52">
        <v>14.571984</v>
      </c>
      <c r="H52">
        <v>15.600765000000001</v>
      </c>
      <c r="I52">
        <v>16.004926999999999</v>
      </c>
      <c r="J52">
        <v>16.139498</v>
      </c>
      <c r="K52">
        <v>16.278839000000001</v>
      </c>
      <c r="L52">
        <v>16.464922000000001</v>
      </c>
      <c r="M52">
        <v>16.678802000000001</v>
      </c>
      <c r="N52">
        <v>16.941445999999999</v>
      </c>
      <c r="O52">
        <v>17.293423000000001</v>
      </c>
      <c r="P52">
        <v>17.605484000000001</v>
      </c>
      <c r="Q52">
        <v>18.134191999999999</v>
      </c>
      <c r="R52">
        <v>18.535164000000002</v>
      </c>
      <c r="S52">
        <v>18.911802000000002</v>
      </c>
      <c r="T52">
        <v>19.290403000000001</v>
      </c>
      <c r="U52">
        <v>19.623487000000001</v>
      </c>
      <c r="V52">
        <v>19.95421</v>
      </c>
      <c r="W52">
        <v>20.306281999999999</v>
      </c>
      <c r="X52">
        <v>20.598869000000001</v>
      </c>
      <c r="Y52">
        <v>20.985233000000001</v>
      </c>
      <c r="Z52">
        <v>21.343271000000001</v>
      </c>
      <c r="AA52">
        <v>21.693348</v>
      </c>
      <c r="AB52">
        <v>22.068369000000001</v>
      </c>
      <c r="AC52">
        <v>22.394946999999998</v>
      </c>
      <c r="AD52">
        <v>22.683171999999999</v>
      </c>
      <c r="AE52">
        <v>23.003008000000001</v>
      </c>
      <c r="AF52">
        <v>23.292082000000001</v>
      </c>
      <c r="AG52">
        <v>23.56691</v>
      </c>
      <c r="AH52">
        <v>23.852163000000001</v>
      </c>
      <c r="AI52">
        <v>24.034039</v>
      </c>
      <c r="AJ52" s="22">
        <v>2.3E-2</v>
      </c>
    </row>
    <row r="53" spans="1:36" x14ac:dyDescent="0.25">
      <c r="A53" t="s">
        <v>1295</v>
      </c>
      <c r="B53" t="s">
        <v>2547</v>
      </c>
      <c r="C53" t="s">
        <v>2548</v>
      </c>
      <c r="D53" t="s">
        <v>1250</v>
      </c>
      <c r="F53">
        <v>74.063698000000002</v>
      </c>
      <c r="G53">
        <v>70.525611999999995</v>
      </c>
      <c r="H53">
        <v>74.440796000000006</v>
      </c>
      <c r="I53">
        <v>77.914856</v>
      </c>
      <c r="J53">
        <v>79.591187000000005</v>
      </c>
      <c r="K53">
        <v>81.828643999999997</v>
      </c>
      <c r="L53">
        <v>83.563957000000002</v>
      </c>
      <c r="M53">
        <v>86.347922999999994</v>
      </c>
      <c r="N53">
        <v>89.081992999999997</v>
      </c>
      <c r="O53">
        <v>91.337913999999998</v>
      </c>
      <c r="P53">
        <v>93.610977000000005</v>
      </c>
      <c r="Q53">
        <v>97.199439999999996</v>
      </c>
      <c r="R53">
        <v>100.757164</v>
      </c>
      <c r="S53">
        <v>101.646019</v>
      </c>
      <c r="T53">
        <v>102.49258399999999</v>
      </c>
      <c r="U53">
        <v>104.427734</v>
      </c>
      <c r="V53">
        <v>107.304947</v>
      </c>
      <c r="W53">
        <v>111.214264</v>
      </c>
      <c r="X53">
        <v>115.60329400000001</v>
      </c>
      <c r="Y53">
        <v>119.628677</v>
      </c>
      <c r="Z53">
        <v>122.810913</v>
      </c>
      <c r="AA53">
        <v>125.418648</v>
      </c>
      <c r="AB53">
        <v>128.010651</v>
      </c>
      <c r="AC53">
        <v>130.39082300000001</v>
      </c>
      <c r="AD53">
        <v>132.36084</v>
      </c>
      <c r="AE53">
        <v>135.846069</v>
      </c>
      <c r="AF53">
        <v>138.75170900000001</v>
      </c>
      <c r="AG53">
        <v>141.09641999999999</v>
      </c>
      <c r="AH53">
        <v>144.80079699999999</v>
      </c>
      <c r="AI53">
        <v>147.26542699999999</v>
      </c>
      <c r="AJ53" s="22">
        <v>2.4E-2</v>
      </c>
    </row>
    <row r="54" spans="1:36" x14ac:dyDescent="0.25">
      <c r="A54" t="s">
        <v>1292</v>
      </c>
      <c r="B54" t="s">
        <v>2549</v>
      </c>
      <c r="C54" t="s">
        <v>2550</v>
      </c>
      <c r="D54" t="s">
        <v>1250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1289</v>
      </c>
      <c r="B55" t="s">
        <v>1288</v>
      </c>
      <c r="D55" t="s">
        <v>2551</v>
      </c>
    </row>
    <row r="56" spans="1:36" x14ac:dyDescent="0.25">
      <c r="A56" t="s">
        <v>1286</v>
      </c>
      <c r="B56" t="s">
        <v>2552</v>
      </c>
      <c r="C56" t="s">
        <v>2553</v>
      </c>
      <c r="D56" t="s">
        <v>1250</v>
      </c>
      <c r="F56">
        <v>13433.044921999999</v>
      </c>
      <c r="G56">
        <v>11966.610352</v>
      </c>
      <c r="H56">
        <v>11948.764648</v>
      </c>
      <c r="I56">
        <v>11987.172852</v>
      </c>
      <c r="J56">
        <v>11784.688477</v>
      </c>
      <c r="K56">
        <v>11655.679688</v>
      </c>
      <c r="L56">
        <v>11441.440430000001</v>
      </c>
      <c r="M56">
        <v>11357.236328000001</v>
      </c>
      <c r="N56">
        <v>11266.191406</v>
      </c>
      <c r="O56">
        <v>11099.802734000001</v>
      </c>
      <c r="P56">
        <v>10952.915039</v>
      </c>
      <c r="Q56">
        <v>10912.773438</v>
      </c>
      <c r="R56">
        <v>10883.269531</v>
      </c>
      <c r="S56">
        <v>10596.859375</v>
      </c>
      <c r="T56">
        <v>10320.581055000001</v>
      </c>
      <c r="U56">
        <v>10173.295898</v>
      </c>
      <c r="V56">
        <v>10122.291992</v>
      </c>
      <c r="W56">
        <v>10162.921875</v>
      </c>
      <c r="X56">
        <v>10254.520508</v>
      </c>
      <c r="Y56">
        <v>10289.177734000001</v>
      </c>
      <c r="Z56">
        <v>10249.780273</v>
      </c>
      <c r="AA56">
        <v>10165.737305000001</v>
      </c>
      <c r="AB56">
        <v>10077.313477</v>
      </c>
      <c r="AC56">
        <v>9983.6328119999998</v>
      </c>
      <c r="AD56">
        <v>9869.5947269999997</v>
      </c>
      <c r="AE56">
        <v>9865.8603519999997</v>
      </c>
      <c r="AF56">
        <v>9824.3828119999998</v>
      </c>
      <c r="AG56">
        <v>9748.7285159999992</v>
      </c>
      <c r="AH56">
        <v>9766.5087889999995</v>
      </c>
      <c r="AI56">
        <v>9733.1904300000006</v>
      </c>
      <c r="AJ56" s="22">
        <v>-1.0999999999999999E-2</v>
      </c>
    </row>
    <row r="57" spans="1:36" x14ac:dyDescent="0.25">
      <c r="A57" t="s">
        <v>1283</v>
      </c>
      <c r="B57" t="s">
        <v>2554</v>
      </c>
      <c r="C57" t="s">
        <v>2555</v>
      </c>
      <c r="D57" t="s">
        <v>1250</v>
      </c>
      <c r="F57">
        <v>46.474376999999997</v>
      </c>
      <c r="G57">
        <v>51.306229000000002</v>
      </c>
      <c r="H57">
        <v>54.753540000000001</v>
      </c>
      <c r="I57">
        <v>52.244777999999997</v>
      </c>
      <c r="J57">
        <v>51.283470000000001</v>
      </c>
      <c r="K57">
        <v>51.623837000000002</v>
      </c>
      <c r="L57">
        <v>51.784702000000003</v>
      </c>
      <c r="M57">
        <v>52.100876</v>
      </c>
      <c r="N57">
        <v>51.986438999999997</v>
      </c>
      <c r="O57">
        <v>52.998814000000003</v>
      </c>
      <c r="P57">
        <v>52.260264999999997</v>
      </c>
      <c r="Q57">
        <v>53.654530000000001</v>
      </c>
      <c r="R57">
        <v>54.077171</v>
      </c>
      <c r="S57">
        <v>53.405434</v>
      </c>
      <c r="T57">
        <v>52.140526000000001</v>
      </c>
      <c r="U57">
        <v>51.442619000000001</v>
      </c>
      <c r="V57">
        <v>51.017975</v>
      </c>
      <c r="W57">
        <v>51.729782</v>
      </c>
      <c r="X57">
        <v>52.010216</v>
      </c>
      <c r="Y57">
        <v>53.090339999999998</v>
      </c>
      <c r="Z57">
        <v>53.111794000000003</v>
      </c>
      <c r="AA57">
        <v>53.427242</v>
      </c>
      <c r="AB57">
        <v>53.197605000000003</v>
      </c>
      <c r="AC57">
        <v>52.404533000000001</v>
      </c>
      <c r="AD57">
        <v>52.310116000000001</v>
      </c>
      <c r="AE57">
        <v>52.380814000000001</v>
      </c>
      <c r="AF57">
        <v>52.781520999999998</v>
      </c>
      <c r="AG57">
        <v>53.110270999999997</v>
      </c>
      <c r="AH57">
        <v>53.507114000000001</v>
      </c>
      <c r="AI57">
        <v>53.247481999999998</v>
      </c>
      <c r="AJ57" s="22">
        <v>5.0000000000000001E-3</v>
      </c>
    </row>
    <row r="58" spans="1:36" x14ac:dyDescent="0.25">
      <c r="A58" t="s">
        <v>1280</v>
      </c>
      <c r="B58" t="s">
        <v>2556</v>
      </c>
      <c r="C58" t="s">
        <v>2557</v>
      </c>
      <c r="D58" t="s">
        <v>1250</v>
      </c>
      <c r="F58">
        <v>666.61431900000002</v>
      </c>
      <c r="G58">
        <v>606.91516100000001</v>
      </c>
      <c r="H58">
        <v>618.10919200000001</v>
      </c>
      <c r="I58">
        <v>630.56426999999996</v>
      </c>
      <c r="J58">
        <v>628.59216300000003</v>
      </c>
      <c r="K58">
        <v>627.243469</v>
      </c>
      <c r="L58">
        <v>618.80017099999998</v>
      </c>
      <c r="M58">
        <v>616.67511000000002</v>
      </c>
      <c r="N58">
        <v>614.18988000000002</v>
      </c>
      <c r="O58">
        <v>606.61181599999998</v>
      </c>
      <c r="P58">
        <v>600.61334199999999</v>
      </c>
      <c r="Q58">
        <v>598.06311000000005</v>
      </c>
      <c r="R58">
        <v>597.705017</v>
      </c>
      <c r="S58">
        <v>583.15295400000002</v>
      </c>
      <c r="T58">
        <v>569.26599099999999</v>
      </c>
      <c r="U58">
        <v>562.737122</v>
      </c>
      <c r="V58">
        <v>561.62786900000003</v>
      </c>
      <c r="W58">
        <v>565.39031999999997</v>
      </c>
      <c r="X58">
        <v>572.54345699999999</v>
      </c>
      <c r="Y58">
        <v>575.56957999999997</v>
      </c>
      <c r="Z58">
        <v>574.92236300000002</v>
      </c>
      <c r="AA58">
        <v>571.55651899999998</v>
      </c>
      <c r="AB58">
        <v>567.67687999999998</v>
      </c>
      <c r="AC58">
        <v>563.86743200000001</v>
      </c>
      <c r="AD58">
        <v>559.07037400000002</v>
      </c>
      <c r="AE58">
        <v>560.43005400000004</v>
      </c>
      <c r="AF58">
        <v>559.84020999999996</v>
      </c>
      <c r="AG58">
        <v>557.37432899999999</v>
      </c>
      <c r="AH58">
        <v>560.09771699999999</v>
      </c>
      <c r="AI58">
        <v>560.37127699999996</v>
      </c>
      <c r="AJ58" s="22">
        <v>-6.0000000000000001E-3</v>
      </c>
    </row>
    <row r="59" spans="1:36" x14ac:dyDescent="0.25">
      <c r="A59" t="s">
        <v>1277</v>
      </c>
      <c r="B59" t="s">
        <v>2558</v>
      </c>
      <c r="C59" t="s">
        <v>2559</v>
      </c>
      <c r="D59" t="s">
        <v>1250</v>
      </c>
      <c r="F59">
        <v>317.67672700000003</v>
      </c>
      <c r="G59">
        <v>349.16574100000003</v>
      </c>
      <c r="H59">
        <v>402.02710000000002</v>
      </c>
      <c r="I59">
        <v>448.68017600000002</v>
      </c>
      <c r="J59">
        <v>459.36792000000003</v>
      </c>
      <c r="K59">
        <v>469.61071800000002</v>
      </c>
      <c r="L59">
        <v>478.50216699999999</v>
      </c>
      <c r="M59">
        <v>494.52203400000002</v>
      </c>
      <c r="N59">
        <v>516.58148200000005</v>
      </c>
      <c r="O59">
        <v>542.41241500000001</v>
      </c>
      <c r="P59">
        <v>562.09228499999995</v>
      </c>
      <c r="Q59">
        <v>609.23364300000003</v>
      </c>
      <c r="R59">
        <v>647.51092500000004</v>
      </c>
      <c r="S59">
        <v>667.82763699999998</v>
      </c>
      <c r="T59">
        <v>688.57690400000001</v>
      </c>
      <c r="U59">
        <v>712.34136999999998</v>
      </c>
      <c r="V59">
        <v>742.12219200000004</v>
      </c>
      <c r="W59">
        <v>781.10626200000002</v>
      </c>
      <c r="X59">
        <v>819.298767</v>
      </c>
      <c r="Y59">
        <v>862.25433299999997</v>
      </c>
      <c r="Z59">
        <v>896.63806199999999</v>
      </c>
      <c r="AA59">
        <v>927.93292199999996</v>
      </c>
      <c r="AB59">
        <v>961.92571999999996</v>
      </c>
      <c r="AC59">
        <v>989.92858899999999</v>
      </c>
      <c r="AD59">
        <v>1011.607666</v>
      </c>
      <c r="AE59">
        <v>1048.212524</v>
      </c>
      <c r="AF59">
        <v>1078.1363530000001</v>
      </c>
      <c r="AG59">
        <v>1102.805298</v>
      </c>
      <c r="AH59">
        <v>1139.619385</v>
      </c>
      <c r="AI59">
        <v>1159.5817870000001</v>
      </c>
      <c r="AJ59" s="22">
        <v>4.5999999999999999E-2</v>
      </c>
    </row>
    <row r="60" spans="1:36" x14ac:dyDescent="0.25">
      <c r="A60" t="s">
        <v>1274</v>
      </c>
      <c r="B60" t="s">
        <v>2560</v>
      </c>
      <c r="C60" t="s">
        <v>2561</v>
      </c>
      <c r="D60" t="s">
        <v>1250</v>
      </c>
      <c r="F60">
        <v>139.402084</v>
      </c>
      <c r="G60">
        <v>251.00242600000001</v>
      </c>
      <c r="H60">
        <v>281.45022599999999</v>
      </c>
      <c r="I60">
        <v>282.72653200000002</v>
      </c>
      <c r="J60">
        <v>276.52441399999998</v>
      </c>
      <c r="K60">
        <v>271.612213</v>
      </c>
      <c r="L60">
        <v>267.38400300000001</v>
      </c>
      <c r="M60">
        <v>268.012878</v>
      </c>
      <c r="N60">
        <v>270.37866200000002</v>
      </c>
      <c r="O60">
        <v>274.466339</v>
      </c>
      <c r="P60">
        <v>279.971924</v>
      </c>
      <c r="Q60">
        <v>293.645081</v>
      </c>
      <c r="R60">
        <v>303.75567599999999</v>
      </c>
      <c r="S60">
        <v>306.29040500000002</v>
      </c>
      <c r="T60">
        <v>308.38085899999999</v>
      </c>
      <c r="U60">
        <v>313.05123900000001</v>
      </c>
      <c r="V60">
        <v>320.13070699999997</v>
      </c>
      <c r="W60">
        <v>330.45059199999997</v>
      </c>
      <c r="X60">
        <v>341.32626299999998</v>
      </c>
      <c r="Y60">
        <v>352.33605999999997</v>
      </c>
      <c r="Z60">
        <v>359.36456299999998</v>
      </c>
      <c r="AA60">
        <v>364.57547</v>
      </c>
      <c r="AB60">
        <v>369.86917099999999</v>
      </c>
      <c r="AC60">
        <v>373.76666299999999</v>
      </c>
      <c r="AD60">
        <v>375.84780899999998</v>
      </c>
      <c r="AE60">
        <v>382.561981</v>
      </c>
      <c r="AF60">
        <v>387.16751099999999</v>
      </c>
      <c r="AG60">
        <v>390.01711999999998</v>
      </c>
      <c r="AH60">
        <v>396.67990099999997</v>
      </c>
      <c r="AI60">
        <v>399.29531900000001</v>
      </c>
      <c r="AJ60" s="22">
        <v>3.6999999999999998E-2</v>
      </c>
    </row>
    <row r="61" spans="1:36" x14ac:dyDescent="0.25">
      <c r="A61" t="s">
        <v>1271</v>
      </c>
      <c r="B61" t="s">
        <v>2562</v>
      </c>
      <c r="C61" t="s">
        <v>2563</v>
      </c>
      <c r="D61" t="s">
        <v>1250</v>
      </c>
      <c r="F61">
        <v>790.50091599999996</v>
      </c>
      <c r="G61">
        <v>839.18139599999995</v>
      </c>
      <c r="H61">
        <v>912.99688700000002</v>
      </c>
      <c r="I61">
        <v>927.59228499999995</v>
      </c>
      <c r="J61">
        <v>908.62213099999997</v>
      </c>
      <c r="K61">
        <v>902.69940199999996</v>
      </c>
      <c r="L61">
        <v>895.091858</v>
      </c>
      <c r="M61">
        <v>898.67065400000001</v>
      </c>
      <c r="N61">
        <v>901.05969200000004</v>
      </c>
      <c r="O61">
        <v>901.79303000000004</v>
      </c>
      <c r="P61">
        <v>901.87097200000005</v>
      </c>
      <c r="Q61">
        <v>920.89209000000005</v>
      </c>
      <c r="R61">
        <v>931.76556400000004</v>
      </c>
      <c r="S61">
        <v>918.854736</v>
      </c>
      <c r="T61">
        <v>905.22100799999998</v>
      </c>
      <c r="U61">
        <v>900.46618699999999</v>
      </c>
      <c r="V61">
        <v>904.46850600000005</v>
      </c>
      <c r="W61">
        <v>917.81658900000002</v>
      </c>
      <c r="X61">
        <v>932.36926300000005</v>
      </c>
      <c r="Y61">
        <v>948.06146200000001</v>
      </c>
      <c r="Z61">
        <v>955.93798800000002</v>
      </c>
      <c r="AA61">
        <v>957.97692900000004</v>
      </c>
      <c r="AB61">
        <v>960.07733199999996</v>
      </c>
      <c r="AC61">
        <v>959.27154499999995</v>
      </c>
      <c r="AD61">
        <v>954.93206799999996</v>
      </c>
      <c r="AE61">
        <v>962.25</v>
      </c>
      <c r="AF61">
        <v>964.21698000000004</v>
      </c>
      <c r="AG61">
        <v>962.14801</v>
      </c>
      <c r="AH61">
        <v>969.50476100000003</v>
      </c>
      <c r="AI61">
        <v>966.84655799999996</v>
      </c>
      <c r="AJ61" s="22">
        <v>7.0000000000000001E-3</v>
      </c>
    </row>
    <row r="62" spans="1:36" x14ac:dyDescent="0.25">
      <c r="A62" t="s">
        <v>1268</v>
      </c>
      <c r="B62" t="s">
        <v>2564</v>
      </c>
      <c r="C62" t="s">
        <v>2565</v>
      </c>
      <c r="D62" t="s">
        <v>1250</v>
      </c>
      <c r="F62">
        <v>0.89753700000000003</v>
      </c>
      <c r="G62">
        <v>1.122171</v>
      </c>
      <c r="H62">
        <v>1.2970619999999999</v>
      </c>
      <c r="I62">
        <v>1.3888579999999999</v>
      </c>
      <c r="J62">
        <v>1.4211180000000001</v>
      </c>
      <c r="K62">
        <v>1.4423170000000001</v>
      </c>
      <c r="L62">
        <v>1.4473929999999999</v>
      </c>
      <c r="M62">
        <v>1.454261</v>
      </c>
      <c r="N62">
        <v>1.450253</v>
      </c>
      <c r="O62">
        <v>1.460388</v>
      </c>
      <c r="P62">
        <v>1.4622360000000001</v>
      </c>
      <c r="Q62">
        <v>1.499341</v>
      </c>
      <c r="R62">
        <v>1.529442</v>
      </c>
      <c r="S62">
        <v>1.526526</v>
      </c>
      <c r="T62">
        <v>1.525431</v>
      </c>
      <c r="U62">
        <v>1.5401469999999999</v>
      </c>
      <c r="V62">
        <v>1.567688</v>
      </c>
      <c r="W62">
        <v>1.617386</v>
      </c>
      <c r="X62">
        <v>1.6690210000000001</v>
      </c>
      <c r="Y62">
        <v>1.732613</v>
      </c>
      <c r="Z62">
        <v>1.7791999999999999</v>
      </c>
      <c r="AA62">
        <v>1.827841</v>
      </c>
      <c r="AB62">
        <v>1.8775200000000001</v>
      </c>
      <c r="AC62">
        <v>1.9207970000000001</v>
      </c>
      <c r="AD62">
        <v>1.9707490000000001</v>
      </c>
      <c r="AE62">
        <v>2.0615239999999999</v>
      </c>
      <c r="AF62">
        <v>2.1457250000000001</v>
      </c>
      <c r="AG62">
        <v>2.2158959999999999</v>
      </c>
      <c r="AH62">
        <v>2.3111060000000001</v>
      </c>
      <c r="AI62">
        <v>2.3734769999999998</v>
      </c>
      <c r="AJ62" s="22">
        <v>3.4000000000000002E-2</v>
      </c>
    </row>
    <row r="63" spans="1:36" x14ac:dyDescent="0.25">
      <c r="A63" t="s">
        <v>1265</v>
      </c>
      <c r="B63" t="s">
        <v>2566</v>
      </c>
      <c r="C63" t="s">
        <v>2567</v>
      </c>
      <c r="D63" t="s">
        <v>1250</v>
      </c>
      <c r="F63">
        <v>2.8111969999999999</v>
      </c>
      <c r="G63">
        <v>2.5832190000000002</v>
      </c>
      <c r="H63">
        <v>2.908118</v>
      </c>
      <c r="I63">
        <v>3.1108189999999998</v>
      </c>
      <c r="J63">
        <v>3.3822079999999999</v>
      </c>
      <c r="K63">
        <v>3.7736109999999998</v>
      </c>
      <c r="L63">
        <v>4.1110540000000002</v>
      </c>
      <c r="M63">
        <v>4.5264930000000003</v>
      </c>
      <c r="N63">
        <v>4.9076279999999999</v>
      </c>
      <c r="O63">
        <v>5.2362830000000002</v>
      </c>
      <c r="P63">
        <v>5.4983510000000004</v>
      </c>
      <c r="Q63">
        <v>5.8529210000000003</v>
      </c>
      <c r="R63">
        <v>6.2356590000000001</v>
      </c>
      <c r="S63">
        <v>6.2564510000000002</v>
      </c>
      <c r="T63">
        <v>6.2144060000000003</v>
      </c>
      <c r="U63">
        <v>6.1773809999999996</v>
      </c>
      <c r="V63">
        <v>6.1353840000000002</v>
      </c>
      <c r="W63">
        <v>6.3534119999999996</v>
      </c>
      <c r="X63">
        <v>6.5947370000000003</v>
      </c>
      <c r="Y63">
        <v>6.8095239999999997</v>
      </c>
      <c r="Z63">
        <v>7.0172600000000003</v>
      </c>
      <c r="AA63">
        <v>7.1527919999999998</v>
      </c>
      <c r="AB63">
        <v>7.2908939999999998</v>
      </c>
      <c r="AC63">
        <v>7.4036929999999996</v>
      </c>
      <c r="AD63">
        <v>7.454294</v>
      </c>
      <c r="AE63">
        <v>7.5783290000000001</v>
      </c>
      <c r="AF63">
        <v>7.6585179999999999</v>
      </c>
      <c r="AG63">
        <v>7.678229</v>
      </c>
      <c r="AH63">
        <v>7.758953</v>
      </c>
      <c r="AI63">
        <v>7.7553479999999997</v>
      </c>
      <c r="AJ63" s="22">
        <v>3.5999999999999997E-2</v>
      </c>
    </row>
    <row r="64" spans="1:36" x14ac:dyDescent="0.25">
      <c r="A64" t="s">
        <v>1262</v>
      </c>
      <c r="B64" t="s">
        <v>2568</v>
      </c>
      <c r="C64" t="s">
        <v>2569</v>
      </c>
      <c r="D64" t="s">
        <v>1250</v>
      </c>
      <c r="F64">
        <v>15397.421875</v>
      </c>
      <c r="G64">
        <v>14067.885742</v>
      </c>
      <c r="H64">
        <v>14222.305664</v>
      </c>
      <c r="I64">
        <v>14333.480469</v>
      </c>
      <c r="J64">
        <v>14113.882812</v>
      </c>
      <c r="K64">
        <v>13983.685546999999</v>
      </c>
      <c r="L64">
        <v>13758.5625</v>
      </c>
      <c r="M64">
        <v>13693.199219</v>
      </c>
      <c r="N64">
        <v>13626.746094</v>
      </c>
      <c r="O64">
        <v>13484.783203000001</v>
      </c>
      <c r="P64">
        <v>13356.683594</v>
      </c>
      <c r="Q64">
        <v>13395.614258</v>
      </c>
      <c r="R64">
        <v>13425.847656</v>
      </c>
      <c r="S64">
        <v>13134.171875</v>
      </c>
      <c r="T64">
        <v>12851.907227</v>
      </c>
      <c r="U64">
        <v>12721.051758</v>
      </c>
      <c r="V64">
        <v>12709.361328000001</v>
      </c>
      <c r="W64">
        <v>12817.386719</v>
      </c>
      <c r="X64">
        <v>12980.332031</v>
      </c>
      <c r="Y64">
        <v>13089.032227</v>
      </c>
      <c r="Z64">
        <v>13098.551758</v>
      </c>
      <c r="AA64">
        <v>13050.186523</v>
      </c>
      <c r="AB64">
        <v>12999.229492</v>
      </c>
      <c r="AC64">
        <v>12932.197265999999</v>
      </c>
      <c r="AD64">
        <v>12832.787109000001</v>
      </c>
      <c r="AE64">
        <v>12881.333984000001</v>
      </c>
      <c r="AF64">
        <v>12876.330078000001</v>
      </c>
      <c r="AG64">
        <v>12824.078125</v>
      </c>
      <c r="AH64">
        <v>12895.989258</v>
      </c>
      <c r="AI64">
        <v>12882.662109000001</v>
      </c>
      <c r="AJ64" s="22">
        <v>-6.0000000000000001E-3</v>
      </c>
    </row>
    <row r="65" spans="1:36" x14ac:dyDescent="0.25">
      <c r="A65" t="s">
        <v>1259</v>
      </c>
      <c r="B65" t="s">
        <v>2570</v>
      </c>
      <c r="C65" t="s">
        <v>2571</v>
      </c>
      <c r="D65" t="s">
        <v>1250</v>
      </c>
      <c r="F65">
        <v>4953.1132809999999</v>
      </c>
      <c r="G65">
        <v>4668.9975590000004</v>
      </c>
      <c r="H65">
        <v>4958.1450199999999</v>
      </c>
      <c r="I65">
        <v>5404.3681640000004</v>
      </c>
      <c r="J65">
        <v>5500.1508789999998</v>
      </c>
      <c r="K65">
        <v>5639.5771480000003</v>
      </c>
      <c r="L65">
        <v>5625.3178710000002</v>
      </c>
      <c r="M65">
        <v>5668.8452150000003</v>
      </c>
      <c r="N65">
        <v>5678.7172849999997</v>
      </c>
      <c r="O65">
        <v>5624.515625</v>
      </c>
      <c r="P65">
        <v>5562.1196289999998</v>
      </c>
      <c r="Q65">
        <v>5547.9023440000001</v>
      </c>
      <c r="R65">
        <v>5531.2270509999998</v>
      </c>
      <c r="S65">
        <v>5383.1025390000004</v>
      </c>
      <c r="T65">
        <v>5267.1528319999998</v>
      </c>
      <c r="U65">
        <v>5226.7104490000002</v>
      </c>
      <c r="V65">
        <v>5235.1162109999996</v>
      </c>
      <c r="W65">
        <v>5280.4731449999999</v>
      </c>
      <c r="X65">
        <v>5356.3334960000002</v>
      </c>
      <c r="Y65">
        <v>5373.9345700000003</v>
      </c>
      <c r="Z65">
        <v>5357.4409180000002</v>
      </c>
      <c r="AA65">
        <v>5315.6723629999997</v>
      </c>
      <c r="AB65">
        <v>5287.2612300000001</v>
      </c>
      <c r="AC65">
        <v>5251.5776370000003</v>
      </c>
      <c r="AD65">
        <v>5206.2436520000001</v>
      </c>
      <c r="AE65">
        <v>5220.0102539999998</v>
      </c>
      <c r="AF65">
        <v>5220.5039059999999</v>
      </c>
      <c r="AG65">
        <v>5181.3950199999999</v>
      </c>
      <c r="AH65">
        <v>5202.6357420000004</v>
      </c>
      <c r="AI65">
        <v>5189.8833009999998</v>
      </c>
      <c r="AJ65" s="22">
        <v>2E-3</v>
      </c>
    </row>
    <row r="66" spans="1:36" x14ac:dyDescent="0.25">
      <c r="A66" t="s">
        <v>1256</v>
      </c>
      <c r="B66" t="s">
        <v>2572</v>
      </c>
      <c r="C66" t="s">
        <v>2573</v>
      </c>
      <c r="D66" t="s">
        <v>1250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1253</v>
      </c>
      <c r="B67" t="s">
        <v>2574</v>
      </c>
      <c r="C67" t="s">
        <v>2575</v>
      </c>
      <c r="D67" t="s">
        <v>1250</v>
      </c>
      <c r="F67">
        <v>6917.4902339999999</v>
      </c>
      <c r="G67">
        <v>6770.2744140000004</v>
      </c>
      <c r="H67">
        <v>7231.6865230000003</v>
      </c>
      <c r="I67">
        <v>7750.6748049999997</v>
      </c>
      <c r="J67">
        <v>7829.3447269999997</v>
      </c>
      <c r="K67">
        <v>7967.5820309999999</v>
      </c>
      <c r="L67">
        <v>7942.4384769999997</v>
      </c>
      <c r="M67">
        <v>8004.8066410000001</v>
      </c>
      <c r="N67">
        <v>8039.2714839999999</v>
      </c>
      <c r="O67">
        <v>8009.4941410000001</v>
      </c>
      <c r="P67">
        <v>7965.8896480000003</v>
      </c>
      <c r="Q67">
        <v>8030.7421880000002</v>
      </c>
      <c r="R67">
        <v>8073.8066410000001</v>
      </c>
      <c r="S67">
        <v>7920.4160160000001</v>
      </c>
      <c r="T67">
        <v>7798.4775390000004</v>
      </c>
      <c r="U67">
        <v>7774.4658200000003</v>
      </c>
      <c r="V67">
        <v>7822.1865230000003</v>
      </c>
      <c r="W67">
        <v>7934.9375</v>
      </c>
      <c r="X67">
        <v>8082.1455079999996</v>
      </c>
      <c r="Y67">
        <v>8173.7871089999999</v>
      </c>
      <c r="Z67">
        <v>8206.2119139999995</v>
      </c>
      <c r="AA67">
        <v>8200.1220699999994</v>
      </c>
      <c r="AB67">
        <v>8209.1767579999996</v>
      </c>
      <c r="AC67">
        <v>8200.140625</v>
      </c>
      <c r="AD67">
        <v>8169.4365230000003</v>
      </c>
      <c r="AE67">
        <v>8235.4853519999997</v>
      </c>
      <c r="AF67">
        <v>8272.4511719999991</v>
      </c>
      <c r="AG67">
        <v>8256.7441409999992</v>
      </c>
      <c r="AH67">
        <v>8332.1142579999996</v>
      </c>
      <c r="AI67">
        <v>8339.3544920000004</v>
      </c>
      <c r="AJ67" s="22">
        <v>6.0000000000000001E-3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151A-B208-4B42-A231-3C32DA079D40}">
  <sheetPr filterMode="1"/>
  <dimension ref="A1:L253"/>
  <sheetViews>
    <sheetView workbookViewId="0">
      <selection activeCell="K264" sqref="K264"/>
    </sheetView>
  </sheetViews>
  <sheetFormatPr defaultRowHeight="15" x14ac:dyDescent="0.25"/>
  <cols>
    <col min="1" max="1" width="14.28515625" bestFit="1" customWidth="1"/>
    <col min="2" max="2" width="5" bestFit="1" customWidth="1"/>
    <col min="3" max="3" width="60.140625" customWidth="1"/>
    <col min="4" max="4" width="15.140625" bestFit="1" customWidth="1"/>
    <col min="5" max="5" width="9.28515625" bestFit="1" customWidth="1"/>
    <col min="6" max="6" width="9.42578125" bestFit="1" customWidth="1"/>
    <col min="7" max="7" width="12" style="26" bestFit="1" customWidth="1"/>
    <col min="8" max="9" width="19.7109375" bestFit="1" customWidth="1"/>
    <col min="10" max="10" width="17.7109375" bestFit="1" customWidth="1"/>
    <col min="11" max="12" width="255.7109375" bestFit="1" customWidth="1"/>
  </cols>
  <sheetData>
    <row r="1" spans="1:12" s="1" customFormat="1" ht="45" x14ac:dyDescent="0.25">
      <c r="A1" s="1" t="s">
        <v>1409</v>
      </c>
      <c r="B1" s="1" t="s">
        <v>1180</v>
      </c>
      <c r="C1" s="1" t="s">
        <v>1410</v>
      </c>
      <c r="D1" s="1" t="s">
        <v>1411</v>
      </c>
      <c r="E1" s="1" t="s">
        <v>1412</v>
      </c>
      <c r="F1" s="1" t="s">
        <v>1413</v>
      </c>
      <c r="G1" s="60" t="s">
        <v>1414</v>
      </c>
      <c r="H1" s="1" t="s">
        <v>1415</v>
      </c>
      <c r="I1" s="1" t="s">
        <v>1416</v>
      </c>
      <c r="J1" s="1" t="s">
        <v>1417</v>
      </c>
      <c r="K1" s="1" t="s">
        <v>1418</v>
      </c>
      <c r="L1" s="1" t="s">
        <v>1419</v>
      </c>
    </row>
    <row r="2" spans="1:12" hidden="1" x14ac:dyDescent="0.25">
      <c r="A2" t="s">
        <v>1420</v>
      </c>
      <c r="B2">
        <v>2020</v>
      </c>
      <c r="C2" t="s">
        <v>1421</v>
      </c>
      <c r="D2" t="s">
        <v>1422</v>
      </c>
      <c r="E2" t="s">
        <v>1423</v>
      </c>
      <c r="F2" t="s">
        <v>373</v>
      </c>
      <c r="G2" s="26">
        <v>43060</v>
      </c>
      <c r="H2">
        <v>93.4</v>
      </c>
      <c r="I2" t="s">
        <v>1424</v>
      </c>
      <c r="J2">
        <v>93.4</v>
      </c>
      <c r="K2" t="s">
        <v>1425</v>
      </c>
      <c r="L2" t="s">
        <v>1426</v>
      </c>
    </row>
    <row r="3" spans="1:12" hidden="1" x14ac:dyDescent="0.25">
      <c r="A3" t="s">
        <v>1420</v>
      </c>
      <c r="B3">
        <v>2025</v>
      </c>
      <c r="C3" t="s">
        <v>1421</v>
      </c>
      <c r="D3" t="s">
        <v>1422</v>
      </c>
      <c r="E3" t="s">
        <v>1423</v>
      </c>
      <c r="F3" t="s">
        <v>373</v>
      </c>
      <c r="G3" s="26">
        <v>37030</v>
      </c>
      <c r="H3">
        <v>117</v>
      </c>
      <c r="I3" t="s">
        <v>1424</v>
      </c>
      <c r="J3">
        <v>117</v>
      </c>
      <c r="K3" t="s">
        <v>1427</v>
      </c>
      <c r="L3" t="s">
        <v>1426</v>
      </c>
    </row>
    <row r="4" spans="1:12" hidden="1" x14ac:dyDescent="0.25">
      <c r="A4" t="s">
        <v>1420</v>
      </c>
      <c r="B4">
        <v>2030</v>
      </c>
      <c r="C4" t="s">
        <v>1421</v>
      </c>
      <c r="D4" t="s">
        <v>1422</v>
      </c>
      <c r="E4" t="s">
        <v>1423</v>
      </c>
      <c r="F4" t="s">
        <v>373</v>
      </c>
      <c r="G4" s="26">
        <v>33980</v>
      </c>
      <c r="H4">
        <v>125</v>
      </c>
      <c r="I4" t="s">
        <v>1424</v>
      </c>
      <c r="J4">
        <v>125</v>
      </c>
      <c r="K4" t="s">
        <v>1428</v>
      </c>
      <c r="L4" t="s">
        <v>1426</v>
      </c>
    </row>
    <row r="5" spans="1:12" hidden="1" x14ac:dyDescent="0.25">
      <c r="A5" t="s">
        <v>1420</v>
      </c>
      <c r="B5">
        <v>2035</v>
      </c>
      <c r="C5" t="s">
        <v>1421</v>
      </c>
      <c r="D5" t="s">
        <v>1422</v>
      </c>
      <c r="E5" t="s">
        <v>1423</v>
      </c>
      <c r="F5" t="s">
        <v>373</v>
      </c>
      <c r="G5" s="26">
        <v>32350</v>
      </c>
      <c r="H5">
        <v>133</v>
      </c>
      <c r="I5" t="s">
        <v>1424</v>
      </c>
      <c r="J5">
        <v>133</v>
      </c>
      <c r="K5" t="s">
        <v>1429</v>
      </c>
      <c r="L5" t="s">
        <v>1426</v>
      </c>
    </row>
    <row r="6" spans="1:12" hidden="1" x14ac:dyDescent="0.25">
      <c r="A6" t="s">
        <v>1420</v>
      </c>
      <c r="B6">
        <v>2040</v>
      </c>
      <c r="C6" t="s">
        <v>1421</v>
      </c>
      <c r="D6" t="s">
        <v>1422</v>
      </c>
      <c r="E6" t="s">
        <v>1423</v>
      </c>
      <c r="F6" t="s">
        <v>373</v>
      </c>
      <c r="G6" s="26">
        <v>31380</v>
      </c>
      <c r="H6">
        <v>138</v>
      </c>
      <c r="I6" t="s">
        <v>1424</v>
      </c>
      <c r="J6">
        <v>138</v>
      </c>
      <c r="K6" t="s">
        <v>1430</v>
      </c>
      <c r="L6" t="s">
        <v>1426</v>
      </c>
    </row>
    <row r="7" spans="1:12" hidden="1" x14ac:dyDescent="0.25">
      <c r="A7" t="s">
        <v>1420</v>
      </c>
      <c r="B7">
        <v>2045</v>
      </c>
      <c r="C7" t="s">
        <v>1421</v>
      </c>
      <c r="D7" t="s">
        <v>1422</v>
      </c>
      <c r="E7" t="s">
        <v>1423</v>
      </c>
      <c r="F7" t="s">
        <v>373</v>
      </c>
      <c r="G7" s="26">
        <v>30420</v>
      </c>
      <c r="H7">
        <v>143</v>
      </c>
      <c r="I7" t="s">
        <v>1424</v>
      </c>
      <c r="J7">
        <v>143</v>
      </c>
      <c r="K7" t="s">
        <v>1430</v>
      </c>
      <c r="L7" t="s">
        <v>1426</v>
      </c>
    </row>
    <row r="8" spans="1:12" hidden="1" x14ac:dyDescent="0.25">
      <c r="A8" t="s">
        <v>1420</v>
      </c>
      <c r="B8">
        <v>2050</v>
      </c>
      <c r="C8" t="s">
        <v>1421</v>
      </c>
      <c r="D8" t="s">
        <v>1422</v>
      </c>
      <c r="E8" t="s">
        <v>1423</v>
      </c>
      <c r="F8" t="s">
        <v>373</v>
      </c>
      <c r="G8" s="26">
        <v>29450</v>
      </c>
      <c r="H8">
        <v>148</v>
      </c>
      <c r="I8" t="s">
        <v>1424</v>
      </c>
      <c r="J8">
        <v>148</v>
      </c>
      <c r="K8" t="s">
        <v>1431</v>
      </c>
      <c r="L8" t="s">
        <v>1426</v>
      </c>
    </row>
    <row r="9" spans="1:12" hidden="1" x14ac:dyDescent="0.25">
      <c r="A9" t="s">
        <v>1432</v>
      </c>
      <c r="B9">
        <v>2020</v>
      </c>
      <c r="C9" t="s">
        <v>1421</v>
      </c>
      <c r="D9" t="s">
        <v>1422</v>
      </c>
      <c r="E9" t="s">
        <v>1423</v>
      </c>
      <c r="F9" t="s">
        <v>373</v>
      </c>
      <c r="G9" s="26">
        <v>43060</v>
      </c>
      <c r="H9">
        <v>93.4</v>
      </c>
      <c r="I9" t="s">
        <v>1424</v>
      </c>
      <c r="J9">
        <v>93.4</v>
      </c>
      <c r="K9" t="s">
        <v>1433</v>
      </c>
      <c r="L9" t="s">
        <v>1434</v>
      </c>
    </row>
    <row r="10" spans="1:12" hidden="1" x14ac:dyDescent="0.25">
      <c r="A10" t="s">
        <v>1432</v>
      </c>
      <c r="B10">
        <v>2025</v>
      </c>
      <c r="C10" t="s">
        <v>1421</v>
      </c>
      <c r="D10" t="s">
        <v>1422</v>
      </c>
      <c r="E10" t="s">
        <v>1423</v>
      </c>
      <c r="F10" t="s">
        <v>373</v>
      </c>
      <c r="G10" s="26">
        <v>43060</v>
      </c>
      <c r="H10">
        <v>93.4</v>
      </c>
      <c r="I10" t="s">
        <v>1424</v>
      </c>
      <c r="J10">
        <v>93.4</v>
      </c>
      <c r="K10" t="s">
        <v>1433</v>
      </c>
      <c r="L10" t="s">
        <v>1434</v>
      </c>
    </row>
    <row r="11" spans="1:12" hidden="1" x14ac:dyDescent="0.25">
      <c r="A11" t="s">
        <v>1432</v>
      </c>
      <c r="B11">
        <v>2030</v>
      </c>
      <c r="C11" t="s">
        <v>1421</v>
      </c>
      <c r="D11" t="s">
        <v>1422</v>
      </c>
      <c r="E11" t="s">
        <v>1423</v>
      </c>
      <c r="F11" t="s">
        <v>373</v>
      </c>
      <c r="G11" s="26">
        <v>43060</v>
      </c>
      <c r="H11">
        <v>93.4</v>
      </c>
      <c r="I11" t="s">
        <v>1424</v>
      </c>
      <c r="J11">
        <v>93.4</v>
      </c>
      <c r="K11" t="s">
        <v>1433</v>
      </c>
      <c r="L11" t="s">
        <v>1434</v>
      </c>
    </row>
    <row r="12" spans="1:12" hidden="1" x14ac:dyDescent="0.25">
      <c r="A12" t="s">
        <v>1432</v>
      </c>
      <c r="B12">
        <v>2035</v>
      </c>
      <c r="C12" t="s">
        <v>1421</v>
      </c>
      <c r="D12" t="s">
        <v>1422</v>
      </c>
      <c r="E12" t="s">
        <v>1423</v>
      </c>
      <c r="F12" t="s">
        <v>373</v>
      </c>
      <c r="G12" s="26">
        <v>43060</v>
      </c>
      <c r="H12">
        <v>93.4</v>
      </c>
      <c r="I12" t="s">
        <v>1424</v>
      </c>
      <c r="J12">
        <v>93.4</v>
      </c>
      <c r="K12" t="s">
        <v>1433</v>
      </c>
      <c r="L12" t="s">
        <v>1434</v>
      </c>
    </row>
    <row r="13" spans="1:12" hidden="1" x14ac:dyDescent="0.25">
      <c r="A13" t="s">
        <v>1432</v>
      </c>
      <c r="B13">
        <v>2040</v>
      </c>
      <c r="C13" t="s">
        <v>1421</v>
      </c>
      <c r="D13" t="s">
        <v>1422</v>
      </c>
      <c r="E13" t="s">
        <v>1423</v>
      </c>
      <c r="F13" t="s">
        <v>373</v>
      </c>
      <c r="G13" s="26">
        <v>43060</v>
      </c>
      <c r="H13">
        <v>93.4</v>
      </c>
      <c r="I13" t="s">
        <v>1424</v>
      </c>
      <c r="J13">
        <v>93.4</v>
      </c>
      <c r="K13" t="s">
        <v>1433</v>
      </c>
      <c r="L13" t="s">
        <v>1434</v>
      </c>
    </row>
    <row r="14" spans="1:12" hidden="1" x14ac:dyDescent="0.25">
      <c r="A14" t="s">
        <v>1432</v>
      </c>
      <c r="B14">
        <v>2045</v>
      </c>
      <c r="C14" t="s">
        <v>1421</v>
      </c>
      <c r="D14" t="s">
        <v>1422</v>
      </c>
      <c r="E14" t="s">
        <v>1423</v>
      </c>
      <c r="F14" t="s">
        <v>373</v>
      </c>
      <c r="G14" s="26">
        <v>43060</v>
      </c>
      <c r="H14">
        <v>93.4</v>
      </c>
      <c r="I14" t="s">
        <v>1424</v>
      </c>
      <c r="J14">
        <v>93.4</v>
      </c>
      <c r="K14" t="s">
        <v>1433</v>
      </c>
      <c r="L14" t="s">
        <v>1434</v>
      </c>
    </row>
    <row r="15" spans="1:12" hidden="1" x14ac:dyDescent="0.25">
      <c r="A15" t="s">
        <v>1432</v>
      </c>
      <c r="B15">
        <v>2050</v>
      </c>
      <c r="C15" t="s">
        <v>1421</v>
      </c>
      <c r="D15" t="s">
        <v>1422</v>
      </c>
      <c r="E15" t="s">
        <v>1423</v>
      </c>
      <c r="F15" t="s">
        <v>373</v>
      </c>
      <c r="G15" s="26">
        <v>43060</v>
      </c>
      <c r="H15">
        <v>93.4</v>
      </c>
      <c r="I15" t="s">
        <v>1424</v>
      </c>
      <c r="J15">
        <v>93.4</v>
      </c>
      <c r="K15" t="s">
        <v>1433</v>
      </c>
      <c r="L15" t="s">
        <v>1434</v>
      </c>
    </row>
    <row r="16" spans="1:12" hidden="1" x14ac:dyDescent="0.25">
      <c r="A16" t="s">
        <v>1435</v>
      </c>
      <c r="B16">
        <v>2020</v>
      </c>
      <c r="C16" t="s">
        <v>1421</v>
      </c>
      <c r="D16" t="s">
        <v>1422</v>
      </c>
      <c r="E16" t="s">
        <v>1423</v>
      </c>
      <c r="F16" t="s">
        <v>373</v>
      </c>
      <c r="G16" s="26">
        <v>43060</v>
      </c>
      <c r="H16">
        <v>93.4</v>
      </c>
      <c r="I16" t="s">
        <v>1424</v>
      </c>
      <c r="J16">
        <v>93.4</v>
      </c>
      <c r="K16" t="s">
        <v>1433</v>
      </c>
      <c r="L16" t="s">
        <v>1426</v>
      </c>
    </row>
    <row r="17" spans="1:12" hidden="1" x14ac:dyDescent="0.25">
      <c r="A17" t="s">
        <v>1435</v>
      </c>
      <c r="B17">
        <v>2025</v>
      </c>
      <c r="C17" t="s">
        <v>1421</v>
      </c>
      <c r="D17" t="s">
        <v>1422</v>
      </c>
      <c r="E17" t="s">
        <v>1423</v>
      </c>
      <c r="F17" t="s">
        <v>373</v>
      </c>
      <c r="G17" s="26">
        <v>39510</v>
      </c>
      <c r="H17">
        <v>104</v>
      </c>
      <c r="I17" t="s">
        <v>1424</v>
      </c>
      <c r="J17">
        <v>104</v>
      </c>
      <c r="K17" t="s">
        <v>1436</v>
      </c>
      <c r="L17" t="s">
        <v>1426</v>
      </c>
    </row>
    <row r="18" spans="1:12" hidden="1" x14ac:dyDescent="0.25">
      <c r="A18" t="s">
        <v>1435</v>
      </c>
      <c r="B18">
        <v>2030</v>
      </c>
      <c r="C18" t="s">
        <v>1421</v>
      </c>
      <c r="D18" t="s">
        <v>1422</v>
      </c>
      <c r="E18" t="s">
        <v>1423</v>
      </c>
      <c r="F18" t="s">
        <v>373</v>
      </c>
      <c r="G18" s="26">
        <v>35800</v>
      </c>
      <c r="H18">
        <v>109</v>
      </c>
      <c r="I18" t="s">
        <v>1424</v>
      </c>
      <c r="J18">
        <v>109</v>
      </c>
      <c r="K18" t="s">
        <v>1437</v>
      </c>
      <c r="L18" t="s">
        <v>1426</v>
      </c>
    </row>
    <row r="19" spans="1:12" hidden="1" x14ac:dyDescent="0.25">
      <c r="A19" t="s">
        <v>1435</v>
      </c>
      <c r="B19">
        <v>2035</v>
      </c>
      <c r="C19" t="s">
        <v>1421</v>
      </c>
      <c r="D19" t="s">
        <v>1422</v>
      </c>
      <c r="E19" t="s">
        <v>1423</v>
      </c>
      <c r="F19" t="s">
        <v>373</v>
      </c>
      <c r="G19" s="26">
        <v>34800</v>
      </c>
      <c r="H19">
        <v>112</v>
      </c>
      <c r="I19" t="s">
        <v>1424</v>
      </c>
      <c r="J19">
        <v>112</v>
      </c>
      <c r="K19" t="s">
        <v>1438</v>
      </c>
      <c r="L19" t="s">
        <v>1426</v>
      </c>
    </row>
    <row r="20" spans="1:12" hidden="1" x14ac:dyDescent="0.25">
      <c r="A20" t="s">
        <v>1435</v>
      </c>
      <c r="B20">
        <v>2040</v>
      </c>
      <c r="C20" t="s">
        <v>1421</v>
      </c>
      <c r="D20" t="s">
        <v>1422</v>
      </c>
      <c r="E20" t="s">
        <v>1423</v>
      </c>
      <c r="F20" t="s">
        <v>373</v>
      </c>
      <c r="G20" s="26">
        <v>33560</v>
      </c>
      <c r="H20">
        <v>117</v>
      </c>
      <c r="I20" t="s">
        <v>1424</v>
      </c>
      <c r="J20">
        <v>117</v>
      </c>
      <c r="K20" t="s">
        <v>1430</v>
      </c>
      <c r="L20" t="s">
        <v>1426</v>
      </c>
    </row>
    <row r="21" spans="1:12" hidden="1" x14ac:dyDescent="0.25">
      <c r="A21" t="s">
        <v>1435</v>
      </c>
      <c r="B21">
        <v>2045</v>
      </c>
      <c r="C21" t="s">
        <v>1421</v>
      </c>
      <c r="D21" t="s">
        <v>1422</v>
      </c>
      <c r="E21" t="s">
        <v>1423</v>
      </c>
      <c r="F21" t="s">
        <v>373</v>
      </c>
      <c r="G21" s="26">
        <v>32310</v>
      </c>
      <c r="H21">
        <v>121</v>
      </c>
      <c r="I21" t="s">
        <v>1424</v>
      </c>
      <c r="J21">
        <v>121</v>
      </c>
      <c r="K21" t="s">
        <v>1430</v>
      </c>
      <c r="L21" t="s">
        <v>1426</v>
      </c>
    </row>
    <row r="22" spans="1:12" hidden="1" x14ac:dyDescent="0.25">
      <c r="A22" t="s">
        <v>1435</v>
      </c>
      <c r="B22">
        <v>2050</v>
      </c>
      <c r="C22" t="s">
        <v>1421</v>
      </c>
      <c r="D22" t="s">
        <v>1422</v>
      </c>
      <c r="E22" t="s">
        <v>1423</v>
      </c>
      <c r="F22" t="s">
        <v>373</v>
      </c>
      <c r="G22" s="26">
        <v>31060</v>
      </c>
      <c r="H22">
        <v>126</v>
      </c>
      <c r="I22" t="s">
        <v>1424</v>
      </c>
      <c r="J22">
        <v>126</v>
      </c>
      <c r="K22" t="s">
        <v>1439</v>
      </c>
      <c r="L22" t="s">
        <v>1426</v>
      </c>
    </row>
    <row r="23" spans="1:12" hidden="1" x14ac:dyDescent="0.25">
      <c r="A23" t="s">
        <v>1420</v>
      </c>
      <c r="B23">
        <v>2020</v>
      </c>
      <c r="C23" t="s">
        <v>1440</v>
      </c>
      <c r="D23" t="s">
        <v>1422</v>
      </c>
      <c r="E23" t="s">
        <v>1423</v>
      </c>
      <c r="F23" t="s">
        <v>373</v>
      </c>
      <c r="G23" s="26">
        <v>55650</v>
      </c>
      <c r="H23">
        <v>86.9</v>
      </c>
      <c r="I23" t="s">
        <v>1424</v>
      </c>
      <c r="J23">
        <v>86.9</v>
      </c>
      <c r="K23" t="s">
        <v>1425</v>
      </c>
      <c r="L23" t="s">
        <v>1426</v>
      </c>
    </row>
    <row r="24" spans="1:12" hidden="1" x14ac:dyDescent="0.25">
      <c r="A24" t="s">
        <v>1420</v>
      </c>
      <c r="B24">
        <v>2025</v>
      </c>
      <c r="C24" t="s">
        <v>1440</v>
      </c>
      <c r="D24" t="s">
        <v>1422</v>
      </c>
      <c r="E24" t="s">
        <v>1423</v>
      </c>
      <c r="F24" t="s">
        <v>373</v>
      </c>
      <c r="G24" s="26">
        <v>44680</v>
      </c>
      <c r="H24">
        <v>110</v>
      </c>
      <c r="I24" t="s">
        <v>1424</v>
      </c>
      <c r="J24">
        <v>110</v>
      </c>
      <c r="K24" t="s">
        <v>1427</v>
      </c>
      <c r="L24" t="s">
        <v>1426</v>
      </c>
    </row>
    <row r="25" spans="1:12" hidden="1" x14ac:dyDescent="0.25">
      <c r="A25" t="s">
        <v>1420</v>
      </c>
      <c r="B25">
        <v>2030</v>
      </c>
      <c r="C25" t="s">
        <v>1440</v>
      </c>
      <c r="D25" t="s">
        <v>1422</v>
      </c>
      <c r="E25" t="s">
        <v>1423</v>
      </c>
      <c r="F25" t="s">
        <v>373</v>
      </c>
      <c r="G25" s="26">
        <v>39050</v>
      </c>
      <c r="H25">
        <v>120</v>
      </c>
      <c r="I25" t="s">
        <v>1424</v>
      </c>
      <c r="J25">
        <v>120</v>
      </c>
      <c r="K25" t="s">
        <v>1428</v>
      </c>
      <c r="L25" t="s">
        <v>1426</v>
      </c>
    </row>
    <row r="26" spans="1:12" hidden="1" x14ac:dyDescent="0.25">
      <c r="A26" t="s">
        <v>1420</v>
      </c>
      <c r="B26">
        <v>2035</v>
      </c>
      <c r="C26" t="s">
        <v>1440</v>
      </c>
      <c r="D26" t="s">
        <v>1422</v>
      </c>
      <c r="E26" t="s">
        <v>1423</v>
      </c>
      <c r="F26" t="s">
        <v>373</v>
      </c>
      <c r="G26" s="26">
        <v>36510</v>
      </c>
      <c r="H26">
        <v>124</v>
      </c>
      <c r="I26" t="s">
        <v>1424</v>
      </c>
      <c r="J26">
        <v>124</v>
      </c>
      <c r="K26" t="s">
        <v>1429</v>
      </c>
      <c r="L26" t="s">
        <v>1426</v>
      </c>
    </row>
    <row r="27" spans="1:12" hidden="1" x14ac:dyDescent="0.25">
      <c r="A27" t="s">
        <v>1420</v>
      </c>
      <c r="B27">
        <v>2040</v>
      </c>
      <c r="C27" t="s">
        <v>1440</v>
      </c>
      <c r="D27" t="s">
        <v>1422</v>
      </c>
      <c r="E27" t="s">
        <v>1423</v>
      </c>
      <c r="F27" t="s">
        <v>373</v>
      </c>
      <c r="G27" s="26">
        <v>35170</v>
      </c>
      <c r="H27">
        <v>128</v>
      </c>
      <c r="I27" t="s">
        <v>1424</v>
      </c>
      <c r="J27">
        <v>128</v>
      </c>
      <c r="K27" t="s">
        <v>1430</v>
      </c>
      <c r="L27" t="s">
        <v>1426</v>
      </c>
    </row>
    <row r="28" spans="1:12" hidden="1" x14ac:dyDescent="0.25">
      <c r="A28" t="s">
        <v>1420</v>
      </c>
      <c r="B28">
        <v>2045</v>
      </c>
      <c r="C28" t="s">
        <v>1440</v>
      </c>
      <c r="D28" t="s">
        <v>1422</v>
      </c>
      <c r="E28" t="s">
        <v>1423</v>
      </c>
      <c r="F28" t="s">
        <v>373</v>
      </c>
      <c r="G28" s="26">
        <v>33830</v>
      </c>
      <c r="H28">
        <v>133</v>
      </c>
      <c r="I28" t="s">
        <v>1424</v>
      </c>
      <c r="J28">
        <v>133</v>
      </c>
      <c r="K28" t="s">
        <v>1430</v>
      </c>
      <c r="L28" t="s">
        <v>1426</v>
      </c>
    </row>
    <row r="29" spans="1:12" hidden="1" x14ac:dyDescent="0.25">
      <c r="A29" t="s">
        <v>1420</v>
      </c>
      <c r="B29">
        <v>2050</v>
      </c>
      <c r="C29" t="s">
        <v>1440</v>
      </c>
      <c r="D29" t="s">
        <v>1422</v>
      </c>
      <c r="E29" t="s">
        <v>1423</v>
      </c>
      <c r="F29" t="s">
        <v>373</v>
      </c>
      <c r="G29" s="26">
        <v>32480</v>
      </c>
      <c r="H29">
        <v>138</v>
      </c>
      <c r="I29" t="s">
        <v>1424</v>
      </c>
      <c r="J29">
        <v>138</v>
      </c>
      <c r="K29" t="s">
        <v>1431</v>
      </c>
      <c r="L29" t="s">
        <v>1426</v>
      </c>
    </row>
    <row r="30" spans="1:12" hidden="1" x14ac:dyDescent="0.25">
      <c r="A30" t="s">
        <v>1432</v>
      </c>
      <c r="B30">
        <v>2020</v>
      </c>
      <c r="C30" t="s">
        <v>1440</v>
      </c>
      <c r="D30" t="s">
        <v>1422</v>
      </c>
      <c r="E30" t="s">
        <v>1423</v>
      </c>
      <c r="F30" t="s">
        <v>373</v>
      </c>
      <c r="G30" s="26">
        <v>55650</v>
      </c>
      <c r="H30">
        <v>86.9</v>
      </c>
      <c r="I30" t="s">
        <v>1424</v>
      </c>
      <c r="J30">
        <v>86.9</v>
      </c>
      <c r="K30" t="s">
        <v>1433</v>
      </c>
      <c r="L30" t="s">
        <v>1434</v>
      </c>
    </row>
    <row r="31" spans="1:12" hidden="1" x14ac:dyDescent="0.25">
      <c r="A31" t="s">
        <v>1432</v>
      </c>
      <c r="B31">
        <v>2025</v>
      </c>
      <c r="C31" t="s">
        <v>1440</v>
      </c>
      <c r="D31" t="s">
        <v>1422</v>
      </c>
      <c r="E31" t="s">
        <v>1423</v>
      </c>
      <c r="F31" t="s">
        <v>373</v>
      </c>
      <c r="G31" s="26">
        <v>55650</v>
      </c>
      <c r="H31">
        <v>86.9</v>
      </c>
      <c r="I31" t="s">
        <v>1424</v>
      </c>
      <c r="J31">
        <v>86.9</v>
      </c>
      <c r="K31" t="s">
        <v>1433</v>
      </c>
      <c r="L31" t="s">
        <v>1434</v>
      </c>
    </row>
    <row r="32" spans="1:12" hidden="1" x14ac:dyDescent="0.25">
      <c r="A32" t="s">
        <v>1432</v>
      </c>
      <c r="B32">
        <v>2030</v>
      </c>
      <c r="C32" t="s">
        <v>1440</v>
      </c>
      <c r="D32" t="s">
        <v>1422</v>
      </c>
      <c r="E32" t="s">
        <v>1423</v>
      </c>
      <c r="F32" t="s">
        <v>373</v>
      </c>
      <c r="G32" s="26">
        <v>55650</v>
      </c>
      <c r="H32">
        <v>86.9</v>
      </c>
      <c r="I32" t="s">
        <v>1424</v>
      </c>
      <c r="J32">
        <v>86.9</v>
      </c>
      <c r="K32" t="s">
        <v>1433</v>
      </c>
      <c r="L32" t="s">
        <v>1434</v>
      </c>
    </row>
    <row r="33" spans="1:12" hidden="1" x14ac:dyDescent="0.25">
      <c r="A33" t="s">
        <v>1432</v>
      </c>
      <c r="B33">
        <v>2035</v>
      </c>
      <c r="C33" t="s">
        <v>1440</v>
      </c>
      <c r="D33" t="s">
        <v>1422</v>
      </c>
      <c r="E33" t="s">
        <v>1423</v>
      </c>
      <c r="F33" t="s">
        <v>373</v>
      </c>
      <c r="G33" s="26">
        <v>55650</v>
      </c>
      <c r="H33">
        <v>86.9</v>
      </c>
      <c r="I33" t="s">
        <v>1424</v>
      </c>
      <c r="J33">
        <v>86.9</v>
      </c>
      <c r="K33" t="s">
        <v>1433</v>
      </c>
      <c r="L33" t="s">
        <v>1434</v>
      </c>
    </row>
    <row r="34" spans="1:12" hidden="1" x14ac:dyDescent="0.25">
      <c r="A34" t="s">
        <v>1432</v>
      </c>
      <c r="B34">
        <v>2040</v>
      </c>
      <c r="C34" t="s">
        <v>1440</v>
      </c>
      <c r="D34" t="s">
        <v>1422</v>
      </c>
      <c r="E34" t="s">
        <v>1423</v>
      </c>
      <c r="F34" t="s">
        <v>373</v>
      </c>
      <c r="G34" s="26">
        <v>55650</v>
      </c>
      <c r="H34">
        <v>86.9</v>
      </c>
      <c r="I34" t="s">
        <v>1424</v>
      </c>
      <c r="J34">
        <v>86.9</v>
      </c>
      <c r="K34" t="s">
        <v>1433</v>
      </c>
      <c r="L34" t="s">
        <v>1434</v>
      </c>
    </row>
    <row r="35" spans="1:12" hidden="1" x14ac:dyDescent="0.25">
      <c r="A35" t="s">
        <v>1432</v>
      </c>
      <c r="B35">
        <v>2045</v>
      </c>
      <c r="C35" t="s">
        <v>1440</v>
      </c>
      <c r="D35" t="s">
        <v>1422</v>
      </c>
      <c r="E35" t="s">
        <v>1423</v>
      </c>
      <c r="F35" t="s">
        <v>373</v>
      </c>
      <c r="G35" s="26">
        <v>55650</v>
      </c>
      <c r="H35">
        <v>86.9</v>
      </c>
      <c r="I35" t="s">
        <v>1424</v>
      </c>
      <c r="J35">
        <v>86.9</v>
      </c>
      <c r="K35" t="s">
        <v>1433</v>
      </c>
      <c r="L35" t="s">
        <v>1434</v>
      </c>
    </row>
    <row r="36" spans="1:12" hidden="1" x14ac:dyDescent="0.25">
      <c r="A36" t="s">
        <v>1432</v>
      </c>
      <c r="B36">
        <v>2050</v>
      </c>
      <c r="C36" t="s">
        <v>1440</v>
      </c>
      <c r="D36" t="s">
        <v>1422</v>
      </c>
      <c r="E36" t="s">
        <v>1423</v>
      </c>
      <c r="F36" t="s">
        <v>373</v>
      </c>
      <c r="G36" s="26">
        <v>55650</v>
      </c>
      <c r="H36">
        <v>86.9</v>
      </c>
      <c r="I36" t="s">
        <v>1424</v>
      </c>
      <c r="J36">
        <v>86.9</v>
      </c>
      <c r="K36" t="s">
        <v>1433</v>
      </c>
      <c r="L36" t="s">
        <v>1434</v>
      </c>
    </row>
    <row r="37" spans="1:12" hidden="1" x14ac:dyDescent="0.25">
      <c r="A37" t="s">
        <v>1435</v>
      </c>
      <c r="B37">
        <v>2020</v>
      </c>
      <c r="C37" t="s">
        <v>1440</v>
      </c>
      <c r="D37" t="s">
        <v>1422</v>
      </c>
      <c r="E37" t="s">
        <v>1423</v>
      </c>
      <c r="F37" t="s">
        <v>373</v>
      </c>
      <c r="G37" s="26">
        <v>55650</v>
      </c>
      <c r="H37">
        <v>86.9</v>
      </c>
      <c r="I37" t="s">
        <v>1424</v>
      </c>
      <c r="J37">
        <v>86.9</v>
      </c>
      <c r="K37" t="s">
        <v>1433</v>
      </c>
      <c r="L37" t="s">
        <v>1426</v>
      </c>
    </row>
    <row r="38" spans="1:12" hidden="1" x14ac:dyDescent="0.25">
      <c r="A38" t="s">
        <v>1435</v>
      </c>
      <c r="B38">
        <v>2025</v>
      </c>
      <c r="C38" t="s">
        <v>1440</v>
      </c>
      <c r="D38" t="s">
        <v>1422</v>
      </c>
      <c r="E38" t="s">
        <v>1423</v>
      </c>
      <c r="F38" t="s">
        <v>373</v>
      </c>
      <c r="G38" s="26">
        <v>48860</v>
      </c>
      <c r="H38">
        <v>97.1</v>
      </c>
      <c r="I38" t="s">
        <v>1424</v>
      </c>
      <c r="J38">
        <v>97.1</v>
      </c>
      <c r="K38" t="s">
        <v>1436</v>
      </c>
      <c r="L38" t="s">
        <v>1426</v>
      </c>
    </row>
    <row r="39" spans="1:12" hidden="1" x14ac:dyDescent="0.25">
      <c r="A39" t="s">
        <v>1435</v>
      </c>
      <c r="B39">
        <v>2030</v>
      </c>
      <c r="C39" t="s">
        <v>1440</v>
      </c>
      <c r="D39" t="s">
        <v>1422</v>
      </c>
      <c r="E39" t="s">
        <v>1423</v>
      </c>
      <c r="F39" t="s">
        <v>373</v>
      </c>
      <c r="G39" s="26">
        <v>42830</v>
      </c>
      <c r="H39">
        <v>103</v>
      </c>
      <c r="I39" t="s">
        <v>1424</v>
      </c>
      <c r="J39">
        <v>103</v>
      </c>
      <c r="K39" t="s">
        <v>1437</v>
      </c>
      <c r="L39" t="s">
        <v>1426</v>
      </c>
    </row>
    <row r="40" spans="1:12" hidden="1" x14ac:dyDescent="0.25">
      <c r="A40" t="s">
        <v>1435</v>
      </c>
      <c r="B40">
        <v>2035</v>
      </c>
      <c r="C40" t="s">
        <v>1440</v>
      </c>
      <c r="D40" t="s">
        <v>1422</v>
      </c>
      <c r="E40" t="s">
        <v>1423</v>
      </c>
      <c r="F40" t="s">
        <v>373</v>
      </c>
      <c r="G40" s="26">
        <v>41780</v>
      </c>
      <c r="H40">
        <v>103</v>
      </c>
      <c r="I40" t="s">
        <v>1424</v>
      </c>
      <c r="J40">
        <v>103</v>
      </c>
      <c r="K40" t="s">
        <v>1438</v>
      </c>
      <c r="L40" t="s">
        <v>1426</v>
      </c>
    </row>
    <row r="41" spans="1:12" hidden="1" x14ac:dyDescent="0.25">
      <c r="A41" t="s">
        <v>1435</v>
      </c>
      <c r="B41">
        <v>2040</v>
      </c>
      <c r="C41" t="s">
        <v>1440</v>
      </c>
      <c r="D41" t="s">
        <v>1422</v>
      </c>
      <c r="E41" t="s">
        <v>1423</v>
      </c>
      <c r="F41" t="s">
        <v>373</v>
      </c>
      <c r="G41" s="26">
        <v>40040</v>
      </c>
      <c r="H41">
        <v>107</v>
      </c>
      <c r="I41" t="s">
        <v>1424</v>
      </c>
      <c r="J41">
        <v>107</v>
      </c>
      <c r="K41" t="s">
        <v>1430</v>
      </c>
      <c r="L41" t="s">
        <v>1426</v>
      </c>
    </row>
    <row r="42" spans="1:12" hidden="1" x14ac:dyDescent="0.25">
      <c r="A42" t="s">
        <v>1435</v>
      </c>
      <c r="B42">
        <v>2045</v>
      </c>
      <c r="C42" t="s">
        <v>1440</v>
      </c>
      <c r="D42" t="s">
        <v>1422</v>
      </c>
      <c r="E42" t="s">
        <v>1423</v>
      </c>
      <c r="F42" t="s">
        <v>373</v>
      </c>
      <c r="G42" s="26">
        <v>38300</v>
      </c>
      <c r="H42">
        <v>111</v>
      </c>
      <c r="I42" t="s">
        <v>1424</v>
      </c>
      <c r="J42">
        <v>111</v>
      </c>
      <c r="K42" t="s">
        <v>1430</v>
      </c>
      <c r="L42" t="s">
        <v>1426</v>
      </c>
    </row>
    <row r="43" spans="1:12" hidden="1" x14ac:dyDescent="0.25">
      <c r="A43" t="s">
        <v>1435</v>
      </c>
      <c r="B43">
        <v>2050</v>
      </c>
      <c r="C43" t="s">
        <v>1440</v>
      </c>
      <c r="D43" t="s">
        <v>1422</v>
      </c>
      <c r="E43" t="s">
        <v>1423</v>
      </c>
      <c r="F43" t="s">
        <v>373</v>
      </c>
      <c r="G43" s="26">
        <v>36560</v>
      </c>
      <c r="H43">
        <v>115</v>
      </c>
      <c r="I43" t="s">
        <v>1424</v>
      </c>
      <c r="J43">
        <v>115</v>
      </c>
      <c r="K43" t="s">
        <v>1439</v>
      </c>
      <c r="L43" t="s">
        <v>1426</v>
      </c>
    </row>
    <row r="44" spans="1:12" hidden="1" x14ac:dyDescent="0.25">
      <c r="A44" t="s">
        <v>1420</v>
      </c>
      <c r="B44">
        <v>2020</v>
      </c>
      <c r="C44" t="s">
        <v>1441</v>
      </c>
      <c r="D44" t="s">
        <v>1422</v>
      </c>
      <c r="E44" t="s">
        <v>1423</v>
      </c>
      <c r="F44" t="s">
        <v>373</v>
      </c>
      <c r="G44" s="26">
        <v>74860</v>
      </c>
      <c r="H44">
        <v>75.2</v>
      </c>
      <c r="I44" t="s">
        <v>1424</v>
      </c>
      <c r="J44">
        <v>75.2</v>
      </c>
      <c r="K44" t="s">
        <v>1425</v>
      </c>
      <c r="L44" t="s">
        <v>1426</v>
      </c>
    </row>
    <row r="45" spans="1:12" hidden="1" x14ac:dyDescent="0.25">
      <c r="A45" t="s">
        <v>1420</v>
      </c>
      <c r="B45">
        <v>2025</v>
      </c>
      <c r="C45" t="s">
        <v>1441</v>
      </c>
      <c r="D45" t="s">
        <v>1422</v>
      </c>
      <c r="E45" t="s">
        <v>1423</v>
      </c>
      <c r="F45" t="s">
        <v>373</v>
      </c>
      <c r="G45" s="26">
        <v>54980</v>
      </c>
      <c r="H45">
        <v>99.4</v>
      </c>
      <c r="I45" t="s">
        <v>1424</v>
      </c>
      <c r="J45">
        <v>99.4</v>
      </c>
      <c r="K45" t="s">
        <v>1427</v>
      </c>
      <c r="L45" t="s">
        <v>1426</v>
      </c>
    </row>
    <row r="46" spans="1:12" hidden="1" x14ac:dyDescent="0.25">
      <c r="A46" t="s">
        <v>1420</v>
      </c>
      <c r="B46">
        <v>2030</v>
      </c>
      <c r="C46" t="s">
        <v>1441</v>
      </c>
      <c r="D46" t="s">
        <v>1422</v>
      </c>
      <c r="E46" t="s">
        <v>1423</v>
      </c>
      <c r="F46" t="s">
        <v>373</v>
      </c>
      <c r="G46" s="26">
        <v>46030</v>
      </c>
      <c r="H46">
        <v>109</v>
      </c>
      <c r="I46" t="s">
        <v>1424</v>
      </c>
      <c r="J46">
        <v>109</v>
      </c>
      <c r="K46" t="s">
        <v>1428</v>
      </c>
      <c r="L46" t="s">
        <v>1426</v>
      </c>
    </row>
    <row r="47" spans="1:12" hidden="1" x14ac:dyDescent="0.25">
      <c r="A47" t="s">
        <v>1420</v>
      </c>
      <c r="B47">
        <v>2035</v>
      </c>
      <c r="C47" t="s">
        <v>1441</v>
      </c>
      <c r="D47" t="s">
        <v>1422</v>
      </c>
      <c r="E47" t="s">
        <v>1423</v>
      </c>
      <c r="F47" t="s">
        <v>373</v>
      </c>
      <c r="G47" s="26">
        <v>40380</v>
      </c>
      <c r="H47">
        <v>120</v>
      </c>
      <c r="I47" t="s">
        <v>1424</v>
      </c>
      <c r="J47">
        <v>120</v>
      </c>
      <c r="K47" t="s">
        <v>1429</v>
      </c>
      <c r="L47" t="s">
        <v>1426</v>
      </c>
    </row>
    <row r="48" spans="1:12" hidden="1" x14ac:dyDescent="0.25">
      <c r="A48" t="s">
        <v>1420</v>
      </c>
      <c r="B48">
        <v>2040</v>
      </c>
      <c r="C48" t="s">
        <v>1441</v>
      </c>
      <c r="D48" t="s">
        <v>1422</v>
      </c>
      <c r="E48" t="s">
        <v>1423</v>
      </c>
      <c r="F48" t="s">
        <v>373</v>
      </c>
      <c r="G48" s="26">
        <v>38690</v>
      </c>
      <c r="H48">
        <v>124</v>
      </c>
      <c r="I48" t="s">
        <v>1424</v>
      </c>
      <c r="J48">
        <v>124</v>
      </c>
      <c r="K48" t="s">
        <v>1430</v>
      </c>
      <c r="L48" t="s">
        <v>1426</v>
      </c>
    </row>
    <row r="49" spans="1:12" hidden="1" x14ac:dyDescent="0.25">
      <c r="A49" t="s">
        <v>1420</v>
      </c>
      <c r="B49">
        <v>2045</v>
      </c>
      <c r="C49" t="s">
        <v>1441</v>
      </c>
      <c r="D49" t="s">
        <v>1422</v>
      </c>
      <c r="E49" t="s">
        <v>1423</v>
      </c>
      <c r="F49" t="s">
        <v>373</v>
      </c>
      <c r="G49" s="26">
        <v>37000</v>
      </c>
      <c r="H49">
        <v>129</v>
      </c>
      <c r="I49" t="s">
        <v>1424</v>
      </c>
      <c r="J49">
        <v>129</v>
      </c>
      <c r="K49" t="s">
        <v>1430</v>
      </c>
      <c r="L49" t="s">
        <v>1426</v>
      </c>
    </row>
    <row r="50" spans="1:12" hidden="1" x14ac:dyDescent="0.25">
      <c r="A50" t="s">
        <v>1420</v>
      </c>
      <c r="B50">
        <v>2050</v>
      </c>
      <c r="C50" t="s">
        <v>1441</v>
      </c>
      <c r="D50" t="s">
        <v>1422</v>
      </c>
      <c r="E50" t="s">
        <v>1423</v>
      </c>
      <c r="F50" t="s">
        <v>373</v>
      </c>
      <c r="G50" s="26">
        <v>35310</v>
      </c>
      <c r="H50">
        <v>134</v>
      </c>
      <c r="I50" t="s">
        <v>1424</v>
      </c>
      <c r="J50">
        <v>134</v>
      </c>
      <c r="K50" t="s">
        <v>1431</v>
      </c>
      <c r="L50" t="s">
        <v>1426</v>
      </c>
    </row>
    <row r="51" spans="1:12" hidden="1" x14ac:dyDescent="0.25">
      <c r="A51" t="s">
        <v>1432</v>
      </c>
      <c r="B51">
        <v>2020</v>
      </c>
      <c r="C51" t="s">
        <v>1441</v>
      </c>
      <c r="D51" t="s">
        <v>1422</v>
      </c>
      <c r="E51" t="s">
        <v>1423</v>
      </c>
      <c r="F51" t="s">
        <v>373</v>
      </c>
      <c r="G51" s="26">
        <v>74860</v>
      </c>
      <c r="H51">
        <v>75.2</v>
      </c>
      <c r="I51" t="s">
        <v>1424</v>
      </c>
      <c r="J51">
        <v>75.2</v>
      </c>
      <c r="K51" t="s">
        <v>1433</v>
      </c>
      <c r="L51" t="s">
        <v>1434</v>
      </c>
    </row>
    <row r="52" spans="1:12" hidden="1" x14ac:dyDescent="0.25">
      <c r="A52" t="s">
        <v>1432</v>
      </c>
      <c r="B52">
        <v>2025</v>
      </c>
      <c r="C52" t="s">
        <v>1441</v>
      </c>
      <c r="D52" t="s">
        <v>1422</v>
      </c>
      <c r="E52" t="s">
        <v>1423</v>
      </c>
      <c r="F52" t="s">
        <v>373</v>
      </c>
      <c r="G52" s="26">
        <v>74860</v>
      </c>
      <c r="H52">
        <v>75.2</v>
      </c>
      <c r="I52" t="s">
        <v>1424</v>
      </c>
      <c r="J52">
        <v>75.2</v>
      </c>
      <c r="K52" t="s">
        <v>1433</v>
      </c>
      <c r="L52" t="s">
        <v>1434</v>
      </c>
    </row>
    <row r="53" spans="1:12" hidden="1" x14ac:dyDescent="0.25">
      <c r="A53" t="s">
        <v>1432</v>
      </c>
      <c r="B53">
        <v>2030</v>
      </c>
      <c r="C53" t="s">
        <v>1441</v>
      </c>
      <c r="D53" t="s">
        <v>1422</v>
      </c>
      <c r="E53" t="s">
        <v>1423</v>
      </c>
      <c r="F53" t="s">
        <v>373</v>
      </c>
      <c r="G53" s="26">
        <v>74860</v>
      </c>
      <c r="H53">
        <v>75.2</v>
      </c>
      <c r="I53" t="s">
        <v>1424</v>
      </c>
      <c r="J53">
        <v>75.2</v>
      </c>
      <c r="K53" t="s">
        <v>1433</v>
      </c>
      <c r="L53" t="s">
        <v>1434</v>
      </c>
    </row>
    <row r="54" spans="1:12" hidden="1" x14ac:dyDescent="0.25">
      <c r="A54" t="s">
        <v>1432</v>
      </c>
      <c r="B54">
        <v>2035</v>
      </c>
      <c r="C54" t="s">
        <v>1441</v>
      </c>
      <c r="D54" t="s">
        <v>1422</v>
      </c>
      <c r="E54" t="s">
        <v>1423</v>
      </c>
      <c r="F54" t="s">
        <v>373</v>
      </c>
      <c r="G54" s="26">
        <v>74860</v>
      </c>
      <c r="H54">
        <v>75.2</v>
      </c>
      <c r="I54" t="s">
        <v>1424</v>
      </c>
      <c r="J54">
        <v>75.2</v>
      </c>
      <c r="K54" t="s">
        <v>1433</v>
      </c>
      <c r="L54" t="s">
        <v>1434</v>
      </c>
    </row>
    <row r="55" spans="1:12" hidden="1" x14ac:dyDescent="0.25">
      <c r="A55" t="s">
        <v>1432</v>
      </c>
      <c r="B55">
        <v>2040</v>
      </c>
      <c r="C55" t="s">
        <v>1441</v>
      </c>
      <c r="D55" t="s">
        <v>1422</v>
      </c>
      <c r="E55" t="s">
        <v>1423</v>
      </c>
      <c r="F55" t="s">
        <v>373</v>
      </c>
      <c r="G55" s="26">
        <v>74860</v>
      </c>
      <c r="H55">
        <v>75.2</v>
      </c>
      <c r="I55" t="s">
        <v>1424</v>
      </c>
      <c r="J55">
        <v>75.2</v>
      </c>
      <c r="K55" t="s">
        <v>1433</v>
      </c>
      <c r="L55" t="s">
        <v>1434</v>
      </c>
    </row>
    <row r="56" spans="1:12" hidden="1" x14ac:dyDescent="0.25">
      <c r="A56" t="s">
        <v>1432</v>
      </c>
      <c r="B56">
        <v>2045</v>
      </c>
      <c r="C56" t="s">
        <v>1441</v>
      </c>
      <c r="D56" t="s">
        <v>1422</v>
      </c>
      <c r="E56" t="s">
        <v>1423</v>
      </c>
      <c r="F56" t="s">
        <v>373</v>
      </c>
      <c r="G56" s="26">
        <v>74860</v>
      </c>
      <c r="H56">
        <v>75.2</v>
      </c>
      <c r="I56" t="s">
        <v>1424</v>
      </c>
      <c r="J56">
        <v>75.2</v>
      </c>
      <c r="K56" t="s">
        <v>1433</v>
      </c>
      <c r="L56" t="s">
        <v>1434</v>
      </c>
    </row>
    <row r="57" spans="1:12" hidden="1" x14ac:dyDescent="0.25">
      <c r="A57" t="s">
        <v>1432</v>
      </c>
      <c r="B57">
        <v>2050</v>
      </c>
      <c r="C57" t="s">
        <v>1441</v>
      </c>
      <c r="D57" t="s">
        <v>1422</v>
      </c>
      <c r="E57" t="s">
        <v>1423</v>
      </c>
      <c r="F57" t="s">
        <v>373</v>
      </c>
      <c r="G57" s="26">
        <v>74860</v>
      </c>
      <c r="H57">
        <v>75.2</v>
      </c>
      <c r="I57" t="s">
        <v>1424</v>
      </c>
      <c r="J57">
        <v>75.2</v>
      </c>
      <c r="K57" t="s">
        <v>1433</v>
      </c>
      <c r="L57" t="s">
        <v>1434</v>
      </c>
    </row>
    <row r="58" spans="1:12" hidden="1" x14ac:dyDescent="0.25">
      <c r="A58" t="s">
        <v>1435</v>
      </c>
      <c r="B58">
        <v>2020</v>
      </c>
      <c r="C58" t="s">
        <v>1441</v>
      </c>
      <c r="D58" t="s">
        <v>1422</v>
      </c>
      <c r="E58" t="s">
        <v>1423</v>
      </c>
      <c r="F58" t="s">
        <v>373</v>
      </c>
      <c r="G58" s="26">
        <v>74860</v>
      </c>
      <c r="H58">
        <v>75.2</v>
      </c>
      <c r="I58" t="s">
        <v>1424</v>
      </c>
      <c r="J58">
        <v>75.2</v>
      </c>
      <c r="K58" t="s">
        <v>1433</v>
      </c>
      <c r="L58" t="s">
        <v>1426</v>
      </c>
    </row>
    <row r="59" spans="1:12" hidden="1" x14ac:dyDescent="0.25">
      <c r="A59" t="s">
        <v>1435</v>
      </c>
      <c r="B59">
        <v>2025</v>
      </c>
      <c r="C59" t="s">
        <v>1441</v>
      </c>
      <c r="D59" t="s">
        <v>1422</v>
      </c>
      <c r="E59" t="s">
        <v>1423</v>
      </c>
      <c r="F59" t="s">
        <v>373</v>
      </c>
      <c r="G59" s="26">
        <v>63150</v>
      </c>
      <c r="H59">
        <v>84.5</v>
      </c>
      <c r="I59" t="s">
        <v>1424</v>
      </c>
      <c r="J59">
        <v>84.5</v>
      </c>
      <c r="K59" t="s">
        <v>1436</v>
      </c>
      <c r="L59" t="s">
        <v>1426</v>
      </c>
    </row>
    <row r="60" spans="1:12" hidden="1" x14ac:dyDescent="0.25">
      <c r="A60" t="s">
        <v>1435</v>
      </c>
      <c r="B60">
        <v>2030</v>
      </c>
      <c r="C60" t="s">
        <v>1441</v>
      </c>
      <c r="D60" t="s">
        <v>1422</v>
      </c>
      <c r="E60" t="s">
        <v>1423</v>
      </c>
      <c r="F60" t="s">
        <v>373</v>
      </c>
      <c r="G60" s="26">
        <v>52340</v>
      </c>
      <c r="H60">
        <v>92.6</v>
      </c>
      <c r="I60" t="s">
        <v>1424</v>
      </c>
      <c r="J60">
        <v>92.6</v>
      </c>
      <c r="K60" t="s">
        <v>1437</v>
      </c>
      <c r="L60" t="s">
        <v>1426</v>
      </c>
    </row>
    <row r="61" spans="1:12" hidden="1" x14ac:dyDescent="0.25">
      <c r="A61" t="s">
        <v>1435</v>
      </c>
      <c r="B61">
        <v>2035</v>
      </c>
      <c r="C61" t="s">
        <v>1441</v>
      </c>
      <c r="D61" t="s">
        <v>1422</v>
      </c>
      <c r="E61" t="s">
        <v>1423</v>
      </c>
      <c r="F61" t="s">
        <v>373</v>
      </c>
      <c r="G61" s="26">
        <v>49530</v>
      </c>
      <c r="H61">
        <v>98.3</v>
      </c>
      <c r="I61" t="s">
        <v>1424</v>
      </c>
      <c r="J61">
        <v>98.3</v>
      </c>
      <c r="K61" t="s">
        <v>1438</v>
      </c>
      <c r="L61" t="s">
        <v>1426</v>
      </c>
    </row>
    <row r="62" spans="1:12" hidden="1" x14ac:dyDescent="0.25">
      <c r="A62" t="s">
        <v>1435</v>
      </c>
      <c r="B62">
        <v>2040</v>
      </c>
      <c r="C62" t="s">
        <v>1441</v>
      </c>
      <c r="D62" t="s">
        <v>1422</v>
      </c>
      <c r="E62" t="s">
        <v>1423</v>
      </c>
      <c r="F62" t="s">
        <v>373</v>
      </c>
      <c r="G62" s="26">
        <v>47080</v>
      </c>
      <c r="H62">
        <v>102</v>
      </c>
      <c r="I62" t="s">
        <v>1424</v>
      </c>
      <c r="J62">
        <v>102</v>
      </c>
      <c r="K62" t="s">
        <v>1430</v>
      </c>
      <c r="L62" t="s">
        <v>1426</v>
      </c>
    </row>
    <row r="63" spans="1:12" hidden="1" x14ac:dyDescent="0.25">
      <c r="A63" t="s">
        <v>1435</v>
      </c>
      <c r="B63">
        <v>2045</v>
      </c>
      <c r="C63" t="s">
        <v>1441</v>
      </c>
      <c r="D63" t="s">
        <v>1422</v>
      </c>
      <c r="E63" t="s">
        <v>1423</v>
      </c>
      <c r="F63" t="s">
        <v>373</v>
      </c>
      <c r="G63" s="26">
        <v>44630</v>
      </c>
      <c r="H63">
        <v>107</v>
      </c>
      <c r="I63" t="s">
        <v>1424</v>
      </c>
      <c r="J63">
        <v>107</v>
      </c>
      <c r="K63" t="s">
        <v>1430</v>
      </c>
      <c r="L63" t="s">
        <v>1426</v>
      </c>
    </row>
    <row r="64" spans="1:12" hidden="1" x14ac:dyDescent="0.25">
      <c r="A64" t="s">
        <v>1435</v>
      </c>
      <c r="B64">
        <v>2050</v>
      </c>
      <c r="C64" t="s">
        <v>1441</v>
      </c>
      <c r="D64" t="s">
        <v>1422</v>
      </c>
      <c r="E64" t="s">
        <v>1423</v>
      </c>
      <c r="F64" t="s">
        <v>373</v>
      </c>
      <c r="G64" s="26">
        <v>42170</v>
      </c>
      <c r="H64">
        <v>111</v>
      </c>
      <c r="I64" t="s">
        <v>1424</v>
      </c>
      <c r="J64">
        <v>111</v>
      </c>
      <c r="K64" t="s">
        <v>1439</v>
      </c>
      <c r="L64" t="s">
        <v>1426</v>
      </c>
    </row>
    <row r="65" spans="1:12" hidden="1" x14ac:dyDescent="0.25">
      <c r="A65" t="s">
        <v>1420</v>
      </c>
      <c r="B65">
        <v>2020</v>
      </c>
      <c r="C65" t="s">
        <v>1442</v>
      </c>
      <c r="D65" t="s">
        <v>1443</v>
      </c>
      <c r="E65" t="s">
        <v>1423</v>
      </c>
      <c r="F65" t="s">
        <v>373</v>
      </c>
      <c r="G65" s="26">
        <v>29030</v>
      </c>
      <c r="H65">
        <v>25.6</v>
      </c>
      <c r="I65" t="s">
        <v>1424</v>
      </c>
      <c r="J65">
        <v>25.6</v>
      </c>
      <c r="K65" t="s">
        <v>1444</v>
      </c>
      <c r="L65" t="s">
        <v>1426</v>
      </c>
    </row>
    <row r="66" spans="1:12" hidden="1" x14ac:dyDescent="0.25">
      <c r="A66" t="s">
        <v>1420</v>
      </c>
      <c r="B66">
        <v>2025</v>
      </c>
      <c r="C66" t="s">
        <v>1442</v>
      </c>
      <c r="D66" t="s">
        <v>1443</v>
      </c>
      <c r="E66" t="s">
        <v>1423</v>
      </c>
      <c r="F66" t="s">
        <v>373</v>
      </c>
      <c r="G66" s="26">
        <v>29610</v>
      </c>
      <c r="H66">
        <v>36.799999999999997</v>
      </c>
      <c r="I66" t="s">
        <v>1424</v>
      </c>
      <c r="J66">
        <v>36.799999999999997</v>
      </c>
      <c r="K66" t="s">
        <v>1445</v>
      </c>
      <c r="L66" t="s">
        <v>1426</v>
      </c>
    </row>
    <row r="67" spans="1:12" hidden="1" x14ac:dyDescent="0.25">
      <c r="A67" t="s">
        <v>1420</v>
      </c>
      <c r="B67">
        <v>2030</v>
      </c>
      <c r="C67" t="s">
        <v>1442</v>
      </c>
      <c r="D67" t="s">
        <v>1443</v>
      </c>
      <c r="E67" t="s">
        <v>1423</v>
      </c>
      <c r="F67" t="s">
        <v>373</v>
      </c>
      <c r="G67" s="26">
        <v>31100</v>
      </c>
      <c r="H67">
        <v>40.6</v>
      </c>
      <c r="I67" t="s">
        <v>1424</v>
      </c>
      <c r="J67">
        <v>40.6</v>
      </c>
      <c r="K67" t="s">
        <v>1446</v>
      </c>
      <c r="L67" t="s">
        <v>1426</v>
      </c>
    </row>
    <row r="68" spans="1:12" hidden="1" x14ac:dyDescent="0.25">
      <c r="A68" t="s">
        <v>1420</v>
      </c>
      <c r="B68">
        <v>2035</v>
      </c>
      <c r="C68" t="s">
        <v>1442</v>
      </c>
      <c r="D68" t="s">
        <v>1443</v>
      </c>
      <c r="E68" t="s">
        <v>1423</v>
      </c>
      <c r="F68" t="s">
        <v>373</v>
      </c>
      <c r="G68" s="26">
        <v>31900</v>
      </c>
      <c r="H68">
        <v>44.8</v>
      </c>
      <c r="I68" t="s">
        <v>1424</v>
      </c>
      <c r="J68">
        <v>44.8</v>
      </c>
      <c r="K68" t="s">
        <v>1447</v>
      </c>
      <c r="L68" t="s">
        <v>1426</v>
      </c>
    </row>
    <row r="69" spans="1:12" hidden="1" x14ac:dyDescent="0.25">
      <c r="A69" t="s">
        <v>1420</v>
      </c>
      <c r="B69">
        <v>2040</v>
      </c>
      <c r="C69" t="s">
        <v>1442</v>
      </c>
      <c r="D69" t="s">
        <v>1443</v>
      </c>
      <c r="E69" t="s">
        <v>1423</v>
      </c>
      <c r="F69" t="s">
        <v>373</v>
      </c>
      <c r="G69" s="26">
        <v>31250</v>
      </c>
      <c r="H69">
        <v>49</v>
      </c>
      <c r="I69" t="s">
        <v>1424</v>
      </c>
      <c r="J69">
        <v>49</v>
      </c>
      <c r="K69" t="s">
        <v>1430</v>
      </c>
      <c r="L69" t="s">
        <v>1426</v>
      </c>
    </row>
    <row r="70" spans="1:12" hidden="1" x14ac:dyDescent="0.25">
      <c r="A70" t="s">
        <v>1420</v>
      </c>
      <c r="B70">
        <v>2045</v>
      </c>
      <c r="C70" t="s">
        <v>1442</v>
      </c>
      <c r="D70" t="s">
        <v>1443</v>
      </c>
      <c r="E70" t="s">
        <v>1423</v>
      </c>
      <c r="F70" t="s">
        <v>373</v>
      </c>
      <c r="G70" s="26">
        <v>30600</v>
      </c>
      <c r="H70">
        <v>53.2</v>
      </c>
      <c r="I70" t="s">
        <v>1424</v>
      </c>
      <c r="J70">
        <v>53.2</v>
      </c>
      <c r="K70" t="s">
        <v>1430</v>
      </c>
      <c r="L70" t="s">
        <v>1426</v>
      </c>
    </row>
    <row r="71" spans="1:12" hidden="1" x14ac:dyDescent="0.25">
      <c r="A71" t="s">
        <v>1420</v>
      </c>
      <c r="B71">
        <v>2050</v>
      </c>
      <c r="C71" t="s">
        <v>1442</v>
      </c>
      <c r="D71" t="s">
        <v>1443</v>
      </c>
      <c r="E71" t="s">
        <v>1423</v>
      </c>
      <c r="F71" t="s">
        <v>373</v>
      </c>
      <c r="G71" s="26">
        <v>29950</v>
      </c>
      <c r="H71">
        <v>53.2</v>
      </c>
      <c r="I71" t="s">
        <v>1424</v>
      </c>
      <c r="J71">
        <v>53.2</v>
      </c>
      <c r="K71" t="s">
        <v>1448</v>
      </c>
      <c r="L71" t="s">
        <v>1426</v>
      </c>
    </row>
    <row r="72" spans="1:12" hidden="1" x14ac:dyDescent="0.25">
      <c r="A72" t="s">
        <v>1432</v>
      </c>
      <c r="B72">
        <v>2020</v>
      </c>
      <c r="C72" t="s">
        <v>1442</v>
      </c>
      <c r="D72" t="s">
        <v>1443</v>
      </c>
      <c r="E72" t="s">
        <v>1423</v>
      </c>
      <c r="F72" t="s">
        <v>373</v>
      </c>
      <c r="G72" s="26">
        <v>29030</v>
      </c>
      <c r="H72">
        <v>25.6</v>
      </c>
      <c r="I72" t="s">
        <v>1424</v>
      </c>
      <c r="J72">
        <v>25.6</v>
      </c>
      <c r="K72" t="s">
        <v>1449</v>
      </c>
      <c r="L72" t="s">
        <v>1426</v>
      </c>
    </row>
    <row r="73" spans="1:12" hidden="1" x14ac:dyDescent="0.25">
      <c r="A73" t="s">
        <v>1432</v>
      </c>
      <c r="B73">
        <v>2025</v>
      </c>
      <c r="C73" t="s">
        <v>1442</v>
      </c>
      <c r="D73" t="s">
        <v>1443</v>
      </c>
      <c r="E73" t="s">
        <v>1423</v>
      </c>
      <c r="F73" t="s">
        <v>373</v>
      </c>
      <c r="G73" s="26">
        <v>29030</v>
      </c>
      <c r="H73">
        <v>25.6</v>
      </c>
      <c r="I73" t="s">
        <v>1424</v>
      </c>
      <c r="J73">
        <v>25.6</v>
      </c>
      <c r="K73" t="s">
        <v>1449</v>
      </c>
      <c r="L73" t="s">
        <v>1426</v>
      </c>
    </row>
    <row r="74" spans="1:12" hidden="1" x14ac:dyDescent="0.25">
      <c r="A74" t="s">
        <v>1432</v>
      </c>
      <c r="B74">
        <v>2030</v>
      </c>
      <c r="C74" t="s">
        <v>1442</v>
      </c>
      <c r="D74" t="s">
        <v>1443</v>
      </c>
      <c r="E74" t="s">
        <v>1423</v>
      </c>
      <c r="F74" t="s">
        <v>373</v>
      </c>
      <c r="G74" s="26">
        <v>29030</v>
      </c>
      <c r="H74">
        <v>25.6</v>
      </c>
      <c r="I74" t="s">
        <v>1424</v>
      </c>
      <c r="J74">
        <v>25.6</v>
      </c>
      <c r="K74" t="s">
        <v>1449</v>
      </c>
      <c r="L74" t="s">
        <v>1426</v>
      </c>
    </row>
    <row r="75" spans="1:12" hidden="1" x14ac:dyDescent="0.25">
      <c r="A75" t="s">
        <v>1432</v>
      </c>
      <c r="B75">
        <v>2035</v>
      </c>
      <c r="C75" t="s">
        <v>1442</v>
      </c>
      <c r="D75" t="s">
        <v>1443</v>
      </c>
      <c r="E75" t="s">
        <v>1423</v>
      </c>
      <c r="F75" t="s">
        <v>373</v>
      </c>
      <c r="G75" s="26">
        <v>29030</v>
      </c>
      <c r="H75">
        <v>25.6</v>
      </c>
      <c r="I75" t="s">
        <v>1424</v>
      </c>
      <c r="J75">
        <v>25.6</v>
      </c>
      <c r="K75" t="s">
        <v>1449</v>
      </c>
      <c r="L75" t="s">
        <v>1426</v>
      </c>
    </row>
    <row r="76" spans="1:12" hidden="1" x14ac:dyDescent="0.25">
      <c r="A76" t="s">
        <v>1432</v>
      </c>
      <c r="B76">
        <v>2040</v>
      </c>
      <c r="C76" t="s">
        <v>1442</v>
      </c>
      <c r="D76" t="s">
        <v>1443</v>
      </c>
      <c r="E76" t="s">
        <v>1423</v>
      </c>
      <c r="F76" t="s">
        <v>373</v>
      </c>
      <c r="G76" s="26">
        <v>29030</v>
      </c>
      <c r="H76">
        <v>25.6</v>
      </c>
      <c r="I76" t="s">
        <v>1424</v>
      </c>
      <c r="J76">
        <v>25.6</v>
      </c>
      <c r="K76" t="s">
        <v>1449</v>
      </c>
      <c r="L76" t="s">
        <v>1426</v>
      </c>
    </row>
    <row r="77" spans="1:12" hidden="1" x14ac:dyDescent="0.25">
      <c r="A77" t="s">
        <v>1432</v>
      </c>
      <c r="B77">
        <v>2045</v>
      </c>
      <c r="C77" t="s">
        <v>1442</v>
      </c>
      <c r="D77" t="s">
        <v>1443</v>
      </c>
      <c r="E77" t="s">
        <v>1423</v>
      </c>
      <c r="F77" t="s">
        <v>373</v>
      </c>
      <c r="G77" s="26">
        <v>29030</v>
      </c>
      <c r="H77">
        <v>25.6</v>
      </c>
      <c r="I77" t="s">
        <v>1424</v>
      </c>
      <c r="J77">
        <v>25.6</v>
      </c>
      <c r="K77" t="s">
        <v>1449</v>
      </c>
      <c r="L77" t="s">
        <v>1426</v>
      </c>
    </row>
    <row r="78" spans="1:12" hidden="1" x14ac:dyDescent="0.25">
      <c r="A78" t="s">
        <v>1432</v>
      </c>
      <c r="B78">
        <v>2050</v>
      </c>
      <c r="C78" t="s">
        <v>1442</v>
      </c>
      <c r="D78" t="s">
        <v>1443</v>
      </c>
      <c r="E78" t="s">
        <v>1423</v>
      </c>
      <c r="F78" t="s">
        <v>373</v>
      </c>
      <c r="G78" s="26">
        <v>29030</v>
      </c>
      <c r="H78">
        <v>25.6</v>
      </c>
      <c r="I78" t="s">
        <v>1424</v>
      </c>
      <c r="J78">
        <v>25.6</v>
      </c>
      <c r="K78" t="s">
        <v>1449</v>
      </c>
      <c r="L78" t="s">
        <v>1426</v>
      </c>
    </row>
    <row r="79" spans="1:12" hidden="1" x14ac:dyDescent="0.25">
      <c r="A79" t="s">
        <v>1435</v>
      </c>
      <c r="B79">
        <v>2020</v>
      </c>
      <c r="C79" t="s">
        <v>1442</v>
      </c>
      <c r="D79" t="s">
        <v>1443</v>
      </c>
      <c r="E79" t="s">
        <v>1423</v>
      </c>
      <c r="F79" t="s">
        <v>373</v>
      </c>
      <c r="G79" s="26">
        <v>29030</v>
      </c>
      <c r="H79">
        <v>25.6</v>
      </c>
      <c r="I79" t="s">
        <v>1424</v>
      </c>
      <c r="J79">
        <v>25.6</v>
      </c>
      <c r="K79" t="s">
        <v>1450</v>
      </c>
      <c r="L79" t="s">
        <v>1426</v>
      </c>
    </row>
    <row r="80" spans="1:12" hidden="1" x14ac:dyDescent="0.25">
      <c r="A80" t="s">
        <v>1435</v>
      </c>
      <c r="B80">
        <v>2025</v>
      </c>
      <c r="C80" t="s">
        <v>1442</v>
      </c>
      <c r="D80" t="s">
        <v>1443</v>
      </c>
      <c r="E80" t="s">
        <v>1423</v>
      </c>
      <c r="F80" t="s">
        <v>373</v>
      </c>
      <c r="G80" s="26">
        <v>30990</v>
      </c>
      <c r="H80">
        <v>29.1</v>
      </c>
      <c r="I80" t="s">
        <v>1424</v>
      </c>
      <c r="J80">
        <v>29.1</v>
      </c>
      <c r="K80" t="s">
        <v>1451</v>
      </c>
      <c r="L80" t="s">
        <v>1426</v>
      </c>
    </row>
    <row r="81" spans="1:12" hidden="1" x14ac:dyDescent="0.25">
      <c r="A81" t="s">
        <v>1435</v>
      </c>
      <c r="B81">
        <v>2030</v>
      </c>
      <c r="C81" t="s">
        <v>1442</v>
      </c>
      <c r="D81" t="s">
        <v>1443</v>
      </c>
      <c r="E81" t="s">
        <v>1423</v>
      </c>
      <c r="F81" t="s">
        <v>373</v>
      </c>
      <c r="G81" s="26">
        <v>31200</v>
      </c>
      <c r="H81">
        <v>33.9</v>
      </c>
      <c r="I81" t="s">
        <v>1424</v>
      </c>
      <c r="J81">
        <v>33.9</v>
      </c>
      <c r="K81" t="s">
        <v>1452</v>
      </c>
      <c r="L81" t="s">
        <v>1426</v>
      </c>
    </row>
    <row r="82" spans="1:12" hidden="1" x14ac:dyDescent="0.25">
      <c r="A82" t="s">
        <v>1435</v>
      </c>
      <c r="B82">
        <v>2035</v>
      </c>
      <c r="C82" t="s">
        <v>1442</v>
      </c>
      <c r="D82" t="s">
        <v>1443</v>
      </c>
      <c r="E82" t="s">
        <v>1423</v>
      </c>
      <c r="F82" t="s">
        <v>373</v>
      </c>
      <c r="G82" s="26">
        <v>30800</v>
      </c>
      <c r="H82">
        <v>37.5</v>
      </c>
      <c r="I82" t="s">
        <v>1424</v>
      </c>
      <c r="J82">
        <v>37.5</v>
      </c>
      <c r="K82" t="s">
        <v>1453</v>
      </c>
      <c r="L82" t="s">
        <v>1426</v>
      </c>
    </row>
    <row r="83" spans="1:12" hidden="1" x14ac:dyDescent="0.25">
      <c r="A83" t="s">
        <v>1435</v>
      </c>
      <c r="B83">
        <v>2040</v>
      </c>
      <c r="C83" t="s">
        <v>1442</v>
      </c>
      <c r="D83" t="s">
        <v>1443</v>
      </c>
      <c r="E83" t="s">
        <v>1423</v>
      </c>
      <c r="F83" t="s">
        <v>373</v>
      </c>
      <c r="G83" s="26">
        <v>30310</v>
      </c>
      <c r="H83">
        <v>38.9</v>
      </c>
      <c r="I83" t="s">
        <v>1424</v>
      </c>
      <c r="J83">
        <v>38.9</v>
      </c>
      <c r="K83" t="s">
        <v>1430</v>
      </c>
      <c r="L83" t="s">
        <v>1426</v>
      </c>
    </row>
    <row r="84" spans="1:12" hidden="1" x14ac:dyDescent="0.25">
      <c r="A84" t="s">
        <v>1435</v>
      </c>
      <c r="B84">
        <v>2045</v>
      </c>
      <c r="C84" t="s">
        <v>1442</v>
      </c>
      <c r="D84" t="s">
        <v>1443</v>
      </c>
      <c r="E84" t="s">
        <v>1423</v>
      </c>
      <c r="F84" t="s">
        <v>373</v>
      </c>
      <c r="G84" s="26">
        <v>29830</v>
      </c>
      <c r="H84">
        <v>40.200000000000003</v>
      </c>
      <c r="I84" t="s">
        <v>1424</v>
      </c>
      <c r="J84">
        <v>40.200000000000003</v>
      </c>
      <c r="K84" t="s">
        <v>1430</v>
      </c>
      <c r="L84" t="s">
        <v>1426</v>
      </c>
    </row>
    <row r="85" spans="1:12" hidden="1" x14ac:dyDescent="0.25">
      <c r="A85" t="s">
        <v>1435</v>
      </c>
      <c r="B85">
        <v>2050</v>
      </c>
      <c r="C85" t="s">
        <v>1442</v>
      </c>
      <c r="D85" t="s">
        <v>1443</v>
      </c>
      <c r="E85" t="s">
        <v>1423</v>
      </c>
      <c r="F85" t="s">
        <v>373</v>
      </c>
      <c r="G85" s="26">
        <v>29340</v>
      </c>
      <c r="H85">
        <v>41.6</v>
      </c>
      <c r="I85" t="s">
        <v>1424</v>
      </c>
      <c r="J85">
        <v>41.6</v>
      </c>
      <c r="K85" t="s">
        <v>1454</v>
      </c>
      <c r="L85" t="s">
        <v>1426</v>
      </c>
    </row>
    <row r="86" spans="1:12" hidden="1" x14ac:dyDescent="0.25">
      <c r="A86" t="s">
        <v>1420</v>
      </c>
      <c r="B86">
        <v>2020</v>
      </c>
      <c r="C86" t="s">
        <v>1455</v>
      </c>
      <c r="D86" t="s">
        <v>1151</v>
      </c>
      <c r="E86" t="s">
        <v>1423</v>
      </c>
      <c r="F86" t="s">
        <v>373</v>
      </c>
      <c r="G86" s="26">
        <v>53140</v>
      </c>
      <c r="H86">
        <v>56.7</v>
      </c>
      <c r="I86" t="s">
        <v>1424</v>
      </c>
      <c r="J86">
        <v>56.7</v>
      </c>
      <c r="K86" t="s">
        <v>1456</v>
      </c>
      <c r="L86" t="s">
        <v>1457</v>
      </c>
    </row>
    <row r="87" spans="1:12" hidden="1" x14ac:dyDescent="0.25">
      <c r="A87" t="s">
        <v>1420</v>
      </c>
      <c r="B87">
        <v>2025</v>
      </c>
      <c r="C87" t="s">
        <v>1455</v>
      </c>
      <c r="D87" t="s">
        <v>1151</v>
      </c>
      <c r="E87" t="s">
        <v>1423</v>
      </c>
      <c r="F87" t="s">
        <v>373</v>
      </c>
      <c r="G87" s="26">
        <v>44490</v>
      </c>
      <c r="H87">
        <v>69.099999999999994</v>
      </c>
      <c r="I87" t="s">
        <v>1424</v>
      </c>
      <c r="J87">
        <v>69.099999999999994</v>
      </c>
      <c r="K87" t="s">
        <v>1456</v>
      </c>
      <c r="L87" t="s">
        <v>1457</v>
      </c>
    </row>
    <row r="88" spans="1:12" hidden="1" x14ac:dyDescent="0.25">
      <c r="A88" t="s">
        <v>1420</v>
      </c>
      <c r="B88">
        <v>2030</v>
      </c>
      <c r="C88" t="s">
        <v>1455</v>
      </c>
      <c r="D88" t="s">
        <v>1151</v>
      </c>
      <c r="E88" t="s">
        <v>1423</v>
      </c>
      <c r="F88" t="s">
        <v>373</v>
      </c>
      <c r="G88" s="26">
        <v>37770</v>
      </c>
      <c r="H88">
        <v>75.8</v>
      </c>
      <c r="I88" t="s">
        <v>1424</v>
      </c>
      <c r="J88">
        <v>75.8</v>
      </c>
      <c r="K88" t="s">
        <v>1456</v>
      </c>
      <c r="L88" t="s">
        <v>1457</v>
      </c>
    </row>
    <row r="89" spans="1:12" hidden="1" x14ac:dyDescent="0.25">
      <c r="A89" t="s">
        <v>1420</v>
      </c>
      <c r="B89">
        <v>2035</v>
      </c>
      <c r="C89" t="s">
        <v>1455</v>
      </c>
      <c r="D89" t="s">
        <v>1151</v>
      </c>
      <c r="E89" t="s">
        <v>1423</v>
      </c>
      <c r="F89" t="s">
        <v>373</v>
      </c>
      <c r="G89" s="26">
        <v>34440</v>
      </c>
      <c r="H89">
        <v>89.5</v>
      </c>
      <c r="I89" t="s">
        <v>1424</v>
      </c>
      <c r="J89">
        <v>89.5</v>
      </c>
      <c r="K89" t="s">
        <v>1456</v>
      </c>
      <c r="L89" t="s">
        <v>1457</v>
      </c>
    </row>
    <row r="90" spans="1:12" hidden="1" x14ac:dyDescent="0.25">
      <c r="A90" t="s">
        <v>1420</v>
      </c>
      <c r="B90">
        <v>2040</v>
      </c>
      <c r="C90" t="s">
        <v>1455</v>
      </c>
      <c r="D90" t="s">
        <v>1151</v>
      </c>
      <c r="E90" t="s">
        <v>1423</v>
      </c>
      <c r="F90" t="s">
        <v>373</v>
      </c>
      <c r="G90" s="26">
        <v>32970</v>
      </c>
      <c r="H90">
        <v>92.9</v>
      </c>
      <c r="I90" t="s">
        <v>1424</v>
      </c>
      <c r="J90">
        <v>92.9</v>
      </c>
      <c r="K90" t="s">
        <v>1456</v>
      </c>
      <c r="L90" t="s">
        <v>1457</v>
      </c>
    </row>
    <row r="91" spans="1:12" hidden="1" x14ac:dyDescent="0.25">
      <c r="A91" t="s">
        <v>1420</v>
      </c>
      <c r="B91">
        <v>2045</v>
      </c>
      <c r="C91" t="s">
        <v>1455</v>
      </c>
      <c r="D91" t="s">
        <v>1151</v>
      </c>
      <c r="E91" t="s">
        <v>1423</v>
      </c>
      <c r="F91" t="s">
        <v>373</v>
      </c>
      <c r="G91" s="26">
        <v>31490</v>
      </c>
      <c r="H91">
        <v>96.3</v>
      </c>
      <c r="I91" t="s">
        <v>1424</v>
      </c>
      <c r="J91">
        <v>96.3</v>
      </c>
      <c r="K91" t="s">
        <v>1456</v>
      </c>
      <c r="L91" t="s">
        <v>1457</v>
      </c>
    </row>
    <row r="92" spans="1:12" hidden="1" x14ac:dyDescent="0.25">
      <c r="A92" t="s">
        <v>1420</v>
      </c>
      <c r="B92">
        <v>2050</v>
      </c>
      <c r="C92" t="s">
        <v>1455</v>
      </c>
      <c r="D92" t="s">
        <v>1151</v>
      </c>
      <c r="E92" t="s">
        <v>1423</v>
      </c>
      <c r="F92" t="s">
        <v>373</v>
      </c>
      <c r="G92" s="26">
        <v>30020</v>
      </c>
      <c r="H92">
        <v>99.7</v>
      </c>
      <c r="I92" t="s">
        <v>1424</v>
      </c>
      <c r="J92">
        <v>99.7</v>
      </c>
      <c r="K92" t="s">
        <v>1456</v>
      </c>
      <c r="L92" t="s">
        <v>1457</v>
      </c>
    </row>
    <row r="93" spans="1:12" hidden="1" x14ac:dyDescent="0.25">
      <c r="A93" t="s">
        <v>1432</v>
      </c>
      <c r="B93">
        <v>2020</v>
      </c>
      <c r="C93" t="s">
        <v>1455</v>
      </c>
      <c r="D93" t="s">
        <v>1151</v>
      </c>
      <c r="E93" t="s">
        <v>1423</v>
      </c>
      <c r="F93" t="s">
        <v>373</v>
      </c>
      <c r="G93" s="26">
        <v>53140</v>
      </c>
      <c r="H93">
        <v>56.7</v>
      </c>
      <c r="I93" t="s">
        <v>1424</v>
      </c>
      <c r="J93">
        <v>56.7</v>
      </c>
      <c r="K93" t="s">
        <v>1456</v>
      </c>
      <c r="L93" t="s">
        <v>1457</v>
      </c>
    </row>
    <row r="94" spans="1:12" hidden="1" x14ac:dyDescent="0.25">
      <c r="A94" t="s">
        <v>1432</v>
      </c>
      <c r="B94">
        <v>2025</v>
      </c>
      <c r="C94" t="s">
        <v>1455</v>
      </c>
      <c r="D94" t="s">
        <v>1151</v>
      </c>
      <c r="E94" t="s">
        <v>1423</v>
      </c>
      <c r="F94" t="s">
        <v>373</v>
      </c>
      <c r="G94" s="26">
        <v>53140</v>
      </c>
      <c r="H94">
        <v>56.7</v>
      </c>
      <c r="I94" t="s">
        <v>1424</v>
      </c>
      <c r="J94">
        <v>56.7</v>
      </c>
      <c r="K94" t="s">
        <v>1458</v>
      </c>
      <c r="L94" t="s">
        <v>1457</v>
      </c>
    </row>
    <row r="95" spans="1:12" hidden="1" x14ac:dyDescent="0.25">
      <c r="A95" t="s">
        <v>1432</v>
      </c>
      <c r="B95">
        <v>2030</v>
      </c>
      <c r="C95" t="s">
        <v>1455</v>
      </c>
      <c r="D95" t="s">
        <v>1151</v>
      </c>
      <c r="E95" t="s">
        <v>1423</v>
      </c>
      <c r="F95" t="s">
        <v>373</v>
      </c>
      <c r="G95" s="26">
        <v>53140</v>
      </c>
      <c r="H95">
        <v>56.7</v>
      </c>
      <c r="I95" t="s">
        <v>1424</v>
      </c>
      <c r="J95">
        <v>56.7</v>
      </c>
      <c r="K95" t="s">
        <v>1458</v>
      </c>
      <c r="L95" t="s">
        <v>1457</v>
      </c>
    </row>
    <row r="96" spans="1:12" hidden="1" x14ac:dyDescent="0.25">
      <c r="A96" t="s">
        <v>1432</v>
      </c>
      <c r="B96">
        <v>2035</v>
      </c>
      <c r="C96" t="s">
        <v>1455</v>
      </c>
      <c r="D96" t="s">
        <v>1151</v>
      </c>
      <c r="E96" t="s">
        <v>1423</v>
      </c>
      <c r="F96" t="s">
        <v>373</v>
      </c>
      <c r="G96" s="26">
        <v>53140</v>
      </c>
      <c r="H96">
        <v>56.7</v>
      </c>
      <c r="I96" t="s">
        <v>1424</v>
      </c>
      <c r="J96">
        <v>56.7</v>
      </c>
      <c r="K96" t="s">
        <v>1458</v>
      </c>
      <c r="L96" t="s">
        <v>1457</v>
      </c>
    </row>
    <row r="97" spans="1:12" hidden="1" x14ac:dyDescent="0.25">
      <c r="A97" t="s">
        <v>1432</v>
      </c>
      <c r="B97">
        <v>2040</v>
      </c>
      <c r="C97" t="s">
        <v>1455</v>
      </c>
      <c r="D97" t="s">
        <v>1151</v>
      </c>
      <c r="E97" t="s">
        <v>1423</v>
      </c>
      <c r="F97" t="s">
        <v>373</v>
      </c>
      <c r="G97" s="26">
        <v>53140</v>
      </c>
      <c r="H97">
        <v>56.7</v>
      </c>
      <c r="I97" t="s">
        <v>1424</v>
      </c>
      <c r="J97">
        <v>56.7</v>
      </c>
      <c r="K97" t="s">
        <v>1458</v>
      </c>
      <c r="L97" t="s">
        <v>1457</v>
      </c>
    </row>
    <row r="98" spans="1:12" hidden="1" x14ac:dyDescent="0.25">
      <c r="A98" t="s">
        <v>1432</v>
      </c>
      <c r="B98">
        <v>2045</v>
      </c>
      <c r="C98" t="s">
        <v>1455</v>
      </c>
      <c r="D98" t="s">
        <v>1151</v>
      </c>
      <c r="E98" t="s">
        <v>1423</v>
      </c>
      <c r="F98" t="s">
        <v>373</v>
      </c>
      <c r="G98" s="26">
        <v>53140</v>
      </c>
      <c r="H98">
        <v>56.7</v>
      </c>
      <c r="I98" t="s">
        <v>1424</v>
      </c>
      <c r="J98">
        <v>56.7</v>
      </c>
      <c r="K98" t="s">
        <v>1458</v>
      </c>
      <c r="L98" t="s">
        <v>1457</v>
      </c>
    </row>
    <row r="99" spans="1:12" hidden="1" x14ac:dyDescent="0.25">
      <c r="A99" t="s">
        <v>1432</v>
      </c>
      <c r="B99">
        <v>2050</v>
      </c>
      <c r="C99" t="s">
        <v>1455</v>
      </c>
      <c r="D99" t="s">
        <v>1151</v>
      </c>
      <c r="E99" t="s">
        <v>1423</v>
      </c>
      <c r="F99" t="s">
        <v>373</v>
      </c>
      <c r="G99" s="26">
        <v>53140</v>
      </c>
      <c r="H99">
        <v>56.7</v>
      </c>
      <c r="I99" t="s">
        <v>1424</v>
      </c>
      <c r="J99">
        <v>56.7</v>
      </c>
      <c r="K99" t="s">
        <v>1458</v>
      </c>
      <c r="L99" t="s">
        <v>1457</v>
      </c>
    </row>
    <row r="100" spans="1:12" hidden="1" x14ac:dyDescent="0.25">
      <c r="A100" t="s">
        <v>1435</v>
      </c>
      <c r="B100">
        <v>2020</v>
      </c>
      <c r="C100" t="s">
        <v>1455</v>
      </c>
      <c r="D100" t="s">
        <v>1151</v>
      </c>
      <c r="E100" t="s">
        <v>1423</v>
      </c>
      <c r="F100" t="s">
        <v>373</v>
      </c>
      <c r="G100" s="26">
        <v>53140</v>
      </c>
      <c r="H100">
        <v>56.7</v>
      </c>
      <c r="I100" t="s">
        <v>1424</v>
      </c>
      <c r="J100">
        <v>56.7</v>
      </c>
      <c r="K100" t="s">
        <v>1456</v>
      </c>
      <c r="L100" t="s">
        <v>1457</v>
      </c>
    </row>
    <row r="101" spans="1:12" hidden="1" x14ac:dyDescent="0.25">
      <c r="A101" t="s">
        <v>1435</v>
      </c>
      <c r="B101">
        <v>2025</v>
      </c>
      <c r="C101" t="s">
        <v>1455</v>
      </c>
      <c r="D101" t="s">
        <v>1151</v>
      </c>
      <c r="E101" t="s">
        <v>1423</v>
      </c>
      <c r="F101" t="s">
        <v>373</v>
      </c>
      <c r="G101" s="26">
        <v>45980</v>
      </c>
      <c r="H101">
        <v>62.4</v>
      </c>
      <c r="I101" t="s">
        <v>1424</v>
      </c>
      <c r="J101">
        <v>62.4</v>
      </c>
      <c r="K101" t="s">
        <v>1456</v>
      </c>
      <c r="L101" t="s">
        <v>1457</v>
      </c>
    </row>
    <row r="102" spans="1:12" hidden="1" x14ac:dyDescent="0.25">
      <c r="A102" t="s">
        <v>1435</v>
      </c>
      <c r="B102">
        <v>2030</v>
      </c>
      <c r="C102" t="s">
        <v>1455</v>
      </c>
      <c r="D102" t="s">
        <v>1151</v>
      </c>
      <c r="E102" t="s">
        <v>1423</v>
      </c>
      <c r="F102" t="s">
        <v>373</v>
      </c>
      <c r="G102" s="26">
        <v>41090</v>
      </c>
      <c r="H102">
        <v>64.2</v>
      </c>
      <c r="I102" t="s">
        <v>1424</v>
      </c>
      <c r="J102">
        <v>64.2</v>
      </c>
      <c r="K102" t="s">
        <v>1456</v>
      </c>
      <c r="L102" t="s">
        <v>1457</v>
      </c>
    </row>
    <row r="103" spans="1:12" hidden="1" x14ac:dyDescent="0.25">
      <c r="A103" t="s">
        <v>1435</v>
      </c>
      <c r="B103">
        <v>2035</v>
      </c>
      <c r="C103" t="s">
        <v>1455</v>
      </c>
      <c r="D103" t="s">
        <v>1151</v>
      </c>
      <c r="E103" t="s">
        <v>1423</v>
      </c>
      <c r="F103" t="s">
        <v>373</v>
      </c>
      <c r="G103" s="26">
        <v>37740</v>
      </c>
      <c r="H103">
        <v>72.099999999999994</v>
      </c>
      <c r="I103" t="s">
        <v>1424</v>
      </c>
      <c r="J103">
        <v>72.099999999999994</v>
      </c>
      <c r="K103" t="s">
        <v>1456</v>
      </c>
      <c r="L103" t="s">
        <v>1457</v>
      </c>
    </row>
    <row r="104" spans="1:12" hidden="1" x14ac:dyDescent="0.25">
      <c r="A104" t="s">
        <v>1435</v>
      </c>
      <c r="B104">
        <v>2040</v>
      </c>
      <c r="C104" t="s">
        <v>1455</v>
      </c>
      <c r="D104" t="s">
        <v>1151</v>
      </c>
      <c r="E104" t="s">
        <v>1423</v>
      </c>
      <c r="F104" t="s">
        <v>373</v>
      </c>
      <c r="G104" s="26">
        <v>36290</v>
      </c>
      <c r="H104">
        <v>74.400000000000006</v>
      </c>
      <c r="I104" t="s">
        <v>1424</v>
      </c>
      <c r="J104">
        <v>74.400000000000006</v>
      </c>
      <c r="K104" t="s">
        <v>1456</v>
      </c>
      <c r="L104" t="s">
        <v>1457</v>
      </c>
    </row>
    <row r="105" spans="1:12" hidden="1" x14ac:dyDescent="0.25">
      <c r="A105" t="s">
        <v>1435</v>
      </c>
      <c r="B105">
        <v>2045</v>
      </c>
      <c r="C105" t="s">
        <v>1455</v>
      </c>
      <c r="D105" t="s">
        <v>1151</v>
      </c>
      <c r="E105" t="s">
        <v>1423</v>
      </c>
      <c r="F105" t="s">
        <v>373</v>
      </c>
      <c r="G105" s="26">
        <v>34850</v>
      </c>
      <c r="H105">
        <v>76.599999999999994</v>
      </c>
      <c r="I105" t="s">
        <v>1424</v>
      </c>
      <c r="J105">
        <v>76.599999999999994</v>
      </c>
      <c r="K105" t="s">
        <v>1456</v>
      </c>
      <c r="L105" t="s">
        <v>1457</v>
      </c>
    </row>
    <row r="106" spans="1:12" hidden="1" x14ac:dyDescent="0.25">
      <c r="A106" t="s">
        <v>1435</v>
      </c>
      <c r="B106">
        <v>2050</v>
      </c>
      <c r="C106" t="s">
        <v>1455</v>
      </c>
      <c r="D106" t="s">
        <v>1151</v>
      </c>
      <c r="E106" t="s">
        <v>1423</v>
      </c>
      <c r="F106" t="s">
        <v>373</v>
      </c>
      <c r="G106" s="26">
        <v>33400</v>
      </c>
      <c r="H106">
        <v>78.900000000000006</v>
      </c>
      <c r="I106" t="s">
        <v>1424</v>
      </c>
      <c r="J106">
        <v>78.900000000000006</v>
      </c>
      <c r="K106" t="s">
        <v>1456</v>
      </c>
      <c r="L106" t="s">
        <v>1457</v>
      </c>
    </row>
    <row r="107" spans="1:12" hidden="1" x14ac:dyDescent="0.25">
      <c r="A107" t="s">
        <v>1420</v>
      </c>
      <c r="B107">
        <v>2020</v>
      </c>
      <c r="C107" t="s">
        <v>1459</v>
      </c>
      <c r="D107" t="s">
        <v>1460</v>
      </c>
      <c r="E107" t="s">
        <v>1423</v>
      </c>
      <c r="F107" t="s">
        <v>373</v>
      </c>
      <c r="G107" s="26">
        <v>30960</v>
      </c>
      <c r="H107">
        <v>36.299999999999997</v>
      </c>
      <c r="I107" t="s">
        <v>1424</v>
      </c>
      <c r="J107">
        <v>36.299999999999997</v>
      </c>
      <c r="K107" t="s">
        <v>1444</v>
      </c>
      <c r="L107" t="s">
        <v>1426</v>
      </c>
    </row>
    <row r="108" spans="1:12" hidden="1" x14ac:dyDescent="0.25">
      <c r="A108" t="s">
        <v>1420</v>
      </c>
      <c r="B108">
        <v>2025</v>
      </c>
      <c r="C108" t="s">
        <v>1459</v>
      </c>
      <c r="D108" t="s">
        <v>1460</v>
      </c>
      <c r="E108" t="s">
        <v>1423</v>
      </c>
      <c r="F108" t="s">
        <v>373</v>
      </c>
      <c r="G108" s="26">
        <v>30350</v>
      </c>
      <c r="H108">
        <v>45.8</v>
      </c>
      <c r="I108" t="s">
        <v>1424</v>
      </c>
      <c r="J108">
        <v>45.8</v>
      </c>
      <c r="K108" t="s">
        <v>1445</v>
      </c>
      <c r="L108" t="s">
        <v>1426</v>
      </c>
    </row>
    <row r="109" spans="1:12" hidden="1" x14ac:dyDescent="0.25">
      <c r="A109" t="s">
        <v>1420</v>
      </c>
      <c r="B109">
        <v>2030</v>
      </c>
      <c r="C109" t="s">
        <v>1459</v>
      </c>
      <c r="D109" t="s">
        <v>1460</v>
      </c>
      <c r="E109" t="s">
        <v>1423</v>
      </c>
      <c r="F109" t="s">
        <v>373</v>
      </c>
      <c r="G109" s="26">
        <v>30940</v>
      </c>
      <c r="H109">
        <v>51.3</v>
      </c>
      <c r="I109" t="s">
        <v>1424</v>
      </c>
      <c r="J109">
        <v>51.3</v>
      </c>
      <c r="K109" t="s">
        <v>1446</v>
      </c>
      <c r="L109" t="s">
        <v>1426</v>
      </c>
    </row>
    <row r="110" spans="1:12" hidden="1" x14ac:dyDescent="0.25">
      <c r="A110" t="s">
        <v>1420</v>
      </c>
      <c r="B110">
        <v>2035</v>
      </c>
      <c r="C110" t="s">
        <v>1459</v>
      </c>
      <c r="D110" t="s">
        <v>1460</v>
      </c>
      <c r="E110" t="s">
        <v>1423</v>
      </c>
      <c r="F110" t="s">
        <v>373</v>
      </c>
      <c r="G110" s="26">
        <v>31270</v>
      </c>
      <c r="H110">
        <v>55.3</v>
      </c>
      <c r="I110" t="s">
        <v>1424</v>
      </c>
      <c r="J110">
        <v>55.3</v>
      </c>
      <c r="K110" t="s">
        <v>1447</v>
      </c>
      <c r="L110" t="s">
        <v>1426</v>
      </c>
    </row>
    <row r="111" spans="1:12" hidden="1" x14ac:dyDescent="0.25">
      <c r="A111" t="s">
        <v>1420</v>
      </c>
      <c r="B111">
        <v>2040</v>
      </c>
      <c r="C111" t="s">
        <v>1459</v>
      </c>
      <c r="D111" t="s">
        <v>1460</v>
      </c>
      <c r="E111" t="s">
        <v>1423</v>
      </c>
      <c r="F111" t="s">
        <v>373</v>
      </c>
      <c r="G111" s="26">
        <v>30630</v>
      </c>
      <c r="H111">
        <v>57.4</v>
      </c>
      <c r="I111" t="s">
        <v>1424</v>
      </c>
      <c r="J111">
        <v>57.4</v>
      </c>
      <c r="K111" t="s">
        <v>1430</v>
      </c>
      <c r="L111" t="s">
        <v>1426</v>
      </c>
    </row>
    <row r="112" spans="1:12" hidden="1" x14ac:dyDescent="0.25">
      <c r="A112" t="s">
        <v>1420</v>
      </c>
      <c r="B112">
        <v>2045</v>
      </c>
      <c r="C112" t="s">
        <v>1459</v>
      </c>
      <c r="D112" t="s">
        <v>1460</v>
      </c>
      <c r="E112" t="s">
        <v>1423</v>
      </c>
      <c r="F112" t="s">
        <v>373</v>
      </c>
      <c r="G112" s="26">
        <v>30000</v>
      </c>
      <c r="H112">
        <v>59.5</v>
      </c>
      <c r="I112" t="s">
        <v>1424</v>
      </c>
      <c r="J112">
        <v>59.5</v>
      </c>
      <c r="K112" t="s">
        <v>1430</v>
      </c>
      <c r="L112" t="s">
        <v>1426</v>
      </c>
    </row>
    <row r="113" spans="1:12" hidden="1" x14ac:dyDescent="0.25">
      <c r="A113" t="s">
        <v>1420</v>
      </c>
      <c r="B113">
        <v>2050</v>
      </c>
      <c r="C113" t="s">
        <v>1459</v>
      </c>
      <c r="D113" t="s">
        <v>1460</v>
      </c>
      <c r="E113" t="s">
        <v>1423</v>
      </c>
      <c r="F113" t="s">
        <v>373</v>
      </c>
      <c r="G113" s="26">
        <v>29360</v>
      </c>
      <c r="H113">
        <v>61.6</v>
      </c>
      <c r="I113" t="s">
        <v>1424</v>
      </c>
      <c r="J113">
        <v>61.6</v>
      </c>
      <c r="K113" t="s">
        <v>1448</v>
      </c>
      <c r="L113" t="s">
        <v>1426</v>
      </c>
    </row>
    <row r="114" spans="1:12" hidden="1" x14ac:dyDescent="0.25">
      <c r="A114" t="s">
        <v>1432</v>
      </c>
      <c r="B114">
        <v>2020</v>
      </c>
      <c r="C114" t="s">
        <v>1459</v>
      </c>
      <c r="D114" t="s">
        <v>1460</v>
      </c>
      <c r="E114" t="s">
        <v>1423</v>
      </c>
      <c r="F114" t="s">
        <v>373</v>
      </c>
      <c r="G114" s="26">
        <v>30960</v>
      </c>
      <c r="H114">
        <v>36.299999999999997</v>
      </c>
      <c r="I114" t="s">
        <v>1424</v>
      </c>
      <c r="J114">
        <v>36.299999999999997</v>
      </c>
      <c r="K114" t="s">
        <v>1449</v>
      </c>
      <c r="L114" t="s">
        <v>1426</v>
      </c>
    </row>
    <row r="115" spans="1:12" hidden="1" x14ac:dyDescent="0.25">
      <c r="A115" t="s">
        <v>1432</v>
      </c>
      <c r="B115">
        <v>2025</v>
      </c>
      <c r="C115" t="s">
        <v>1459</v>
      </c>
      <c r="D115" t="s">
        <v>1460</v>
      </c>
      <c r="E115" t="s">
        <v>1423</v>
      </c>
      <c r="F115" t="s">
        <v>373</v>
      </c>
      <c r="G115" s="26">
        <v>30960</v>
      </c>
      <c r="H115">
        <v>36.299999999999997</v>
      </c>
      <c r="I115" t="s">
        <v>1424</v>
      </c>
      <c r="J115">
        <v>36.299999999999997</v>
      </c>
      <c r="K115" t="s">
        <v>1449</v>
      </c>
      <c r="L115" t="s">
        <v>1426</v>
      </c>
    </row>
    <row r="116" spans="1:12" hidden="1" x14ac:dyDescent="0.25">
      <c r="A116" t="s">
        <v>1432</v>
      </c>
      <c r="B116">
        <v>2030</v>
      </c>
      <c r="C116" t="s">
        <v>1459</v>
      </c>
      <c r="D116" t="s">
        <v>1460</v>
      </c>
      <c r="E116" t="s">
        <v>1423</v>
      </c>
      <c r="F116" t="s">
        <v>373</v>
      </c>
      <c r="G116" s="26">
        <v>30960</v>
      </c>
      <c r="H116">
        <v>36.299999999999997</v>
      </c>
      <c r="I116" t="s">
        <v>1424</v>
      </c>
      <c r="J116">
        <v>36.299999999999997</v>
      </c>
      <c r="K116" t="s">
        <v>1449</v>
      </c>
      <c r="L116" t="s">
        <v>1426</v>
      </c>
    </row>
    <row r="117" spans="1:12" hidden="1" x14ac:dyDescent="0.25">
      <c r="A117" t="s">
        <v>1432</v>
      </c>
      <c r="B117">
        <v>2035</v>
      </c>
      <c r="C117" t="s">
        <v>1459</v>
      </c>
      <c r="D117" t="s">
        <v>1460</v>
      </c>
      <c r="E117" t="s">
        <v>1423</v>
      </c>
      <c r="F117" t="s">
        <v>373</v>
      </c>
      <c r="G117" s="26">
        <v>30960</v>
      </c>
      <c r="H117">
        <v>36.299999999999997</v>
      </c>
      <c r="I117" t="s">
        <v>1424</v>
      </c>
      <c r="J117">
        <v>36.299999999999997</v>
      </c>
      <c r="K117" t="s">
        <v>1449</v>
      </c>
      <c r="L117" t="s">
        <v>1426</v>
      </c>
    </row>
    <row r="118" spans="1:12" hidden="1" x14ac:dyDescent="0.25">
      <c r="A118" t="s">
        <v>1432</v>
      </c>
      <c r="B118">
        <v>2040</v>
      </c>
      <c r="C118" t="s">
        <v>1459</v>
      </c>
      <c r="D118" t="s">
        <v>1460</v>
      </c>
      <c r="E118" t="s">
        <v>1423</v>
      </c>
      <c r="F118" t="s">
        <v>373</v>
      </c>
      <c r="G118" s="26">
        <v>30960</v>
      </c>
      <c r="H118">
        <v>36.299999999999997</v>
      </c>
      <c r="I118" t="s">
        <v>1424</v>
      </c>
      <c r="J118">
        <v>36.299999999999997</v>
      </c>
      <c r="K118" t="s">
        <v>1449</v>
      </c>
      <c r="L118" t="s">
        <v>1426</v>
      </c>
    </row>
    <row r="119" spans="1:12" hidden="1" x14ac:dyDescent="0.25">
      <c r="A119" t="s">
        <v>1432</v>
      </c>
      <c r="B119">
        <v>2045</v>
      </c>
      <c r="C119" t="s">
        <v>1459</v>
      </c>
      <c r="D119" t="s">
        <v>1460</v>
      </c>
      <c r="E119" t="s">
        <v>1423</v>
      </c>
      <c r="F119" t="s">
        <v>373</v>
      </c>
      <c r="G119" s="26">
        <v>30960</v>
      </c>
      <c r="H119">
        <v>36.299999999999997</v>
      </c>
      <c r="I119" t="s">
        <v>1424</v>
      </c>
      <c r="J119">
        <v>36.299999999999997</v>
      </c>
      <c r="K119" t="s">
        <v>1449</v>
      </c>
      <c r="L119" t="s">
        <v>1426</v>
      </c>
    </row>
    <row r="120" spans="1:12" hidden="1" x14ac:dyDescent="0.25">
      <c r="A120" t="s">
        <v>1432</v>
      </c>
      <c r="B120">
        <v>2050</v>
      </c>
      <c r="C120" t="s">
        <v>1459</v>
      </c>
      <c r="D120" t="s">
        <v>1460</v>
      </c>
      <c r="E120" t="s">
        <v>1423</v>
      </c>
      <c r="F120" t="s">
        <v>373</v>
      </c>
      <c r="G120" s="26">
        <v>30960</v>
      </c>
      <c r="H120">
        <v>36.299999999999997</v>
      </c>
      <c r="I120" t="s">
        <v>1424</v>
      </c>
      <c r="J120">
        <v>36.299999999999997</v>
      </c>
      <c r="K120" t="s">
        <v>1449</v>
      </c>
      <c r="L120" t="s">
        <v>1426</v>
      </c>
    </row>
    <row r="121" spans="1:12" hidden="1" x14ac:dyDescent="0.25">
      <c r="A121" t="s">
        <v>1435</v>
      </c>
      <c r="B121">
        <v>2020</v>
      </c>
      <c r="C121" t="s">
        <v>1459</v>
      </c>
      <c r="D121" t="s">
        <v>1460</v>
      </c>
      <c r="E121" t="s">
        <v>1423</v>
      </c>
      <c r="F121" t="s">
        <v>373</v>
      </c>
      <c r="G121" s="26">
        <v>30960</v>
      </c>
      <c r="H121">
        <v>36.299999999999997</v>
      </c>
      <c r="I121" t="s">
        <v>1424</v>
      </c>
      <c r="J121">
        <v>36.299999999999997</v>
      </c>
      <c r="K121" t="s">
        <v>1450</v>
      </c>
      <c r="L121" t="s">
        <v>1426</v>
      </c>
    </row>
    <row r="122" spans="1:12" hidden="1" x14ac:dyDescent="0.25">
      <c r="A122" t="s">
        <v>1435</v>
      </c>
      <c r="B122">
        <v>2025</v>
      </c>
      <c r="C122" t="s">
        <v>1459</v>
      </c>
      <c r="D122" t="s">
        <v>1460</v>
      </c>
      <c r="E122" t="s">
        <v>1423</v>
      </c>
      <c r="F122" t="s">
        <v>373</v>
      </c>
      <c r="G122" s="26">
        <v>32000</v>
      </c>
      <c r="H122">
        <v>40.4</v>
      </c>
      <c r="I122" t="s">
        <v>1424</v>
      </c>
      <c r="J122">
        <v>40.4</v>
      </c>
      <c r="K122" t="s">
        <v>1451</v>
      </c>
      <c r="L122" t="s">
        <v>1426</v>
      </c>
    </row>
    <row r="123" spans="1:12" hidden="1" x14ac:dyDescent="0.25">
      <c r="A123" t="s">
        <v>1435</v>
      </c>
      <c r="B123">
        <v>2030</v>
      </c>
      <c r="C123" t="s">
        <v>1459</v>
      </c>
      <c r="D123" t="s">
        <v>1460</v>
      </c>
      <c r="E123" t="s">
        <v>1423</v>
      </c>
      <c r="F123" t="s">
        <v>373</v>
      </c>
      <c r="G123" s="26">
        <v>31530</v>
      </c>
      <c r="H123">
        <v>41.8</v>
      </c>
      <c r="I123" t="s">
        <v>1424</v>
      </c>
      <c r="J123">
        <v>41.8</v>
      </c>
      <c r="K123" t="s">
        <v>1452</v>
      </c>
      <c r="L123" t="s">
        <v>1426</v>
      </c>
    </row>
    <row r="124" spans="1:12" hidden="1" x14ac:dyDescent="0.25">
      <c r="A124" t="s">
        <v>1435</v>
      </c>
      <c r="B124">
        <v>2035</v>
      </c>
      <c r="C124" t="s">
        <v>1459</v>
      </c>
      <c r="D124" t="s">
        <v>1460</v>
      </c>
      <c r="E124" t="s">
        <v>1423</v>
      </c>
      <c r="F124" t="s">
        <v>373</v>
      </c>
      <c r="G124" s="26">
        <v>30600</v>
      </c>
      <c r="H124">
        <v>44.4</v>
      </c>
      <c r="I124" t="s">
        <v>1424</v>
      </c>
      <c r="J124">
        <v>44.4</v>
      </c>
      <c r="K124" t="s">
        <v>1453</v>
      </c>
      <c r="L124" t="s">
        <v>1426</v>
      </c>
    </row>
    <row r="125" spans="1:12" hidden="1" x14ac:dyDescent="0.25">
      <c r="A125" t="s">
        <v>1435</v>
      </c>
      <c r="B125">
        <v>2040</v>
      </c>
      <c r="C125" t="s">
        <v>1459</v>
      </c>
      <c r="D125" t="s">
        <v>1460</v>
      </c>
      <c r="E125" t="s">
        <v>1423</v>
      </c>
      <c r="F125" t="s">
        <v>373</v>
      </c>
      <c r="G125" s="26">
        <v>30000</v>
      </c>
      <c r="H125">
        <v>46</v>
      </c>
      <c r="I125" t="s">
        <v>1424</v>
      </c>
      <c r="J125">
        <v>46</v>
      </c>
      <c r="K125" t="s">
        <v>1430</v>
      </c>
      <c r="L125" t="s">
        <v>1426</v>
      </c>
    </row>
    <row r="126" spans="1:12" hidden="1" x14ac:dyDescent="0.25">
      <c r="A126" t="s">
        <v>1435</v>
      </c>
      <c r="B126">
        <v>2045</v>
      </c>
      <c r="C126" t="s">
        <v>1459</v>
      </c>
      <c r="D126" t="s">
        <v>1460</v>
      </c>
      <c r="E126" t="s">
        <v>1423</v>
      </c>
      <c r="F126" t="s">
        <v>373</v>
      </c>
      <c r="G126" s="26">
        <v>29410</v>
      </c>
      <c r="H126">
        <v>47.7</v>
      </c>
      <c r="I126" t="s">
        <v>1424</v>
      </c>
      <c r="J126">
        <v>47.7</v>
      </c>
      <c r="K126" t="s">
        <v>1430</v>
      </c>
      <c r="L126" t="s">
        <v>1426</v>
      </c>
    </row>
    <row r="127" spans="1:12" hidden="1" x14ac:dyDescent="0.25">
      <c r="A127" t="s">
        <v>1435</v>
      </c>
      <c r="B127">
        <v>2050</v>
      </c>
      <c r="C127" t="s">
        <v>1459</v>
      </c>
      <c r="D127" t="s">
        <v>1460</v>
      </c>
      <c r="E127" t="s">
        <v>1423</v>
      </c>
      <c r="F127" t="s">
        <v>373</v>
      </c>
      <c r="G127" s="26">
        <v>28810</v>
      </c>
      <c r="H127">
        <v>49.4</v>
      </c>
      <c r="I127" t="s">
        <v>1424</v>
      </c>
      <c r="J127">
        <v>49.4</v>
      </c>
      <c r="K127" t="s">
        <v>1454</v>
      </c>
      <c r="L127" t="s">
        <v>1426</v>
      </c>
    </row>
    <row r="128" spans="1:12" hidden="1" x14ac:dyDescent="0.25">
      <c r="A128" t="s">
        <v>1420</v>
      </c>
      <c r="B128">
        <v>2020</v>
      </c>
      <c r="C128" t="s">
        <v>1461</v>
      </c>
      <c r="D128" t="s">
        <v>1443</v>
      </c>
      <c r="E128" t="s">
        <v>1423</v>
      </c>
      <c r="F128" t="s">
        <v>373</v>
      </c>
      <c r="G128" s="26">
        <v>25970</v>
      </c>
      <c r="H128">
        <v>25.8</v>
      </c>
      <c r="I128" t="s">
        <v>1424</v>
      </c>
      <c r="J128">
        <v>25.8</v>
      </c>
      <c r="K128" t="s">
        <v>1462</v>
      </c>
      <c r="L128" t="s">
        <v>1426</v>
      </c>
    </row>
    <row r="129" spans="1:12" hidden="1" x14ac:dyDescent="0.25">
      <c r="A129" t="s">
        <v>1420</v>
      </c>
      <c r="B129">
        <v>2025</v>
      </c>
      <c r="C129" t="s">
        <v>1461</v>
      </c>
      <c r="D129" t="s">
        <v>1443</v>
      </c>
      <c r="E129" t="s">
        <v>1423</v>
      </c>
      <c r="F129" t="s">
        <v>373</v>
      </c>
      <c r="G129" s="26">
        <v>27600</v>
      </c>
      <c r="H129">
        <v>37</v>
      </c>
      <c r="I129" t="s">
        <v>1424</v>
      </c>
      <c r="J129">
        <v>37</v>
      </c>
      <c r="K129" t="s">
        <v>1463</v>
      </c>
      <c r="L129" t="s">
        <v>1426</v>
      </c>
    </row>
    <row r="130" spans="1:12" hidden="1" x14ac:dyDescent="0.25">
      <c r="A130" t="s">
        <v>1420</v>
      </c>
      <c r="B130">
        <v>2030</v>
      </c>
      <c r="C130" t="s">
        <v>1461</v>
      </c>
      <c r="D130" t="s">
        <v>1443</v>
      </c>
      <c r="E130" t="s">
        <v>1423</v>
      </c>
      <c r="F130" t="s">
        <v>373</v>
      </c>
      <c r="G130" s="26">
        <v>29390</v>
      </c>
      <c r="H130">
        <v>40.9</v>
      </c>
      <c r="I130" t="s">
        <v>1424</v>
      </c>
      <c r="J130">
        <v>40.9</v>
      </c>
      <c r="K130" t="s">
        <v>1464</v>
      </c>
      <c r="L130" t="s">
        <v>1426</v>
      </c>
    </row>
    <row r="131" spans="1:12" hidden="1" x14ac:dyDescent="0.25">
      <c r="A131" t="s">
        <v>1420</v>
      </c>
      <c r="B131">
        <v>2035</v>
      </c>
      <c r="C131" t="s">
        <v>1461</v>
      </c>
      <c r="D131" t="s">
        <v>1443</v>
      </c>
      <c r="E131" t="s">
        <v>1423</v>
      </c>
      <c r="F131" t="s">
        <v>373</v>
      </c>
      <c r="G131" s="26">
        <v>29940</v>
      </c>
      <c r="H131">
        <v>45.5</v>
      </c>
      <c r="I131" t="s">
        <v>1424</v>
      </c>
      <c r="J131">
        <v>45.5</v>
      </c>
      <c r="K131" t="s">
        <v>1465</v>
      </c>
      <c r="L131" t="s">
        <v>1426</v>
      </c>
    </row>
    <row r="132" spans="1:12" hidden="1" x14ac:dyDescent="0.25">
      <c r="A132" t="s">
        <v>1420</v>
      </c>
      <c r="B132">
        <v>2040</v>
      </c>
      <c r="C132" t="s">
        <v>1461</v>
      </c>
      <c r="D132" t="s">
        <v>1443</v>
      </c>
      <c r="E132" t="s">
        <v>1423</v>
      </c>
      <c r="F132" t="s">
        <v>373</v>
      </c>
      <c r="G132" s="26">
        <v>29380</v>
      </c>
      <c r="H132">
        <v>47.2</v>
      </c>
      <c r="I132" t="s">
        <v>1424</v>
      </c>
      <c r="J132">
        <v>47.2</v>
      </c>
      <c r="K132" t="s">
        <v>1430</v>
      </c>
      <c r="L132" t="s">
        <v>1426</v>
      </c>
    </row>
    <row r="133" spans="1:12" hidden="1" x14ac:dyDescent="0.25">
      <c r="A133" t="s">
        <v>1420</v>
      </c>
      <c r="B133">
        <v>2045</v>
      </c>
      <c r="C133" t="s">
        <v>1461</v>
      </c>
      <c r="D133" t="s">
        <v>1443</v>
      </c>
      <c r="E133" t="s">
        <v>1423</v>
      </c>
      <c r="F133" t="s">
        <v>373</v>
      </c>
      <c r="G133" s="26">
        <v>28640</v>
      </c>
      <c r="H133">
        <v>48.9</v>
      </c>
      <c r="I133" t="s">
        <v>1424</v>
      </c>
      <c r="J133">
        <v>48.9</v>
      </c>
      <c r="K133" t="s">
        <v>1430</v>
      </c>
      <c r="L133" t="s">
        <v>1426</v>
      </c>
    </row>
    <row r="134" spans="1:12" hidden="1" x14ac:dyDescent="0.25">
      <c r="A134" t="s">
        <v>1420</v>
      </c>
      <c r="B134">
        <v>2050</v>
      </c>
      <c r="C134" t="s">
        <v>1461</v>
      </c>
      <c r="D134" t="s">
        <v>1443</v>
      </c>
      <c r="E134" t="s">
        <v>1423</v>
      </c>
      <c r="F134" t="s">
        <v>373</v>
      </c>
      <c r="G134" s="26">
        <v>28260</v>
      </c>
      <c r="H134">
        <v>50.6</v>
      </c>
      <c r="I134" t="s">
        <v>1424</v>
      </c>
      <c r="J134">
        <v>50.6</v>
      </c>
      <c r="K134" t="s">
        <v>1466</v>
      </c>
      <c r="L134" t="s">
        <v>1426</v>
      </c>
    </row>
    <row r="135" spans="1:12" hidden="1" x14ac:dyDescent="0.25">
      <c r="A135" t="s">
        <v>1432</v>
      </c>
      <c r="B135">
        <v>2020</v>
      </c>
      <c r="C135" t="s">
        <v>1461</v>
      </c>
      <c r="D135" t="s">
        <v>1443</v>
      </c>
      <c r="E135" t="s">
        <v>1423</v>
      </c>
      <c r="F135" t="s">
        <v>373</v>
      </c>
      <c r="G135" s="26">
        <v>25970</v>
      </c>
      <c r="H135">
        <v>25.8</v>
      </c>
      <c r="I135" t="s">
        <v>1424</v>
      </c>
      <c r="J135">
        <v>25.8</v>
      </c>
      <c r="K135" t="s">
        <v>1467</v>
      </c>
      <c r="L135" t="s">
        <v>1426</v>
      </c>
    </row>
    <row r="136" spans="1:12" hidden="1" x14ac:dyDescent="0.25">
      <c r="A136" t="s">
        <v>1432</v>
      </c>
      <c r="B136">
        <v>2025</v>
      </c>
      <c r="C136" t="s">
        <v>1461</v>
      </c>
      <c r="D136" t="s">
        <v>1443</v>
      </c>
      <c r="E136" t="s">
        <v>1423</v>
      </c>
      <c r="F136" t="s">
        <v>373</v>
      </c>
      <c r="G136" s="26">
        <v>25970</v>
      </c>
      <c r="H136">
        <v>25.8</v>
      </c>
      <c r="I136" t="s">
        <v>1424</v>
      </c>
      <c r="J136">
        <v>25.8</v>
      </c>
      <c r="K136" t="s">
        <v>1467</v>
      </c>
      <c r="L136" t="s">
        <v>1426</v>
      </c>
    </row>
    <row r="137" spans="1:12" hidden="1" x14ac:dyDescent="0.25">
      <c r="A137" t="s">
        <v>1432</v>
      </c>
      <c r="B137">
        <v>2030</v>
      </c>
      <c r="C137" t="s">
        <v>1461</v>
      </c>
      <c r="D137" t="s">
        <v>1443</v>
      </c>
      <c r="E137" t="s">
        <v>1423</v>
      </c>
      <c r="F137" t="s">
        <v>373</v>
      </c>
      <c r="G137" s="26">
        <v>25970</v>
      </c>
      <c r="H137">
        <v>25.8</v>
      </c>
      <c r="I137" t="s">
        <v>1424</v>
      </c>
      <c r="J137">
        <v>25.8</v>
      </c>
      <c r="K137" t="s">
        <v>1467</v>
      </c>
      <c r="L137" t="s">
        <v>1426</v>
      </c>
    </row>
    <row r="138" spans="1:12" hidden="1" x14ac:dyDescent="0.25">
      <c r="A138" t="s">
        <v>1432</v>
      </c>
      <c r="B138">
        <v>2035</v>
      </c>
      <c r="C138" t="s">
        <v>1461</v>
      </c>
      <c r="D138" t="s">
        <v>1443</v>
      </c>
      <c r="E138" t="s">
        <v>1423</v>
      </c>
      <c r="F138" t="s">
        <v>373</v>
      </c>
      <c r="G138" s="26">
        <v>25970</v>
      </c>
      <c r="H138">
        <v>25.8</v>
      </c>
      <c r="I138" t="s">
        <v>1424</v>
      </c>
      <c r="J138">
        <v>25.8</v>
      </c>
      <c r="K138" t="s">
        <v>1467</v>
      </c>
      <c r="L138" t="s">
        <v>1426</v>
      </c>
    </row>
    <row r="139" spans="1:12" hidden="1" x14ac:dyDescent="0.25">
      <c r="A139" t="s">
        <v>1432</v>
      </c>
      <c r="B139">
        <v>2040</v>
      </c>
      <c r="C139" t="s">
        <v>1461</v>
      </c>
      <c r="D139" t="s">
        <v>1443</v>
      </c>
      <c r="E139" t="s">
        <v>1423</v>
      </c>
      <c r="F139" t="s">
        <v>373</v>
      </c>
      <c r="G139" s="26">
        <v>25970</v>
      </c>
      <c r="H139">
        <v>25.8</v>
      </c>
      <c r="I139" t="s">
        <v>1424</v>
      </c>
      <c r="J139">
        <v>25.8</v>
      </c>
      <c r="K139" t="s">
        <v>1468</v>
      </c>
      <c r="L139" t="s">
        <v>1426</v>
      </c>
    </row>
    <row r="140" spans="1:12" hidden="1" x14ac:dyDescent="0.25">
      <c r="A140" t="s">
        <v>1432</v>
      </c>
      <c r="B140">
        <v>2045</v>
      </c>
      <c r="C140" t="s">
        <v>1461</v>
      </c>
      <c r="D140" t="s">
        <v>1443</v>
      </c>
      <c r="E140" t="s">
        <v>1423</v>
      </c>
      <c r="F140" t="s">
        <v>373</v>
      </c>
      <c r="G140" s="26">
        <v>25970</v>
      </c>
      <c r="H140">
        <v>25.8</v>
      </c>
      <c r="I140" t="s">
        <v>1424</v>
      </c>
      <c r="J140">
        <v>25.8</v>
      </c>
      <c r="K140" t="s">
        <v>1468</v>
      </c>
      <c r="L140" t="s">
        <v>1426</v>
      </c>
    </row>
    <row r="141" spans="1:12" hidden="1" x14ac:dyDescent="0.25">
      <c r="A141" t="s">
        <v>1432</v>
      </c>
      <c r="B141">
        <v>2050</v>
      </c>
      <c r="C141" t="s">
        <v>1461</v>
      </c>
      <c r="D141" t="s">
        <v>1443</v>
      </c>
      <c r="E141" t="s">
        <v>1423</v>
      </c>
      <c r="F141" t="s">
        <v>373</v>
      </c>
      <c r="G141" s="26">
        <v>25970</v>
      </c>
      <c r="H141">
        <v>25.8</v>
      </c>
      <c r="I141" t="s">
        <v>1424</v>
      </c>
      <c r="J141">
        <v>25.8</v>
      </c>
      <c r="K141" t="s">
        <v>1468</v>
      </c>
      <c r="L141" t="s">
        <v>1426</v>
      </c>
    </row>
    <row r="142" spans="1:12" x14ac:dyDescent="0.25">
      <c r="A142" t="s">
        <v>1435</v>
      </c>
      <c r="B142">
        <v>2020</v>
      </c>
      <c r="C142" t="s">
        <v>1461</v>
      </c>
      <c r="D142" t="s">
        <v>1443</v>
      </c>
      <c r="E142" t="s">
        <v>1423</v>
      </c>
      <c r="F142" t="s">
        <v>373</v>
      </c>
      <c r="G142" s="26">
        <v>25970</v>
      </c>
      <c r="H142">
        <v>25.8</v>
      </c>
      <c r="I142" t="s">
        <v>1424</v>
      </c>
      <c r="J142">
        <v>25.8</v>
      </c>
      <c r="K142" t="s">
        <v>1468</v>
      </c>
      <c r="L142" t="s">
        <v>1426</v>
      </c>
    </row>
    <row r="143" spans="1:12" x14ac:dyDescent="0.25">
      <c r="A143" t="s">
        <v>1435</v>
      </c>
      <c r="B143">
        <v>2025</v>
      </c>
      <c r="C143" t="s">
        <v>1461</v>
      </c>
      <c r="D143" t="s">
        <v>1443</v>
      </c>
      <c r="E143" t="s">
        <v>1423</v>
      </c>
      <c r="F143" t="s">
        <v>373</v>
      </c>
      <c r="G143" s="26">
        <v>28140</v>
      </c>
      <c r="H143">
        <v>28.5</v>
      </c>
      <c r="I143" t="s">
        <v>1424</v>
      </c>
      <c r="J143">
        <v>28.5</v>
      </c>
      <c r="K143" t="s">
        <v>1469</v>
      </c>
      <c r="L143" t="s">
        <v>1426</v>
      </c>
    </row>
    <row r="144" spans="1:12" x14ac:dyDescent="0.25">
      <c r="A144" t="s">
        <v>1435</v>
      </c>
      <c r="B144">
        <v>2030</v>
      </c>
      <c r="C144" t="s">
        <v>1461</v>
      </c>
      <c r="D144" t="s">
        <v>1443</v>
      </c>
      <c r="E144" t="s">
        <v>1423</v>
      </c>
      <c r="F144" t="s">
        <v>373</v>
      </c>
      <c r="G144" s="26">
        <v>28980</v>
      </c>
      <c r="H144">
        <v>31.6</v>
      </c>
      <c r="I144" t="s">
        <v>1424</v>
      </c>
      <c r="J144">
        <v>31.6</v>
      </c>
      <c r="K144" t="s">
        <v>1470</v>
      </c>
      <c r="L144" t="s">
        <v>1426</v>
      </c>
    </row>
    <row r="145" spans="1:12" x14ac:dyDescent="0.25">
      <c r="A145" t="s">
        <v>1435</v>
      </c>
      <c r="B145">
        <v>2035</v>
      </c>
      <c r="C145" t="s">
        <v>1461</v>
      </c>
      <c r="D145" t="s">
        <v>1443</v>
      </c>
      <c r="E145" t="s">
        <v>1423</v>
      </c>
      <c r="F145" t="s">
        <v>373</v>
      </c>
      <c r="G145" s="26">
        <v>28960</v>
      </c>
      <c r="H145">
        <v>34.6</v>
      </c>
      <c r="I145" t="s">
        <v>1424</v>
      </c>
      <c r="J145">
        <v>34.6</v>
      </c>
      <c r="K145" t="s">
        <v>1471</v>
      </c>
      <c r="L145" t="s">
        <v>1426</v>
      </c>
    </row>
    <row r="146" spans="1:12" x14ac:dyDescent="0.25">
      <c r="A146" t="s">
        <v>1435</v>
      </c>
      <c r="B146">
        <v>2040</v>
      </c>
      <c r="C146" t="s">
        <v>1461</v>
      </c>
      <c r="D146" t="s">
        <v>1443</v>
      </c>
      <c r="E146" t="s">
        <v>1423</v>
      </c>
      <c r="F146" t="s">
        <v>373</v>
      </c>
      <c r="G146" s="26">
        <v>28420</v>
      </c>
      <c r="H146">
        <v>36.1</v>
      </c>
      <c r="I146" t="s">
        <v>1424</v>
      </c>
      <c r="J146">
        <v>36.1</v>
      </c>
      <c r="K146" t="s">
        <v>1430</v>
      </c>
      <c r="L146" t="s">
        <v>1426</v>
      </c>
    </row>
    <row r="147" spans="1:12" x14ac:dyDescent="0.25">
      <c r="A147" t="s">
        <v>1435</v>
      </c>
      <c r="B147">
        <v>2045</v>
      </c>
      <c r="C147" t="s">
        <v>1461</v>
      </c>
      <c r="D147" t="s">
        <v>1443</v>
      </c>
      <c r="E147" t="s">
        <v>1423</v>
      </c>
      <c r="F147" t="s">
        <v>373</v>
      </c>
      <c r="G147" s="26">
        <v>27690</v>
      </c>
      <c r="H147">
        <v>37.6</v>
      </c>
      <c r="I147" t="s">
        <v>1424</v>
      </c>
      <c r="J147">
        <v>37.6</v>
      </c>
      <c r="K147" t="s">
        <v>1430</v>
      </c>
      <c r="L147" t="s">
        <v>1426</v>
      </c>
    </row>
    <row r="148" spans="1:12" x14ac:dyDescent="0.25">
      <c r="A148" t="s">
        <v>1435</v>
      </c>
      <c r="B148">
        <v>2050</v>
      </c>
      <c r="C148" t="s">
        <v>1461</v>
      </c>
      <c r="D148" t="s">
        <v>1443</v>
      </c>
      <c r="E148" t="s">
        <v>1423</v>
      </c>
      <c r="F148" t="s">
        <v>373</v>
      </c>
      <c r="G148" s="26">
        <v>27330</v>
      </c>
      <c r="H148">
        <v>39.1</v>
      </c>
      <c r="I148" t="s">
        <v>1424</v>
      </c>
      <c r="J148">
        <v>39.1</v>
      </c>
      <c r="K148" t="s">
        <v>1472</v>
      </c>
      <c r="L148" t="s">
        <v>1426</v>
      </c>
    </row>
    <row r="149" spans="1:12" hidden="1" x14ac:dyDescent="0.25">
      <c r="A149" t="s">
        <v>1420</v>
      </c>
      <c r="B149">
        <v>2020</v>
      </c>
      <c r="C149" t="s">
        <v>1473</v>
      </c>
      <c r="D149" t="s">
        <v>1443</v>
      </c>
      <c r="E149" t="s">
        <v>1423</v>
      </c>
      <c r="F149" t="s">
        <v>373</v>
      </c>
      <c r="G149" s="26">
        <v>31180</v>
      </c>
      <c r="H149">
        <v>23.2</v>
      </c>
      <c r="I149" t="s">
        <v>1424</v>
      </c>
      <c r="J149">
        <v>23.2</v>
      </c>
      <c r="K149" t="s">
        <v>1474</v>
      </c>
      <c r="L149" t="s">
        <v>1426</v>
      </c>
    </row>
    <row r="150" spans="1:12" hidden="1" x14ac:dyDescent="0.25">
      <c r="A150" t="s">
        <v>1420</v>
      </c>
      <c r="B150">
        <v>2025</v>
      </c>
      <c r="C150" t="s">
        <v>1473</v>
      </c>
      <c r="D150" t="s">
        <v>1443</v>
      </c>
      <c r="E150" t="s">
        <v>1423</v>
      </c>
      <c r="F150" t="s">
        <v>373</v>
      </c>
      <c r="G150" s="26">
        <v>29720</v>
      </c>
      <c r="H150">
        <v>34</v>
      </c>
      <c r="I150" t="s">
        <v>1424</v>
      </c>
      <c r="J150">
        <v>34</v>
      </c>
      <c r="K150" t="s">
        <v>1475</v>
      </c>
      <c r="L150" t="s">
        <v>1426</v>
      </c>
    </row>
    <row r="151" spans="1:12" hidden="1" x14ac:dyDescent="0.25">
      <c r="A151" t="s">
        <v>1420</v>
      </c>
      <c r="B151">
        <v>2030</v>
      </c>
      <c r="C151" t="s">
        <v>1473</v>
      </c>
      <c r="D151" t="s">
        <v>1443</v>
      </c>
      <c r="E151" t="s">
        <v>1423</v>
      </c>
      <c r="F151" t="s">
        <v>373</v>
      </c>
      <c r="G151" s="26">
        <v>31260</v>
      </c>
      <c r="H151">
        <v>35.700000000000003</v>
      </c>
      <c r="I151" t="s">
        <v>1424</v>
      </c>
      <c r="J151">
        <v>35.700000000000003</v>
      </c>
      <c r="K151" t="s">
        <v>1476</v>
      </c>
      <c r="L151" t="s">
        <v>1426</v>
      </c>
    </row>
    <row r="152" spans="1:12" hidden="1" x14ac:dyDescent="0.25">
      <c r="A152" t="s">
        <v>1420</v>
      </c>
      <c r="B152">
        <v>2035</v>
      </c>
      <c r="C152" t="s">
        <v>1473</v>
      </c>
      <c r="D152" t="s">
        <v>1443</v>
      </c>
      <c r="E152" t="s">
        <v>1423</v>
      </c>
      <c r="F152" t="s">
        <v>373</v>
      </c>
      <c r="G152" s="26">
        <v>30100</v>
      </c>
      <c r="H152">
        <v>41</v>
      </c>
      <c r="I152" t="s">
        <v>1424</v>
      </c>
      <c r="J152">
        <v>41</v>
      </c>
      <c r="K152" t="s">
        <v>1477</v>
      </c>
      <c r="L152" t="s">
        <v>1426</v>
      </c>
    </row>
    <row r="153" spans="1:12" hidden="1" x14ac:dyDescent="0.25">
      <c r="A153" t="s">
        <v>1420</v>
      </c>
      <c r="B153">
        <v>2040</v>
      </c>
      <c r="C153" t="s">
        <v>1473</v>
      </c>
      <c r="D153" t="s">
        <v>1443</v>
      </c>
      <c r="E153" t="s">
        <v>1423</v>
      </c>
      <c r="F153" t="s">
        <v>373</v>
      </c>
      <c r="G153" s="26">
        <v>29530</v>
      </c>
      <c r="H153">
        <v>42.6</v>
      </c>
      <c r="I153" t="s">
        <v>1424</v>
      </c>
      <c r="J153">
        <v>42.6</v>
      </c>
      <c r="K153" t="s">
        <v>1430</v>
      </c>
      <c r="L153" t="s">
        <v>1426</v>
      </c>
    </row>
    <row r="154" spans="1:12" hidden="1" x14ac:dyDescent="0.25">
      <c r="A154" t="s">
        <v>1420</v>
      </c>
      <c r="B154">
        <v>2045</v>
      </c>
      <c r="C154" t="s">
        <v>1473</v>
      </c>
      <c r="D154" t="s">
        <v>1443</v>
      </c>
      <c r="E154" t="s">
        <v>1423</v>
      </c>
      <c r="F154" t="s">
        <v>373</v>
      </c>
      <c r="G154" s="26">
        <v>28760</v>
      </c>
      <c r="H154">
        <v>44.3</v>
      </c>
      <c r="I154" t="s">
        <v>1424</v>
      </c>
      <c r="J154">
        <v>44.3</v>
      </c>
      <c r="K154" t="s">
        <v>1430</v>
      </c>
      <c r="L154" t="s">
        <v>1426</v>
      </c>
    </row>
    <row r="155" spans="1:12" hidden="1" x14ac:dyDescent="0.25">
      <c r="A155" t="s">
        <v>1420</v>
      </c>
      <c r="B155">
        <v>2050</v>
      </c>
      <c r="C155" t="s">
        <v>1473</v>
      </c>
      <c r="D155" t="s">
        <v>1443</v>
      </c>
      <c r="E155" t="s">
        <v>1423</v>
      </c>
      <c r="F155" t="s">
        <v>373</v>
      </c>
      <c r="G155" s="26">
        <v>28380</v>
      </c>
      <c r="H155">
        <v>45.9</v>
      </c>
      <c r="I155" t="s">
        <v>1424</v>
      </c>
      <c r="J155">
        <v>45.9</v>
      </c>
      <c r="K155" t="s">
        <v>1478</v>
      </c>
      <c r="L155" t="s">
        <v>1426</v>
      </c>
    </row>
    <row r="156" spans="1:12" hidden="1" x14ac:dyDescent="0.25">
      <c r="A156" t="s">
        <v>1432</v>
      </c>
      <c r="B156">
        <v>2020</v>
      </c>
      <c r="C156" t="s">
        <v>1473</v>
      </c>
      <c r="D156" t="s">
        <v>1443</v>
      </c>
      <c r="E156" t="s">
        <v>1423</v>
      </c>
      <c r="F156" t="s">
        <v>373</v>
      </c>
      <c r="G156" s="26">
        <v>31180</v>
      </c>
      <c r="H156">
        <v>23.2</v>
      </c>
      <c r="I156" t="s">
        <v>1424</v>
      </c>
      <c r="J156">
        <v>23.2</v>
      </c>
      <c r="K156" t="s">
        <v>1474</v>
      </c>
      <c r="L156" t="s">
        <v>1426</v>
      </c>
    </row>
    <row r="157" spans="1:12" hidden="1" x14ac:dyDescent="0.25">
      <c r="A157" t="s">
        <v>1432</v>
      </c>
      <c r="B157">
        <v>2025</v>
      </c>
      <c r="C157" t="s">
        <v>1473</v>
      </c>
      <c r="D157" t="s">
        <v>1443</v>
      </c>
      <c r="E157" t="s">
        <v>1423</v>
      </c>
      <c r="F157" t="s">
        <v>373</v>
      </c>
      <c r="G157" s="26">
        <v>31180</v>
      </c>
      <c r="H157">
        <v>23.2</v>
      </c>
      <c r="I157" t="s">
        <v>1424</v>
      </c>
      <c r="J157">
        <v>23.2</v>
      </c>
      <c r="K157" t="s">
        <v>1474</v>
      </c>
      <c r="L157" t="s">
        <v>1426</v>
      </c>
    </row>
    <row r="158" spans="1:12" hidden="1" x14ac:dyDescent="0.25">
      <c r="A158" t="s">
        <v>1432</v>
      </c>
      <c r="B158">
        <v>2030</v>
      </c>
      <c r="C158" t="s">
        <v>1473</v>
      </c>
      <c r="D158" t="s">
        <v>1443</v>
      </c>
      <c r="E158" t="s">
        <v>1423</v>
      </c>
      <c r="F158" t="s">
        <v>373</v>
      </c>
      <c r="G158" s="26">
        <v>31180</v>
      </c>
      <c r="H158">
        <v>23.2</v>
      </c>
      <c r="I158" t="s">
        <v>1424</v>
      </c>
      <c r="J158">
        <v>23.2</v>
      </c>
      <c r="K158" t="s">
        <v>1474</v>
      </c>
      <c r="L158" t="s">
        <v>1426</v>
      </c>
    </row>
    <row r="159" spans="1:12" hidden="1" x14ac:dyDescent="0.25">
      <c r="A159" t="s">
        <v>1432</v>
      </c>
      <c r="B159">
        <v>2035</v>
      </c>
      <c r="C159" t="s">
        <v>1473</v>
      </c>
      <c r="D159" t="s">
        <v>1443</v>
      </c>
      <c r="E159" t="s">
        <v>1423</v>
      </c>
      <c r="F159" t="s">
        <v>373</v>
      </c>
      <c r="G159" s="26">
        <v>31180</v>
      </c>
      <c r="H159">
        <v>23.2</v>
      </c>
      <c r="I159" t="s">
        <v>1424</v>
      </c>
      <c r="J159">
        <v>23.2</v>
      </c>
      <c r="K159" t="s">
        <v>1474</v>
      </c>
      <c r="L159" t="s">
        <v>1426</v>
      </c>
    </row>
    <row r="160" spans="1:12" hidden="1" x14ac:dyDescent="0.25">
      <c r="A160" t="s">
        <v>1432</v>
      </c>
      <c r="B160">
        <v>2040</v>
      </c>
      <c r="C160" t="s">
        <v>1473</v>
      </c>
      <c r="D160" t="s">
        <v>1443</v>
      </c>
      <c r="E160" t="s">
        <v>1423</v>
      </c>
      <c r="F160" t="s">
        <v>373</v>
      </c>
      <c r="G160" s="26">
        <v>31180</v>
      </c>
      <c r="H160">
        <v>23.2</v>
      </c>
      <c r="I160" t="s">
        <v>1424</v>
      </c>
      <c r="J160">
        <v>23.2</v>
      </c>
      <c r="K160" t="s">
        <v>1474</v>
      </c>
      <c r="L160" t="s">
        <v>1426</v>
      </c>
    </row>
    <row r="161" spans="1:12" hidden="1" x14ac:dyDescent="0.25">
      <c r="A161" t="s">
        <v>1432</v>
      </c>
      <c r="B161">
        <v>2045</v>
      </c>
      <c r="C161" t="s">
        <v>1473</v>
      </c>
      <c r="D161" t="s">
        <v>1443</v>
      </c>
      <c r="E161" t="s">
        <v>1423</v>
      </c>
      <c r="F161" t="s">
        <v>373</v>
      </c>
      <c r="G161" s="26">
        <v>31180</v>
      </c>
      <c r="H161">
        <v>23.2</v>
      </c>
      <c r="I161" t="s">
        <v>1424</v>
      </c>
      <c r="J161">
        <v>23.2</v>
      </c>
      <c r="K161" t="s">
        <v>1474</v>
      </c>
      <c r="L161" t="s">
        <v>1426</v>
      </c>
    </row>
    <row r="162" spans="1:12" hidden="1" x14ac:dyDescent="0.25">
      <c r="A162" t="s">
        <v>1432</v>
      </c>
      <c r="B162">
        <v>2050</v>
      </c>
      <c r="C162" t="s">
        <v>1473</v>
      </c>
      <c r="D162" t="s">
        <v>1443</v>
      </c>
      <c r="E162" t="s">
        <v>1423</v>
      </c>
      <c r="F162" t="s">
        <v>373</v>
      </c>
      <c r="G162" s="26">
        <v>31180</v>
      </c>
      <c r="H162">
        <v>23.2</v>
      </c>
      <c r="I162" t="s">
        <v>1424</v>
      </c>
      <c r="J162">
        <v>23.2</v>
      </c>
      <c r="K162" t="s">
        <v>1474</v>
      </c>
      <c r="L162" t="s">
        <v>1426</v>
      </c>
    </row>
    <row r="163" spans="1:12" hidden="1" x14ac:dyDescent="0.25">
      <c r="A163" t="s">
        <v>1435</v>
      </c>
      <c r="B163">
        <v>2020</v>
      </c>
      <c r="C163" t="s">
        <v>1473</v>
      </c>
      <c r="D163" t="s">
        <v>1443</v>
      </c>
      <c r="E163" t="s">
        <v>1423</v>
      </c>
      <c r="F163" t="s">
        <v>373</v>
      </c>
      <c r="G163" s="26">
        <v>31180</v>
      </c>
      <c r="H163">
        <v>23.2</v>
      </c>
      <c r="I163" t="s">
        <v>1424</v>
      </c>
      <c r="J163">
        <v>23.2</v>
      </c>
      <c r="K163" t="s">
        <v>1474</v>
      </c>
      <c r="L163" t="s">
        <v>1426</v>
      </c>
    </row>
    <row r="164" spans="1:12" hidden="1" x14ac:dyDescent="0.25">
      <c r="A164" t="s">
        <v>1435</v>
      </c>
      <c r="B164">
        <v>2025</v>
      </c>
      <c r="C164" t="s">
        <v>1473</v>
      </c>
      <c r="D164" t="s">
        <v>1443</v>
      </c>
      <c r="E164" t="s">
        <v>1423</v>
      </c>
      <c r="F164" t="s">
        <v>373</v>
      </c>
      <c r="G164" s="26">
        <v>32390</v>
      </c>
      <c r="H164">
        <v>27.7</v>
      </c>
      <c r="I164" t="s">
        <v>1424</v>
      </c>
      <c r="J164">
        <v>27.7</v>
      </c>
      <c r="K164" t="s">
        <v>1475</v>
      </c>
      <c r="L164" t="s">
        <v>1426</v>
      </c>
    </row>
    <row r="165" spans="1:12" hidden="1" x14ac:dyDescent="0.25">
      <c r="A165" t="s">
        <v>1435</v>
      </c>
      <c r="B165">
        <v>2030</v>
      </c>
      <c r="C165" t="s">
        <v>1473</v>
      </c>
      <c r="D165" t="s">
        <v>1443</v>
      </c>
      <c r="E165" t="s">
        <v>1423</v>
      </c>
      <c r="F165" t="s">
        <v>373</v>
      </c>
      <c r="G165" s="26">
        <v>32370</v>
      </c>
      <c r="H165">
        <v>30.8</v>
      </c>
      <c r="I165" t="s">
        <v>1424</v>
      </c>
      <c r="J165">
        <v>30.8</v>
      </c>
      <c r="K165" t="s">
        <v>1476</v>
      </c>
      <c r="L165" t="s">
        <v>1426</v>
      </c>
    </row>
    <row r="166" spans="1:12" hidden="1" x14ac:dyDescent="0.25">
      <c r="A166" t="s">
        <v>1435</v>
      </c>
      <c r="B166">
        <v>2035</v>
      </c>
      <c r="C166" t="s">
        <v>1473</v>
      </c>
      <c r="D166" t="s">
        <v>1443</v>
      </c>
      <c r="E166" t="s">
        <v>1423</v>
      </c>
      <c r="F166" t="s">
        <v>373</v>
      </c>
      <c r="G166" s="26">
        <v>30400</v>
      </c>
      <c r="H166">
        <v>33.5</v>
      </c>
      <c r="I166" t="s">
        <v>1424</v>
      </c>
      <c r="J166">
        <v>33.5</v>
      </c>
      <c r="K166" t="s">
        <v>1477</v>
      </c>
      <c r="L166" t="s">
        <v>1426</v>
      </c>
    </row>
    <row r="167" spans="1:12" hidden="1" x14ac:dyDescent="0.25">
      <c r="A167" t="s">
        <v>1435</v>
      </c>
      <c r="B167">
        <v>2040</v>
      </c>
      <c r="C167" t="s">
        <v>1473</v>
      </c>
      <c r="D167" t="s">
        <v>1443</v>
      </c>
      <c r="E167" t="s">
        <v>1423</v>
      </c>
      <c r="F167" t="s">
        <v>373</v>
      </c>
      <c r="G167" s="26">
        <v>29770</v>
      </c>
      <c r="H167">
        <v>34.9</v>
      </c>
      <c r="I167" t="s">
        <v>1424</v>
      </c>
      <c r="J167">
        <v>34.9</v>
      </c>
      <c r="K167" t="s">
        <v>1430</v>
      </c>
      <c r="L167" t="s">
        <v>1426</v>
      </c>
    </row>
    <row r="168" spans="1:12" hidden="1" x14ac:dyDescent="0.25">
      <c r="A168" t="s">
        <v>1435</v>
      </c>
      <c r="B168">
        <v>2045</v>
      </c>
      <c r="C168" t="s">
        <v>1473</v>
      </c>
      <c r="D168" t="s">
        <v>1443</v>
      </c>
      <c r="E168" t="s">
        <v>1423</v>
      </c>
      <c r="F168" t="s">
        <v>373</v>
      </c>
      <c r="G168" s="26">
        <v>28940</v>
      </c>
      <c r="H168">
        <v>36.200000000000003</v>
      </c>
      <c r="I168" t="s">
        <v>1424</v>
      </c>
      <c r="J168">
        <v>36.200000000000003</v>
      </c>
      <c r="K168" t="s">
        <v>1430</v>
      </c>
      <c r="L168" t="s">
        <v>1426</v>
      </c>
    </row>
    <row r="169" spans="1:12" hidden="1" x14ac:dyDescent="0.25">
      <c r="A169" t="s">
        <v>1435</v>
      </c>
      <c r="B169">
        <v>2050</v>
      </c>
      <c r="C169" t="s">
        <v>1473</v>
      </c>
      <c r="D169" t="s">
        <v>1443</v>
      </c>
      <c r="E169" t="s">
        <v>1423</v>
      </c>
      <c r="F169" t="s">
        <v>373</v>
      </c>
      <c r="G169" s="26">
        <v>28530</v>
      </c>
      <c r="H169">
        <v>37.6</v>
      </c>
      <c r="I169" t="s">
        <v>1424</v>
      </c>
      <c r="J169">
        <v>37.6</v>
      </c>
      <c r="K169" t="s">
        <v>1478</v>
      </c>
      <c r="L169" t="s">
        <v>1426</v>
      </c>
    </row>
    <row r="170" spans="1:12" hidden="1" x14ac:dyDescent="0.25">
      <c r="A170" t="s">
        <v>1420</v>
      </c>
      <c r="B170">
        <v>2020</v>
      </c>
      <c r="C170" t="s">
        <v>1479</v>
      </c>
      <c r="D170" t="s">
        <v>1152</v>
      </c>
      <c r="E170" t="s">
        <v>1423</v>
      </c>
      <c r="F170" t="s">
        <v>373</v>
      </c>
      <c r="G170" s="26">
        <v>36460</v>
      </c>
      <c r="H170">
        <v>128</v>
      </c>
      <c r="I170">
        <v>71.7</v>
      </c>
      <c r="J170">
        <v>45.9</v>
      </c>
      <c r="K170" t="s">
        <v>1444</v>
      </c>
      <c r="L170" t="s">
        <v>1426</v>
      </c>
    </row>
    <row r="171" spans="1:12" hidden="1" x14ac:dyDescent="0.25">
      <c r="A171" t="s">
        <v>1420</v>
      </c>
      <c r="B171">
        <v>2020</v>
      </c>
      <c r="C171" t="s">
        <v>1479</v>
      </c>
      <c r="D171" t="s">
        <v>1152</v>
      </c>
      <c r="E171" t="s">
        <v>1423</v>
      </c>
      <c r="F171" t="s">
        <v>373</v>
      </c>
      <c r="G171" s="26">
        <v>36460</v>
      </c>
      <c r="H171">
        <v>128</v>
      </c>
      <c r="I171">
        <v>71.7</v>
      </c>
      <c r="J171">
        <v>45.9</v>
      </c>
      <c r="K171" t="s">
        <v>1425</v>
      </c>
      <c r="L171" t="s">
        <v>1426</v>
      </c>
    </row>
    <row r="172" spans="1:12" hidden="1" x14ac:dyDescent="0.25">
      <c r="A172" t="s">
        <v>1420</v>
      </c>
      <c r="B172">
        <v>2025</v>
      </c>
      <c r="C172" t="s">
        <v>1479</v>
      </c>
      <c r="D172" t="s">
        <v>1152</v>
      </c>
      <c r="E172" t="s">
        <v>1423</v>
      </c>
      <c r="F172" t="s">
        <v>373</v>
      </c>
      <c r="G172" s="26">
        <v>32670</v>
      </c>
      <c r="H172">
        <v>169</v>
      </c>
      <c r="I172">
        <v>99.6</v>
      </c>
      <c r="J172">
        <v>62.7</v>
      </c>
      <c r="K172" t="s">
        <v>1445</v>
      </c>
      <c r="L172" t="s">
        <v>1426</v>
      </c>
    </row>
    <row r="173" spans="1:12" hidden="1" x14ac:dyDescent="0.25">
      <c r="A173" t="s">
        <v>1420</v>
      </c>
      <c r="B173">
        <v>2025</v>
      </c>
      <c r="C173" t="s">
        <v>1479</v>
      </c>
      <c r="D173" t="s">
        <v>1152</v>
      </c>
      <c r="E173" t="s">
        <v>1423</v>
      </c>
      <c r="F173" t="s">
        <v>373</v>
      </c>
      <c r="G173" s="26">
        <v>32670</v>
      </c>
      <c r="H173">
        <v>169</v>
      </c>
      <c r="I173">
        <v>99.6</v>
      </c>
      <c r="J173">
        <v>62.7</v>
      </c>
      <c r="K173" t="s">
        <v>1427</v>
      </c>
      <c r="L173" t="s">
        <v>1426</v>
      </c>
    </row>
    <row r="174" spans="1:12" hidden="1" x14ac:dyDescent="0.25">
      <c r="A174" t="s">
        <v>1420</v>
      </c>
      <c r="B174">
        <v>2030</v>
      </c>
      <c r="C174" t="s">
        <v>1479</v>
      </c>
      <c r="D174" t="s">
        <v>1152</v>
      </c>
      <c r="E174" t="s">
        <v>1423</v>
      </c>
      <c r="F174" t="s">
        <v>373</v>
      </c>
      <c r="G174" s="26">
        <v>31760</v>
      </c>
      <c r="H174">
        <v>183</v>
      </c>
      <c r="I174">
        <v>110</v>
      </c>
      <c r="J174">
        <v>68.7</v>
      </c>
      <c r="K174" t="s">
        <v>1446</v>
      </c>
      <c r="L174" t="s">
        <v>1426</v>
      </c>
    </row>
    <row r="175" spans="1:12" hidden="1" x14ac:dyDescent="0.25">
      <c r="A175" t="s">
        <v>1420</v>
      </c>
      <c r="B175">
        <v>2030</v>
      </c>
      <c r="C175" t="s">
        <v>1479</v>
      </c>
      <c r="D175" t="s">
        <v>1152</v>
      </c>
      <c r="E175" t="s">
        <v>1423</v>
      </c>
      <c r="F175" t="s">
        <v>373</v>
      </c>
      <c r="G175" s="26">
        <v>31760</v>
      </c>
      <c r="H175">
        <v>183</v>
      </c>
      <c r="I175">
        <v>110</v>
      </c>
      <c r="J175">
        <v>68.7</v>
      </c>
      <c r="K175" t="s">
        <v>1428</v>
      </c>
      <c r="L175" t="s">
        <v>1426</v>
      </c>
    </row>
    <row r="176" spans="1:12" hidden="1" x14ac:dyDescent="0.25">
      <c r="A176" t="s">
        <v>1420</v>
      </c>
      <c r="B176">
        <v>2035</v>
      </c>
      <c r="C176" t="s">
        <v>1479</v>
      </c>
      <c r="D176" t="s">
        <v>1152</v>
      </c>
      <c r="E176" t="s">
        <v>1423</v>
      </c>
      <c r="F176" t="s">
        <v>373</v>
      </c>
      <c r="G176" s="26">
        <v>31850</v>
      </c>
      <c r="H176">
        <v>207</v>
      </c>
      <c r="I176">
        <v>123</v>
      </c>
      <c r="J176">
        <v>77.099999999999994</v>
      </c>
      <c r="K176" t="s">
        <v>1447</v>
      </c>
      <c r="L176" t="s">
        <v>1426</v>
      </c>
    </row>
    <row r="177" spans="1:12" hidden="1" x14ac:dyDescent="0.25">
      <c r="A177" t="s">
        <v>1420</v>
      </c>
      <c r="B177">
        <v>2035</v>
      </c>
      <c r="C177" t="s">
        <v>1479</v>
      </c>
      <c r="D177" t="s">
        <v>1152</v>
      </c>
      <c r="E177" t="s">
        <v>1423</v>
      </c>
      <c r="F177" t="s">
        <v>373</v>
      </c>
      <c r="G177" s="26">
        <v>31850</v>
      </c>
      <c r="H177">
        <v>207</v>
      </c>
      <c r="I177">
        <v>123</v>
      </c>
      <c r="J177">
        <v>77.099999999999994</v>
      </c>
      <c r="K177" t="s">
        <v>1429</v>
      </c>
      <c r="L177" t="s">
        <v>1426</v>
      </c>
    </row>
    <row r="178" spans="1:12" hidden="1" x14ac:dyDescent="0.25">
      <c r="A178" t="s">
        <v>1420</v>
      </c>
      <c r="B178">
        <v>2040</v>
      </c>
      <c r="C178" t="s">
        <v>1479</v>
      </c>
      <c r="D178" t="s">
        <v>1152</v>
      </c>
      <c r="E178" t="s">
        <v>1423</v>
      </c>
      <c r="F178" t="s">
        <v>373</v>
      </c>
      <c r="G178" s="26">
        <v>31210</v>
      </c>
      <c r="H178">
        <v>215</v>
      </c>
      <c r="I178">
        <v>127</v>
      </c>
      <c r="J178">
        <v>79.8</v>
      </c>
      <c r="K178" t="s">
        <v>1430</v>
      </c>
      <c r="L178" t="s">
        <v>1426</v>
      </c>
    </row>
    <row r="179" spans="1:12" hidden="1" x14ac:dyDescent="0.25">
      <c r="A179" t="s">
        <v>1420</v>
      </c>
      <c r="B179">
        <v>2040</v>
      </c>
      <c r="C179" t="s">
        <v>1479</v>
      </c>
      <c r="D179" t="s">
        <v>1152</v>
      </c>
      <c r="E179" t="s">
        <v>1423</v>
      </c>
      <c r="F179" t="s">
        <v>373</v>
      </c>
      <c r="G179" s="26">
        <v>31210</v>
      </c>
      <c r="H179">
        <v>215</v>
      </c>
      <c r="I179">
        <v>127</v>
      </c>
      <c r="J179">
        <v>79.8</v>
      </c>
      <c r="K179" t="s">
        <v>1430</v>
      </c>
      <c r="L179" t="s">
        <v>1426</v>
      </c>
    </row>
    <row r="180" spans="1:12" hidden="1" x14ac:dyDescent="0.25">
      <c r="A180" t="s">
        <v>1420</v>
      </c>
      <c r="B180">
        <v>2045</v>
      </c>
      <c r="C180" t="s">
        <v>1479</v>
      </c>
      <c r="D180" t="s">
        <v>1152</v>
      </c>
      <c r="E180" t="s">
        <v>1423</v>
      </c>
      <c r="F180" t="s">
        <v>373</v>
      </c>
      <c r="G180" s="26">
        <v>30570</v>
      </c>
      <c r="H180">
        <v>222</v>
      </c>
      <c r="I180">
        <v>132</v>
      </c>
      <c r="J180">
        <v>82.7</v>
      </c>
      <c r="K180" t="s">
        <v>1430</v>
      </c>
      <c r="L180" t="s">
        <v>1426</v>
      </c>
    </row>
    <row r="181" spans="1:12" hidden="1" x14ac:dyDescent="0.25">
      <c r="A181" t="s">
        <v>1420</v>
      </c>
      <c r="B181">
        <v>2045</v>
      </c>
      <c r="C181" t="s">
        <v>1479</v>
      </c>
      <c r="D181" t="s">
        <v>1152</v>
      </c>
      <c r="E181" t="s">
        <v>1423</v>
      </c>
      <c r="F181" t="s">
        <v>373</v>
      </c>
      <c r="G181" s="26">
        <v>30570</v>
      </c>
      <c r="H181">
        <v>222</v>
      </c>
      <c r="I181">
        <v>132</v>
      </c>
      <c r="J181">
        <v>82.7</v>
      </c>
      <c r="K181" t="s">
        <v>1430</v>
      </c>
      <c r="L181" t="s">
        <v>1426</v>
      </c>
    </row>
    <row r="182" spans="1:12" hidden="1" x14ac:dyDescent="0.25">
      <c r="A182" t="s">
        <v>1420</v>
      </c>
      <c r="B182">
        <v>2050</v>
      </c>
      <c r="C182" t="s">
        <v>1479</v>
      </c>
      <c r="D182" t="s">
        <v>1152</v>
      </c>
      <c r="E182" t="s">
        <v>1423</v>
      </c>
      <c r="F182" t="s">
        <v>373</v>
      </c>
      <c r="G182" s="26">
        <v>29930</v>
      </c>
      <c r="H182">
        <v>231</v>
      </c>
      <c r="I182">
        <v>136</v>
      </c>
      <c r="J182">
        <v>85.6</v>
      </c>
      <c r="K182" t="s">
        <v>1448</v>
      </c>
      <c r="L182" t="s">
        <v>1426</v>
      </c>
    </row>
    <row r="183" spans="1:12" hidden="1" x14ac:dyDescent="0.25">
      <c r="A183" t="s">
        <v>1420</v>
      </c>
      <c r="B183">
        <v>2050</v>
      </c>
      <c r="C183" t="s">
        <v>1479</v>
      </c>
      <c r="D183" t="s">
        <v>1152</v>
      </c>
      <c r="E183" t="s">
        <v>1423</v>
      </c>
      <c r="F183" t="s">
        <v>373</v>
      </c>
      <c r="G183" s="26">
        <v>29930</v>
      </c>
      <c r="H183">
        <v>231</v>
      </c>
      <c r="I183">
        <v>136</v>
      </c>
      <c r="J183">
        <v>85.6</v>
      </c>
      <c r="K183" t="s">
        <v>1431</v>
      </c>
      <c r="L183" t="s">
        <v>1426</v>
      </c>
    </row>
    <row r="184" spans="1:12" hidden="1" x14ac:dyDescent="0.25">
      <c r="A184" t="s">
        <v>1432</v>
      </c>
      <c r="B184">
        <v>2020</v>
      </c>
      <c r="C184" t="s">
        <v>1479</v>
      </c>
      <c r="D184" t="s">
        <v>1152</v>
      </c>
      <c r="E184" t="s">
        <v>1423</v>
      </c>
      <c r="F184" t="s">
        <v>373</v>
      </c>
      <c r="G184" s="26">
        <v>36460</v>
      </c>
      <c r="H184">
        <v>128</v>
      </c>
      <c r="I184">
        <v>71.7</v>
      </c>
      <c r="J184">
        <v>45.9</v>
      </c>
      <c r="K184" t="s">
        <v>1450</v>
      </c>
      <c r="L184" t="s">
        <v>1426</v>
      </c>
    </row>
    <row r="185" spans="1:12" hidden="1" x14ac:dyDescent="0.25">
      <c r="A185" t="s">
        <v>1432</v>
      </c>
      <c r="B185">
        <v>2020</v>
      </c>
      <c r="C185" t="s">
        <v>1479</v>
      </c>
      <c r="D185" t="s">
        <v>1152</v>
      </c>
      <c r="E185" t="s">
        <v>1423</v>
      </c>
      <c r="F185" t="s">
        <v>373</v>
      </c>
      <c r="G185" s="26">
        <v>36460</v>
      </c>
      <c r="H185">
        <v>128</v>
      </c>
      <c r="I185">
        <v>71.7</v>
      </c>
      <c r="J185">
        <v>45.9</v>
      </c>
      <c r="K185" t="s">
        <v>1433</v>
      </c>
      <c r="L185" t="s">
        <v>1434</v>
      </c>
    </row>
    <row r="186" spans="1:12" hidden="1" x14ac:dyDescent="0.25">
      <c r="A186" t="s">
        <v>1432</v>
      </c>
      <c r="B186">
        <v>2025</v>
      </c>
      <c r="C186" t="s">
        <v>1479</v>
      </c>
      <c r="D186" t="s">
        <v>1152</v>
      </c>
      <c r="E186" t="s">
        <v>1423</v>
      </c>
      <c r="F186" t="s">
        <v>373</v>
      </c>
      <c r="G186" s="26">
        <v>36460</v>
      </c>
      <c r="H186">
        <v>128</v>
      </c>
      <c r="I186">
        <v>71.7</v>
      </c>
      <c r="J186">
        <v>45.9</v>
      </c>
      <c r="K186" t="s">
        <v>1450</v>
      </c>
      <c r="L186" t="s">
        <v>1426</v>
      </c>
    </row>
    <row r="187" spans="1:12" hidden="1" x14ac:dyDescent="0.25">
      <c r="A187" t="s">
        <v>1432</v>
      </c>
      <c r="B187">
        <v>2025</v>
      </c>
      <c r="C187" t="s">
        <v>1479</v>
      </c>
      <c r="D187" t="s">
        <v>1152</v>
      </c>
      <c r="E187" t="s">
        <v>1423</v>
      </c>
      <c r="F187" t="s">
        <v>373</v>
      </c>
      <c r="G187" s="26">
        <v>36460</v>
      </c>
      <c r="H187">
        <v>128</v>
      </c>
      <c r="I187">
        <v>71.7</v>
      </c>
      <c r="J187">
        <v>45.9</v>
      </c>
      <c r="K187" t="s">
        <v>1433</v>
      </c>
      <c r="L187" t="s">
        <v>1434</v>
      </c>
    </row>
    <row r="188" spans="1:12" hidden="1" x14ac:dyDescent="0.25">
      <c r="A188" t="s">
        <v>1432</v>
      </c>
      <c r="B188">
        <v>2030</v>
      </c>
      <c r="C188" t="s">
        <v>1479</v>
      </c>
      <c r="D188" t="s">
        <v>1152</v>
      </c>
      <c r="E188" t="s">
        <v>1423</v>
      </c>
      <c r="F188" t="s">
        <v>373</v>
      </c>
      <c r="G188" s="26">
        <v>36460</v>
      </c>
      <c r="H188">
        <v>128</v>
      </c>
      <c r="I188">
        <v>71.7</v>
      </c>
      <c r="J188">
        <v>45.9</v>
      </c>
      <c r="K188" t="s">
        <v>1450</v>
      </c>
      <c r="L188" t="s">
        <v>1426</v>
      </c>
    </row>
    <row r="189" spans="1:12" hidden="1" x14ac:dyDescent="0.25">
      <c r="A189" t="s">
        <v>1432</v>
      </c>
      <c r="B189">
        <v>2030</v>
      </c>
      <c r="C189" t="s">
        <v>1479</v>
      </c>
      <c r="D189" t="s">
        <v>1152</v>
      </c>
      <c r="E189" t="s">
        <v>1423</v>
      </c>
      <c r="F189" t="s">
        <v>373</v>
      </c>
      <c r="G189" s="26">
        <v>36460</v>
      </c>
      <c r="H189">
        <v>128</v>
      </c>
      <c r="I189">
        <v>71.7</v>
      </c>
      <c r="J189">
        <v>45.9</v>
      </c>
      <c r="K189" t="s">
        <v>1433</v>
      </c>
      <c r="L189" t="s">
        <v>1434</v>
      </c>
    </row>
    <row r="190" spans="1:12" hidden="1" x14ac:dyDescent="0.25">
      <c r="A190" t="s">
        <v>1432</v>
      </c>
      <c r="B190">
        <v>2035</v>
      </c>
      <c r="C190" t="s">
        <v>1479</v>
      </c>
      <c r="D190" t="s">
        <v>1152</v>
      </c>
      <c r="E190" t="s">
        <v>1423</v>
      </c>
      <c r="F190" t="s">
        <v>373</v>
      </c>
      <c r="G190" s="26">
        <v>36460</v>
      </c>
      <c r="H190">
        <v>128</v>
      </c>
      <c r="I190">
        <v>71.7</v>
      </c>
      <c r="J190">
        <v>45.9</v>
      </c>
      <c r="K190" t="s">
        <v>1450</v>
      </c>
      <c r="L190" t="s">
        <v>1426</v>
      </c>
    </row>
    <row r="191" spans="1:12" hidden="1" x14ac:dyDescent="0.25">
      <c r="A191" t="s">
        <v>1432</v>
      </c>
      <c r="B191">
        <v>2035</v>
      </c>
      <c r="C191" t="s">
        <v>1479</v>
      </c>
      <c r="D191" t="s">
        <v>1152</v>
      </c>
      <c r="E191" t="s">
        <v>1423</v>
      </c>
      <c r="F191" t="s">
        <v>373</v>
      </c>
      <c r="G191" s="26">
        <v>36460</v>
      </c>
      <c r="H191">
        <v>128</v>
      </c>
      <c r="I191">
        <v>71.7</v>
      </c>
      <c r="J191">
        <v>45.9</v>
      </c>
      <c r="K191" t="s">
        <v>1433</v>
      </c>
      <c r="L191" t="s">
        <v>1434</v>
      </c>
    </row>
    <row r="192" spans="1:12" hidden="1" x14ac:dyDescent="0.25">
      <c r="A192" t="s">
        <v>1432</v>
      </c>
      <c r="B192">
        <v>2040</v>
      </c>
      <c r="C192" t="s">
        <v>1479</v>
      </c>
      <c r="D192" t="s">
        <v>1152</v>
      </c>
      <c r="E192" t="s">
        <v>1423</v>
      </c>
      <c r="F192" t="s">
        <v>373</v>
      </c>
      <c r="G192" s="26">
        <v>36460</v>
      </c>
      <c r="H192">
        <v>128</v>
      </c>
      <c r="I192">
        <v>71.7</v>
      </c>
      <c r="J192">
        <v>45.9</v>
      </c>
      <c r="K192" t="s">
        <v>1450</v>
      </c>
      <c r="L192" t="s">
        <v>1426</v>
      </c>
    </row>
    <row r="193" spans="1:12" hidden="1" x14ac:dyDescent="0.25">
      <c r="A193" t="s">
        <v>1432</v>
      </c>
      <c r="B193">
        <v>2040</v>
      </c>
      <c r="C193" t="s">
        <v>1479</v>
      </c>
      <c r="D193" t="s">
        <v>1152</v>
      </c>
      <c r="E193" t="s">
        <v>1423</v>
      </c>
      <c r="F193" t="s">
        <v>373</v>
      </c>
      <c r="G193" s="26">
        <v>36460</v>
      </c>
      <c r="H193">
        <v>128</v>
      </c>
      <c r="I193">
        <v>71.7</v>
      </c>
      <c r="J193">
        <v>45.9</v>
      </c>
      <c r="K193" t="s">
        <v>1433</v>
      </c>
      <c r="L193" t="s">
        <v>1434</v>
      </c>
    </row>
    <row r="194" spans="1:12" hidden="1" x14ac:dyDescent="0.25">
      <c r="A194" t="s">
        <v>1432</v>
      </c>
      <c r="B194">
        <v>2045</v>
      </c>
      <c r="C194" t="s">
        <v>1479</v>
      </c>
      <c r="D194" t="s">
        <v>1152</v>
      </c>
      <c r="E194" t="s">
        <v>1423</v>
      </c>
      <c r="F194" t="s">
        <v>373</v>
      </c>
      <c r="G194" s="26">
        <v>36460</v>
      </c>
      <c r="H194">
        <v>128</v>
      </c>
      <c r="I194">
        <v>71.7</v>
      </c>
      <c r="J194">
        <v>45.9</v>
      </c>
      <c r="K194" t="s">
        <v>1450</v>
      </c>
      <c r="L194" t="s">
        <v>1426</v>
      </c>
    </row>
    <row r="195" spans="1:12" hidden="1" x14ac:dyDescent="0.25">
      <c r="A195" t="s">
        <v>1432</v>
      </c>
      <c r="B195">
        <v>2045</v>
      </c>
      <c r="C195" t="s">
        <v>1479</v>
      </c>
      <c r="D195" t="s">
        <v>1152</v>
      </c>
      <c r="E195" t="s">
        <v>1423</v>
      </c>
      <c r="F195" t="s">
        <v>373</v>
      </c>
      <c r="G195" s="26">
        <v>36460</v>
      </c>
      <c r="H195">
        <v>128</v>
      </c>
      <c r="I195">
        <v>71.7</v>
      </c>
      <c r="J195">
        <v>45.9</v>
      </c>
      <c r="K195" t="s">
        <v>1433</v>
      </c>
      <c r="L195" t="s">
        <v>1434</v>
      </c>
    </row>
    <row r="196" spans="1:12" hidden="1" x14ac:dyDescent="0.25">
      <c r="A196" t="s">
        <v>1432</v>
      </c>
      <c r="B196">
        <v>2050</v>
      </c>
      <c r="C196" t="s">
        <v>1479</v>
      </c>
      <c r="D196" t="s">
        <v>1152</v>
      </c>
      <c r="E196" t="s">
        <v>1423</v>
      </c>
      <c r="F196" t="s">
        <v>373</v>
      </c>
      <c r="G196" s="26">
        <v>36460</v>
      </c>
      <c r="H196">
        <v>128</v>
      </c>
      <c r="I196">
        <v>71.7</v>
      </c>
      <c r="J196">
        <v>45.9</v>
      </c>
      <c r="K196" t="s">
        <v>1450</v>
      </c>
      <c r="L196" t="s">
        <v>1426</v>
      </c>
    </row>
    <row r="197" spans="1:12" hidden="1" x14ac:dyDescent="0.25">
      <c r="A197" t="s">
        <v>1432</v>
      </c>
      <c r="B197">
        <v>2050</v>
      </c>
      <c r="C197" t="s">
        <v>1479</v>
      </c>
      <c r="D197" t="s">
        <v>1152</v>
      </c>
      <c r="E197" t="s">
        <v>1423</v>
      </c>
      <c r="F197" t="s">
        <v>373</v>
      </c>
      <c r="G197" s="26">
        <v>36460</v>
      </c>
      <c r="H197">
        <v>128</v>
      </c>
      <c r="I197">
        <v>71.7</v>
      </c>
      <c r="J197">
        <v>45.9</v>
      </c>
      <c r="K197" t="s">
        <v>1433</v>
      </c>
      <c r="L197" t="s">
        <v>1434</v>
      </c>
    </row>
    <row r="198" spans="1:12" hidden="1" x14ac:dyDescent="0.25">
      <c r="A198" t="s">
        <v>1435</v>
      </c>
      <c r="B198">
        <v>2020</v>
      </c>
      <c r="C198" t="s">
        <v>1479</v>
      </c>
      <c r="D198" t="s">
        <v>1152</v>
      </c>
      <c r="E198" t="s">
        <v>1423</v>
      </c>
      <c r="F198" t="s">
        <v>373</v>
      </c>
      <c r="G198" s="26">
        <v>36460</v>
      </c>
      <c r="H198">
        <v>128</v>
      </c>
      <c r="I198">
        <v>71.7</v>
      </c>
      <c r="J198">
        <v>45.9</v>
      </c>
      <c r="K198" t="s">
        <v>1450</v>
      </c>
      <c r="L198" t="s">
        <v>1426</v>
      </c>
    </row>
    <row r="199" spans="1:12" hidden="1" x14ac:dyDescent="0.25">
      <c r="A199" t="s">
        <v>1435</v>
      </c>
      <c r="B199">
        <v>2020</v>
      </c>
      <c r="C199" t="s">
        <v>1479</v>
      </c>
      <c r="D199" t="s">
        <v>1152</v>
      </c>
      <c r="E199" t="s">
        <v>1423</v>
      </c>
      <c r="F199" t="s">
        <v>373</v>
      </c>
      <c r="G199" s="26">
        <v>36460</v>
      </c>
      <c r="H199">
        <v>128</v>
      </c>
      <c r="I199">
        <v>71.7</v>
      </c>
      <c r="J199">
        <v>45.9</v>
      </c>
      <c r="K199" t="s">
        <v>1433</v>
      </c>
      <c r="L199" t="s">
        <v>1426</v>
      </c>
    </row>
    <row r="200" spans="1:12" hidden="1" x14ac:dyDescent="0.25">
      <c r="A200" t="s">
        <v>1435</v>
      </c>
      <c r="B200">
        <v>2025</v>
      </c>
      <c r="C200" t="s">
        <v>1479</v>
      </c>
      <c r="D200" t="s">
        <v>1152</v>
      </c>
      <c r="E200" t="s">
        <v>1423</v>
      </c>
      <c r="F200" t="s">
        <v>373</v>
      </c>
      <c r="G200" s="26">
        <v>36060</v>
      </c>
      <c r="H200">
        <v>147</v>
      </c>
      <c r="I200">
        <v>75.2</v>
      </c>
      <c r="J200">
        <v>49.7</v>
      </c>
      <c r="K200" t="s">
        <v>1451</v>
      </c>
      <c r="L200" t="s">
        <v>1426</v>
      </c>
    </row>
    <row r="201" spans="1:12" hidden="1" x14ac:dyDescent="0.25">
      <c r="A201" t="s">
        <v>1435</v>
      </c>
      <c r="B201">
        <v>2025</v>
      </c>
      <c r="C201" t="s">
        <v>1479</v>
      </c>
      <c r="D201" t="s">
        <v>1152</v>
      </c>
      <c r="E201" t="s">
        <v>1423</v>
      </c>
      <c r="F201" t="s">
        <v>373</v>
      </c>
      <c r="G201" s="26">
        <v>36060</v>
      </c>
      <c r="H201">
        <v>147</v>
      </c>
      <c r="I201">
        <v>75.2</v>
      </c>
      <c r="J201">
        <v>49.7</v>
      </c>
      <c r="K201" t="s">
        <v>1436</v>
      </c>
      <c r="L201" t="s">
        <v>1426</v>
      </c>
    </row>
    <row r="202" spans="1:12" hidden="1" x14ac:dyDescent="0.25">
      <c r="A202" t="s">
        <v>1435</v>
      </c>
      <c r="B202">
        <v>2030</v>
      </c>
      <c r="C202" t="s">
        <v>1479</v>
      </c>
      <c r="D202" t="s">
        <v>1152</v>
      </c>
      <c r="E202" t="s">
        <v>1423</v>
      </c>
      <c r="F202" t="s">
        <v>373</v>
      </c>
      <c r="G202" s="26">
        <v>32840</v>
      </c>
      <c r="H202">
        <v>152</v>
      </c>
      <c r="I202">
        <v>85.6</v>
      </c>
      <c r="J202">
        <v>54.8</v>
      </c>
      <c r="K202" t="s">
        <v>1452</v>
      </c>
      <c r="L202" t="s">
        <v>1426</v>
      </c>
    </row>
    <row r="203" spans="1:12" hidden="1" x14ac:dyDescent="0.25">
      <c r="A203" t="s">
        <v>1435</v>
      </c>
      <c r="B203">
        <v>2030</v>
      </c>
      <c r="C203" t="s">
        <v>1479</v>
      </c>
      <c r="D203" t="s">
        <v>1152</v>
      </c>
      <c r="E203" t="s">
        <v>1423</v>
      </c>
      <c r="F203" t="s">
        <v>373</v>
      </c>
      <c r="G203" s="26">
        <v>32840</v>
      </c>
      <c r="H203">
        <v>152</v>
      </c>
      <c r="I203">
        <v>85.6</v>
      </c>
      <c r="J203">
        <v>54.8</v>
      </c>
      <c r="K203" t="s">
        <v>1437</v>
      </c>
      <c r="L203" t="s">
        <v>1426</v>
      </c>
    </row>
    <row r="204" spans="1:12" hidden="1" x14ac:dyDescent="0.25">
      <c r="A204" t="s">
        <v>1435</v>
      </c>
      <c r="B204">
        <v>2035</v>
      </c>
      <c r="C204" t="s">
        <v>1479</v>
      </c>
      <c r="D204" t="s">
        <v>1152</v>
      </c>
      <c r="E204" t="s">
        <v>1423</v>
      </c>
      <c r="F204" t="s">
        <v>373</v>
      </c>
      <c r="G204" s="26">
        <v>31490</v>
      </c>
      <c r="H204">
        <v>172</v>
      </c>
      <c r="I204">
        <v>90.4</v>
      </c>
      <c r="J204">
        <v>59.2</v>
      </c>
      <c r="K204" t="s">
        <v>1453</v>
      </c>
      <c r="L204" t="s">
        <v>1426</v>
      </c>
    </row>
    <row r="205" spans="1:12" hidden="1" x14ac:dyDescent="0.25">
      <c r="A205" t="s">
        <v>1435</v>
      </c>
      <c r="B205">
        <v>2035</v>
      </c>
      <c r="C205" t="s">
        <v>1479</v>
      </c>
      <c r="D205" t="s">
        <v>1152</v>
      </c>
      <c r="E205" t="s">
        <v>1423</v>
      </c>
      <c r="F205" t="s">
        <v>373</v>
      </c>
      <c r="G205" s="26">
        <v>31490</v>
      </c>
      <c r="H205">
        <v>172</v>
      </c>
      <c r="I205">
        <v>90.4</v>
      </c>
      <c r="J205">
        <v>59.2</v>
      </c>
      <c r="K205" t="s">
        <v>1438</v>
      </c>
      <c r="L205" t="s">
        <v>1426</v>
      </c>
    </row>
    <row r="206" spans="1:12" hidden="1" x14ac:dyDescent="0.25">
      <c r="A206" t="s">
        <v>1435</v>
      </c>
      <c r="B206">
        <v>2040</v>
      </c>
      <c r="C206" t="s">
        <v>1479</v>
      </c>
      <c r="D206" t="s">
        <v>1152</v>
      </c>
      <c r="E206" t="s">
        <v>1423</v>
      </c>
      <c r="F206" t="s">
        <v>373</v>
      </c>
      <c r="G206" s="26">
        <v>30810</v>
      </c>
      <c r="H206">
        <v>179</v>
      </c>
      <c r="I206">
        <v>94.3</v>
      </c>
      <c r="J206">
        <v>61.8</v>
      </c>
      <c r="K206" t="s">
        <v>1430</v>
      </c>
      <c r="L206" t="s">
        <v>1426</v>
      </c>
    </row>
    <row r="207" spans="1:12" hidden="1" x14ac:dyDescent="0.25">
      <c r="A207" t="s">
        <v>1435</v>
      </c>
      <c r="B207">
        <v>2040</v>
      </c>
      <c r="C207" t="s">
        <v>1479</v>
      </c>
      <c r="D207" t="s">
        <v>1152</v>
      </c>
      <c r="E207" t="s">
        <v>1423</v>
      </c>
      <c r="F207" t="s">
        <v>373</v>
      </c>
      <c r="G207" s="26">
        <v>30810</v>
      </c>
      <c r="H207">
        <v>179</v>
      </c>
      <c r="I207">
        <v>94.3</v>
      </c>
      <c r="J207">
        <v>61.8</v>
      </c>
      <c r="K207" t="s">
        <v>1430</v>
      </c>
      <c r="L207" t="s">
        <v>1426</v>
      </c>
    </row>
    <row r="208" spans="1:12" hidden="1" x14ac:dyDescent="0.25">
      <c r="A208" t="s">
        <v>1435</v>
      </c>
      <c r="B208">
        <v>2045</v>
      </c>
      <c r="C208" t="s">
        <v>1479</v>
      </c>
      <c r="D208" t="s">
        <v>1152</v>
      </c>
      <c r="E208" t="s">
        <v>1423</v>
      </c>
      <c r="F208" t="s">
        <v>373</v>
      </c>
      <c r="G208" s="26">
        <v>30130</v>
      </c>
      <c r="H208">
        <v>187</v>
      </c>
      <c r="I208">
        <v>98.2</v>
      </c>
      <c r="J208">
        <v>64.400000000000006</v>
      </c>
      <c r="K208" t="s">
        <v>1430</v>
      </c>
      <c r="L208" t="s">
        <v>1426</v>
      </c>
    </row>
    <row r="209" spans="1:12" hidden="1" x14ac:dyDescent="0.25">
      <c r="A209" t="s">
        <v>1435</v>
      </c>
      <c r="B209">
        <v>2045</v>
      </c>
      <c r="C209" t="s">
        <v>1479</v>
      </c>
      <c r="D209" t="s">
        <v>1152</v>
      </c>
      <c r="E209" t="s">
        <v>1423</v>
      </c>
      <c r="F209" t="s">
        <v>373</v>
      </c>
      <c r="G209" s="26">
        <v>30130</v>
      </c>
      <c r="H209">
        <v>187</v>
      </c>
      <c r="I209">
        <v>98.2</v>
      </c>
      <c r="J209">
        <v>64.400000000000006</v>
      </c>
      <c r="K209" t="s">
        <v>1430</v>
      </c>
      <c r="L209" t="s">
        <v>1426</v>
      </c>
    </row>
    <row r="210" spans="1:12" hidden="1" x14ac:dyDescent="0.25">
      <c r="A210" t="s">
        <v>1435</v>
      </c>
      <c r="B210">
        <v>2050</v>
      </c>
      <c r="C210" t="s">
        <v>1479</v>
      </c>
      <c r="D210" t="s">
        <v>1152</v>
      </c>
      <c r="E210" t="s">
        <v>1423</v>
      </c>
      <c r="F210" t="s">
        <v>373</v>
      </c>
      <c r="G210" s="26">
        <v>29450</v>
      </c>
      <c r="H210">
        <v>195</v>
      </c>
      <c r="I210">
        <v>102</v>
      </c>
      <c r="J210">
        <v>66.900000000000006</v>
      </c>
      <c r="K210" t="s">
        <v>1454</v>
      </c>
      <c r="L210" t="s">
        <v>1426</v>
      </c>
    </row>
    <row r="211" spans="1:12" hidden="1" x14ac:dyDescent="0.25">
      <c r="A211" t="s">
        <v>1435</v>
      </c>
      <c r="B211">
        <v>2050</v>
      </c>
      <c r="C211" t="s">
        <v>1479</v>
      </c>
      <c r="D211" t="s">
        <v>1152</v>
      </c>
      <c r="E211" t="s">
        <v>1423</v>
      </c>
      <c r="F211" t="s">
        <v>373</v>
      </c>
      <c r="G211" s="26">
        <v>29450</v>
      </c>
      <c r="H211">
        <v>195</v>
      </c>
      <c r="I211">
        <v>102</v>
      </c>
      <c r="J211">
        <v>66.900000000000006</v>
      </c>
      <c r="K211" t="s">
        <v>1439</v>
      </c>
      <c r="L211" t="s">
        <v>1426</v>
      </c>
    </row>
    <row r="212" spans="1:12" hidden="1" x14ac:dyDescent="0.25">
      <c r="A212" t="s">
        <v>1420</v>
      </c>
      <c r="B212">
        <v>2020</v>
      </c>
      <c r="C212" t="s">
        <v>1480</v>
      </c>
      <c r="D212" t="s">
        <v>1152</v>
      </c>
      <c r="E212" t="s">
        <v>1423</v>
      </c>
      <c r="F212" t="s">
        <v>373</v>
      </c>
      <c r="G212" s="26">
        <v>45660</v>
      </c>
      <c r="H212">
        <v>86.9</v>
      </c>
      <c r="I212">
        <v>160</v>
      </c>
      <c r="J212">
        <v>56.3</v>
      </c>
      <c r="K212" t="s">
        <v>1444</v>
      </c>
      <c r="L212" t="s">
        <v>1426</v>
      </c>
    </row>
    <row r="213" spans="1:12" hidden="1" x14ac:dyDescent="0.25">
      <c r="A213" t="s">
        <v>1420</v>
      </c>
      <c r="B213">
        <v>2020</v>
      </c>
      <c r="C213" t="s">
        <v>1480</v>
      </c>
      <c r="D213" t="s">
        <v>1152</v>
      </c>
      <c r="E213" t="s">
        <v>1423</v>
      </c>
      <c r="F213" t="s">
        <v>373</v>
      </c>
      <c r="G213" s="26">
        <v>45660</v>
      </c>
      <c r="H213">
        <v>86.9</v>
      </c>
      <c r="I213">
        <v>160</v>
      </c>
      <c r="J213">
        <v>56.3</v>
      </c>
      <c r="K213" t="s">
        <v>1425</v>
      </c>
      <c r="L213" t="s">
        <v>1426</v>
      </c>
    </row>
    <row r="214" spans="1:12" hidden="1" x14ac:dyDescent="0.25">
      <c r="A214" t="s">
        <v>1420</v>
      </c>
      <c r="B214">
        <v>2025</v>
      </c>
      <c r="C214" t="s">
        <v>1480</v>
      </c>
      <c r="D214" t="s">
        <v>1152</v>
      </c>
      <c r="E214" t="s">
        <v>1423</v>
      </c>
      <c r="F214" t="s">
        <v>373</v>
      </c>
      <c r="G214" s="26">
        <v>36050</v>
      </c>
      <c r="H214">
        <v>117</v>
      </c>
      <c r="I214">
        <v>230</v>
      </c>
      <c r="J214">
        <v>77.400000000000006</v>
      </c>
      <c r="K214" t="s">
        <v>1445</v>
      </c>
      <c r="L214" t="s">
        <v>1426</v>
      </c>
    </row>
    <row r="215" spans="1:12" hidden="1" x14ac:dyDescent="0.25">
      <c r="A215" t="s">
        <v>1420</v>
      </c>
      <c r="B215">
        <v>2025</v>
      </c>
      <c r="C215" t="s">
        <v>1480</v>
      </c>
      <c r="D215" t="s">
        <v>1152</v>
      </c>
      <c r="E215" t="s">
        <v>1423</v>
      </c>
      <c r="F215" t="s">
        <v>373</v>
      </c>
      <c r="G215" s="26">
        <v>36050</v>
      </c>
      <c r="H215">
        <v>117</v>
      </c>
      <c r="I215">
        <v>230</v>
      </c>
      <c r="J215">
        <v>77.400000000000006</v>
      </c>
      <c r="K215" t="s">
        <v>1427</v>
      </c>
      <c r="L215" t="s">
        <v>1426</v>
      </c>
    </row>
    <row r="216" spans="1:12" hidden="1" x14ac:dyDescent="0.25">
      <c r="A216" t="s">
        <v>1420</v>
      </c>
      <c r="B216">
        <v>2030</v>
      </c>
      <c r="C216" t="s">
        <v>1480</v>
      </c>
      <c r="D216" t="s">
        <v>1152</v>
      </c>
      <c r="E216" t="s">
        <v>1423</v>
      </c>
      <c r="F216" t="s">
        <v>373</v>
      </c>
      <c r="G216" s="26">
        <v>34450</v>
      </c>
      <c r="H216">
        <v>126</v>
      </c>
      <c r="I216">
        <v>252</v>
      </c>
      <c r="J216">
        <v>83.9</v>
      </c>
      <c r="K216" t="s">
        <v>1446</v>
      </c>
      <c r="L216" t="s">
        <v>1426</v>
      </c>
    </row>
    <row r="217" spans="1:12" hidden="1" x14ac:dyDescent="0.25">
      <c r="A217" t="s">
        <v>1420</v>
      </c>
      <c r="B217">
        <v>2030</v>
      </c>
      <c r="C217" t="s">
        <v>1480</v>
      </c>
      <c r="D217" t="s">
        <v>1152</v>
      </c>
      <c r="E217" t="s">
        <v>1423</v>
      </c>
      <c r="F217" t="s">
        <v>373</v>
      </c>
      <c r="G217" s="26">
        <v>34450</v>
      </c>
      <c r="H217">
        <v>126</v>
      </c>
      <c r="I217">
        <v>252</v>
      </c>
      <c r="J217">
        <v>83.9</v>
      </c>
      <c r="K217" t="s">
        <v>1428</v>
      </c>
      <c r="L217" t="s">
        <v>1426</v>
      </c>
    </row>
    <row r="218" spans="1:12" hidden="1" x14ac:dyDescent="0.25">
      <c r="A218" t="s">
        <v>1420</v>
      </c>
      <c r="B218">
        <v>2035</v>
      </c>
      <c r="C218" t="s">
        <v>1480</v>
      </c>
      <c r="D218" t="s">
        <v>1152</v>
      </c>
      <c r="E218" t="s">
        <v>1423</v>
      </c>
      <c r="F218" t="s">
        <v>373</v>
      </c>
      <c r="G218" s="26">
        <v>33900</v>
      </c>
      <c r="H218">
        <v>142</v>
      </c>
      <c r="I218">
        <v>285</v>
      </c>
      <c r="J218">
        <v>94.6</v>
      </c>
      <c r="K218" t="s">
        <v>1447</v>
      </c>
      <c r="L218" t="s">
        <v>1426</v>
      </c>
    </row>
    <row r="219" spans="1:12" hidden="1" x14ac:dyDescent="0.25">
      <c r="A219" t="s">
        <v>1420</v>
      </c>
      <c r="B219">
        <v>2035</v>
      </c>
      <c r="C219" t="s">
        <v>1480</v>
      </c>
      <c r="D219" t="s">
        <v>1152</v>
      </c>
      <c r="E219" t="s">
        <v>1423</v>
      </c>
      <c r="F219" t="s">
        <v>373</v>
      </c>
      <c r="G219" s="26">
        <v>33900</v>
      </c>
      <c r="H219">
        <v>142</v>
      </c>
      <c r="I219">
        <v>285</v>
      </c>
      <c r="J219">
        <v>94.6</v>
      </c>
      <c r="K219" t="s">
        <v>1429</v>
      </c>
      <c r="L219" t="s">
        <v>1426</v>
      </c>
    </row>
    <row r="220" spans="1:12" hidden="1" x14ac:dyDescent="0.25">
      <c r="A220" t="s">
        <v>1420</v>
      </c>
      <c r="B220">
        <v>2040</v>
      </c>
      <c r="C220" t="s">
        <v>1480</v>
      </c>
      <c r="D220" t="s">
        <v>1152</v>
      </c>
      <c r="E220" t="s">
        <v>1423</v>
      </c>
      <c r="F220" t="s">
        <v>373</v>
      </c>
      <c r="G220" s="26">
        <v>33190</v>
      </c>
      <c r="H220">
        <v>148</v>
      </c>
      <c r="I220">
        <v>294</v>
      </c>
      <c r="J220">
        <v>98.4</v>
      </c>
      <c r="K220" t="s">
        <v>1430</v>
      </c>
      <c r="L220" t="s">
        <v>1426</v>
      </c>
    </row>
    <row r="221" spans="1:12" hidden="1" x14ac:dyDescent="0.25">
      <c r="A221" t="s">
        <v>1420</v>
      </c>
      <c r="B221">
        <v>2040</v>
      </c>
      <c r="C221" t="s">
        <v>1480</v>
      </c>
      <c r="D221" t="s">
        <v>1152</v>
      </c>
      <c r="E221" t="s">
        <v>1423</v>
      </c>
      <c r="F221" t="s">
        <v>373</v>
      </c>
      <c r="G221" s="26">
        <v>33190</v>
      </c>
      <c r="H221">
        <v>148</v>
      </c>
      <c r="I221">
        <v>294</v>
      </c>
      <c r="J221">
        <v>98.4</v>
      </c>
      <c r="K221" t="s">
        <v>1430</v>
      </c>
      <c r="L221" t="s">
        <v>1426</v>
      </c>
    </row>
    <row r="222" spans="1:12" hidden="1" x14ac:dyDescent="0.25">
      <c r="A222" t="s">
        <v>1420</v>
      </c>
      <c r="B222">
        <v>2045</v>
      </c>
      <c r="C222" t="s">
        <v>1480</v>
      </c>
      <c r="D222" t="s">
        <v>1152</v>
      </c>
      <c r="E222" t="s">
        <v>1423</v>
      </c>
      <c r="F222" t="s">
        <v>373</v>
      </c>
      <c r="G222" s="26">
        <v>32480</v>
      </c>
      <c r="H222">
        <v>154</v>
      </c>
      <c r="I222">
        <v>304</v>
      </c>
      <c r="J222">
        <v>102</v>
      </c>
      <c r="K222" t="s">
        <v>1430</v>
      </c>
      <c r="L222" t="s">
        <v>1426</v>
      </c>
    </row>
    <row r="223" spans="1:12" hidden="1" x14ac:dyDescent="0.25">
      <c r="A223" t="s">
        <v>1420</v>
      </c>
      <c r="B223">
        <v>2045</v>
      </c>
      <c r="C223" t="s">
        <v>1480</v>
      </c>
      <c r="D223" t="s">
        <v>1152</v>
      </c>
      <c r="E223" t="s">
        <v>1423</v>
      </c>
      <c r="F223" t="s">
        <v>373</v>
      </c>
      <c r="G223" s="26">
        <v>32480</v>
      </c>
      <c r="H223">
        <v>154</v>
      </c>
      <c r="I223">
        <v>304</v>
      </c>
      <c r="J223">
        <v>102</v>
      </c>
      <c r="K223" t="s">
        <v>1430</v>
      </c>
      <c r="L223" t="s">
        <v>1426</v>
      </c>
    </row>
    <row r="224" spans="1:12" hidden="1" x14ac:dyDescent="0.25">
      <c r="A224" t="s">
        <v>1420</v>
      </c>
      <c r="B224">
        <v>2050</v>
      </c>
      <c r="C224" t="s">
        <v>1480</v>
      </c>
      <c r="D224" t="s">
        <v>1152</v>
      </c>
      <c r="E224" t="s">
        <v>1423</v>
      </c>
      <c r="F224" t="s">
        <v>373</v>
      </c>
      <c r="G224" s="26">
        <v>31780</v>
      </c>
      <c r="H224">
        <v>161</v>
      </c>
      <c r="I224">
        <v>313</v>
      </c>
      <c r="J224">
        <v>106</v>
      </c>
      <c r="K224" t="s">
        <v>1448</v>
      </c>
      <c r="L224" t="s">
        <v>1426</v>
      </c>
    </row>
    <row r="225" spans="1:12" hidden="1" x14ac:dyDescent="0.25">
      <c r="A225" t="s">
        <v>1420</v>
      </c>
      <c r="B225">
        <v>2050</v>
      </c>
      <c r="C225" t="s">
        <v>1480</v>
      </c>
      <c r="D225" t="s">
        <v>1152</v>
      </c>
      <c r="E225" t="s">
        <v>1423</v>
      </c>
      <c r="F225" t="s">
        <v>373</v>
      </c>
      <c r="G225" s="26">
        <v>31780</v>
      </c>
      <c r="H225">
        <v>161</v>
      </c>
      <c r="I225">
        <v>313</v>
      </c>
      <c r="J225">
        <v>106</v>
      </c>
      <c r="K225" t="s">
        <v>1431</v>
      </c>
      <c r="L225" t="s">
        <v>1426</v>
      </c>
    </row>
    <row r="226" spans="1:12" hidden="1" x14ac:dyDescent="0.25">
      <c r="A226" t="s">
        <v>1432</v>
      </c>
      <c r="B226">
        <v>2020</v>
      </c>
      <c r="C226" t="s">
        <v>1480</v>
      </c>
      <c r="D226" t="s">
        <v>1152</v>
      </c>
      <c r="E226" t="s">
        <v>1423</v>
      </c>
      <c r="F226" t="s">
        <v>373</v>
      </c>
      <c r="G226" s="26">
        <v>45660</v>
      </c>
      <c r="H226">
        <v>86.9</v>
      </c>
      <c r="I226">
        <v>160</v>
      </c>
      <c r="J226">
        <v>56.3</v>
      </c>
      <c r="K226" t="s">
        <v>1450</v>
      </c>
      <c r="L226" t="s">
        <v>1426</v>
      </c>
    </row>
    <row r="227" spans="1:12" hidden="1" x14ac:dyDescent="0.25">
      <c r="A227" t="s">
        <v>1432</v>
      </c>
      <c r="B227">
        <v>2020</v>
      </c>
      <c r="C227" t="s">
        <v>1480</v>
      </c>
      <c r="D227" t="s">
        <v>1152</v>
      </c>
      <c r="E227" t="s">
        <v>1423</v>
      </c>
      <c r="F227" t="s">
        <v>373</v>
      </c>
      <c r="G227" s="26">
        <v>45660</v>
      </c>
      <c r="H227">
        <v>86.9</v>
      </c>
      <c r="I227">
        <v>160</v>
      </c>
      <c r="J227">
        <v>56.3</v>
      </c>
      <c r="K227" t="s">
        <v>1433</v>
      </c>
      <c r="L227" t="s">
        <v>1434</v>
      </c>
    </row>
    <row r="228" spans="1:12" hidden="1" x14ac:dyDescent="0.25">
      <c r="A228" t="s">
        <v>1432</v>
      </c>
      <c r="B228">
        <v>2025</v>
      </c>
      <c r="C228" t="s">
        <v>1480</v>
      </c>
      <c r="D228" t="s">
        <v>1152</v>
      </c>
      <c r="E228" t="s">
        <v>1423</v>
      </c>
      <c r="F228" t="s">
        <v>373</v>
      </c>
      <c r="G228" s="26">
        <v>45660</v>
      </c>
      <c r="H228">
        <v>86.9</v>
      </c>
      <c r="I228">
        <v>160</v>
      </c>
      <c r="J228">
        <v>56.3</v>
      </c>
      <c r="K228" t="s">
        <v>1450</v>
      </c>
      <c r="L228" t="s">
        <v>1426</v>
      </c>
    </row>
    <row r="229" spans="1:12" hidden="1" x14ac:dyDescent="0.25">
      <c r="A229" t="s">
        <v>1432</v>
      </c>
      <c r="B229">
        <v>2025</v>
      </c>
      <c r="C229" t="s">
        <v>1480</v>
      </c>
      <c r="D229" t="s">
        <v>1152</v>
      </c>
      <c r="E229" t="s">
        <v>1423</v>
      </c>
      <c r="F229" t="s">
        <v>373</v>
      </c>
      <c r="G229" s="26">
        <v>45660</v>
      </c>
      <c r="H229">
        <v>86.9</v>
      </c>
      <c r="I229">
        <v>160</v>
      </c>
      <c r="J229">
        <v>56.3</v>
      </c>
      <c r="K229" t="s">
        <v>1433</v>
      </c>
      <c r="L229" t="s">
        <v>1434</v>
      </c>
    </row>
    <row r="230" spans="1:12" hidden="1" x14ac:dyDescent="0.25">
      <c r="A230" t="s">
        <v>1432</v>
      </c>
      <c r="B230">
        <v>2030</v>
      </c>
      <c r="C230" t="s">
        <v>1480</v>
      </c>
      <c r="D230" t="s">
        <v>1152</v>
      </c>
      <c r="E230" t="s">
        <v>1423</v>
      </c>
      <c r="F230" t="s">
        <v>373</v>
      </c>
      <c r="G230" s="26">
        <v>45660</v>
      </c>
      <c r="H230">
        <v>86.9</v>
      </c>
      <c r="I230">
        <v>160</v>
      </c>
      <c r="J230">
        <v>56.3</v>
      </c>
      <c r="K230" t="s">
        <v>1450</v>
      </c>
      <c r="L230" t="s">
        <v>1426</v>
      </c>
    </row>
    <row r="231" spans="1:12" hidden="1" x14ac:dyDescent="0.25">
      <c r="A231" t="s">
        <v>1432</v>
      </c>
      <c r="B231">
        <v>2030</v>
      </c>
      <c r="C231" t="s">
        <v>1480</v>
      </c>
      <c r="D231" t="s">
        <v>1152</v>
      </c>
      <c r="E231" t="s">
        <v>1423</v>
      </c>
      <c r="F231" t="s">
        <v>373</v>
      </c>
      <c r="G231" s="26">
        <v>45660</v>
      </c>
      <c r="H231">
        <v>86.9</v>
      </c>
      <c r="I231">
        <v>160</v>
      </c>
      <c r="J231">
        <v>56.3</v>
      </c>
      <c r="K231" t="s">
        <v>1433</v>
      </c>
      <c r="L231" t="s">
        <v>1434</v>
      </c>
    </row>
    <row r="232" spans="1:12" hidden="1" x14ac:dyDescent="0.25">
      <c r="A232" t="s">
        <v>1432</v>
      </c>
      <c r="B232">
        <v>2035</v>
      </c>
      <c r="C232" t="s">
        <v>1480</v>
      </c>
      <c r="D232" t="s">
        <v>1152</v>
      </c>
      <c r="E232" t="s">
        <v>1423</v>
      </c>
      <c r="F232" t="s">
        <v>373</v>
      </c>
      <c r="G232" s="26">
        <v>45660</v>
      </c>
      <c r="H232">
        <v>86.9</v>
      </c>
      <c r="I232">
        <v>160</v>
      </c>
      <c r="J232">
        <v>56.3</v>
      </c>
      <c r="K232" t="s">
        <v>1450</v>
      </c>
      <c r="L232" t="s">
        <v>1426</v>
      </c>
    </row>
    <row r="233" spans="1:12" hidden="1" x14ac:dyDescent="0.25">
      <c r="A233" t="s">
        <v>1432</v>
      </c>
      <c r="B233">
        <v>2035</v>
      </c>
      <c r="C233" t="s">
        <v>1480</v>
      </c>
      <c r="D233" t="s">
        <v>1152</v>
      </c>
      <c r="E233" t="s">
        <v>1423</v>
      </c>
      <c r="F233" t="s">
        <v>373</v>
      </c>
      <c r="G233" s="26">
        <v>45660</v>
      </c>
      <c r="H233">
        <v>86.9</v>
      </c>
      <c r="I233">
        <v>160</v>
      </c>
      <c r="J233">
        <v>56.3</v>
      </c>
      <c r="K233" t="s">
        <v>1433</v>
      </c>
      <c r="L233" t="s">
        <v>1434</v>
      </c>
    </row>
    <row r="234" spans="1:12" hidden="1" x14ac:dyDescent="0.25">
      <c r="A234" t="s">
        <v>1432</v>
      </c>
      <c r="B234">
        <v>2040</v>
      </c>
      <c r="C234" t="s">
        <v>1480</v>
      </c>
      <c r="D234" t="s">
        <v>1152</v>
      </c>
      <c r="E234" t="s">
        <v>1423</v>
      </c>
      <c r="F234" t="s">
        <v>373</v>
      </c>
      <c r="G234" s="26">
        <v>45660</v>
      </c>
      <c r="H234">
        <v>86.9</v>
      </c>
      <c r="I234">
        <v>160</v>
      </c>
      <c r="J234">
        <v>56.3</v>
      </c>
      <c r="K234" t="s">
        <v>1450</v>
      </c>
      <c r="L234" t="s">
        <v>1426</v>
      </c>
    </row>
    <row r="235" spans="1:12" hidden="1" x14ac:dyDescent="0.25">
      <c r="A235" t="s">
        <v>1432</v>
      </c>
      <c r="B235">
        <v>2040</v>
      </c>
      <c r="C235" t="s">
        <v>1480</v>
      </c>
      <c r="D235" t="s">
        <v>1152</v>
      </c>
      <c r="E235" t="s">
        <v>1423</v>
      </c>
      <c r="F235" t="s">
        <v>373</v>
      </c>
      <c r="G235" s="26">
        <v>45660</v>
      </c>
      <c r="H235">
        <v>86.9</v>
      </c>
      <c r="I235">
        <v>160</v>
      </c>
      <c r="J235">
        <v>56.3</v>
      </c>
      <c r="K235" t="s">
        <v>1433</v>
      </c>
      <c r="L235" t="s">
        <v>1434</v>
      </c>
    </row>
    <row r="236" spans="1:12" hidden="1" x14ac:dyDescent="0.25">
      <c r="A236" t="s">
        <v>1432</v>
      </c>
      <c r="B236">
        <v>2045</v>
      </c>
      <c r="C236" t="s">
        <v>1480</v>
      </c>
      <c r="D236" t="s">
        <v>1152</v>
      </c>
      <c r="E236" t="s">
        <v>1423</v>
      </c>
      <c r="F236" t="s">
        <v>373</v>
      </c>
      <c r="G236" s="26">
        <v>45660</v>
      </c>
      <c r="H236">
        <v>86.9</v>
      </c>
      <c r="I236">
        <v>160</v>
      </c>
      <c r="J236">
        <v>56.3</v>
      </c>
      <c r="K236" t="s">
        <v>1450</v>
      </c>
      <c r="L236" t="s">
        <v>1426</v>
      </c>
    </row>
    <row r="237" spans="1:12" hidden="1" x14ac:dyDescent="0.25">
      <c r="A237" t="s">
        <v>1432</v>
      </c>
      <c r="B237">
        <v>2045</v>
      </c>
      <c r="C237" t="s">
        <v>1480</v>
      </c>
      <c r="D237" t="s">
        <v>1152</v>
      </c>
      <c r="E237" t="s">
        <v>1423</v>
      </c>
      <c r="F237" t="s">
        <v>373</v>
      </c>
      <c r="G237" s="26">
        <v>45660</v>
      </c>
      <c r="H237">
        <v>86.9</v>
      </c>
      <c r="I237">
        <v>160</v>
      </c>
      <c r="J237">
        <v>56.3</v>
      </c>
      <c r="K237" t="s">
        <v>1433</v>
      </c>
      <c r="L237" t="s">
        <v>1434</v>
      </c>
    </row>
    <row r="238" spans="1:12" hidden="1" x14ac:dyDescent="0.25">
      <c r="A238" t="s">
        <v>1432</v>
      </c>
      <c r="B238">
        <v>2050</v>
      </c>
      <c r="C238" t="s">
        <v>1480</v>
      </c>
      <c r="D238" t="s">
        <v>1152</v>
      </c>
      <c r="E238" t="s">
        <v>1423</v>
      </c>
      <c r="F238" t="s">
        <v>373</v>
      </c>
      <c r="G238" s="26">
        <v>45660</v>
      </c>
      <c r="H238">
        <v>86.9</v>
      </c>
      <c r="I238">
        <v>160</v>
      </c>
      <c r="J238">
        <v>56.3</v>
      </c>
      <c r="K238" t="s">
        <v>1450</v>
      </c>
      <c r="L238" t="s">
        <v>1426</v>
      </c>
    </row>
    <row r="239" spans="1:12" hidden="1" x14ac:dyDescent="0.25">
      <c r="A239" t="s">
        <v>1432</v>
      </c>
      <c r="B239">
        <v>2050</v>
      </c>
      <c r="C239" t="s">
        <v>1480</v>
      </c>
      <c r="D239" t="s">
        <v>1152</v>
      </c>
      <c r="E239" t="s">
        <v>1423</v>
      </c>
      <c r="F239" t="s">
        <v>373</v>
      </c>
      <c r="G239" s="26">
        <v>45660</v>
      </c>
      <c r="H239">
        <v>86.9</v>
      </c>
      <c r="I239">
        <v>160</v>
      </c>
      <c r="J239">
        <v>56.3</v>
      </c>
      <c r="K239" t="s">
        <v>1433</v>
      </c>
      <c r="L239" t="s">
        <v>1434</v>
      </c>
    </row>
    <row r="240" spans="1:12" hidden="1" x14ac:dyDescent="0.25">
      <c r="A240" t="s">
        <v>1435</v>
      </c>
      <c r="B240">
        <v>2020</v>
      </c>
      <c r="C240" t="s">
        <v>1480</v>
      </c>
      <c r="D240" t="s">
        <v>1152</v>
      </c>
      <c r="E240" t="s">
        <v>1423</v>
      </c>
      <c r="F240" t="s">
        <v>373</v>
      </c>
      <c r="G240" s="26">
        <v>45660</v>
      </c>
      <c r="H240">
        <v>86.9</v>
      </c>
      <c r="I240">
        <v>160</v>
      </c>
      <c r="J240">
        <v>56.3</v>
      </c>
      <c r="K240" t="s">
        <v>1450</v>
      </c>
      <c r="L240" t="s">
        <v>1426</v>
      </c>
    </row>
    <row r="241" spans="1:12" hidden="1" x14ac:dyDescent="0.25">
      <c r="A241" t="s">
        <v>1435</v>
      </c>
      <c r="B241">
        <v>2020</v>
      </c>
      <c r="C241" t="s">
        <v>1480</v>
      </c>
      <c r="D241" t="s">
        <v>1152</v>
      </c>
      <c r="E241" t="s">
        <v>1423</v>
      </c>
      <c r="F241" t="s">
        <v>373</v>
      </c>
      <c r="G241" s="26">
        <v>45660</v>
      </c>
      <c r="H241">
        <v>86.9</v>
      </c>
      <c r="I241">
        <v>160</v>
      </c>
      <c r="J241">
        <v>56.3</v>
      </c>
      <c r="K241" t="s">
        <v>1433</v>
      </c>
      <c r="L241" t="s">
        <v>1426</v>
      </c>
    </row>
    <row r="242" spans="1:12" hidden="1" x14ac:dyDescent="0.25">
      <c r="A242" t="s">
        <v>1435</v>
      </c>
      <c r="B242">
        <v>2025</v>
      </c>
      <c r="C242" t="s">
        <v>1480</v>
      </c>
      <c r="D242" t="s">
        <v>1152</v>
      </c>
      <c r="E242" t="s">
        <v>1423</v>
      </c>
      <c r="F242" t="s">
        <v>373</v>
      </c>
      <c r="G242" s="26">
        <v>41550</v>
      </c>
      <c r="H242">
        <v>101</v>
      </c>
      <c r="I242">
        <v>186</v>
      </c>
      <c r="J242">
        <v>65.3</v>
      </c>
      <c r="K242" t="s">
        <v>1451</v>
      </c>
      <c r="L242" t="s">
        <v>1426</v>
      </c>
    </row>
    <row r="243" spans="1:12" hidden="1" x14ac:dyDescent="0.25">
      <c r="A243" t="s">
        <v>1435</v>
      </c>
      <c r="B243">
        <v>2025</v>
      </c>
      <c r="C243" t="s">
        <v>1480</v>
      </c>
      <c r="D243" t="s">
        <v>1152</v>
      </c>
      <c r="E243" t="s">
        <v>1423</v>
      </c>
      <c r="F243" t="s">
        <v>373</v>
      </c>
      <c r="G243" s="26">
        <v>41550</v>
      </c>
      <c r="H243">
        <v>101</v>
      </c>
      <c r="I243">
        <v>186</v>
      </c>
      <c r="J243">
        <v>65.3</v>
      </c>
      <c r="K243" t="s">
        <v>1436</v>
      </c>
      <c r="L243" t="s">
        <v>1426</v>
      </c>
    </row>
    <row r="244" spans="1:12" hidden="1" x14ac:dyDescent="0.25">
      <c r="A244" t="s">
        <v>1435</v>
      </c>
      <c r="B244">
        <v>2030</v>
      </c>
      <c r="C244" t="s">
        <v>1480</v>
      </c>
      <c r="D244" t="s">
        <v>1152</v>
      </c>
      <c r="E244" t="s">
        <v>1423</v>
      </c>
      <c r="F244" t="s">
        <v>373</v>
      </c>
      <c r="G244" s="26">
        <v>36920</v>
      </c>
      <c r="H244">
        <v>105</v>
      </c>
      <c r="I244">
        <v>195</v>
      </c>
      <c r="J244">
        <v>68.099999999999994</v>
      </c>
      <c r="K244" t="s">
        <v>1452</v>
      </c>
      <c r="L244" t="s">
        <v>1426</v>
      </c>
    </row>
    <row r="245" spans="1:12" hidden="1" x14ac:dyDescent="0.25">
      <c r="A245" t="s">
        <v>1435</v>
      </c>
      <c r="B245">
        <v>2030</v>
      </c>
      <c r="C245" t="s">
        <v>1480</v>
      </c>
      <c r="D245" t="s">
        <v>1152</v>
      </c>
      <c r="E245" t="s">
        <v>1423</v>
      </c>
      <c r="F245" t="s">
        <v>373</v>
      </c>
      <c r="G245" s="26">
        <v>36920</v>
      </c>
      <c r="H245">
        <v>105</v>
      </c>
      <c r="I245">
        <v>195</v>
      </c>
      <c r="J245">
        <v>68.099999999999994</v>
      </c>
      <c r="K245" t="s">
        <v>1437</v>
      </c>
      <c r="L245" t="s">
        <v>1426</v>
      </c>
    </row>
    <row r="246" spans="1:12" hidden="1" x14ac:dyDescent="0.25">
      <c r="A246" t="s">
        <v>1435</v>
      </c>
      <c r="B246">
        <v>2035</v>
      </c>
      <c r="C246" t="s">
        <v>1480</v>
      </c>
      <c r="D246" t="s">
        <v>1152</v>
      </c>
      <c r="E246" t="s">
        <v>1423</v>
      </c>
      <c r="F246" t="s">
        <v>373</v>
      </c>
      <c r="G246" s="26">
        <v>34770</v>
      </c>
      <c r="H246">
        <v>118</v>
      </c>
      <c r="I246">
        <v>217</v>
      </c>
      <c r="J246">
        <v>76.5</v>
      </c>
      <c r="K246" t="s">
        <v>1453</v>
      </c>
      <c r="L246" t="s">
        <v>1426</v>
      </c>
    </row>
    <row r="247" spans="1:12" hidden="1" x14ac:dyDescent="0.25">
      <c r="A247" t="s">
        <v>1435</v>
      </c>
      <c r="B247">
        <v>2035</v>
      </c>
      <c r="C247" t="s">
        <v>1480</v>
      </c>
      <c r="D247" t="s">
        <v>1152</v>
      </c>
      <c r="E247" t="s">
        <v>1423</v>
      </c>
      <c r="F247" t="s">
        <v>373</v>
      </c>
      <c r="G247" s="26">
        <v>34770</v>
      </c>
      <c r="H247">
        <v>118</v>
      </c>
      <c r="I247">
        <v>217</v>
      </c>
      <c r="J247">
        <v>76.5</v>
      </c>
      <c r="K247" t="s">
        <v>1438</v>
      </c>
      <c r="L247" t="s">
        <v>1426</v>
      </c>
    </row>
    <row r="248" spans="1:12" hidden="1" x14ac:dyDescent="0.25">
      <c r="A248" t="s">
        <v>1435</v>
      </c>
      <c r="B248">
        <v>2040</v>
      </c>
      <c r="C248" t="s">
        <v>1480</v>
      </c>
      <c r="D248" t="s">
        <v>1152</v>
      </c>
      <c r="E248" t="s">
        <v>1423</v>
      </c>
      <c r="F248" t="s">
        <v>373</v>
      </c>
      <c r="G248" s="26">
        <v>33870</v>
      </c>
      <c r="H248">
        <v>123</v>
      </c>
      <c r="I248">
        <v>228</v>
      </c>
      <c r="J248">
        <v>80.099999999999994</v>
      </c>
      <c r="K248" t="s">
        <v>1430</v>
      </c>
      <c r="L248" t="s">
        <v>1426</v>
      </c>
    </row>
    <row r="249" spans="1:12" hidden="1" x14ac:dyDescent="0.25">
      <c r="A249" t="s">
        <v>1435</v>
      </c>
      <c r="B249">
        <v>2040</v>
      </c>
      <c r="C249" t="s">
        <v>1480</v>
      </c>
      <c r="D249" t="s">
        <v>1152</v>
      </c>
      <c r="E249" t="s">
        <v>1423</v>
      </c>
      <c r="F249" t="s">
        <v>373</v>
      </c>
      <c r="G249" s="26">
        <v>33870</v>
      </c>
      <c r="H249">
        <v>123</v>
      </c>
      <c r="I249">
        <v>228</v>
      </c>
      <c r="J249">
        <v>80.099999999999994</v>
      </c>
      <c r="K249" t="s">
        <v>1430</v>
      </c>
      <c r="L249" t="s">
        <v>1426</v>
      </c>
    </row>
    <row r="250" spans="1:12" hidden="1" x14ac:dyDescent="0.25">
      <c r="A250" t="s">
        <v>1435</v>
      </c>
      <c r="B250">
        <v>2045</v>
      </c>
      <c r="C250" t="s">
        <v>1480</v>
      </c>
      <c r="D250" t="s">
        <v>1152</v>
      </c>
      <c r="E250" t="s">
        <v>1423</v>
      </c>
      <c r="F250" t="s">
        <v>373</v>
      </c>
      <c r="G250" s="26">
        <v>32960</v>
      </c>
      <c r="H250">
        <v>129</v>
      </c>
      <c r="I250">
        <v>240</v>
      </c>
      <c r="J250">
        <v>83.7</v>
      </c>
      <c r="K250" t="s">
        <v>1430</v>
      </c>
      <c r="L250" t="s">
        <v>1426</v>
      </c>
    </row>
    <row r="251" spans="1:12" hidden="1" x14ac:dyDescent="0.25">
      <c r="A251" t="s">
        <v>1435</v>
      </c>
      <c r="B251">
        <v>2045</v>
      </c>
      <c r="C251" t="s">
        <v>1480</v>
      </c>
      <c r="D251" t="s">
        <v>1152</v>
      </c>
      <c r="E251" t="s">
        <v>1423</v>
      </c>
      <c r="F251" t="s">
        <v>373</v>
      </c>
      <c r="G251" s="26">
        <v>32960</v>
      </c>
      <c r="H251">
        <v>129</v>
      </c>
      <c r="I251">
        <v>240</v>
      </c>
      <c r="J251">
        <v>83.7</v>
      </c>
      <c r="K251" t="s">
        <v>1430</v>
      </c>
      <c r="L251" t="s">
        <v>1426</v>
      </c>
    </row>
    <row r="252" spans="1:12" hidden="1" x14ac:dyDescent="0.25">
      <c r="A252" t="s">
        <v>1435</v>
      </c>
      <c r="B252">
        <v>2050</v>
      </c>
      <c r="C252" t="s">
        <v>1480</v>
      </c>
      <c r="D252" t="s">
        <v>1152</v>
      </c>
      <c r="E252" t="s">
        <v>1423</v>
      </c>
      <c r="F252" t="s">
        <v>373</v>
      </c>
      <c r="G252" s="26">
        <v>32060</v>
      </c>
      <c r="H252">
        <v>134</v>
      </c>
      <c r="I252">
        <v>251</v>
      </c>
      <c r="J252">
        <v>87.5</v>
      </c>
      <c r="K252" t="s">
        <v>1454</v>
      </c>
      <c r="L252" t="s">
        <v>1426</v>
      </c>
    </row>
    <row r="253" spans="1:12" hidden="1" x14ac:dyDescent="0.25">
      <c r="A253" t="s">
        <v>1435</v>
      </c>
      <c r="B253">
        <v>2050</v>
      </c>
      <c r="C253" t="s">
        <v>1480</v>
      </c>
      <c r="D253" t="s">
        <v>1152</v>
      </c>
      <c r="E253" t="s">
        <v>1423</v>
      </c>
      <c r="F253" t="s">
        <v>373</v>
      </c>
      <c r="G253" s="26">
        <v>32060</v>
      </c>
      <c r="H253">
        <v>134</v>
      </c>
      <c r="I253">
        <v>251</v>
      </c>
      <c r="J253">
        <v>87.5</v>
      </c>
      <c r="K253" t="s">
        <v>1439</v>
      </c>
      <c r="L253" t="s">
        <v>1426</v>
      </c>
    </row>
  </sheetData>
  <autoFilter ref="A1:L253" xr:uid="{3495151A-B208-4B42-A231-3C32DA079D40}">
    <filterColumn colId="0">
      <filters>
        <filter val="ATB Mid"/>
      </filters>
    </filterColumn>
    <filterColumn colId="2">
      <filters>
        <filter val="Gasoline Internal Combustion Engine Vehicle"/>
      </filters>
    </filterColumn>
  </autoFilter>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2234-730C-40EB-9A52-8BF80C955A1B}">
  <dimension ref="A1:AG31"/>
  <sheetViews>
    <sheetView workbookViewId="0">
      <selection activeCell="C3" sqref="C3"/>
    </sheetView>
  </sheetViews>
  <sheetFormatPr defaultRowHeight="15" x14ac:dyDescent="0.25"/>
  <cols>
    <col min="2" max="2" width="54.28515625" customWidth="1"/>
    <col min="3" max="3" width="10.7109375" bestFit="1" customWidth="1"/>
    <col min="4" max="10" width="10.5703125" bestFit="1" customWidth="1"/>
  </cols>
  <sheetData>
    <row r="1" spans="1:10" x14ac:dyDescent="0.25">
      <c r="A1" s="1" t="s">
        <v>1481</v>
      </c>
    </row>
    <row r="2" spans="1:10" x14ac:dyDescent="0.25">
      <c r="B2" s="63"/>
      <c r="C2" s="67">
        <v>2020</v>
      </c>
      <c r="D2" s="67">
        <v>2025</v>
      </c>
      <c r="E2" s="67">
        <v>2030</v>
      </c>
      <c r="F2" s="67">
        <v>2035</v>
      </c>
      <c r="G2" s="67">
        <v>2040</v>
      </c>
      <c r="H2" s="67">
        <v>2045</v>
      </c>
      <c r="I2" s="67">
        <v>2050</v>
      </c>
    </row>
    <row r="3" spans="1:10" x14ac:dyDescent="0.25">
      <c r="A3" t="s">
        <v>1435</v>
      </c>
      <c r="B3" s="23" t="s">
        <v>1421</v>
      </c>
      <c r="C3" s="66">
        <f>SUMIFS(NREL_ATB_2020!$G:$G,NREL_ATB_2020!$A:$A,'NREL Calcs'!$A3,NREL_ATB_2020!$C:$C,'NREL Calcs'!$B3,NREL_ATB_2020!$B:$B,'NREL Calcs'!C$2)*cpi_2017to2012</f>
        <v>40332.562173629245</v>
      </c>
      <c r="D3" s="66">
        <f>SUMIFS(NREL_ATB_2020!$G:$G,NREL_ATB_2020!$A:$A,'NREL Calcs'!$A3,NREL_ATB_2020!$C:$C,'NREL Calcs'!$B3,NREL_ATB_2020!$B:$B,'NREL Calcs'!D$2)*cpi_2017to2012</f>
        <v>37007.420610313318</v>
      </c>
      <c r="E3" s="66">
        <f>SUMIFS(NREL_ATB_2020!$G:$G,NREL_ATB_2020!$A:$A,'NREL Calcs'!$A3,NREL_ATB_2020!$C:$C,'NREL Calcs'!$B3,NREL_ATB_2020!$B:$B,'NREL Calcs'!E$2)*cpi_2017to2012</f>
        <v>33532.41351174935</v>
      </c>
      <c r="F3" s="66">
        <f>SUMIFS(NREL_ATB_2020!$G:$G,NREL_ATB_2020!$A:$A,'NREL Calcs'!$A3,NREL_ATB_2020!$C:$C,'NREL Calcs'!$B3,NREL_ATB_2020!$B:$B,'NREL Calcs'!F$2)*cpi_2017to2012</f>
        <v>32595.753916449088</v>
      </c>
      <c r="G3" s="66">
        <f>SUMIFS(NREL_ATB_2020!$G:$G,NREL_ATB_2020!$A:$A,'NREL Calcs'!$A3,NREL_ATB_2020!$C:$C,'NREL Calcs'!$B3,NREL_ATB_2020!$B:$B,'NREL Calcs'!G$2)*cpi_2017to2012</f>
        <v>31434.296018276764</v>
      </c>
      <c r="H3" s="66">
        <f>SUMIFS(NREL_ATB_2020!$G:$G,NREL_ATB_2020!$A:$A,'NREL Calcs'!$A3,NREL_ATB_2020!$C:$C,'NREL Calcs'!$B3,NREL_ATB_2020!$B:$B,'NREL Calcs'!H$2)*cpi_2017to2012</f>
        <v>30263.471524151435</v>
      </c>
      <c r="I3" s="66">
        <f>SUMIFS(NREL_ATB_2020!$G:$G,NREL_ATB_2020!$A:$A,'NREL Calcs'!$A3,NREL_ATB_2020!$C:$C,'NREL Calcs'!$B3,NREL_ATB_2020!$B:$B,'NREL Calcs'!I$2)*cpi_2017to2012</f>
        <v>29092.64703002611</v>
      </c>
      <c r="J3">
        <f>I3/I9</f>
        <v>1.1364800585437249</v>
      </c>
    </row>
    <row r="4" spans="1:10" x14ac:dyDescent="0.25">
      <c r="A4" t="s">
        <v>1435</v>
      </c>
      <c r="B4" t="s">
        <v>1440</v>
      </c>
      <c r="C4" s="62">
        <f>SUMIFS(NREL_ATB_2020!$G:$G,NREL_ATB_2020!$A:$A,'NREL Calcs'!$A4,NREL_ATB_2020!$C:$C,'NREL Calcs'!$B4,NREL_ATB_2020!$B:$B,'NREL Calcs'!C$2)*cpi_2017to2012</f>
        <v>52125.106478459529</v>
      </c>
      <c r="D4" s="62">
        <f>SUMIFS(NREL_ATB_2020!$G:$G,NREL_ATB_2020!$A:$A,'NREL Calcs'!$A4,NREL_ATB_2020!$C:$C,'NREL Calcs'!$B4,NREL_ATB_2020!$B:$B,'NREL Calcs'!D$2)*cpi_2017to2012</f>
        <v>45765.187826370755</v>
      </c>
      <c r="E4" s="62">
        <f>SUMIFS(NREL_ATB_2020!$G:$G,NREL_ATB_2020!$A:$A,'NREL Calcs'!$A4,NREL_ATB_2020!$C:$C,'NREL Calcs'!$B4,NREL_ATB_2020!$B:$B,'NREL Calcs'!E$2)*cpi_2017to2012</f>
        <v>40117.130466710187</v>
      </c>
      <c r="F4" s="62">
        <f>SUMIFS(NREL_ATB_2020!$G:$G,NREL_ATB_2020!$A:$A,'NREL Calcs'!$A4,NREL_ATB_2020!$C:$C,'NREL Calcs'!$B4,NREL_ATB_2020!$B:$B,'NREL Calcs'!F$2)*cpi_2017to2012</f>
        <v>39133.63789164491</v>
      </c>
      <c r="G4" s="62">
        <f>SUMIFS(NREL_ATB_2020!$G:$G,NREL_ATB_2020!$A:$A,'NREL Calcs'!$A4,NREL_ATB_2020!$C:$C,'NREL Calcs'!$B4,NREL_ATB_2020!$B:$B,'NREL Calcs'!G$2)*cpi_2017to2012</f>
        <v>37503.850195822451</v>
      </c>
      <c r="H4" s="62">
        <f>SUMIFS(NREL_ATB_2020!$G:$G,NREL_ATB_2020!$A:$A,'NREL Calcs'!$A4,NREL_ATB_2020!$C:$C,'NREL Calcs'!$B4,NREL_ATB_2020!$B:$B,'NREL Calcs'!H$2)*cpi_2017to2012</f>
        <v>35874.0625</v>
      </c>
      <c r="I4" s="62">
        <f>SUMIFS(NREL_ATB_2020!$G:$G,NREL_ATB_2020!$A:$A,'NREL Calcs'!$A4,NREL_ATB_2020!$C:$C,'NREL Calcs'!$B4,NREL_ATB_2020!$B:$B,'NREL Calcs'!I$2)*cpi_2017to2012</f>
        <v>34244.274804177549</v>
      </c>
    </row>
    <row r="5" spans="1:10" x14ac:dyDescent="0.25">
      <c r="A5" t="s">
        <v>1435</v>
      </c>
      <c r="B5" t="s">
        <v>1441</v>
      </c>
      <c r="C5" s="62">
        <f>SUMIFS(NREL_ATB_2020!$G:$G,NREL_ATB_2020!$A:$A,'NREL Calcs'!$A5,NREL_ATB_2020!$C:$C,'NREL Calcs'!$B5,NREL_ATB_2020!$B:$B,'NREL Calcs'!C$2)*cpi_2017to2012</f>
        <v>70118.337304177549</v>
      </c>
      <c r="D5" s="62">
        <f>SUMIFS(NREL_ATB_2020!$G:$G,NREL_ATB_2020!$A:$A,'NREL Calcs'!$A5,NREL_ATB_2020!$C:$C,'NREL Calcs'!$B5,NREL_ATB_2020!$B:$B,'NREL Calcs'!D$2)*cpi_2017to2012</f>
        <v>59150.053443211487</v>
      </c>
      <c r="E5" s="62">
        <f>SUMIFS(NREL_ATB_2020!$G:$G,NREL_ATB_2020!$A:$A,'NREL Calcs'!$A5,NREL_ATB_2020!$C:$C,'NREL Calcs'!$B5,NREL_ATB_2020!$B:$B,'NREL Calcs'!E$2)*cpi_2017to2012</f>
        <v>49024.763218015665</v>
      </c>
      <c r="F5" s="62">
        <f>SUMIFS(NREL_ATB_2020!$G:$G,NREL_ATB_2020!$A:$A,'NREL Calcs'!$A5,NREL_ATB_2020!$C:$C,'NREL Calcs'!$B5,NREL_ATB_2020!$B:$B,'NREL Calcs'!F$2)*cpi_2017to2012</f>
        <v>46392.749755221936</v>
      </c>
      <c r="G5" s="62">
        <f>SUMIFS(NREL_ATB_2020!$G:$G,NREL_ATB_2020!$A:$A,'NREL Calcs'!$A5,NREL_ATB_2020!$C:$C,'NREL Calcs'!$B5,NREL_ATB_2020!$B:$B,'NREL Calcs'!G$2)*cpi_2017to2012</f>
        <v>44097.933746736293</v>
      </c>
      <c r="H5" s="62">
        <f>SUMIFS(NREL_ATB_2020!$G:$G,NREL_ATB_2020!$A:$A,'NREL Calcs'!$A5,NREL_ATB_2020!$C:$C,'NREL Calcs'!$B5,NREL_ATB_2020!$B:$B,'NREL Calcs'!H$2)*cpi_2017to2012</f>
        <v>41803.11773825065</v>
      </c>
      <c r="I5" s="62">
        <f>SUMIFS(NREL_ATB_2020!$G:$G,NREL_ATB_2020!$A:$A,'NREL Calcs'!$A5,NREL_ATB_2020!$C:$C,'NREL Calcs'!$B5,NREL_ATB_2020!$B:$B,'NREL Calcs'!I$2)*cpi_2017to2012</f>
        <v>39498.93513381201</v>
      </c>
    </row>
    <row r="6" spans="1:10" x14ac:dyDescent="0.25">
      <c r="A6" t="s">
        <v>1435</v>
      </c>
      <c r="B6" s="23" t="s">
        <v>1442</v>
      </c>
      <c r="C6" s="66">
        <f>SUMIFS(NREL_ATB_2020!$G:$G,NREL_ATB_2020!$A:$A,'NREL Calcs'!$A6,NREL_ATB_2020!$C:$C,'NREL Calcs'!$B6,NREL_ATB_2020!$B:$B,'NREL Calcs'!C$2)*cpi_2017to2012</f>
        <v>27191.228051566581</v>
      </c>
      <c r="D6" s="66">
        <f>SUMIFS(NREL_ATB_2020!$G:$G,NREL_ATB_2020!$A:$A,'NREL Calcs'!$A6,NREL_ATB_2020!$C:$C,'NREL Calcs'!$B6,NREL_ATB_2020!$B:$B,'NREL Calcs'!D$2)*cpi_2017to2012</f>
        <v>29027.080858355093</v>
      </c>
      <c r="E6" s="66">
        <f>SUMIFS(NREL_ATB_2020!$G:$G,NREL_ATB_2020!$A:$A,'NREL Calcs'!$A6,NREL_ATB_2020!$C:$C,'NREL Calcs'!$B6,NREL_ATB_2020!$B:$B,'NREL Calcs'!E$2)*cpi_2017to2012</f>
        <v>29223.779373368146</v>
      </c>
      <c r="F6" s="66">
        <f>SUMIFS(NREL_ATB_2020!$G:$G,NREL_ATB_2020!$A:$A,'NREL Calcs'!$A6,NREL_ATB_2020!$C:$C,'NREL Calcs'!$B6,NREL_ATB_2020!$B:$B,'NREL Calcs'!F$2)*cpi_2017to2012</f>
        <v>28849.115535248042</v>
      </c>
      <c r="G6" s="66">
        <f>SUMIFS(NREL_ATB_2020!$G:$G,NREL_ATB_2020!$A:$A,'NREL Calcs'!$A6,NREL_ATB_2020!$C:$C,'NREL Calcs'!$B6,NREL_ATB_2020!$B:$B,'NREL Calcs'!G$2)*cpi_2017to2012</f>
        <v>28390.152333550916</v>
      </c>
      <c r="H6" s="66">
        <f>SUMIFS(NREL_ATB_2020!$G:$G,NREL_ATB_2020!$A:$A,'NREL Calcs'!$A6,NREL_ATB_2020!$C:$C,'NREL Calcs'!$B6,NREL_ATB_2020!$B:$B,'NREL Calcs'!H$2)*cpi_2017to2012</f>
        <v>27940.55572780679</v>
      </c>
      <c r="I6" s="66">
        <f>SUMIFS(NREL_ATB_2020!$G:$G,NREL_ATB_2020!$A:$A,'NREL Calcs'!$A6,NREL_ATB_2020!$C:$C,'NREL Calcs'!$B6,NREL_ATB_2020!$B:$B,'NREL Calcs'!I$2)*cpi_2017to2012</f>
        <v>27481.59252610966</v>
      </c>
    </row>
    <row r="7" spans="1:10" x14ac:dyDescent="0.25">
      <c r="A7" t="s">
        <v>1435</v>
      </c>
      <c r="B7" t="s">
        <v>1455</v>
      </c>
      <c r="C7" s="62">
        <f>SUMIFS(NREL_ATB_2020!$G:$G,NREL_ATB_2020!$A:$A,'NREL Calcs'!$A7,NREL_ATB_2020!$C:$C,'NREL Calcs'!$B7,NREL_ATB_2020!$B:$B,'NREL Calcs'!C$2)*cpi_2017to2012</f>
        <v>49774.090894255874</v>
      </c>
      <c r="D7" s="62">
        <f>SUMIFS(NREL_ATB_2020!$G:$G,NREL_ATB_2020!$A:$A,'NREL Calcs'!$A7,NREL_ATB_2020!$C:$C,'NREL Calcs'!$B7,NREL_ATB_2020!$B:$B,'NREL Calcs'!D$2)*cpi_2017to2012</f>
        <v>43067.608191906009</v>
      </c>
      <c r="E7" s="62">
        <f>SUMIFS(NREL_ATB_2020!$G:$G,NREL_ATB_2020!$A:$A,'NREL Calcs'!$A7,NREL_ATB_2020!$C:$C,'NREL Calcs'!$B7,NREL_ATB_2020!$B:$B,'NREL Calcs'!E$2)*cpi_2017to2012</f>
        <v>38487.342770887728</v>
      </c>
      <c r="F7" s="62">
        <f>SUMIFS(NREL_ATB_2020!$G:$G,NREL_ATB_2020!$A:$A,'NREL Calcs'!$A7,NREL_ATB_2020!$C:$C,'NREL Calcs'!$B7,NREL_ATB_2020!$B:$B,'NREL Calcs'!F$2)*cpi_2017to2012</f>
        <v>35349.533126631854</v>
      </c>
      <c r="G7" s="62">
        <f>SUMIFS(NREL_ATB_2020!$G:$G,NREL_ATB_2020!$A:$A,'NREL Calcs'!$A7,NREL_ATB_2020!$C:$C,'NREL Calcs'!$B7,NREL_ATB_2020!$B:$B,'NREL Calcs'!G$2)*cpi_2017to2012</f>
        <v>33991.376713446472</v>
      </c>
      <c r="H7" s="62">
        <f>SUMIFS(NREL_ATB_2020!$G:$G,NREL_ATB_2020!$A:$A,'NREL Calcs'!$A7,NREL_ATB_2020!$C:$C,'NREL Calcs'!$B7,NREL_ATB_2020!$B:$B,'NREL Calcs'!H$2)*cpi_2017to2012</f>
        <v>32642.586896214099</v>
      </c>
      <c r="I7" s="62">
        <f>SUMIFS(NREL_ATB_2020!$G:$G,NREL_ATB_2020!$A:$A,'NREL Calcs'!$A7,NREL_ATB_2020!$C:$C,'NREL Calcs'!$B7,NREL_ATB_2020!$B:$B,'NREL Calcs'!I$2)*cpi_2017to2012</f>
        <v>31284.430483028722</v>
      </c>
    </row>
    <row r="8" spans="1:10" x14ac:dyDescent="0.25">
      <c r="A8" t="s">
        <v>1435</v>
      </c>
      <c r="B8" t="s">
        <v>1459</v>
      </c>
      <c r="C8" s="62">
        <f>SUMIFS(NREL_ATB_2020!$G:$G,NREL_ATB_2020!$A:$A,'NREL Calcs'!$A8,NREL_ATB_2020!$C:$C,'NREL Calcs'!$B8,NREL_ATB_2020!$B:$B,'NREL Calcs'!C$2)*cpi_2017to2012</f>
        <v>28998.981070496084</v>
      </c>
      <c r="D8" s="62">
        <f>SUMIFS(NREL_ATB_2020!$G:$G,NREL_ATB_2020!$A:$A,'NREL Calcs'!$A8,NREL_ATB_2020!$C:$C,'NREL Calcs'!$B8,NREL_ATB_2020!$B:$B,'NREL Calcs'!D$2)*cpi_2017to2012</f>
        <v>29973.107049608356</v>
      </c>
      <c r="E8" s="62">
        <f>SUMIFS(NREL_ATB_2020!$G:$G,NREL_ATB_2020!$A:$A,'NREL Calcs'!$A8,NREL_ATB_2020!$C:$C,'NREL Calcs'!$B8,NREL_ATB_2020!$B:$B,'NREL Calcs'!E$2)*cpi_2017to2012</f>
        <v>29532.877039817231</v>
      </c>
      <c r="F8" s="62">
        <f>SUMIFS(NREL_ATB_2020!$G:$G,NREL_ATB_2020!$A:$A,'NREL Calcs'!$A8,NREL_ATB_2020!$C:$C,'NREL Calcs'!$B8,NREL_ATB_2020!$B:$B,'NREL Calcs'!F$2)*cpi_2017to2012</f>
        <v>28661.78361618799</v>
      </c>
      <c r="G8" s="62">
        <f>SUMIFS(NREL_ATB_2020!$G:$G,NREL_ATB_2020!$A:$A,'NREL Calcs'!$A8,NREL_ATB_2020!$C:$C,'NREL Calcs'!$B8,NREL_ATB_2020!$B:$B,'NREL Calcs'!G$2)*cpi_2017to2012</f>
        <v>28099.787859007833</v>
      </c>
      <c r="H8" s="62">
        <f>SUMIFS(NREL_ATB_2020!$G:$G,NREL_ATB_2020!$A:$A,'NREL Calcs'!$A8,NREL_ATB_2020!$C:$C,'NREL Calcs'!$B8,NREL_ATB_2020!$B:$B,'NREL Calcs'!H$2)*cpi_2017to2012</f>
        <v>27547.15869778068</v>
      </c>
      <c r="I8" s="62">
        <f>SUMIFS(NREL_ATB_2020!$G:$G,NREL_ATB_2020!$A:$A,'NREL Calcs'!$A8,NREL_ATB_2020!$C:$C,'NREL Calcs'!$B8,NREL_ATB_2020!$B:$B,'NREL Calcs'!I$2)*cpi_2017to2012</f>
        <v>26985.162940600523</v>
      </c>
    </row>
    <row r="9" spans="1:10" x14ac:dyDescent="0.25">
      <c r="A9" t="s">
        <v>1435</v>
      </c>
      <c r="B9" s="23" t="s">
        <v>1461</v>
      </c>
      <c r="C9" s="66">
        <f>SUMIFS(NREL_ATB_2020!$G:$G,NREL_ATB_2020!$A:$A,'NREL Calcs'!$A9,NREL_ATB_2020!$C:$C,'NREL Calcs'!$B9,NREL_ATB_2020!$B:$B,'NREL Calcs'!C$2)*cpi_2017to2012</f>
        <v>24325.04968994778</v>
      </c>
      <c r="D9" s="66">
        <f>SUMIFS(NREL_ATB_2020!$G:$G,NREL_ATB_2020!$A:$A,'NREL Calcs'!$A9,NREL_ATB_2020!$C:$C,'NREL Calcs'!$B9,NREL_ATB_2020!$B:$B,'NREL Calcs'!D$2)*cpi_2017to2012</f>
        <v>26357.601011749346</v>
      </c>
      <c r="E9" s="66">
        <f>SUMIFS(NREL_ATB_2020!$G:$G,NREL_ATB_2020!$A:$A,'NREL Calcs'!$A9,NREL_ATB_2020!$C:$C,'NREL Calcs'!$B9,NREL_ATB_2020!$B:$B,'NREL Calcs'!E$2)*cpi_2017to2012</f>
        <v>27144.395071801566</v>
      </c>
      <c r="F9" s="66">
        <f>SUMIFS(NREL_ATB_2020!$G:$G,NREL_ATB_2020!$A:$A,'NREL Calcs'!$A9,NREL_ATB_2020!$C:$C,'NREL Calcs'!$B9,NREL_ATB_2020!$B:$B,'NREL Calcs'!F$2)*cpi_2017to2012</f>
        <v>27125.661879895561</v>
      </c>
      <c r="G9" s="66">
        <f>SUMIFS(NREL_ATB_2020!$G:$G,NREL_ATB_2020!$A:$A,'NREL Calcs'!$A9,NREL_ATB_2020!$C:$C,'NREL Calcs'!$B9,NREL_ATB_2020!$B:$B,'NREL Calcs'!G$2)*cpi_2017to2012</f>
        <v>26619.865698433419</v>
      </c>
      <c r="H9" s="66">
        <f>SUMIFS(NREL_ATB_2020!$G:$G,NREL_ATB_2020!$A:$A,'NREL Calcs'!$A9,NREL_ATB_2020!$C:$C,'NREL Calcs'!$B9,NREL_ATB_2020!$B:$B,'NREL Calcs'!H$2)*cpi_2017to2012</f>
        <v>25936.10419386423</v>
      </c>
      <c r="I9" s="66">
        <f>SUMIFS(NREL_ATB_2020!$G:$G,NREL_ATB_2020!$A:$A,'NREL Calcs'!$A9,NREL_ATB_2020!$C:$C,'NREL Calcs'!$B9,NREL_ATB_2020!$B:$B,'NREL Calcs'!I$2)*cpi_2017to2012</f>
        <v>25598.906739556136</v>
      </c>
    </row>
    <row r="10" spans="1:10" x14ac:dyDescent="0.25">
      <c r="A10" t="s">
        <v>1435</v>
      </c>
      <c r="B10" t="s">
        <v>1473</v>
      </c>
      <c r="C10" s="62">
        <f>SUMIFS(NREL_ATB_2020!$G:$G,NREL_ATB_2020!$A:$A,'NREL Calcs'!$A10,NREL_ATB_2020!$C:$C,'NREL Calcs'!$B10,NREL_ATB_2020!$B:$B,'NREL Calcs'!C$2)*cpi_2017to2012</f>
        <v>29205.046181462141</v>
      </c>
      <c r="D10" s="62">
        <f>SUMIFS(NREL_ATB_2020!$G:$G,NREL_ATB_2020!$A:$A,'NREL Calcs'!$A10,NREL_ATB_2020!$C:$C,'NREL Calcs'!$B10,NREL_ATB_2020!$B:$B,'NREL Calcs'!D$2)*cpi_2017to2012</f>
        <v>30338.404291775456</v>
      </c>
      <c r="E10" s="62">
        <f>SUMIFS(NREL_ATB_2020!$G:$G,NREL_ATB_2020!$A:$A,'NREL Calcs'!$A10,NREL_ATB_2020!$C:$C,'NREL Calcs'!$B10,NREL_ATB_2020!$B:$B,'NREL Calcs'!E$2)*cpi_2017to2012</f>
        <v>30319.671099869451</v>
      </c>
      <c r="F10" s="62">
        <f>SUMIFS(NREL_ATB_2020!$G:$G,NREL_ATB_2020!$A:$A,'NREL Calcs'!$A10,NREL_ATB_2020!$C:$C,'NREL Calcs'!$B10,NREL_ATB_2020!$B:$B,'NREL Calcs'!F$2)*cpi_2017to2012</f>
        <v>28474.451697127937</v>
      </c>
      <c r="G10" s="62">
        <f>SUMIFS(NREL_ATB_2020!$G:$G,NREL_ATB_2020!$A:$A,'NREL Calcs'!$A10,NREL_ATB_2020!$C:$C,'NREL Calcs'!$B10,NREL_ATB_2020!$B:$B,'NREL Calcs'!G$2)*cpi_2017to2012</f>
        <v>27884.356152088774</v>
      </c>
      <c r="H10" s="62">
        <f>SUMIFS(NREL_ATB_2020!$G:$G,NREL_ATB_2020!$A:$A,'NREL Calcs'!$A10,NREL_ATB_2020!$C:$C,'NREL Calcs'!$B10,NREL_ATB_2020!$B:$B,'NREL Calcs'!H$2)*cpi_2017to2012</f>
        <v>27106.928687989555</v>
      </c>
      <c r="I10" s="62">
        <f>SUMIFS(NREL_ATB_2020!$G:$G,NREL_ATB_2020!$A:$A,'NREL Calcs'!$A10,NREL_ATB_2020!$C:$C,'NREL Calcs'!$B10,NREL_ATB_2020!$B:$B,'NREL Calcs'!I$2)*cpi_2017to2012</f>
        <v>26722.89825391645</v>
      </c>
    </row>
    <row r="11" spans="1:10" x14ac:dyDescent="0.25">
      <c r="A11" t="s">
        <v>1435</v>
      </c>
      <c r="B11" t="s">
        <v>1479</v>
      </c>
      <c r="C11" s="62">
        <f>SUMIFS(NREL_ATB_2020!$G:$G,NREL_ATB_2020!$A:$A,'NREL Calcs'!$A11,NREL_ATB_2020!$C:$C,'NREL Calcs'!$B11,NREL_ATB_2020!$B:$B,'NREL Calcs'!C$2)*cpi_2017to2012</f>
        <v>68301.217689295037</v>
      </c>
      <c r="D11" s="62">
        <f>SUMIFS(NREL_ATB_2020!$G:$G,NREL_ATB_2020!$A:$A,'NREL Calcs'!$A11,NREL_ATB_2020!$C:$C,'NREL Calcs'!$B11,NREL_ATB_2020!$B:$B,'NREL Calcs'!D$2)*cpi_2017to2012</f>
        <v>67551.890013054828</v>
      </c>
      <c r="E11" s="62">
        <f>SUMIFS(NREL_ATB_2020!$G:$G,NREL_ATB_2020!$A:$A,'NREL Calcs'!$A11,NREL_ATB_2020!$C:$C,'NREL Calcs'!$B11,NREL_ATB_2020!$B:$B,'NREL Calcs'!E$2)*cpi_2017to2012</f>
        <v>61519.802219321151</v>
      </c>
      <c r="F11" s="62">
        <f>SUMIFS(NREL_ATB_2020!$G:$G,NREL_ATB_2020!$A:$A,'NREL Calcs'!$A11,NREL_ATB_2020!$C:$C,'NREL Calcs'!$B11,NREL_ATB_2020!$B:$B,'NREL Calcs'!F$2)*cpi_2017to2012</f>
        <v>58990.821312010441</v>
      </c>
      <c r="G11" s="62">
        <f>SUMIFS(NREL_ATB_2020!$G:$G,NREL_ATB_2020!$A:$A,'NREL Calcs'!$A11,NREL_ATB_2020!$C:$C,'NREL Calcs'!$B11,NREL_ATB_2020!$B:$B,'NREL Calcs'!G$2)*cpi_2017to2012</f>
        <v>57716.964262402093</v>
      </c>
      <c r="H11" s="62">
        <f>SUMIFS(NREL_ATB_2020!$G:$G,NREL_ATB_2020!$A:$A,'NREL Calcs'!$A11,NREL_ATB_2020!$C:$C,'NREL Calcs'!$B11,NREL_ATB_2020!$B:$B,'NREL Calcs'!H$2)*cpi_2017to2012</f>
        <v>56443.107212793737</v>
      </c>
      <c r="I11" s="62">
        <f>SUMIFS(NREL_ATB_2020!$G:$G,NREL_ATB_2020!$A:$A,'NREL Calcs'!$A11,NREL_ATB_2020!$C:$C,'NREL Calcs'!$B11,NREL_ATB_2020!$B:$B,'NREL Calcs'!I$2)*cpi_2017to2012</f>
        <v>55169.250163185381</v>
      </c>
    </row>
    <row r="12" spans="1:10" x14ac:dyDescent="0.25">
      <c r="A12" t="s">
        <v>1435</v>
      </c>
      <c r="B12" t="s">
        <v>1480</v>
      </c>
      <c r="C12" s="62">
        <f>SUMIFS(NREL_ATB_2020!$G:$G,NREL_ATB_2020!$A:$A,'NREL Calcs'!$A12,NREL_ATB_2020!$C:$C,'NREL Calcs'!$B12,NREL_ATB_2020!$B:$B,'NREL Calcs'!C$2)*cpi_2017to2012</f>
        <v>85535.75424281985</v>
      </c>
      <c r="D12" s="62">
        <f>SUMIFS(NREL_ATB_2020!$G:$G,NREL_ATB_2020!$A:$A,'NREL Calcs'!$A12,NREL_ATB_2020!$C:$C,'NREL Calcs'!$B12,NREL_ATB_2020!$B:$B,'NREL Calcs'!D$2)*cpi_2017to2012</f>
        <v>77836.412369451704</v>
      </c>
      <c r="E12" s="62">
        <f>SUMIFS(NREL_ATB_2020!$G:$G,NREL_ATB_2020!$A:$A,'NREL Calcs'!$A12,NREL_ATB_2020!$C:$C,'NREL Calcs'!$B12,NREL_ATB_2020!$B:$B,'NREL Calcs'!E$2)*cpi_2017to2012</f>
        <v>69162.944516971285</v>
      </c>
      <c r="F12" s="62">
        <f>SUMIFS(NREL_ATB_2020!$G:$G,NREL_ATB_2020!$A:$A,'NREL Calcs'!$A12,NREL_ATB_2020!$C:$C,'NREL Calcs'!$B12,NREL_ATB_2020!$B:$B,'NREL Calcs'!F$2)*cpi_2017to2012</f>
        <v>65135.308257180157</v>
      </c>
      <c r="G12" s="62">
        <f>SUMIFS(NREL_ATB_2020!$G:$G,NREL_ATB_2020!$A:$A,'NREL Calcs'!$A12,NREL_ATB_2020!$C:$C,'NREL Calcs'!$B12,NREL_ATB_2020!$B:$B,'NREL Calcs'!G$2)*cpi_2017to2012</f>
        <v>63449.320985639686</v>
      </c>
      <c r="H12" s="62">
        <f>SUMIFS(NREL_ATB_2020!$G:$G,NREL_ATB_2020!$A:$A,'NREL Calcs'!$A12,NREL_ATB_2020!$C:$C,'NREL Calcs'!$B12,NREL_ATB_2020!$B:$B,'NREL Calcs'!H$2)*cpi_2017to2012</f>
        <v>61744.600522193214</v>
      </c>
      <c r="I12" s="62">
        <f>SUMIFS(NREL_ATB_2020!$G:$G,NREL_ATB_2020!$A:$A,'NREL Calcs'!$A12,NREL_ATB_2020!$C:$C,'NREL Calcs'!$B12,NREL_ATB_2020!$B:$B,'NREL Calcs'!I$2)*cpi_2017to2012</f>
        <v>60058.613250652743</v>
      </c>
    </row>
    <row r="15" spans="1:10" x14ac:dyDescent="0.25">
      <c r="A15" s="1" t="s">
        <v>1482</v>
      </c>
      <c r="B15" s="68" t="s">
        <v>1483</v>
      </c>
      <c r="C15" s="68">
        <f>C2</f>
        <v>2020</v>
      </c>
      <c r="D15" s="68">
        <f t="shared" ref="D15:I15" si="0">D2</f>
        <v>2025</v>
      </c>
      <c r="E15" s="68">
        <f t="shared" si="0"/>
        <v>2030</v>
      </c>
      <c r="F15" s="68">
        <f t="shared" si="0"/>
        <v>2035</v>
      </c>
      <c r="G15" s="68">
        <f t="shared" si="0"/>
        <v>2040</v>
      </c>
      <c r="H15" s="68">
        <f t="shared" si="0"/>
        <v>2045</v>
      </c>
      <c r="I15" s="68">
        <f t="shared" si="0"/>
        <v>2050</v>
      </c>
    </row>
    <row r="16" spans="1:10" x14ac:dyDescent="0.25">
      <c r="B16" t="s">
        <v>1487</v>
      </c>
      <c r="C16" s="62">
        <f>SUMIFS('AEO 2021 52'!19:19,'AEO 2021 52'!$14:$14,'NREL Calcs'!C15)*1000*cpi_2020to2012</f>
        <v>25760.3242013052</v>
      </c>
      <c r="D16" s="62">
        <f>SUMIFS('AEO 2021 52'!19:19,'AEO 2021 52'!$14:$14,'NREL Calcs'!D15)*1000*cpi_2020to2012</f>
        <v>26342.360174204347</v>
      </c>
      <c r="E16" s="62">
        <f>SUMIFS('AEO 2021 52'!19:19,'AEO 2021 52'!$14:$14,'NREL Calcs'!E15)*1000*cpi_2020to2012</f>
        <v>26718.668972609361</v>
      </c>
      <c r="F16" s="62">
        <f>SUMIFS('AEO 2021 52'!19:19,'AEO 2021 52'!$14:$14,'NREL Calcs'!F15)*1000*cpi_2020to2012</f>
        <v>26969.022249432986</v>
      </c>
      <c r="G16" s="62">
        <f>SUMIFS('AEO 2021 52'!19:19,'AEO 2021 52'!$14:$14,'NREL Calcs'!G15)*1000*cpi_2020to2012</f>
        <v>27147.050280320389</v>
      </c>
      <c r="H16" s="62">
        <f>SUMIFS('AEO 2021 52'!19:19,'AEO 2021 52'!$14:$14,'NREL Calcs'!H15)*1000*cpi_2020to2012</f>
        <v>27310.950186653583</v>
      </c>
      <c r="I16" s="62">
        <f>SUMIFS('AEO 2021 52'!19:19,'AEO 2021 52'!$14:$14,'NREL Calcs'!I15)*1000*cpi_2020to2012</f>
        <v>27450.748183152962</v>
      </c>
    </row>
    <row r="17" spans="1:33" x14ac:dyDescent="0.25">
      <c r="B17" t="s">
        <v>1489</v>
      </c>
      <c r="C17" s="62">
        <f>SUMIFS('AEO 2021 52'!36:36,'AEO 2021 52'!$14:$14,'NREL Calcs'!C15)*1000*cpi_2020to2012</f>
        <v>29323.176225917759</v>
      </c>
      <c r="D17" s="62">
        <f>SUMIFS('AEO 2021 52'!36:36,'AEO 2021 52'!$14:$14,'NREL Calcs'!D15)*1000*cpi_2020to2012</f>
        <v>29779.434986480486</v>
      </c>
      <c r="E17" s="62">
        <f>SUMIFS('AEO 2021 52'!36:36,'AEO 2021 52'!$14:$14,'NREL Calcs'!E15)*1000*cpi_2020to2012</f>
        <v>30126.741475702347</v>
      </c>
      <c r="F17" s="62">
        <f>SUMIFS('AEO 2021 52'!36:36,'AEO 2021 52'!$14:$14,'NREL Calcs'!F15)*1000*cpi_2020to2012</f>
        <v>30370.640135280188</v>
      </c>
      <c r="G17" s="62">
        <f>SUMIFS('AEO 2021 52'!36:36,'AEO 2021 52'!$14:$14,'NREL Calcs'!G15)*1000*cpi_2020to2012</f>
        <v>30541.525151040725</v>
      </c>
      <c r="H17" s="62">
        <f>SUMIFS('AEO 2021 52'!36:36,'AEO 2021 52'!$14:$14,'NREL Calcs'!H15)*1000*cpi_2020to2012</f>
        <v>30702.312186027644</v>
      </c>
      <c r="I17" s="62">
        <f>SUMIFS('AEO 2021 52'!36:36,'AEO 2021 52'!$14:$14,'NREL Calcs'!I15)*1000*cpi_2020to2012</f>
        <v>30841.014600847728</v>
      </c>
    </row>
    <row r="18" spans="1:33" x14ac:dyDescent="0.25">
      <c r="B18" t="s">
        <v>1488</v>
      </c>
      <c r="C18" s="62">
        <f>SUMIFS('AEO 2021 52'!189:189,'AEO 2021 52'!$14:$14,'NREL Calcs'!C15)*1000*cpi_2020to2012</f>
        <v>41286.683321273056</v>
      </c>
      <c r="D18" s="62">
        <f>SUMIFS('AEO 2021 52'!189:189,'AEO 2021 52'!$14:$14,'NREL Calcs'!D15)*1000*cpi_2020to2012</f>
        <v>39603.239126188608</v>
      </c>
      <c r="E18" s="62">
        <f>SUMIFS('AEO 2021 52'!189:189,'AEO 2021 52'!$14:$14,'NREL Calcs'!E15)*1000*cpi_2020to2012</f>
        <v>38333.733189972605</v>
      </c>
      <c r="F18" s="62">
        <f>SUMIFS('AEO 2021 52'!189:189,'AEO 2021 52'!$14:$14,'NREL Calcs'!F15)*1000*cpi_2020to2012</f>
        <v>37617.940444246968</v>
      </c>
      <c r="G18" s="62">
        <f>SUMIFS('AEO 2021 52'!189:189,'AEO 2021 52'!$14:$14,'NREL Calcs'!G15)*1000*cpi_2020to2012</f>
        <v>37213.809193851892</v>
      </c>
      <c r="H18" s="62">
        <f>SUMIFS('AEO 2021 52'!189:189,'AEO 2021 52'!$14:$14,'NREL Calcs'!H15)*1000*cpi_2020to2012</f>
        <v>37251.11485892022</v>
      </c>
      <c r="I18" s="62">
        <f>SUMIFS('AEO 2021 52'!189:189,'AEO 2021 52'!$14:$14,'NREL Calcs'!I15)*1000*cpi_2020to2012</f>
        <v>37279.060619293625</v>
      </c>
    </row>
    <row r="21" spans="1:33" x14ac:dyDescent="0.25">
      <c r="A21" s="1" t="s">
        <v>1484</v>
      </c>
      <c r="C21" s="62"/>
      <c r="D21" s="62"/>
      <c r="E21" s="62"/>
      <c r="F21" s="62"/>
      <c r="G21" s="62"/>
      <c r="H21" s="62"/>
      <c r="I21" s="62"/>
    </row>
    <row r="22" spans="1:33" x14ac:dyDescent="0.25">
      <c r="B22" s="68" t="s">
        <v>1483</v>
      </c>
      <c r="C22" s="68">
        <f>C2</f>
        <v>2020</v>
      </c>
      <c r="D22" s="68">
        <f t="shared" ref="D22:I22" si="1">D2</f>
        <v>2025</v>
      </c>
      <c r="E22" s="68">
        <f t="shared" si="1"/>
        <v>2030</v>
      </c>
      <c r="F22" s="68">
        <f t="shared" si="1"/>
        <v>2035</v>
      </c>
      <c r="G22" s="68">
        <f t="shared" si="1"/>
        <v>2040</v>
      </c>
      <c r="H22" s="68">
        <f t="shared" si="1"/>
        <v>2045</v>
      </c>
      <c r="I22" s="68">
        <f t="shared" si="1"/>
        <v>2050</v>
      </c>
    </row>
    <row r="23" spans="1:33" x14ac:dyDescent="0.25">
      <c r="B23" t="s">
        <v>1405</v>
      </c>
      <c r="C23" s="61">
        <f>C9/C16</f>
        <v>0.94428352298125584</v>
      </c>
      <c r="D23" s="61">
        <f t="shared" ref="D23:I23" si="2">D9/D16</f>
        <v>1.0005785676546903</v>
      </c>
      <c r="E23" s="61">
        <f t="shared" si="2"/>
        <v>1.015933656711292</v>
      </c>
      <c r="F23" s="61">
        <f t="shared" si="2"/>
        <v>1.0058081316042471</v>
      </c>
      <c r="G23" s="61">
        <f t="shared" si="2"/>
        <v>0.98058041015715292</v>
      </c>
      <c r="H23" s="61">
        <f t="shared" si="2"/>
        <v>0.94965953277373638</v>
      </c>
      <c r="I23" s="61">
        <f t="shared" si="2"/>
        <v>0.93253949104624634</v>
      </c>
    </row>
    <row r="24" spans="1:33" x14ac:dyDescent="0.25">
      <c r="B24" t="s">
        <v>1407</v>
      </c>
      <c r="C24" s="61">
        <f>C6/C17</f>
        <v>0.92729477332449328</v>
      </c>
      <c r="D24" s="61">
        <f t="shared" ref="D24:H24" si="3">D6/D17</f>
        <v>0.97473578231195612</v>
      </c>
      <c r="E24" s="61">
        <f t="shared" si="3"/>
        <v>0.97002788691692887</v>
      </c>
      <c r="F24" s="61">
        <f t="shared" si="3"/>
        <v>0.94990146426763455</v>
      </c>
      <c r="G24" s="61">
        <f t="shared" si="3"/>
        <v>0.929559090227146</v>
      </c>
      <c r="H24" s="61">
        <f t="shared" si="3"/>
        <v>0.91004728108139998</v>
      </c>
      <c r="I24" s="61">
        <f>I6/I17</f>
        <v>0.89107290670503014</v>
      </c>
    </row>
    <row r="25" spans="1:33" x14ac:dyDescent="0.25">
      <c r="B25" t="s">
        <v>1406</v>
      </c>
      <c r="C25" s="61">
        <f>C3/C18</f>
        <v>0.97689034160919874</v>
      </c>
      <c r="D25" s="61">
        <f t="shared" ref="D25:H25" si="4">D3/D18</f>
        <v>0.93445438875329923</v>
      </c>
      <c r="E25" s="61">
        <f t="shared" si="4"/>
        <v>0.87474948880065795</v>
      </c>
      <c r="F25" s="61">
        <f t="shared" si="4"/>
        <v>0.86649490991562406</v>
      </c>
      <c r="G25" s="61">
        <f t="shared" si="4"/>
        <v>0.8446943943451517</v>
      </c>
      <c r="H25" s="61">
        <f t="shared" si="4"/>
        <v>0.8124178736332367</v>
      </c>
      <c r="I25" s="61">
        <f>I3/I18</f>
        <v>0.78040182737247754</v>
      </c>
      <c r="J25" s="61"/>
    </row>
    <row r="27" spans="1:33" x14ac:dyDescent="0.25">
      <c r="A27" s="1" t="s">
        <v>1490</v>
      </c>
    </row>
    <row r="28" spans="1:33" x14ac:dyDescent="0.25">
      <c r="B28" s="68"/>
      <c r="C28" s="68">
        <v>2020</v>
      </c>
      <c r="D28" s="68">
        <v>2021</v>
      </c>
      <c r="E28" s="68">
        <v>2022</v>
      </c>
      <c r="F28" s="68">
        <v>2023</v>
      </c>
      <c r="G28" s="68">
        <v>2024</v>
      </c>
      <c r="H28" s="68">
        <v>2025</v>
      </c>
      <c r="I28" s="68">
        <v>2026</v>
      </c>
      <c r="J28" s="68">
        <v>2027</v>
      </c>
      <c r="K28" s="68">
        <v>2028</v>
      </c>
      <c r="L28" s="68">
        <v>2029</v>
      </c>
      <c r="M28" s="68">
        <v>2030</v>
      </c>
      <c r="N28" s="68">
        <v>2031</v>
      </c>
      <c r="O28" s="68">
        <v>2032</v>
      </c>
      <c r="P28" s="68">
        <v>2033</v>
      </c>
      <c r="Q28" s="68">
        <v>2034</v>
      </c>
      <c r="R28" s="68">
        <v>2035</v>
      </c>
      <c r="S28" s="68">
        <v>2036</v>
      </c>
      <c r="T28" s="68">
        <v>2037</v>
      </c>
      <c r="U28" s="68">
        <v>2038</v>
      </c>
      <c r="V28" s="68">
        <v>2039</v>
      </c>
      <c r="W28" s="68">
        <v>2040</v>
      </c>
      <c r="X28" s="68">
        <v>2041</v>
      </c>
      <c r="Y28" s="68">
        <v>2042</v>
      </c>
      <c r="Z28" s="68">
        <v>2043</v>
      </c>
      <c r="AA28" s="68">
        <v>2044</v>
      </c>
      <c r="AB28" s="68">
        <v>2045</v>
      </c>
      <c r="AC28" s="68">
        <v>2046</v>
      </c>
      <c r="AD28" s="68">
        <v>2047</v>
      </c>
      <c r="AE28" s="68">
        <v>2048</v>
      </c>
      <c r="AF28" s="68">
        <v>2049</v>
      </c>
      <c r="AG28" s="68">
        <v>2050</v>
      </c>
    </row>
    <row r="29" spans="1:33" x14ac:dyDescent="0.25">
      <c r="B29" t="s">
        <v>1405</v>
      </c>
      <c r="C29">
        <f t="shared" ref="C29:D31" si="5">_xlfn.FORECAST.LINEAR(C$28,$C23:$I23,$C$22:$I$22)</f>
        <v>0.99410012457420383</v>
      </c>
      <c r="D29">
        <f t="shared" si="5"/>
        <v>0.99286852877333942</v>
      </c>
      <c r="E29">
        <f t="shared" ref="E29:AG29" si="6">_xlfn.FORECAST.LINEAR(E$28,$C23:$I23,$C$22:$I$22)</f>
        <v>0.99163693297247457</v>
      </c>
      <c r="F29">
        <f t="shared" si="6"/>
        <v>0.99040533717160972</v>
      </c>
      <c r="G29">
        <f t="shared" si="6"/>
        <v>0.98917374137074487</v>
      </c>
      <c r="H29">
        <f t="shared" si="6"/>
        <v>0.98794214556988003</v>
      </c>
      <c r="I29">
        <f t="shared" si="6"/>
        <v>0.98671054976901518</v>
      </c>
      <c r="J29">
        <f t="shared" si="6"/>
        <v>0.98547895396815033</v>
      </c>
      <c r="K29">
        <f t="shared" si="6"/>
        <v>0.98424735816728548</v>
      </c>
      <c r="L29">
        <f t="shared" si="6"/>
        <v>0.98301576236642063</v>
      </c>
      <c r="M29">
        <f t="shared" si="6"/>
        <v>0.98178416656555578</v>
      </c>
      <c r="N29">
        <f t="shared" si="6"/>
        <v>0.98055257076469093</v>
      </c>
      <c r="O29">
        <f t="shared" si="6"/>
        <v>0.97932097496382609</v>
      </c>
      <c r="P29">
        <f t="shared" si="6"/>
        <v>0.97808937916296124</v>
      </c>
      <c r="Q29">
        <f t="shared" si="6"/>
        <v>0.97685778336209639</v>
      </c>
      <c r="R29">
        <f t="shared" si="6"/>
        <v>0.97562618756123154</v>
      </c>
      <c r="S29">
        <f t="shared" si="6"/>
        <v>0.97439459176036669</v>
      </c>
      <c r="T29">
        <f t="shared" si="6"/>
        <v>0.97316299595950184</v>
      </c>
      <c r="U29">
        <f t="shared" si="6"/>
        <v>0.97193140015863699</v>
      </c>
      <c r="V29">
        <f t="shared" si="6"/>
        <v>0.97069980435777259</v>
      </c>
      <c r="W29">
        <f t="shared" si="6"/>
        <v>0.96946820855690774</v>
      </c>
      <c r="X29">
        <f t="shared" si="6"/>
        <v>0.96823661275604289</v>
      </c>
      <c r="Y29">
        <f t="shared" si="6"/>
        <v>0.96700501695517804</v>
      </c>
      <c r="Z29">
        <f t="shared" si="6"/>
        <v>0.96577342115431319</v>
      </c>
      <c r="AA29">
        <f t="shared" si="6"/>
        <v>0.96454182535344835</v>
      </c>
      <c r="AB29">
        <f t="shared" si="6"/>
        <v>0.9633102295525835</v>
      </c>
      <c r="AC29">
        <f t="shared" si="6"/>
        <v>0.96207863375171865</v>
      </c>
      <c r="AD29">
        <f t="shared" si="6"/>
        <v>0.9608470379508538</v>
      </c>
      <c r="AE29">
        <f t="shared" si="6"/>
        <v>0.95961544214998895</v>
      </c>
      <c r="AF29">
        <f t="shared" si="6"/>
        <v>0.9583838463491241</v>
      </c>
      <c r="AG29">
        <f t="shared" si="6"/>
        <v>0.95715225054825925</v>
      </c>
    </row>
    <row r="30" spans="1:33" x14ac:dyDescent="0.25">
      <c r="B30" t="s">
        <v>1407</v>
      </c>
      <c r="C30">
        <f t="shared" si="5"/>
        <v>0.9659318191559354</v>
      </c>
      <c r="D30">
        <f t="shared" si="5"/>
        <v>0.96394245202015494</v>
      </c>
      <c r="E30">
        <f t="shared" ref="E30:AG30" si="7">_xlfn.FORECAST.LINEAR(E$28,$C24:$I24,$C$22:$I$22)</f>
        <v>0.96195308488437448</v>
      </c>
      <c r="F30">
        <f t="shared" si="7"/>
        <v>0.95996371774859401</v>
      </c>
      <c r="G30">
        <f t="shared" si="7"/>
        <v>0.95797435061281355</v>
      </c>
      <c r="H30">
        <f t="shared" si="7"/>
        <v>0.95598498347703309</v>
      </c>
      <c r="I30">
        <f t="shared" si="7"/>
        <v>0.95399561634125263</v>
      </c>
      <c r="J30">
        <f t="shared" si="7"/>
        <v>0.95200624920547128</v>
      </c>
      <c r="K30">
        <f t="shared" si="7"/>
        <v>0.95001688206969082</v>
      </c>
      <c r="L30">
        <f t="shared" si="7"/>
        <v>0.94802751493391035</v>
      </c>
      <c r="M30">
        <f t="shared" si="7"/>
        <v>0.94603814779812989</v>
      </c>
      <c r="N30">
        <f t="shared" si="7"/>
        <v>0.94404878066234943</v>
      </c>
      <c r="O30">
        <f t="shared" si="7"/>
        <v>0.94205941352656897</v>
      </c>
      <c r="P30">
        <f t="shared" si="7"/>
        <v>0.94007004639078762</v>
      </c>
      <c r="Q30">
        <f t="shared" si="7"/>
        <v>0.93808067925500715</v>
      </c>
      <c r="R30">
        <f t="shared" si="7"/>
        <v>0.93609131211922669</v>
      </c>
      <c r="S30">
        <f t="shared" si="7"/>
        <v>0.93410194498344623</v>
      </c>
      <c r="T30">
        <f t="shared" si="7"/>
        <v>0.93211257784766577</v>
      </c>
      <c r="U30">
        <f t="shared" si="7"/>
        <v>0.93012321071188531</v>
      </c>
      <c r="V30">
        <f t="shared" si="7"/>
        <v>0.92813384357610396</v>
      </c>
      <c r="W30">
        <f t="shared" si="7"/>
        <v>0.92614447644032349</v>
      </c>
      <c r="X30">
        <f t="shared" si="7"/>
        <v>0.92415510930454303</v>
      </c>
      <c r="Y30">
        <f t="shared" si="7"/>
        <v>0.92216574216876257</v>
      </c>
      <c r="Z30">
        <f t="shared" si="7"/>
        <v>0.92017637503298211</v>
      </c>
      <c r="AA30">
        <f t="shared" si="7"/>
        <v>0.91818700789720165</v>
      </c>
      <c r="AB30">
        <f t="shared" si="7"/>
        <v>0.9161976407614203</v>
      </c>
      <c r="AC30">
        <f t="shared" si="7"/>
        <v>0.91420827362563983</v>
      </c>
      <c r="AD30">
        <f t="shared" si="7"/>
        <v>0.91221890648985937</v>
      </c>
      <c r="AE30">
        <f t="shared" si="7"/>
        <v>0.91022953935407891</v>
      </c>
      <c r="AF30">
        <f t="shared" si="7"/>
        <v>0.90824017221829845</v>
      </c>
      <c r="AG30">
        <f t="shared" si="7"/>
        <v>0.90625080508251799</v>
      </c>
    </row>
    <row r="31" spans="1:33" x14ac:dyDescent="0.25">
      <c r="B31" t="s">
        <v>1406</v>
      </c>
      <c r="C31">
        <f t="shared" si="5"/>
        <v>0.96254263928342709</v>
      </c>
      <c r="D31">
        <f t="shared" si="5"/>
        <v>0.95637411308767284</v>
      </c>
      <c r="E31">
        <f t="shared" ref="E31:AG31" si="8">_xlfn.FORECAST.LINEAR(E$28,$C25:$I25,$C$22:$I$22)</f>
        <v>0.95020558689191681</v>
      </c>
      <c r="F31">
        <f t="shared" si="8"/>
        <v>0.94403706069616078</v>
      </c>
      <c r="G31">
        <f t="shared" si="8"/>
        <v>0.93786853450040475</v>
      </c>
      <c r="H31">
        <f t="shared" si="8"/>
        <v>0.93170000830464872</v>
      </c>
      <c r="I31">
        <f t="shared" si="8"/>
        <v>0.92553148210889447</v>
      </c>
      <c r="J31">
        <f t="shared" si="8"/>
        <v>0.91936295591313844</v>
      </c>
      <c r="K31">
        <f t="shared" si="8"/>
        <v>0.91319442971738241</v>
      </c>
      <c r="L31">
        <f t="shared" si="8"/>
        <v>0.90702590352162638</v>
      </c>
      <c r="M31">
        <f t="shared" si="8"/>
        <v>0.90085737732587035</v>
      </c>
      <c r="N31">
        <f t="shared" si="8"/>
        <v>0.89468885113011609</v>
      </c>
      <c r="O31">
        <f t="shared" si="8"/>
        <v>0.88852032493436006</v>
      </c>
      <c r="P31">
        <f t="shared" si="8"/>
        <v>0.88235179873860403</v>
      </c>
      <c r="Q31">
        <f t="shared" si="8"/>
        <v>0.876183272542848</v>
      </c>
      <c r="R31">
        <f t="shared" si="8"/>
        <v>0.87001474634709197</v>
      </c>
      <c r="S31">
        <f t="shared" si="8"/>
        <v>0.86384622015133772</v>
      </c>
      <c r="T31">
        <f t="shared" si="8"/>
        <v>0.85767769395558169</v>
      </c>
      <c r="U31">
        <f t="shared" si="8"/>
        <v>0.85150916775982566</v>
      </c>
      <c r="V31">
        <f t="shared" si="8"/>
        <v>0.84534064156406963</v>
      </c>
      <c r="W31">
        <f t="shared" si="8"/>
        <v>0.8391721153683136</v>
      </c>
      <c r="X31">
        <f t="shared" si="8"/>
        <v>0.83300358917255934</v>
      </c>
      <c r="Y31">
        <f t="shared" si="8"/>
        <v>0.82683506297680331</v>
      </c>
      <c r="Z31">
        <f t="shared" si="8"/>
        <v>0.82066653678104728</v>
      </c>
      <c r="AA31">
        <f t="shared" si="8"/>
        <v>0.81449801058529125</v>
      </c>
      <c r="AB31">
        <f t="shared" si="8"/>
        <v>0.80832948438953522</v>
      </c>
      <c r="AC31">
        <f t="shared" si="8"/>
        <v>0.80216095819378097</v>
      </c>
      <c r="AD31">
        <f t="shared" si="8"/>
        <v>0.79599243199802494</v>
      </c>
      <c r="AE31">
        <f t="shared" si="8"/>
        <v>0.78982390580226891</v>
      </c>
      <c r="AF31">
        <f>_xlfn.FORECAST.LINEAR(AF$28,$C25:$I25,$C$22:$I$22)</f>
        <v>0.78365537960651288</v>
      </c>
      <c r="AG31">
        <f t="shared" si="8"/>
        <v>0.77748685341075685</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8BFA-32B0-4F91-B52C-E8EBAD1581E7}">
  <sheetPr>
    <tabColor theme="6"/>
  </sheetPr>
  <dimension ref="A2:AI157"/>
  <sheetViews>
    <sheetView topLeftCell="A140" zoomScale="80" zoomScaleNormal="80" workbookViewId="0">
      <selection activeCell="D153" sqref="D153"/>
    </sheetView>
  </sheetViews>
  <sheetFormatPr defaultColWidth="8.85546875" defaultRowHeight="15" x14ac:dyDescent="0.25"/>
  <cols>
    <col min="1" max="1" width="25.42578125" style="1" customWidth="1"/>
    <col min="2" max="2" width="21.42578125" customWidth="1"/>
    <col min="3" max="3" width="21.140625" bestFit="1" customWidth="1"/>
    <col min="4" max="4" width="17.28515625" customWidth="1"/>
    <col min="5" max="32" width="12.140625" customWidth="1"/>
    <col min="33" max="33" width="12.140625" bestFit="1" customWidth="1"/>
    <col min="34" max="35" width="12.28515625" bestFit="1" customWidth="1"/>
  </cols>
  <sheetData>
    <row r="2" spans="1:33" x14ac:dyDescent="0.25">
      <c r="B2" s="1" t="s">
        <v>1249</v>
      </c>
    </row>
    <row r="4" spans="1:33" x14ac:dyDescent="0.25">
      <c r="A4" s="1" t="s">
        <v>1400</v>
      </c>
      <c r="C4" s="1">
        <f>'AEO 2021 38'!E5</f>
        <v>2020</v>
      </c>
      <c r="D4" s="1">
        <f>'AEO 2021 38'!F5</f>
        <v>2021</v>
      </c>
      <c r="E4" s="1">
        <f>'AEO 2021 38'!G5</f>
        <v>2022</v>
      </c>
      <c r="F4" s="1">
        <f>'AEO 2021 38'!H5</f>
        <v>2023</v>
      </c>
      <c r="G4" s="1">
        <f>'AEO 2021 38'!I5</f>
        <v>2024</v>
      </c>
      <c r="H4" s="1">
        <f>'AEO 2021 38'!J5</f>
        <v>2025</v>
      </c>
      <c r="I4" s="1">
        <f>'AEO 2021 38'!K5</f>
        <v>2026</v>
      </c>
      <c r="J4" s="1">
        <f>'AEO 2021 38'!L5</f>
        <v>2027</v>
      </c>
      <c r="K4" s="1">
        <f>'AEO 2021 38'!M5</f>
        <v>2028</v>
      </c>
      <c r="L4" s="1">
        <f>'AEO 2021 38'!N5</f>
        <v>2029</v>
      </c>
      <c r="M4" s="1">
        <f>'AEO 2021 38'!O5</f>
        <v>2030</v>
      </c>
      <c r="N4" s="1">
        <f>'AEO 2021 38'!P5</f>
        <v>2031</v>
      </c>
      <c r="O4" s="1">
        <f>'AEO 2021 38'!Q5</f>
        <v>2032</v>
      </c>
      <c r="P4" s="1">
        <f>'AEO 2021 38'!R5</f>
        <v>2033</v>
      </c>
      <c r="Q4" s="1">
        <f>'AEO 2021 38'!S5</f>
        <v>2034</v>
      </c>
      <c r="R4" s="1">
        <f>'AEO 2021 38'!T5</f>
        <v>2035</v>
      </c>
      <c r="S4" s="1">
        <f>'AEO 2021 38'!U5</f>
        <v>2036</v>
      </c>
      <c r="T4" s="1">
        <f>'AEO 2021 38'!V5</f>
        <v>2037</v>
      </c>
      <c r="U4" s="1">
        <f>'AEO 2021 38'!W5</f>
        <v>2038</v>
      </c>
      <c r="V4" s="1">
        <f>'AEO 2021 38'!X5</f>
        <v>2039</v>
      </c>
      <c r="W4" s="1">
        <f>'AEO 2021 38'!Y5</f>
        <v>2040</v>
      </c>
      <c r="X4" s="1">
        <f>'AEO 2021 38'!Z5</f>
        <v>2041</v>
      </c>
      <c r="Y4" s="1">
        <f>'AEO 2021 38'!AA5</f>
        <v>2042</v>
      </c>
      <c r="Z4" s="1">
        <f>'AEO 2021 38'!AB5</f>
        <v>2043</v>
      </c>
      <c r="AA4" s="1">
        <f>'AEO 2021 38'!AC5</f>
        <v>2044</v>
      </c>
      <c r="AB4" s="1">
        <f>'AEO 2021 38'!AD5</f>
        <v>2045</v>
      </c>
      <c r="AC4" s="1">
        <f>'AEO 2021 38'!AE5</f>
        <v>2046</v>
      </c>
      <c r="AD4" s="1">
        <f>'AEO 2021 38'!AF5</f>
        <v>2047</v>
      </c>
      <c r="AE4" s="1">
        <f>'AEO 2021 38'!AG5</f>
        <v>2048</v>
      </c>
      <c r="AF4" s="1">
        <f>'AEO 2021 38'!AH5</f>
        <v>2049</v>
      </c>
      <c r="AG4" s="1">
        <f>'AEO 2021 38'!AI5</f>
        <v>2050</v>
      </c>
    </row>
    <row r="5" spans="1:33" x14ac:dyDescent="0.25">
      <c r="B5" s="43" t="s">
        <v>1393</v>
      </c>
      <c r="C5">
        <f>INDEX('AEO 2021 38'!28:28,MATCH(C4,'AEO 2021 38'!5:5,0))</f>
        <v>4777.5668949999999</v>
      </c>
      <c r="D5">
        <f>INDEX('AEO 2022 38'!$39:$39,MATCH(D4,'AEO 2022 38'!13:13,0))</f>
        <v>5335.3110349999997</v>
      </c>
      <c r="E5">
        <f>INDEX('AEO 2022 38'!$39:$39,MATCH(E4,'AEO 2022 38'!13:13,0))</f>
        <v>4654.1103519999997</v>
      </c>
      <c r="F5">
        <f>INDEX('AEO 2022 38'!$39:$39,MATCH(F4,'AEO 2022 38'!13:13,0))</f>
        <v>4496.9658200000003</v>
      </c>
      <c r="G5">
        <f>INDEX('AEO 2022 38'!$39:$39,MATCH(G4,'AEO 2022 38'!13:13,0))</f>
        <v>4340.4360349999997</v>
      </c>
      <c r="H5">
        <f>INDEX('AEO 2022 38'!$39:$39,MATCH(H4,'AEO 2022 38'!13:13,0))</f>
        <v>4100.8857420000004</v>
      </c>
      <c r="I5">
        <f>INDEX('AEO 2022 38'!$39:$39,MATCH(I4,'AEO 2022 38'!13:13,0))</f>
        <v>3962.6616210000002</v>
      </c>
      <c r="J5">
        <f>INDEX('AEO 2022 38'!$39:$39,MATCH(J4,'AEO 2022 38'!13:13,0))</f>
        <v>3850.9907229999999</v>
      </c>
      <c r="K5">
        <f>INDEX('AEO 2022 38'!$39:$39,MATCH(K4,'AEO 2022 38'!13:13,0))</f>
        <v>3801.6206050000001</v>
      </c>
      <c r="L5">
        <f>INDEX('AEO 2022 38'!$39:$39,MATCH(L4,'AEO 2022 38'!13:13,0))</f>
        <v>3750.6621089999999</v>
      </c>
      <c r="M5">
        <f>INDEX('AEO 2022 38'!$39:$39,MATCH(M4,'AEO 2022 38'!13:13,0))</f>
        <v>3705.4428710000002</v>
      </c>
      <c r="N5">
        <f>INDEX('AEO 2022 38'!$39:$39,MATCH(N4,'AEO 2022 38'!13:13,0))</f>
        <v>3648.3041990000002</v>
      </c>
      <c r="O5">
        <f>INDEX('AEO 2022 38'!$39:$39,MATCH(O4,'AEO 2022 38'!13:13,0))</f>
        <v>3707.438232</v>
      </c>
      <c r="P5">
        <f>INDEX('AEO 2022 38'!$39:$39,MATCH(P4,'AEO 2022 38'!13:13,0))</f>
        <v>3715.6301269999999</v>
      </c>
      <c r="Q5">
        <f>INDEX('AEO 2022 38'!$39:$39,MATCH(Q4,'AEO 2022 38'!13:13,0))</f>
        <v>3629.3110350000002</v>
      </c>
      <c r="R5">
        <f>INDEX('AEO 2022 38'!$39:$39,MATCH(R4,'AEO 2022 38'!13:13,0))</f>
        <v>3544.9460450000001</v>
      </c>
      <c r="S5">
        <f>INDEX('AEO 2022 38'!$39:$39,MATCH(S4,'AEO 2022 38'!13:13,0))</f>
        <v>3494.8698730000001</v>
      </c>
      <c r="T5">
        <f>INDEX('AEO 2022 38'!$39:$39,MATCH(T4,'AEO 2022 38'!13:13,0))</f>
        <v>3480.2451169999999</v>
      </c>
      <c r="U5">
        <f>INDEX('AEO 2022 38'!$39:$39,MATCH(U4,'AEO 2022 38'!13:13,0))</f>
        <v>3501.3237300000001</v>
      </c>
      <c r="V5">
        <f>INDEX('AEO 2022 38'!$39:$39,MATCH(V4,'AEO 2022 38'!13:13,0))</f>
        <v>3518.7358399999998</v>
      </c>
      <c r="W5">
        <f>INDEX('AEO 2022 38'!$39:$39,MATCH(W4,'AEO 2022 38'!13:13,0))</f>
        <v>3550.211914</v>
      </c>
      <c r="X5">
        <f>INDEX('AEO 2022 38'!$39:$39,MATCH(X4,'AEO 2022 38'!13:13,0))</f>
        <v>3543.5134280000002</v>
      </c>
      <c r="Y5">
        <f>INDEX('AEO 2022 38'!$39:$39,MATCH(Y4,'AEO 2022 38'!13:13,0))</f>
        <v>3524.6777339999999</v>
      </c>
      <c r="Z5">
        <f>INDEX('AEO 2022 38'!$39:$39,MATCH(Z4,'AEO 2022 38'!13:13,0))</f>
        <v>3511.5207519999999</v>
      </c>
      <c r="AA5">
        <f>INDEX('AEO 2022 38'!$39:$39,MATCH(AA4,'AEO 2022 38'!13:13,0))</f>
        <v>3484.671875</v>
      </c>
      <c r="AB5">
        <f>INDEX('AEO 2022 38'!$39:$39,MATCH(AB4,'AEO 2022 38'!13:13,0))</f>
        <v>3444.9780270000001</v>
      </c>
      <c r="AC5">
        <f>INDEX('AEO 2022 38'!$39:$39,MATCH(AC4,'AEO 2022 38'!13:13,0))</f>
        <v>3449.3686520000001</v>
      </c>
      <c r="AD5">
        <f>INDEX('AEO 2022 38'!$39:$39,MATCH(AD4,'AEO 2022 38'!13:13,0))</f>
        <v>3432.0026859999998</v>
      </c>
      <c r="AE5">
        <f>INDEX('AEO 2022 38'!$39:$39,MATCH(AE4,'AEO 2022 38'!13:13,0))</f>
        <v>3397.9926759999998</v>
      </c>
      <c r="AF5">
        <f>INDEX('AEO 2022 38'!$39:$39,MATCH(AF4,'AEO 2022 38'!13:13,0))</f>
        <v>3398.6354980000001</v>
      </c>
      <c r="AG5">
        <f>INDEX('AEO 2022 38'!$39:$39,MATCH(AG4,'AEO 2022 38'!13:13,0))</f>
        <v>3354</v>
      </c>
    </row>
    <row r="6" spans="1:33" x14ac:dyDescent="0.25">
      <c r="B6" s="43" t="s">
        <v>1394</v>
      </c>
      <c r="C6">
        <f>INDEX('AEO 2021 38'!51:51,MATCH(C4,'AEO 2021 38'!5:5,0))</f>
        <v>7503.9414059999999</v>
      </c>
      <c r="D6">
        <f>'AEO 2021 38'!F51</f>
        <v>8394.1142579999996</v>
      </c>
      <c r="E6">
        <f>'AEO 2021 38'!G51</f>
        <v>8708.0390619999998</v>
      </c>
      <c r="F6">
        <f>'AEO 2021 38'!H51</f>
        <v>8924.9150389999995</v>
      </c>
      <c r="G6">
        <f>'AEO 2021 38'!I51</f>
        <v>9272.9472659999992</v>
      </c>
      <c r="H6">
        <f>'AEO 2021 38'!J51</f>
        <v>9546.3652340000008</v>
      </c>
      <c r="I6">
        <f>'AEO 2021 38'!K51</f>
        <v>9567.3603519999997</v>
      </c>
      <c r="J6">
        <f>'AEO 2021 38'!L51</f>
        <v>9412.8291019999997</v>
      </c>
      <c r="K6">
        <f>'AEO 2021 38'!M51</f>
        <v>9461.5009769999997</v>
      </c>
      <c r="L6">
        <f>'AEO 2021 38'!N51</f>
        <v>9456.7802730000003</v>
      </c>
      <c r="M6">
        <f>'AEO 2021 38'!O51</f>
        <v>9277.3457030000009</v>
      </c>
      <c r="N6">
        <f>'AEO 2021 38'!P51</f>
        <v>9276.0136719999991</v>
      </c>
      <c r="O6">
        <f>'AEO 2021 38'!Q51</f>
        <v>9291.4375</v>
      </c>
      <c r="P6">
        <f>'AEO 2021 38'!R51</f>
        <v>9294.3056639999995</v>
      </c>
      <c r="Q6">
        <f>'AEO 2021 38'!S51</f>
        <v>9284.4033199999994</v>
      </c>
      <c r="R6">
        <f>'AEO 2021 38'!T51</f>
        <v>9355.8242190000001</v>
      </c>
      <c r="S6">
        <f>'AEO 2021 38'!U51</f>
        <v>9354.5185550000006</v>
      </c>
      <c r="T6">
        <f>'AEO 2021 38'!V51</f>
        <v>9316.0439449999994</v>
      </c>
      <c r="U6">
        <f>'AEO 2021 38'!W51</f>
        <v>9335.7333980000003</v>
      </c>
      <c r="V6">
        <f>'AEO 2021 38'!X51</f>
        <v>9368.1982420000004</v>
      </c>
      <c r="W6">
        <f>'AEO 2021 38'!Y51</f>
        <v>9366.0957030000009</v>
      </c>
      <c r="X6">
        <f>'AEO 2021 38'!Z51</f>
        <v>9366.5068360000005</v>
      </c>
      <c r="Y6">
        <f>'AEO 2021 38'!AA51</f>
        <v>9386.3359380000002</v>
      </c>
      <c r="Z6">
        <f>'AEO 2021 38'!AB51</f>
        <v>9376.5830079999996</v>
      </c>
      <c r="AA6">
        <f>'AEO 2021 38'!AC51</f>
        <v>9372.5556639999995</v>
      </c>
      <c r="AB6">
        <f>'AEO 2021 38'!AD51</f>
        <v>9444.1005860000005</v>
      </c>
      <c r="AC6">
        <f>'AEO 2021 38'!AE51</f>
        <v>9422.7324219999991</v>
      </c>
      <c r="AD6">
        <f>'AEO 2021 38'!AF51</f>
        <v>9389.0859380000002</v>
      </c>
      <c r="AE6">
        <f>'AEO 2021 38'!AG51</f>
        <v>9460.1953119999998</v>
      </c>
      <c r="AF6">
        <f>'AEO 2021 38'!AH51</f>
        <v>9411.0273440000001</v>
      </c>
      <c r="AG6">
        <f>'AEO 2021 38'!AI51</f>
        <v>9346.6884769999997</v>
      </c>
    </row>
    <row r="7" spans="1:33" x14ac:dyDescent="0.25">
      <c r="C7">
        <f>SUM(C5:C6)</f>
        <v>12281.508301</v>
      </c>
      <c r="D7">
        <f t="shared" ref="D7:AG7" si="0">SUM(D5:D6)</f>
        <v>13729.425293</v>
      </c>
      <c r="E7">
        <f t="shared" si="0"/>
        <v>13362.149414</v>
      </c>
      <c r="F7">
        <f t="shared" si="0"/>
        <v>13421.880859000001</v>
      </c>
      <c r="G7">
        <f t="shared" si="0"/>
        <v>13613.383300999998</v>
      </c>
      <c r="H7">
        <f t="shared" si="0"/>
        <v>13647.250976000001</v>
      </c>
      <c r="I7">
        <f t="shared" si="0"/>
        <v>13530.021972999999</v>
      </c>
      <c r="J7">
        <f t="shared" si="0"/>
        <v>13263.819824999999</v>
      </c>
      <c r="K7">
        <f t="shared" si="0"/>
        <v>13263.121582</v>
      </c>
      <c r="L7">
        <f t="shared" si="0"/>
        <v>13207.442382000001</v>
      </c>
      <c r="M7">
        <f t="shared" si="0"/>
        <v>12982.788574000002</v>
      </c>
      <c r="N7">
        <f t="shared" si="0"/>
        <v>12924.317870999999</v>
      </c>
      <c r="O7">
        <f t="shared" si="0"/>
        <v>12998.875732</v>
      </c>
      <c r="P7">
        <f t="shared" si="0"/>
        <v>13009.935791</v>
      </c>
      <c r="Q7">
        <f t="shared" si="0"/>
        <v>12913.714355</v>
      </c>
      <c r="R7">
        <f t="shared" si="0"/>
        <v>12900.770264000001</v>
      </c>
      <c r="S7">
        <f t="shared" si="0"/>
        <v>12849.388428</v>
      </c>
      <c r="T7">
        <f t="shared" si="0"/>
        <v>12796.289062</v>
      </c>
      <c r="U7">
        <f t="shared" si="0"/>
        <v>12837.057128</v>
      </c>
      <c r="V7">
        <f t="shared" si="0"/>
        <v>12886.934082</v>
      </c>
      <c r="W7">
        <f t="shared" si="0"/>
        <v>12916.307617</v>
      </c>
      <c r="X7">
        <f t="shared" si="0"/>
        <v>12910.020264000001</v>
      </c>
      <c r="Y7">
        <f t="shared" si="0"/>
        <v>12911.013672000001</v>
      </c>
      <c r="Z7">
        <f t="shared" si="0"/>
        <v>12888.10376</v>
      </c>
      <c r="AA7">
        <f t="shared" si="0"/>
        <v>12857.227539</v>
      </c>
      <c r="AB7">
        <f t="shared" si="0"/>
        <v>12889.078613000001</v>
      </c>
      <c r="AC7">
        <f t="shared" si="0"/>
        <v>12872.101073999998</v>
      </c>
      <c r="AD7">
        <f t="shared" si="0"/>
        <v>12821.088624</v>
      </c>
      <c r="AE7">
        <f t="shared" si="0"/>
        <v>12858.187988</v>
      </c>
      <c r="AF7">
        <f t="shared" si="0"/>
        <v>12809.662842</v>
      </c>
      <c r="AG7">
        <f t="shared" si="0"/>
        <v>12700.688477</v>
      </c>
    </row>
    <row r="9" spans="1:33" x14ac:dyDescent="0.25">
      <c r="B9" s="43" t="s">
        <v>1395</v>
      </c>
      <c r="C9" s="25">
        <f>C5/C$7</f>
        <v>0.38900489890244139</v>
      </c>
      <c r="D9" s="25">
        <f>D5/D$7</f>
        <v>0.38860410549888263</v>
      </c>
      <c r="E9" s="25">
        <f t="shared" ref="E9:AG9" si="1">E5/E$7</f>
        <v>0.34830551641068486</v>
      </c>
      <c r="F9" s="25">
        <f t="shared" si="1"/>
        <v>0.33504736536120971</v>
      </c>
      <c r="G9" s="25">
        <f t="shared" si="1"/>
        <v>0.31883595275548909</v>
      </c>
      <c r="H9" s="25">
        <f t="shared" si="1"/>
        <v>0.30049170702669725</v>
      </c>
      <c r="I9" s="25">
        <f t="shared" si="1"/>
        <v>0.29287917114308742</v>
      </c>
      <c r="J9" s="25">
        <f t="shared" si="1"/>
        <v>0.29033798512111503</v>
      </c>
      <c r="K9" s="25">
        <f t="shared" si="1"/>
        <v>0.28663090973691718</v>
      </c>
      <c r="L9" s="25">
        <f t="shared" si="1"/>
        <v>0.28398095562481174</v>
      </c>
      <c r="M9" s="25">
        <f t="shared" si="1"/>
        <v>0.28541193980626861</v>
      </c>
      <c r="N9" s="25">
        <f t="shared" si="1"/>
        <v>0.28228214714419725</v>
      </c>
      <c r="O9" s="25">
        <f t="shared" si="1"/>
        <v>0.28521222207496061</v>
      </c>
      <c r="P9" s="25">
        <f t="shared" si="1"/>
        <v>0.2855994208342208</v>
      </c>
      <c r="Q9" s="25">
        <f t="shared" si="1"/>
        <v>0.28104315576678252</v>
      </c>
      <c r="R9" s="25">
        <f t="shared" si="1"/>
        <v>0.27478561143688313</v>
      </c>
      <c r="S9" s="25">
        <f t="shared" si="1"/>
        <v>0.27198725391352924</v>
      </c>
      <c r="T9" s="25">
        <f t="shared" si="1"/>
        <v>0.27197299937018254</v>
      </c>
      <c r="U9" s="25">
        <f t="shared" si="1"/>
        <v>0.27275127742190725</v>
      </c>
      <c r="V9" s="25">
        <f t="shared" si="1"/>
        <v>0.27304677882343187</v>
      </c>
      <c r="W9" s="25">
        <f t="shared" si="1"/>
        <v>0.27486275639079183</v>
      </c>
      <c r="X9" s="25">
        <f t="shared" si="1"/>
        <v>0.27447775879029401</v>
      </c>
      <c r="Y9" s="25">
        <f t="shared" si="1"/>
        <v>0.27299775397526971</v>
      </c>
      <c r="Z9" s="25">
        <f t="shared" si="1"/>
        <v>0.27246217266643108</v>
      </c>
      <c r="AA9" s="25">
        <f t="shared" si="1"/>
        <v>0.27102824963079314</v>
      </c>
      <c r="AB9" s="25">
        <f t="shared" si="1"/>
        <v>0.26727884361923082</v>
      </c>
      <c r="AC9" s="25">
        <f t="shared" si="1"/>
        <v>0.26797246480353426</v>
      </c>
      <c r="AD9" s="25">
        <f t="shared" si="1"/>
        <v>0.26768418709590536</v>
      </c>
      <c r="AE9" s="25">
        <f t="shared" si="1"/>
        <v>0.26426683753350022</v>
      </c>
      <c r="AF9" s="25">
        <f t="shared" si="1"/>
        <v>0.26531810711337694</v>
      </c>
      <c r="AG9" s="25">
        <f t="shared" si="1"/>
        <v>0.26408017219490454</v>
      </c>
    </row>
    <row r="10" spans="1:33" x14ac:dyDescent="0.25">
      <c r="B10" s="43" t="s">
        <v>1396</v>
      </c>
      <c r="C10" s="25">
        <f>C6/C$7</f>
        <v>0.61099510109755861</v>
      </c>
      <c r="D10" s="25">
        <f t="shared" ref="D10:AG10" si="2">D6/D$7</f>
        <v>0.61139589450111731</v>
      </c>
      <c r="E10" s="25">
        <f t="shared" si="2"/>
        <v>0.65169448358931514</v>
      </c>
      <c r="F10" s="25">
        <f t="shared" si="2"/>
        <v>0.66495263463879029</v>
      </c>
      <c r="G10" s="25">
        <f t="shared" si="2"/>
        <v>0.68116404724451096</v>
      </c>
      <c r="H10" s="25">
        <f t="shared" si="2"/>
        <v>0.69950829297330275</v>
      </c>
      <c r="I10" s="25">
        <f t="shared" si="2"/>
        <v>0.70712082885691263</v>
      </c>
      <c r="J10" s="25">
        <f t="shared" si="2"/>
        <v>0.70966201487888503</v>
      </c>
      <c r="K10" s="25">
        <f t="shared" si="2"/>
        <v>0.71336909026308282</v>
      </c>
      <c r="L10" s="25">
        <f t="shared" si="2"/>
        <v>0.71601904437518826</v>
      </c>
      <c r="M10" s="25">
        <f t="shared" si="2"/>
        <v>0.71458806019373133</v>
      </c>
      <c r="N10" s="25">
        <f t="shared" si="2"/>
        <v>0.7177178528558027</v>
      </c>
      <c r="O10" s="25">
        <f t="shared" si="2"/>
        <v>0.71478777792503934</v>
      </c>
      <c r="P10" s="25">
        <f t="shared" si="2"/>
        <v>0.71440057916577915</v>
      </c>
      <c r="Q10" s="25">
        <f t="shared" si="2"/>
        <v>0.71895684423321748</v>
      </c>
      <c r="R10" s="25">
        <f t="shared" si="2"/>
        <v>0.72521438856311682</v>
      </c>
      <c r="S10" s="25">
        <f t="shared" si="2"/>
        <v>0.72801274608647082</v>
      </c>
      <c r="T10" s="25">
        <f t="shared" si="2"/>
        <v>0.7280270006298174</v>
      </c>
      <c r="U10" s="25">
        <f t="shared" si="2"/>
        <v>0.7272487225780927</v>
      </c>
      <c r="V10" s="25">
        <f t="shared" si="2"/>
        <v>0.72695322117656813</v>
      </c>
      <c r="W10" s="25">
        <f t="shared" si="2"/>
        <v>0.72513724360920817</v>
      </c>
      <c r="X10" s="25">
        <f t="shared" si="2"/>
        <v>0.72552224120970599</v>
      </c>
      <c r="Y10" s="25">
        <f t="shared" si="2"/>
        <v>0.72700224602473018</v>
      </c>
      <c r="Z10" s="25">
        <f t="shared" si="2"/>
        <v>0.72753782733356887</v>
      </c>
      <c r="AA10" s="25">
        <f t="shared" si="2"/>
        <v>0.72897175036920681</v>
      </c>
      <c r="AB10" s="25">
        <f t="shared" si="2"/>
        <v>0.73272115638076907</v>
      </c>
      <c r="AC10" s="25">
        <f t="shared" si="2"/>
        <v>0.7320275351964658</v>
      </c>
      <c r="AD10" s="25">
        <f t="shared" si="2"/>
        <v>0.73231581290409464</v>
      </c>
      <c r="AE10" s="25">
        <f t="shared" si="2"/>
        <v>0.73573316246649978</v>
      </c>
      <c r="AF10" s="25">
        <f t="shared" si="2"/>
        <v>0.73468189288662311</v>
      </c>
      <c r="AG10" s="25">
        <f t="shared" si="2"/>
        <v>0.73591982780509546</v>
      </c>
    </row>
    <row r="13" spans="1:33" x14ac:dyDescent="0.25">
      <c r="A13" s="1" t="s">
        <v>1399</v>
      </c>
      <c r="B13" s="42" t="s">
        <v>1397</v>
      </c>
      <c r="C13" s="44"/>
    </row>
    <row r="14" spans="1:33" x14ac:dyDescent="0.25">
      <c r="A14" s="1" t="s">
        <v>1404</v>
      </c>
      <c r="B14" t="s">
        <v>367</v>
      </c>
      <c r="C14" s="25">
        <f>INDEX('AEO 2021 42'!72:72,MATCH(C$4,'AEO 2021 42'!$14:$14,0))/100</f>
        <v>3.81198E-3</v>
      </c>
      <c r="D14" s="25">
        <f>INDEX('AEO 2022 42'!77:77,MATCH(D$4,'AEO 2022 42'!$13:$13,0))/100</f>
        <v>4.2121599999999995E-3</v>
      </c>
      <c r="E14" s="25">
        <f>INDEX('AEO 2022 42'!77:77,MATCH(E$4,'AEO 2022 42'!$13:$13,0))/100</f>
        <v>4.0719499999999995E-3</v>
      </c>
      <c r="F14" s="25">
        <f>INDEX('AEO 2022 42'!77:77,MATCH(F$4,'AEO 2022 42'!$13:$13,0))/100</f>
        <v>3.8359599999999998E-3</v>
      </c>
      <c r="G14" s="25">
        <f>INDEX('AEO 2022 42'!77:77,MATCH(G$4,'AEO 2022 42'!$13:$13,0))/100</f>
        <v>3.9130700000000003E-3</v>
      </c>
      <c r="H14" s="25">
        <f>INDEX('AEO 2022 42'!77:77,MATCH(H$4,'AEO 2022 42'!$13:$13,0))/100</f>
        <v>3.96935E-3</v>
      </c>
      <c r="I14" s="25">
        <f>INDEX('AEO 2022 42'!77:77,MATCH(I$4,'AEO 2022 42'!$13:$13,0))/100</f>
        <v>4.0446600000000003E-3</v>
      </c>
      <c r="J14" s="25">
        <f>INDEX('AEO 2022 42'!77:77,MATCH(J$4,'AEO 2022 42'!$13:$13,0))/100</f>
        <v>4.1043900000000003E-3</v>
      </c>
      <c r="K14" s="25">
        <f>INDEX('AEO 2022 42'!77:77,MATCH(K$4,'AEO 2022 42'!$13:$13,0))/100</f>
        <v>4.1242099999999997E-3</v>
      </c>
      <c r="L14" s="25">
        <f>INDEX('AEO 2022 42'!77:77,MATCH(L$4,'AEO 2022 42'!$13:$13,0))/100</f>
        <v>4.1453599999999998E-3</v>
      </c>
      <c r="M14" s="25">
        <f>INDEX('AEO 2022 42'!77:77,MATCH(M$4,'AEO 2022 42'!$13:$13,0))/100</f>
        <v>4.19674E-3</v>
      </c>
      <c r="N14" s="25">
        <f>INDEX('AEO 2022 42'!77:77,MATCH(N$4,'AEO 2022 42'!$13:$13,0))/100</f>
        <v>4.1856100000000002E-3</v>
      </c>
      <c r="O14" s="25">
        <f>INDEX('AEO 2022 42'!77:77,MATCH(O$4,'AEO 2022 42'!$13:$13,0))/100</f>
        <v>4.3640499999999995E-3</v>
      </c>
      <c r="P14" s="25">
        <f>INDEX('AEO 2022 42'!77:77,MATCH(P$4,'AEO 2022 42'!$13:$13,0))/100</f>
        <v>4.2505800000000003E-3</v>
      </c>
      <c r="Q14" s="25">
        <f>INDEX('AEO 2022 42'!77:77,MATCH(Q$4,'AEO 2022 42'!$13:$13,0))/100</f>
        <v>4.2616599999999996E-3</v>
      </c>
      <c r="R14" s="25">
        <f>INDEX('AEO 2022 42'!77:77,MATCH(R$4,'AEO 2022 42'!$13:$13,0))/100</f>
        <v>4.2883399999999999E-3</v>
      </c>
      <c r="S14" s="25">
        <f>INDEX('AEO 2022 42'!77:77,MATCH(S$4,'AEO 2022 42'!$13:$13,0))/100</f>
        <v>4.2886699999999996E-3</v>
      </c>
      <c r="T14" s="25">
        <f>INDEX('AEO 2022 42'!77:77,MATCH(T$4,'AEO 2022 42'!$13:$13,0))/100</f>
        <v>4.3083599999999998E-3</v>
      </c>
      <c r="U14" s="25">
        <f>INDEX('AEO 2022 42'!77:77,MATCH(U$4,'AEO 2022 42'!$13:$13,0))/100</f>
        <v>4.3327599999999997E-3</v>
      </c>
      <c r="V14" s="25">
        <f>INDEX('AEO 2022 42'!77:77,MATCH(V$4,'AEO 2022 42'!$13:$13,0))/100</f>
        <v>4.3170300000000003E-3</v>
      </c>
      <c r="W14" s="25">
        <f>INDEX('AEO 2022 42'!77:77,MATCH(W$4,'AEO 2022 42'!$13:$13,0))/100</f>
        <v>4.3813699999999999E-3</v>
      </c>
      <c r="X14" s="25">
        <f>INDEX('AEO 2022 42'!77:77,MATCH(X$4,'AEO 2022 42'!$13:$13,0))/100</f>
        <v>4.3679699999999997E-3</v>
      </c>
      <c r="Y14" s="25">
        <f>INDEX('AEO 2022 42'!77:77,MATCH(Y$4,'AEO 2022 42'!$13:$13,0))/100</f>
        <v>4.3828800000000005E-3</v>
      </c>
      <c r="Z14" s="25">
        <f>INDEX('AEO 2022 42'!77:77,MATCH(Z$4,'AEO 2022 42'!$13:$13,0))/100</f>
        <v>4.4009900000000005E-3</v>
      </c>
      <c r="AA14" s="25">
        <f>INDEX('AEO 2022 42'!77:77,MATCH(AA$4,'AEO 2022 42'!$13:$13,0))/100</f>
        <v>4.3917699999999997E-3</v>
      </c>
      <c r="AB14" s="25">
        <f>INDEX('AEO 2022 42'!77:77,MATCH(AB$4,'AEO 2022 42'!$13:$13,0))/100</f>
        <v>4.3935299999999997E-3</v>
      </c>
      <c r="AC14" s="25">
        <f>INDEX('AEO 2022 42'!77:77,MATCH(AC$4,'AEO 2022 42'!$13:$13,0))/100</f>
        <v>4.4117200000000001E-3</v>
      </c>
      <c r="AD14" s="25">
        <f>INDEX('AEO 2022 42'!77:77,MATCH(AD$4,'AEO 2022 42'!$13:$13,0))/100</f>
        <v>4.40779E-3</v>
      </c>
      <c r="AE14" s="25">
        <f>INDEX('AEO 2022 42'!77:77,MATCH(AE$4,'AEO 2022 42'!$13:$13,0))/100</f>
        <v>4.41143E-3</v>
      </c>
      <c r="AF14" s="25">
        <f>INDEX('AEO 2022 42'!77:77,MATCH(AF$4,'AEO 2022 42'!$13:$13,0))/100</f>
        <v>4.4248500000000001E-3</v>
      </c>
      <c r="AG14" s="25">
        <f>INDEX('AEO 2022 42'!77:77,MATCH(AG$4,'AEO 2022 42'!$13:$13,0))/100</f>
        <v>4.39421E-3</v>
      </c>
    </row>
    <row r="15" spans="1:33" x14ac:dyDescent="0.25">
      <c r="B15" t="s">
        <v>369</v>
      </c>
      <c r="C15" s="25">
        <f>INDEX('AEO 2021 42'!73:73,MATCH(C$4,'AEO 2021 42'!$14:$14,0))/100</f>
        <v>3.7630230000000001E-2</v>
      </c>
      <c r="D15" s="25">
        <f>INDEX('AEO 2022 42'!78:78,MATCH(D$4,'AEO 2022 42'!$13:$13,0))/100</f>
        <v>5.9580609999999999E-2</v>
      </c>
      <c r="E15" s="25">
        <f>INDEX('AEO 2022 42'!78:78,MATCH(E$4,'AEO 2022 42'!$13:$13,0))/100</f>
        <v>5.6753140000000001E-2</v>
      </c>
      <c r="F15" s="25">
        <f>INDEX('AEO 2022 42'!78:78,MATCH(F$4,'AEO 2022 42'!$13:$13,0))/100</f>
        <v>5.2230319999999997E-2</v>
      </c>
      <c r="G15" s="25">
        <f>INDEX('AEO 2022 42'!78:78,MATCH(G$4,'AEO 2022 42'!$13:$13,0))/100</f>
        <v>5.1915430000000005E-2</v>
      </c>
      <c r="H15" s="25">
        <f>INDEX('AEO 2022 42'!78:78,MATCH(H$4,'AEO 2022 42'!$13:$13,0))/100</f>
        <v>5.1867539999999997E-2</v>
      </c>
      <c r="I15" s="25">
        <f>INDEX('AEO 2022 42'!78:78,MATCH(I$4,'AEO 2022 42'!$13:$13,0))/100</f>
        <v>5.2041150000000001E-2</v>
      </c>
      <c r="J15" s="25">
        <f>INDEX('AEO 2022 42'!78:78,MATCH(J$4,'AEO 2022 42'!$13:$13,0))/100</f>
        <v>5.1882289999999998E-2</v>
      </c>
      <c r="K15" s="25">
        <f>INDEX('AEO 2022 42'!78:78,MATCH(K$4,'AEO 2022 42'!$13:$13,0))/100</f>
        <v>5.1763009999999998E-2</v>
      </c>
      <c r="L15" s="25">
        <f>INDEX('AEO 2022 42'!78:78,MATCH(L$4,'AEO 2022 42'!$13:$13,0))/100</f>
        <v>5.1524390000000003E-2</v>
      </c>
      <c r="M15" s="25">
        <f>INDEX('AEO 2022 42'!78:78,MATCH(M$4,'AEO 2022 42'!$13:$13,0))/100</f>
        <v>5.1732129999999994E-2</v>
      </c>
      <c r="N15" s="25">
        <f>INDEX('AEO 2022 42'!78:78,MATCH(N$4,'AEO 2022 42'!$13:$13,0))/100</f>
        <v>5.1253989999999999E-2</v>
      </c>
      <c r="O15" s="25">
        <f>INDEX('AEO 2022 42'!78:78,MATCH(O$4,'AEO 2022 42'!$13:$13,0))/100</f>
        <v>5.2181360000000003E-2</v>
      </c>
      <c r="P15" s="25">
        <f>INDEX('AEO 2022 42'!78:78,MATCH(P$4,'AEO 2022 42'!$13:$13,0))/100</f>
        <v>5.110543E-2</v>
      </c>
      <c r="Q15" s="25">
        <f>INDEX('AEO 2022 42'!78:78,MATCH(Q$4,'AEO 2022 42'!$13:$13,0))/100</f>
        <v>5.0942290000000001E-2</v>
      </c>
      <c r="R15" s="25">
        <f>INDEX('AEO 2022 42'!78:78,MATCH(R$4,'AEO 2022 42'!$13:$13,0))/100</f>
        <v>5.0842390000000001E-2</v>
      </c>
      <c r="S15" s="25">
        <f>INDEX('AEO 2022 42'!78:78,MATCH(S$4,'AEO 2022 42'!$13:$13,0))/100</f>
        <v>5.0673679999999999E-2</v>
      </c>
      <c r="T15" s="25">
        <f>INDEX('AEO 2022 42'!78:78,MATCH(T$4,'AEO 2022 42'!$13:$13,0))/100</f>
        <v>5.0650279999999999E-2</v>
      </c>
      <c r="U15" s="25">
        <f>INDEX('AEO 2022 42'!78:78,MATCH(U$4,'AEO 2022 42'!$13:$13,0))/100</f>
        <v>5.0670489999999999E-2</v>
      </c>
      <c r="V15" s="25">
        <f>INDEX('AEO 2022 42'!78:78,MATCH(V$4,'AEO 2022 42'!$13:$13,0))/100</f>
        <v>5.0290720000000004E-2</v>
      </c>
      <c r="W15" s="25">
        <f>INDEX('AEO 2022 42'!78:78,MATCH(W$4,'AEO 2022 42'!$13:$13,0))/100</f>
        <v>5.0748090000000003E-2</v>
      </c>
      <c r="X15" s="25">
        <f>INDEX('AEO 2022 42'!78:78,MATCH(X$4,'AEO 2022 42'!$13:$13,0))/100</f>
        <v>5.0435299999999995E-2</v>
      </c>
      <c r="Y15" s="25">
        <f>INDEX('AEO 2022 42'!78:78,MATCH(Y$4,'AEO 2022 42'!$13:$13,0))/100</f>
        <v>5.0409719999999998E-2</v>
      </c>
      <c r="Z15" s="25">
        <f>INDEX('AEO 2022 42'!78:78,MATCH(Z$4,'AEO 2022 42'!$13:$13,0))/100</f>
        <v>5.0431690000000001E-2</v>
      </c>
      <c r="AA15" s="25">
        <f>INDEX('AEO 2022 42'!78:78,MATCH(AA$4,'AEO 2022 42'!$13:$13,0))/100</f>
        <v>5.0185029999999999E-2</v>
      </c>
      <c r="AB15" s="25">
        <f>INDEX('AEO 2022 42'!78:78,MATCH(AB$4,'AEO 2022 42'!$13:$13,0))/100</f>
        <v>5.0042859999999995E-2</v>
      </c>
      <c r="AC15" s="25">
        <f>INDEX('AEO 2022 42'!78:78,MATCH(AC$4,'AEO 2022 42'!$13:$13,0))/100</f>
        <v>5.0065119999999998E-2</v>
      </c>
      <c r="AD15" s="25">
        <f>INDEX('AEO 2022 42'!78:78,MATCH(AD$4,'AEO 2022 42'!$13:$13,0))/100</f>
        <v>4.9905850000000002E-2</v>
      </c>
      <c r="AE15" s="25">
        <f>INDEX('AEO 2022 42'!78:78,MATCH(AE$4,'AEO 2022 42'!$13:$13,0))/100</f>
        <v>4.9785620000000003E-2</v>
      </c>
      <c r="AF15" s="25">
        <f>INDEX('AEO 2022 42'!78:78,MATCH(AF$4,'AEO 2022 42'!$13:$13,0))/100</f>
        <v>4.9789420000000001E-2</v>
      </c>
      <c r="AG15" s="25">
        <f>INDEX('AEO 2022 42'!78:78,MATCH(AG$4,'AEO 2022 42'!$13:$13,0))/100</f>
        <v>4.932988E-2</v>
      </c>
    </row>
    <row r="16" spans="1:33" x14ac:dyDescent="0.25">
      <c r="B16" t="s">
        <v>371</v>
      </c>
      <c r="C16" s="25">
        <f>INDEX('AEO 2021 42'!74:74,MATCH(C$4,'AEO 2021 42'!$14:$14,0))/100</f>
        <v>0.12655757000000001</v>
      </c>
      <c r="D16" s="25">
        <f>INDEX('AEO 2022 42'!79:79,MATCH(D$4,'AEO 2022 42'!$13:$13,0))/100</f>
        <v>0.13954179</v>
      </c>
      <c r="E16" s="25">
        <f>INDEX('AEO 2022 42'!79:79,MATCH(E$4,'AEO 2022 42'!$13:$13,0))/100</f>
        <v>0.13282041999999999</v>
      </c>
      <c r="F16" s="25">
        <f>INDEX('AEO 2022 42'!79:79,MATCH(F$4,'AEO 2022 42'!$13:$13,0))/100</f>
        <v>0.12693624000000001</v>
      </c>
      <c r="G16" s="25">
        <f>INDEX('AEO 2022 42'!79:79,MATCH(G$4,'AEO 2022 42'!$13:$13,0))/100</f>
        <v>0.12650326000000001</v>
      </c>
      <c r="H16" s="25">
        <f>INDEX('AEO 2022 42'!79:79,MATCH(H$4,'AEO 2022 42'!$13:$13,0))/100</f>
        <v>0.12582329</v>
      </c>
      <c r="I16" s="25">
        <f>INDEX('AEO 2022 42'!79:79,MATCH(I$4,'AEO 2022 42'!$13:$13,0))/100</f>
        <v>0.12609619</v>
      </c>
      <c r="J16" s="25">
        <f>INDEX('AEO 2022 42'!79:79,MATCH(J$4,'AEO 2022 42'!$13:$13,0))/100</f>
        <v>0.12604775999999998</v>
      </c>
      <c r="K16" s="25">
        <f>INDEX('AEO 2022 42'!79:79,MATCH(K$4,'AEO 2022 42'!$13:$13,0))/100</f>
        <v>0.12543933000000002</v>
      </c>
      <c r="L16" s="25">
        <f>INDEX('AEO 2022 42'!79:79,MATCH(L$4,'AEO 2022 42'!$13:$13,0))/100</f>
        <v>0.12499866000000001</v>
      </c>
      <c r="M16" s="25">
        <f>INDEX('AEO 2022 42'!79:79,MATCH(M$4,'AEO 2022 42'!$13:$13,0))/100</f>
        <v>0.12519521</v>
      </c>
      <c r="N16" s="25">
        <f>INDEX('AEO 2022 42'!79:79,MATCH(N$4,'AEO 2022 42'!$13:$13,0))/100</f>
        <v>0.12431933000000001</v>
      </c>
      <c r="O16" s="25">
        <f>INDEX('AEO 2022 42'!79:79,MATCH(O$4,'AEO 2022 42'!$13:$13,0))/100</f>
        <v>0.12627458999999999</v>
      </c>
      <c r="P16" s="25">
        <f>INDEX('AEO 2022 42'!79:79,MATCH(P$4,'AEO 2022 42'!$13:$13,0))/100</f>
        <v>0.12416618</v>
      </c>
      <c r="Q16" s="25">
        <f>INDEX('AEO 2022 42'!79:79,MATCH(Q$4,'AEO 2022 42'!$13:$13,0))/100</f>
        <v>0.12381862</v>
      </c>
      <c r="R16" s="25">
        <f>INDEX('AEO 2022 42'!79:79,MATCH(R$4,'AEO 2022 42'!$13:$13,0))/100</f>
        <v>0.12369448</v>
      </c>
      <c r="S16" s="25">
        <f>INDEX('AEO 2022 42'!79:79,MATCH(S$4,'AEO 2022 42'!$13:$13,0))/100</f>
        <v>0.12330522999999999</v>
      </c>
      <c r="T16" s="25">
        <f>INDEX('AEO 2022 42'!79:79,MATCH(T$4,'AEO 2022 42'!$13:$13,0))/100</f>
        <v>0.12321387</v>
      </c>
      <c r="U16" s="25">
        <f>INDEX('AEO 2022 42'!79:79,MATCH(U$4,'AEO 2022 42'!$13:$13,0))/100</f>
        <v>0.12323232000000001</v>
      </c>
      <c r="V16" s="25">
        <f>INDEX('AEO 2022 42'!79:79,MATCH(V$4,'AEO 2022 42'!$13:$13,0))/100</f>
        <v>0.12261321</v>
      </c>
      <c r="W16" s="25">
        <f>INDEX('AEO 2022 42'!79:79,MATCH(W$4,'AEO 2022 42'!$13:$13,0))/100</f>
        <v>0.12334583</v>
      </c>
      <c r="X16" s="25">
        <f>INDEX('AEO 2022 42'!79:79,MATCH(X$4,'AEO 2022 42'!$13:$13,0))/100</f>
        <v>0.12277891</v>
      </c>
      <c r="Y16" s="25">
        <f>INDEX('AEO 2022 42'!79:79,MATCH(Y$4,'AEO 2022 42'!$13:$13,0))/100</f>
        <v>0.12272296000000001</v>
      </c>
      <c r="Z16" s="25">
        <f>INDEX('AEO 2022 42'!79:79,MATCH(Z$4,'AEO 2022 42'!$13:$13,0))/100</f>
        <v>0.12271627</v>
      </c>
      <c r="AA16" s="25">
        <f>INDEX('AEO 2022 42'!79:79,MATCH(AA$4,'AEO 2022 42'!$13:$13,0))/100</f>
        <v>0.12228954</v>
      </c>
      <c r="AB16" s="25">
        <f>INDEX('AEO 2022 42'!79:79,MATCH(AB$4,'AEO 2022 42'!$13:$13,0))/100</f>
        <v>0.12205218999999999</v>
      </c>
      <c r="AC16" s="25">
        <f>INDEX('AEO 2022 42'!79:79,MATCH(AC$4,'AEO 2022 42'!$13:$13,0))/100</f>
        <v>0.12209526</v>
      </c>
      <c r="AD16" s="25">
        <f>INDEX('AEO 2022 42'!79:79,MATCH(AD$4,'AEO 2022 42'!$13:$13,0))/100</f>
        <v>0.12179880000000001</v>
      </c>
      <c r="AE16" s="25">
        <f>INDEX('AEO 2022 42'!79:79,MATCH(AE$4,'AEO 2022 42'!$13:$13,0))/100</f>
        <v>0.12163360000000001</v>
      </c>
      <c r="AF16" s="25">
        <f>INDEX('AEO 2022 42'!79:79,MATCH(AF$4,'AEO 2022 42'!$13:$13,0))/100</f>
        <v>0.12162561</v>
      </c>
      <c r="AG16" s="25">
        <f>INDEX('AEO 2022 42'!79:79,MATCH(AG$4,'AEO 2022 42'!$13:$13,0))/100</f>
        <v>0.12094199</v>
      </c>
    </row>
    <row r="17" spans="1:33" x14ac:dyDescent="0.25">
      <c r="B17" t="s">
        <v>373</v>
      </c>
      <c r="C17" s="25">
        <f>INDEX('AEO 2021 42'!75:75,MATCH(C$4,'AEO 2021 42'!$14:$14,0))/100</f>
        <v>0.40561222000000002</v>
      </c>
      <c r="D17" s="25">
        <f>INDEX('AEO 2022 42'!80:80,MATCH(D$4,'AEO 2022 42'!$13:$13,0))/100</f>
        <v>0.32352646000000002</v>
      </c>
      <c r="E17" s="25">
        <f>INDEX('AEO 2022 42'!80:80,MATCH(E$4,'AEO 2022 42'!$13:$13,0))/100</f>
        <v>0.33303116000000005</v>
      </c>
      <c r="F17" s="25">
        <f>INDEX('AEO 2022 42'!80:80,MATCH(F$4,'AEO 2022 42'!$13:$13,0))/100</f>
        <v>0.34107779999999999</v>
      </c>
      <c r="G17" s="25">
        <f>INDEX('AEO 2022 42'!80:80,MATCH(G$4,'AEO 2022 42'!$13:$13,0))/100</f>
        <v>0.33917217</v>
      </c>
      <c r="H17" s="25">
        <f>INDEX('AEO 2022 42'!80:80,MATCH(H$4,'AEO 2022 42'!$13:$13,0))/100</f>
        <v>0.33582797999999997</v>
      </c>
      <c r="I17" s="25">
        <f>INDEX('AEO 2022 42'!80:80,MATCH(I$4,'AEO 2022 42'!$13:$13,0))/100</f>
        <v>0.33348675</v>
      </c>
      <c r="J17" s="25">
        <f>INDEX('AEO 2022 42'!80:80,MATCH(J$4,'AEO 2022 42'!$13:$13,0))/100</f>
        <v>0.33018185</v>
      </c>
      <c r="K17" s="25">
        <f>INDEX('AEO 2022 42'!80:80,MATCH(K$4,'AEO 2022 42'!$13:$13,0))/100</f>
        <v>0.32911178999999996</v>
      </c>
      <c r="L17" s="25">
        <f>INDEX('AEO 2022 42'!80:80,MATCH(L$4,'AEO 2022 42'!$13:$13,0))/100</f>
        <v>0.32822017999999997</v>
      </c>
      <c r="M17" s="25">
        <f>INDEX('AEO 2022 42'!80:80,MATCH(M$4,'AEO 2022 42'!$13:$13,0))/100</f>
        <v>0.32563534</v>
      </c>
      <c r="N17" s="25">
        <f>INDEX('AEO 2022 42'!80:80,MATCH(N$4,'AEO 2022 42'!$13:$13,0))/100</f>
        <v>0.32629786999999999</v>
      </c>
      <c r="O17" s="25">
        <f>INDEX('AEO 2022 42'!80:80,MATCH(O$4,'AEO 2022 42'!$13:$13,0))/100</f>
        <v>0.32013954</v>
      </c>
      <c r="P17" s="25">
        <f>INDEX('AEO 2022 42'!80:80,MATCH(P$4,'AEO 2022 42'!$13:$13,0))/100</f>
        <v>0.3239785</v>
      </c>
      <c r="Q17" s="25">
        <f>INDEX('AEO 2022 42'!80:80,MATCH(Q$4,'AEO 2022 42'!$13:$13,0))/100</f>
        <v>0.32347503999999999</v>
      </c>
      <c r="R17" s="25">
        <f>INDEX('AEO 2022 42'!80:80,MATCH(R$4,'AEO 2022 42'!$13:$13,0))/100</f>
        <v>0.32266101999999997</v>
      </c>
      <c r="S17" s="25">
        <f>INDEX('AEO 2022 42'!80:80,MATCH(S$4,'AEO 2022 42'!$13:$13,0))/100</f>
        <v>0.32243416000000003</v>
      </c>
      <c r="T17" s="25">
        <f>INDEX('AEO 2022 42'!80:80,MATCH(T$4,'AEO 2022 42'!$13:$13,0))/100</f>
        <v>0.32148964000000002</v>
      </c>
      <c r="U17" s="25">
        <f>INDEX('AEO 2022 42'!80:80,MATCH(U$4,'AEO 2022 42'!$13:$13,0))/100</f>
        <v>0.32032879000000003</v>
      </c>
      <c r="V17" s="25">
        <f>INDEX('AEO 2022 42'!80:80,MATCH(V$4,'AEO 2022 42'!$13:$13,0))/100</f>
        <v>0.32096881999999999</v>
      </c>
      <c r="W17" s="25">
        <f>INDEX('AEO 2022 42'!80:80,MATCH(W$4,'AEO 2022 42'!$13:$13,0))/100</f>
        <v>0.31791628</v>
      </c>
      <c r="X17" s="25">
        <f>INDEX('AEO 2022 42'!80:80,MATCH(X$4,'AEO 2022 42'!$13:$13,0))/100</f>
        <v>0.31855137</v>
      </c>
      <c r="Y17" s="25">
        <f>INDEX('AEO 2022 42'!80:80,MATCH(Y$4,'AEO 2022 42'!$13:$13,0))/100</f>
        <v>0.31774775999999999</v>
      </c>
      <c r="Z17" s="25">
        <f>INDEX('AEO 2022 42'!80:80,MATCH(Z$4,'AEO 2022 42'!$13:$13,0))/100</f>
        <v>0.31689851999999996</v>
      </c>
      <c r="AA17" s="25">
        <f>INDEX('AEO 2022 42'!80:80,MATCH(AA$4,'AEO 2022 42'!$13:$13,0))/100</f>
        <v>0.31719069999999999</v>
      </c>
      <c r="AB17" s="25">
        <f>INDEX('AEO 2022 42'!80:80,MATCH(AB$4,'AEO 2022 42'!$13:$13,0))/100</f>
        <v>0.31695762999999999</v>
      </c>
      <c r="AC17" s="25">
        <f>INDEX('AEO 2022 42'!80:80,MATCH(AC$4,'AEO 2022 42'!$13:$13,0))/100</f>
        <v>0.31605899999999998</v>
      </c>
      <c r="AD17" s="25">
        <f>INDEX('AEO 2022 42'!80:80,MATCH(AD$4,'AEO 2022 42'!$13:$13,0))/100</f>
        <v>0.31608593000000001</v>
      </c>
      <c r="AE17" s="25">
        <f>INDEX('AEO 2022 42'!80:80,MATCH(AE$4,'AEO 2022 42'!$13:$13,0))/100</f>
        <v>0.31591505000000003</v>
      </c>
      <c r="AF17" s="25">
        <f>INDEX('AEO 2022 42'!80:80,MATCH(AF$4,'AEO 2022 42'!$13:$13,0))/100</f>
        <v>0.31517700000000004</v>
      </c>
      <c r="AG17" s="25">
        <f>INDEX('AEO 2022 42'!80:80,MATCH(AG$4,'AEO 2022 42'!$13:$13,0))/100</f>
        <v>0.31632217000000001</v>
      </c>
    </row>
    <row r="18" spans="1:33" x14ac:dyDescent="0.25">
      <c r="B18" t="s">
        <v>375</v>
      </c>
      <c r="C18" s="25">
        <f>INDEX('AEO 2021 42'!76:76,MATCH(C$4,'AEO 2021 42'!$14:$14,0))/100</f>
        <v>0.16779509000000001</v>
      </c>
      <c r="D18" s="25">
        <f>INDEX('AEO 2022 42'!81:81,MATCH(D$4,'AEO 2022 42'!$13:$13,0))/100</f>
        <v>9.6898100000000001E-2</v>
      </c>
      <c r="E18" s="25">
        <f>INDEX('AEO 2022 42'!81:81,MATCH(E$4,'AEO 2022 42'!$13:$13,0))/100</f>
        <v>0.10098172999999999</v>
      </c>
      <c r="F18" s="25">
        <f>INDEX('AEO 2022 42'!81:81,MATCH(F$4,'AEO 2022 42'!$13:$13,0))/100</f>
        <v>0.10822314000000001</v>
      </c>
      <c r="G18" s="25">
        <f>INDEX('AEO 2022 42'!81:81,MATCH(G$4,'AEO 2022 42'!$13:$13,0))/100</f>
        <v>0.10634097000000001</v>
      </c>
      <c r="H18" s="25">
        <f>INDEX('AEO 2022 42'!81:81,MATCH(H$4,'AEO 2022 42'!$13:$13,0))/100</f>
        <v>0.10458149999999999</v>
      </c>
      <c r="I18" s="25">
        <f>INDEX('AEO 2022 42'!81:81,MATCH(I$4,'AEO 2022 42'!$13:$13,0))/100</f>
        <v>0.10237510999999999</v>
      </c>
      <c r="J18" s="25">
        <f>INDEX('AEO 2022 42'!81:81,MATCH(J$4,'AEO 2022 42'!$13:$13,0))/100</f>
        <v>0.10059375</v>
      </c>
      <c r="K18" s="25">
        <f>INDEX('AEO 2022 42'!81:81,MATCH(K$4,'AEO 2022 42'!$13:$13,0))/100</f>
        <v>9.999305E-2</v>
      </c>
      <c r="L18" s="25">
        <f>INDEX('AEO 2022 42'!81:81,MATCH(L$4,'AEO 2022 42'!$13:$13,0))/100</f>
        <v>9.932727999999999E-2</v>
      </c>
      <c r="M18" s="25">
        <f>INDEX('AEO 2022 42'!81:81,MATCH(M$4,'AEO 2022 42'!$13:$13,0))/100</f>
        <v>9.7785189999999994E-2</v>
      </c>
      <c r="N18" s="25">
        <f>INDEX('AEO 2022 42'!81:81,MATCH(N$4,'AEO 2022 42'!$13:$13,0))/100</f>
        <v>9.7981780000000004E-2</v>
      </c>
      <c r="O18" s="25">
        <f>INDEX('AEO 2022 42'!81:81,MATCH(O$4,'AEO 2022 42'!$13:$13,0))/100</f>
        <v>9.4619440000000013E-2</v>
      </c>
      <c r="P18" s="25">
        <f>INDEX('AEO 2022 42'!81:81,MATCH(P$4,'AEO 2022 42'!$13:$13,0))/100</f>
        <v>9.6449660000000006E-2</v>
      </c>
      <c r="Q18" s="25">
        <f>INDEX('AEO 2022 42'!81:81,MATCH(Q$4,'AEO 2022 42'!$13:$13,0))/100</f>
        <v>9.6070200000000008E-2</v>
      </c>
      <c r="R18" s="25">
        <f>INDEX('AEO 2022 42'!81:81,MATCH(R$4,'AEO 2022 42'!$13:$13,0))/100</f>
        <v>9.553093E-2</v>
      </c>
      <c r="S18" s="25">
        <f>INDEX('AEO 2022 42'!81:81,MATCH(S$4,'AEO 2022 42'!$13:$13,0))/100</f>
        <v>9.5296859999999997E-2</v>
      </c>
      <c r="T18" s="25">
        <f>INDEX('AEO 2022 42'!81:81,MATCH(T$4,'AEO 2022 42'!$13:$13,0))/100</f>
        <v>9.4724730000000007E-2</v>
      </c>
      <c r="U18" s="25">
        <f>INDEX('AEO 2022 42'!81:81,MATCH(U$4,'AEO 2022 42'!$13:$13,0))/100</f>
        <v>9.4060959999999999E-2</v>
      </c>
      <c r="V18" s="25">
        <f>INDEX('AEO 2022 42'!81:81,MATCH(V$4,'AEO 2022 42'!$13:$13,0))/100</f>
        <v>9.4379919999999992E-2</v>
      </c>
      <c r="W18" s="25">
        <f>INDEX('AEO 2022 42'!81:81,MATCH(W$4,'AEO 2022 42'!$13:$13,0))/100</f>
        <v>9.2712379999999997E-2</v>
      </c>
      <c r="X18" s="25">
        <f>INDEX('AEO 2022 42'!81:81,MATCH(X$4,'AEO 2022 42'!$13:$13,0))/100</f>
        <v>9.294978999999999E-2</v>
      </c>
      <c r="Y18" s="25">
        <f>INDEX('AEO 2022 42'!81:81,MATCH(Y$4,'AEO 2022 42'!$13:$13,0))/100</f>
        <v>9.2510110000000007E-2</v>
      </c>
      <c r="Z18" s="25">
        <f>INDEX('AEO 2022 42'!81:81,MATCH(Z$4,'AEO 2022 42'!$13:$13,0))/100</f>
        <v>9.20126E-2</v>
      </c>
      <c r="AA18" s="25">
        <f>INDEX('AEO 2022 42'!81:81,MATCH(AA$4,'AEO 2022 42'!$13:$13,0))/100</f>
        <v>9.2128500000000002E-2</v>
      </c>
      <c r="AB18" s="25">
        <f>INDEX('AEO 2022 42'!81:81,MATCH(AB$4,'AEO 2022 42'!$13:$13,0))/100</f>
        <v>9.2012490000000002E-2</v>
      </c>
      <c r="AC18" s="25">
        <f>INDEX('AEO 2022 42'!81:81,MATCH(AC$4,'AEO 2022 42'!$13:$13,0))/100</f>
        <v>9.1529000000000013E-2</v>
      </c>
      <c r="AD18" s="25">
        <f>INDEX('AEO 2022 42'!81:81,MATCH(AD$4,'AEO 2022 42'!$13:$13,0))/100</f>
        <v>9.1517500000000002E-2</v>
      </c>
      <c r="AE18" s="25">
        <f>INDEX('AEO 2022 42'!81:81,MATCH(AE$4,'AEO 2022 42'!$13:$13,0))/100</f>
        <v>9.138078999999999E-2</v>
      </c>
      <c r="AF18" s="25">
        <f>INDEX('AEO 2022 42'!81:81,MATCH(AF$4,'AEO 2022 42'!$13:$13,0))/100</f>
        <v>9.1008759999999994E-2</v>
      </c>
      <c r="AG18" s="25">
        <f>INDEX('AEO 2022 42'!81:81,MATCH(AG$4,'AEO 2022 42'!$13:$13,0))/100</f>
        <v>9.1688729999999996E-2</v>
      </c>
    </row>
    <row r="19" spans="1:33" x14ac:dyDescent="0.25">
      <c r="A19" s="1" t="s">
        <v>1404</v>
      </c>
      <c r="B19" t="s">
        <v>377</v>
      </c>
      <c r="C19" s="25">
        <f>INDEX('AEO 2021 42'!77:77,MATCH(C$4,'AEO 2021 42'!$14:$14,0))/100</f>
        <v>1.0023880000000001E-2</v>
      </c>
      <c r="D19" s="25">
        <f>INDEX('AEO 2022 42'!82:82,MATCH(D$4,'AEO 2022 42'!$13:$13,0))/100</f>
        <v>1.0301880000000001E-2</v>
      </c>
      <c r="E19" s="25">
        <f>INDEX('AEO 2022 42'!82:82,MATCH(E$4,'AEO 2022 42'!$13:$13,0))/100</f>
        <v>1.018869E-2</v>
      </c>
      <c r="F19" s="25">
        <f>INDEX('AEO 2022 42'!82:82,MATCH(F$4,'AEO 2022 42'!$13:$13,0))/100</f>
        <v>1.0490699999999999E-2</v>
      </c>
      <c r="G19" s="25">
        <f>INDEX('AEO 2022 42'!82:82,MATCH(G$4,'AEO 2022 42'!$13:$13,0))/100</f>
        <v>1.049902E-2</v>
      </c>
      <c r="H19" s="25">
        <f>INDEX('AEO 2022 42'!82:82,MATCH(H$4,'AEO 2022 42'!$13:$13,0))/100</f>
        <v>1.0530340000000001E-2</v>
      </c>
      <c r="I19" s="25">
        <f>INDEX('AEO 2022 42'!82:82,MATCH(I$4,'AEO 2022 42'!$13:$13,0))/100</f>
        <v>1.0469269999999999E-2</v>
      </c>
      <c r="J19" s="25">
        <f>INDEX('AEO 2022 42'!82:82,MATCH(J$4,'AEO 2022 42'!$13:$13,0))/100</f>
        <v>1.037506E-2</v>
      </c>
      <c r="K19" s="25">
        <f>INDEX('AEO 2022 42'!82:82,MATCH(K$4,'AEO 2022 42'!$13:$13,0))/100</f>
        <v>1.0365869999999999E-2</v>
      </c>
      <c r="L19" s="25">
        <f>INDEX('AEO 2022 42'!82:82,MATCH(L$4,'AEO 2022 42'!$13:$13,0))/100</f>
        <v>1.035172E-2</v>
      </c>
      <c r="M19" s="25">
        <f>INDEX('AEO 2022 42'!82:82,MATCH(M$4,'AEO 2022 42'!$13:$13,0))/100</f>
        <v>1.0320890000000001E-2</v>
      </c>
      <c r="N19" s="25">
        <f>INDEX('AEO 2022 42'!82:82,MATCH(N$4,'AEO 2022 42'!$13:$13,0))/100</f>
        <v>1.0310390000000001E-2</v>
      </c>
      <c r="O19" s="25">
        <f>INDEX('AEO 2022 42'!82:82,MATCH(O$4,'AEO 2022 42'!$13:$13,0))/100</f>
        <v>1.026171E-2</v>
      </c>
      <c r="P19" s="25">
        <f>INDEX('AEO 2022 42'!82:82,MATCH(P$4,'AEO 2022 42'!$13:$13,0))/100</f>
        <v>1.0280950000000001E-2</v>
      </c>
      <c r="Q19" s="25">
        <f>INDEX('AEO 2022 42'!82:82,MATCH(Q$4,'AEO 2022 42'!$13:$13,0))/100</f>
        <v>1.0256449999999999E-2</v>
      </c>
      <c r="R19" s="25">
        <f>INDEX('AEO 2022 42'!82:82,MATCH(R$4,'AEO 2022 42'!$13:$13,0))/100</f>
        <v>1.024046E-2</v>
      </c>
      <c r="S19" s="25">
        <f>INDEX('AEO 2022 42'!82:82,MATCH(S$4,'AEO 2022 42'!$13:$13,0))/100</f>
        <v>1.0228289999999999E-2</v>
      </c>
      <c r="T19" s="25">
        <f>INDEX('AEO 2022 42'!82:82,MATCH(T$4,'AEO 2022 42'!$13:$13,0))/100</f>
        <v>1.0211840000000002E-2</v>
      </c>
      <c r="U19" s="25">
        <f>INDEX('AEO 2022 42'!82:82,MATCH(U$4,'AEO 2022 42'!$13:$13,0))/100</f>
        <v>1.019479E-2</v>
      </c>
      <c r="V19" s="25">
        <f>INDEX('AEO 2022 42'!82:82,MATCH(V$4,'AEO 2022 42'!$13:$13,0))/100</f>
        <v>1.019523E-2</v>
      </c>
      <c r="W19" s="25">
        <f>INDEX('AEO 2022 42'!82:82,MATCH(W$4,'AEO 2022 42'!$13:$13,0))/100</f>
        <v>1.016121E-2</v>
      </c>
      <c r="X19" s="25">
        <f>INDEX('AEO 2022 42'!82:82,MATCH(X$4,'AEO 2022 42'!$13:$13,0))/100</f>
        <v>1.0154470000000001E-2</v>
      </c>
      <c r="Y19" s="25">
        <f>INDEX('AEO 2022 42'!82:82,MATCH(Y$4,'AEO 2022 42'!$13:$13,0))/100</f>
        <v>1.014197E-2</v>
      </c>
      <c r="Z19" s="25">
        <f>INDEX('AEO 2022 42'!82:82,MATCH(Z$4,'AEO 2022 42'!$13:$13,0))/100</f>
        <v>1.0126939999999999E-2</v>
      </c>
      <c r="AA19" s="25">
        <f>INDEX('AEO 2022 42'!82:82,MATCH(AA$4,'AEO 2022 42'!$13:$13,0))/100</f>
        <v>1.0121730000000001E-2</v>
      </c>
      <c r="AB19" s="25">
        <f>INDEX('AEO 2022 42'!82:82,MATCH(AB$4,'AEO 2022 42'!$13:$13,0))/100</f>
        <v>1.011544E-2</v>
      </c>
      <c r="AC19" s="25">
        <f>INDEX('AEO 2022 42'!82:82,MATCH(AC$4,'AEO 2022 42'!$13:$13,0))/100</f>
        <v>1.0101809999999999E-2</v>
      </c>
      <c r="AD19" s="25">
        <f>INDEX('AEO 2022 42'!82:82,MATCH(AD$4,'AEO 2022 42'!$13:$13,0))/100</f>
        <v>1.009469E-2</v>
      </c>
      <c r="AE19" s="25">
        <f>INDEX('AEO 2022 42'!82:82,MATCH(AE$4,'AEO 2022 42'!$13:$13,0))/100</f>
        <v>1.0086079999999999E-2</v>
      </c>
      <c r="AF19" s="25">
        <f>INDEX('AEO 2022 42'!82:82,MATCH(AF$4,'AEO 2022 42'!$13:$13,0))/100</f>
        <v>1.0076290000000002E-2</v>
      </c>
      <c r="AG19" s="25">
        <f>INDEX('AEO 2022 42'!82:82,MATCH(AG$4,'AEO 2022 42'!$13:$13,0))/100</f>
        <v>1.0082979999999998E-2</v>
      </c>
    </row>
    <row r="20" spans="1:33" x14ac:dyDescent="0.25">
      <c r="B20" t="s">
        <v>201</v>
      </c>
      <c r="C20" s="25">
        <f>INDEX('AEO 2021 42'!78:78,MATCH(C$4,'AEO 2021 42'!$14:$14,0))/100</f>
        <v>0.19449374999999999</v>
      </c>
      <c r="D20" s="25">
        <f>INDEX('AEO 2022 42'!83:83,MATCH(D$4,'AEO 2022 42'!$13:$13,0))/100</f>
        <v>0.31210231999999999</v>
      </c>
      <c r="E20" s="25">
        <f>INDEX('AEO 2022 42'!83:83,MATCH(E$4,'AEO 2022 42'!$13:$13,0))/100</f>
        <v>0.30391995999999999</v>
      </c>
      <c r="F20" s="25">
        <f>INDEX('AEO 2022 42'!83:83,MATCH(F$4,'AEO 2022 42'!$13:$13,0))/100</f>
        <v>0.29533445000000003</v>
      </c>
      <c r="G20" s="25">
        <f>INDEX('AEO 2022 42'!83:83,MATCH(G$4,'AEO 2022 42'!$13:$13,0))/100</f>
        <v>0.29862233999999999</v>
      </c>
      <c r="H20" s="25">
        <f>INDEX('AEO 2022 42'!83:83,MATCH(H$4,'AEO 2022 42'!$13:$13,0))/100</f>
        <v>0.30338399999999999</v>
      </c>
      <c r="I20" s="25">
        <f>INDEX('AEO 2022 42'!83:83,MATCH(I$4,'AEO 2022 42'!$13:$13,0))/100</f>
        <v>0.30673846999999999</v>
      </c>
      <c r="J20" s="25">
        <f>INDEX('AEO 2022 42'!83:83,MATCH(J$4,'AEO 2022 42'!$13:$13,0))/100</f>
        <v>0.31126594999999996</v>
      </c>
      <c r="K20" s="25">
        <f>INDEX('AEO 2022 42'!83:83,MATCH(K$4,'AEO 2022 42'!$13:$13,0))/100</f>
        <v>0.31289666999999999</v>
      </c>
      <c r="L20" s="25">
        <f>INDEX('AEO 2022 42'!83:83,MATCH(L$4,'AEO 2022 42'!$13:$13,0))/100</f>
        <v>0.31442473999999998</v>
      </c>
      <c r="M20" s="25">
        <f>INDEX('AEO 2022 42'!83:83,MATCH(M$4,'AEO 2022 42'!$13:$13,0))/100</f>
        <v>0.31781137000000004</v>
      </c>
      <c r="N20" s="25">
        <f>INDEX('AEO 2022 42'!83:83,MATCH(N$4,'AEO 2022 42'!$13:$13,0))/100</f>
        <v>0.31753174000000001</v>
      </c>
      <c r="O20" s="25">
        <f>INDEX('AEO 2022 42'!83:83,MATCH(O$4,'AEO 2022 42'!$13:$13,0))/100</f>
        <v>0.32447018</v>
      </c>
      <c r="P20" s="25">
        <f>INDEX('AEO 2022 42'!83:83,MATCH(P$4,'AEO 2022 42'!$13:$13,0))/100</f>
        <v>0.32079014</v>
      </c>
      <c r="Q20" s="25">
        <f>INDEX('AEO 2022 42'!83:83,MATCH(Q$4,'AEO 2022 42'!$13:$13,0))/100</f>
        <v>0.32166245000000004</v>
      </c>
      <c r="R20" s="25">
        <f>INDEX('AEO 2022 42'!83:83,MATCH(R$4,'AEO 2022 42'!$13:$13,0))/100</f>
        <v>0.32285645000000002</v>
      </c>
      <c r="S20" s="25">
        <f>INDEX('AEO 2022 42'!83:83,MATCH(S$4,'AEO 2022 42'!$13:$13,0))/100</f>
        <v>0.32342467999999996</v>
      </c>
      <c r="T20" s="25">
        <f>INDEX('AEO 2022 42'!83:83,MATCH(T$4,'AEO 2022 42'!$13:$13,0))/100</f>
        <v>0.32474631999999998</v>
      </c>
      <c r="U20" s="25">
        <f>INDEX('AEO 2022 42'!83:83,MATCH(U$4,'AEO 2022 42'!$13:$13,0))/100</f>
        <v>0.32629761000000002</v>
      </c>
      <c r="V20" s="25">
        <f>INDEX('AEO 2022 42'!83:83,MATCH(V$4,'AEO 2022 42'!$13:$13,0))/100</f>
        <v>0.32580109000000002</v>
      </c>
      <c r="W20" s="25">
        <f>INDEX('AEO 2022 42'!83:83,MATCH(W$4,'AEO 2022 42'!$13:$13,0))/100</f>
        <v>0.32944954000000004</v>
      </c>
      <c r="X20" s="25">
        <f>INDEX('AEO 2022 42'!83:83,MATCH(X$4,'AEO 2022 42'!$13:$13,0))/100</f>
        <v>0.32899265</v>
      </c>
      <c r="Y20" s="25">
        <f>INDEX('AEO 2022 42'!83:83,MATCH(Y$4,'AEO 2022 42'!$13:$13,0))/100</f>
        <v>0.33008282</v>
      </c>
      <c r="Z20" s="25">
        <f>INDEX('AEO 2022 42'!83:83,MATCH(Z$4,'AEO 2022 42'!$13:$13,0))/100</f>
        <v>0.33123528000000002</v>
      </c>
      <c r="AA20" s="25">
        <f>INDEX('AEO 2022 42'!83:83,MATCH(AA$4,'AEO 2022 42'!$13:$13,0))/100</f>
        <v>0.33110771</v>
      </c>
      <c r="AB20" s="25">
        <f>INDEX('AEO 2022 42'!83:83,MATCH(AB$4,'AEO 2022 42'!$13:$13,0))/100</f>
        <v>0.33154285</v>
      </c>
      <c r="AC20" s="25">
        <f>INDEX('AEO 2022 42'!83:83,MATCH(AC$4,'AEO 2022 42'!$13:$13,0))/100</f>
        <v>0.33270305999999999</v>
      </c>
      <c r="AD20" s="25">
        <f>INDEX('AEO 2022 42'!83:83,MATCH(AD$4,'AEO 2022 42'!$13:$13,0))/100</f>
        <v>0.33282947999999996</v>
      </c>
      <c r="AE20" s="25">
        <f>INDEX('AEO 2022 42'!83:83,MATCH(AE$4,'AEO 2022 42'!$13:$13,0))/100</f>
        <v>0.33316916999999996</v>
      </c>
      <c r="AF20" s="25">
        <f>INDEX('AEO 2022 42'!83:83,MATCH(AF$4,'AEO 2022 42'!$13:$13,0))/100</f>
        <v>0.33412421999999997</v>
      </c>
      <c r="AG20" s="25">
        <f>INDEX('AEO 2022 42'!83:83,MATCH(AG$4,'AEO 2022 42'!$13:$13,0))/100</f>
        <v>0.33286738999999999</v>
      </c>
    </row>
    <row r="21" spans="1:33" x14ac:dyDescent="0.25">
      <c r="B21" t="s">
        <v>202</v>
      </c>
      <c r="C21" s="25">
        <f>INDEX('AEO 2021 42'!79:79,MATCH(C$4,'AEO 2021 42'!$14:$14,0))/100</f>
        <v>5.4075179999999994E-2</v>
      </c>
      <c r="D21" s="25">
        <f>INDEX('AEO 2022 42'!84:84,MATCH(D$4,'AEO 2022 42'!$13:$13,0))/100</f>
        <v>5.3836919999999996E-2</v>
      </c>
      <c r="E21" s="25">
        <f>INDEX('AEO 2022 42'!84:84,MATCH(E$4,'AEO 2022 42'!$13:$13,0))/100</f>
        <v>5.823304E-2</v>
      </c>
      <c r="F21" s="25">
        <f>INDEX('AEO 2022 42'!84:84,MATCH(F$4,'AEO 2022 42'!$13:$13,0))/100</f>
        <v>6.1871250000000003E-2</v>
      </c>
      <c r="G21" s="25">
        <f>INDEX('AEO 2022 42'!84:84,MATCH(G$4,'AEO 2022 42'!$13:$13,0))/100</f>
        <v>6.303352000000001E-2</v>
      </c>
      <c r="H21" s="25">
        <f>INDEX('AEO 2022 42'!84:84,MATCH(H$4,'AEO 2022 42'!$13:$13,0))/100</f>
        <v>6.4015719999999998E-2</v>
      </c>
      <c r="I21" s="25">
        <f>INDEX('AEO 2022 42'!84:84,MATCH(I$4,'AEO 2022 42'!$13:$13,0))/100</f>
        <v>6.4748479999999997E-2</v>
      </c>
      <c r="J21" s="25">
        <f>INDEX('AEO 2022 42'!84:84,MATCH(J$4,'AEO 2022 42'!$13:$13,0))/100</f>
        <v>6.5549109999999994E-2</v>
      </c>
      <c r="K21" s="25">
        <f>INDEX('AEO 2022 42'!84:84,MATCH(K$4,'AEO 2022 42'!$13:$13,0))/100</f>
        <v>6.6305889999999992E-2</v>
      </c>
      <c r="L21" s="25">
        <f>INDEX('AEO 2022 42'!84:84,MATCH(L$4,'AEO 2022 42'!$13:$13,0))/100</f>
        <v>6.7007510000000006E-2</v>
      </c>
      <c r="M21" s="25">
        <f>INDEX('AEO 2022 42'!84:84,MATCH(M$4,'AEO 2022 42'!$13:$13,0))/100</f>
        <v>6.7323309999999997E-2</v>
      </c>
      <c r="N21" s="25">
        <f>INDEX('AEO 2022 42'!84:84,MATCH(N$4,'AEO 2022 42'!$13:$13,0))/100</f>
        <v>6.8119300000000008E-2</v>
      </c>
      <c r="O21" s="25">
        <f>INDEX('AEO 2022 42'!84:84,MATCH(O$4,'AEO 2022 42'!$13:$13,0))/100</f>
        <v>6.7689170000000007E-2</v>
      </c>
      <c r="P21" s="25">
        <f>INDEX('AEO 2022 42'!84:84,MATCH(P$4,'AEO 2022 42'!$13:$13,0))/100</f>
        <v>6.8978629999999999E-2</v>
      </c>
      <c r="Q21" s="25">
        <f>INDEX('AEO 2022 42'!84:84,MATCH(Q$4,'AEO 2022 42'!$13:$13,0))/100</f>
        <v>6.9513149999999996E-2</v>
      </c>
      <c r="R21" s="25">
        <f>INDEX('AEO 2022 42'!84:84,MATCH(R$4,'AEO 2022 42'!$13:$13,0))/100</f>
        <v>6.9886069999999995E-2</v>
      </c>
      <c r="S21" s="25">
        <f>INDEX('AEO 2022 42'!84:84,MATCH(S$4,'AEO 2022 42'!$13:$13,0))/100</f>
        <v>7.0348229999999998E-2</v>
      </c>
      <c r="T21" s="25">
        <f>INDEX('AEO 2022 42'!84:84,MATCH(T$4,'AEO 2022 42'!$13:$13,0))/100</f>
        <v>7.0655080000000009E-2</v>
      </c>
      <c r="U21" s="25">
        <f>INDEX('AEO 2022 42'!84:84,MATCH(U$4,'AEO 2022 42'!$13:$13,0))/100</f>
        <v>7.0882150000000005E-2</v>
      </c>
      <c r="V21" s="25">
        <f>INDEX('AEO 2022 42'!84:84,MATCH(V$4,'AEO 2022 42'!$13:$13,0))/100</f>
        <v>7.1434040000000004E-2</v>
      </c>
      <c r="W21" s="25">
        <f>INDEX('AEO 2022 42'!84:84,MATCH(W$4,'AEO 2022 42'!$13:$13,0))/100</f>
        <v>7.1285139999999997E-2</v>
      </c>
      <c r="X21" s="25">
        <f>INDEX('AEO 2022 42'!84:84,MATCH(X$4,'AEO 2022 42'!$13:$13,0))/100</f>
        <v>7.1769479999999997E-2</v>
      </c>
      <c r="Y21" s="25">
        <f>INDEX('AEO 2022 42'!84:84,MATCH(Y$4,'AEO 2022 42'!$13:$13,0))/100</f>
        <v>7.200194E-2</v>
      </c>
      <c r="Z21" s="25">
        <f>INDEX('AEO 2022 42'!84:84,MATCH(Z$4,'AEO 2022 42'!$13:$13,0))/100</f>
        <v>7.2177889999999995E-2</v>
      </c>
      <c r="AA21" s="25">
        <f>INDEX('AEO 2022 42'!84:84,MATCH(AA$4,'AEO 2022 42'!$13:$13,0))/100</f>
        <v>7.2584799999999991E-2</v>
      </c>
      <c r="AB21" s="25">
        <f>INDEX('AEO 2022 42'!84:84,MATCH(AB$4,'AEO 2022 42'!$13:$13,0))/100</f>
        <v>7.2882849999999999E-2</v>
      </c>
      <c r="AC21" s="25">
        <f>INDEX('AEO 2022 42'!84:84,MATCH(AC$4,'AEO 2022 42'!$13:$13,0))/100</f>
        <v>7.3035249999999996E-2</v>
      </c>
      <c r="AD21" s="25">
        <f>INDEX('AEO 2022 42'!84:84,MATCH(AD$4,'AEO 2022 42'!$13:$13,0))/100</f>
        <v>7.3359889999999997E-2</v>
      </c>
      <c r="AE21" s="25">
        <f>INDEX('AEO 2022 42'!84:84,MATCH(AE$4,'AEO 2022 42'!$13:$13,0))/100</f>
        <v>7.3618199999999995E-2</v>
      </c>
      <c r="AF21" s="25">
        <f>INDEX('AEO 2022 42'!84:84,MATCH(AF$4,'AEO 2022 42'!$13:$13,0))/100</f>
        <v>7.3773640000000001E-2</v>
      </c>
      <c r="AG21" s="25">
        <f>INDEX('AEO 2022 42'!84:84,MATCH(AG$4,'AEO 2022 42'!$13:$13,0))/100</f>
        <v>7.4372740000000007E-2</v>
      </c>
    </row>
    <row r="22" spans="1:33" x14ac:dyDescent="0.25">
      <c r="B22" s="42" t="s">
        <v>163</v>
      </c>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row>
    <row r="23" spans="1:33" x14ac:dyDescent="0.25">
      <c r="A23" s="88" t="s">
        <v>1768</v>
      </c>
      <c r="B23" t="s">
        <v>167</v>
      </c>
      <c r="C23" s="25">
        <f>INDEX('AEO 2021 42'!81:81,MATCH(C$4,'AEO 2021 42'!$14:$14,0))/100</f>
        <v>4.2103299999999996E-2</v>
      </c>
      <c r="D23" s="25">
        <f>INDEX('AEO 2022 42'!87:87,MATCH(D$4,'AEO 2022 42'!$13:$13,0))/100</f>
        <v>3.5764580000000004E-2</v>
      </c>
      <c r="E23" s="25">
        <f>INDEX('AEO 2022 42'!87:87,MATCH(E$4,'AEO 2022 42'!$13:$13,0))/100</f>
        <v>3.7300650000000005E-2</v>
      </c>
      <c r="F23" s="25">
        <f>INDEX('AEO 2022 42'!87:87,MATCH(F$4,'AEO 2022 42'!$13:$13,0))/100</f>
        <v>3.880666E-2</v>
      </c>
      <c r="G23" s="25">
        <f>INDEX('AEO 2022 42'!87:87,MATCH(G$4,'AEO 2022 42'!$13:$13,0))/100</f>
        <v>3.8671270000000001E-2</v>
      </c>
      <c r="H23" s="25">
        <f>INDEX('AEO 2022 42'!87:87,MATCH(H$4,'AEO 2022 42'!$13:$13,0))/100</f>
        <v>3.8407820000000002E-2</v>
      </c>
      <c r="I23" s="25">
        <f>INDEX('AEO 2022 42'!87:87,MATCH(I$4,'AEO 2022 42'!$13:$13,0))/100</f>
        <v>3.8055829999999999E-2</v>
      </c>
      <c r="J23" s="25">
        <f>INDEX('AEO 2022 42'!87:87,MATCH(J$4,'AEO 2022 42'!$13:$13,0))/100</f>
        <v>3.7763970000000001E-2</v>
      </c>
      <c r="K23" s="25">
        <f>INDEX('AEO 2022 42'!87:87,MATCH(K$4,'AEO 2022 42'!$13:$13,0))/100</f>
        <v>3.769194E-2</v>
      </c>
      <c r="L23" s="25">
        <f>INDEX('AEO 2022 42'!87:87,MATCH(L$4,'AEO 2022 42'!$13:$13,0))/100</f>
        <v>3.7643860000000001E-2</v>
      </c>
      <c r="M23" s="25">
        <f>INDEX('AEO 2022 42'!87:87,MATCH(M$4,'AEO 2022 42'!$13:$13,0))/100</f>
        <v>3.735318E-2</v>
      </c>
      <c r="N23" s="25">
        <f>INDEX('AEO 2022 42'!87:87,MATCH(N$4,'AEO 2022 42'!$13:$13,0))/100</f>
        <v>3.7491570000000002E-2</v>
      </c>
      <c r="O23" s="25">
        <f>INDEX('AEO 2022 42'!87:87,MATCH(O$4,'AEO 2022 42'!$13:$13,0))/100</f>
        <v>3.6881320000000002E-2</v>
      </c>
      <c r="P23" s="25">
        <f>INDEX('AEO 2022 42'!87:87,MATCH(P$4,'AEO 2022 42'!$13:$13,0))/100</f>
        <v>3.7301359999999999E-2</v>
      </c>
      <c r="Q23" s="25">
        <f>INDEX('AEO 2022 42'!87:87,MATCH(Q$4,'AEO 2022 42'!$13:$13,0))/100</f>
        <v>3.7359759999999999E-2</v>
      </c>
      <c r="R23" s="25">
        <f>INDEX('AEO 2022 42'!87:87,MATCH(R$4,'AEO 2022 42'!$13:$13,0))/100</f>
        <v>3.7314590000000002E-2</v>
      </c>
      <c r="S23" s="25">
        <f>INDEX('AEO 2022 42'!87:87,MATCH(S$4,'AEO 2022 42'!$13:$13,0))/100</f>
        <v>3.7270070000000002E-2</v>
      </c>
      <c r="T23" s="25">
        <f>INDEX('AEO 2022 42'!87:87,MATCH(T$4,'AEO 2022 42'!$13:$13,0))/100</f>
        <v>3.7176589999999995E-2</v>
      </c>
      <c r="U23" s="25">
        <f>INDEX('AEO 2022 42'!87:87,MATCH(U$4,'AEO 2022 42'!$13:$13,0))/100</f>
        <v>3.7050390000000002E-2</v>
      </c>
      <c r="V23" s="25">
        <f>INDEX('AEO 2022 42'!87:87,MATCH(V$4,'AEO 2022 42'!$13:$13,0))/100</f>
        <v>3.7164969999999999E-2</v>
      </c>
      <c r="W23" s="25">
        <f>INDEX('AEO 2022 42'!87:87,MATCH(W$4,'AEO 2022 42'!$13:$13,0))/100</f>
        <v>3.6784780000000003E-2</v>
      </c>
      <c r="X23" s="25">
        <f>INDEX('AEO 2022 42'!87:87,MATCH(X$4,'AEO 2022 42'!$13:$13,0))/100</f>
        <v>3.6894879999999998E-2</v>
      </c>
      <c r="Y23" s="25">
        <f>INDEX('AEO 2022 42'!87:87,MATCH(Y$4,'AEO 2022 42'!$13:$13,0))/100</f>
        <v>3.6815960000000002E-2</v>
      </c>
      <c r="Z23" s="25">
        <f>INDEX('AEO 2022 42'!87:87,MATCH(Z$4,'AEO 2022 42'!$13:$13,0))/100</f>
        <v>3.6729499999999998E-2</v>
      </c>
      <c r="AA23" s="25">
        <f>INDEX('AEO 2022 42'!87:87,MATCH(AA$4,'AEO 2022 42'!$13:$13,0))/100</f>
        <v>3.6787470000000003E-2</v>
      </c>
      <c r="AB23" s="25">
        <f>INDEX('AEO 2022 42'!87:87,MATCH(AB$4,'AEO 2022 42'!$13:$13,0))/100</f>
        <v>3.6790959999999998E-2</v>
      </c>
      <c r="AC23" s="25">
        <f>INDEX('AEO 2022 42'!87:87,MATCH(AC$4,'AEO 2022 42'!$13:$13,0))/100</f>
        <v>3.6701820000000003E-2</v>
      </c>
      <c r="AD23" s="25">
        <f>INDEX('AEO 2022 42'!87:87,MATCH(AD$4,'AEO 2022 42'!$13:$13,0))/100</f>
        <v>3.6725109999999998E-2</v>
      </c>
      <c r="AE23" s="25">
        <f>INDEX('AEO 2022 42'!87:87,MATCH(AE$4,'AEO 2022 42'!$13:$13,0))/100</f>
        <v>3.6719300000000003E-2</v>
      </c>
      <c r="AF23" s="25">
        <f>INDEX('AEO 2022 42'!87:87,MATCH(AF$4,'AEO 2022 42'!$13:$13,0))/100</f>
        <v>3.6647820000000005E-2</v>
      </c>
      <c r="AG23" s="25">
        <f>INDEX('AEO 2022 42'!87:87,MATCH(AG$4,'AEO 2022 42'!$13:$13,0))/100</f>
        <v>3.683757E-2</v>
      </c>
    </row>
    <row r="24" spans="1:33" x14ac:dyDescent="0.25">
      <c r="A24" s="88" t="s">
        <v>1770</v>
      </c>
      <c r="B24" t="s">
        <v>174</v>
      </c>
      <c r="C24" s="25">
        <f>INDEX('AEO 2021 42'!82:82,MATCH(C$4,'AEO 2021 42'!$14:$14,0))/100</f>
        <v>0.19353148999999997</v>
      </c>
      <c r="D24" s="25">
        <f>INDEX('AEO 2022 42'!88:88,MATCH(D$4,'AEO 2022 42'!$13:$13,0))/100</f>
        <v>0.23795731000000001</v>
      </c>
      <c r="E24" s="25">
        <f>INDEX('AEO 2022 42'!88:88,MATCH(E$4,'AEO 2022 42'!$13:$13,0))/100</f>
        <v>0.24224303999999999</v>
      </c>
      <c r="F24" s="25">
        <f>INDEX('AEO 2022 42'!88:88,MATCH(F$4,'AEO 2022 42'!$13:$13,0))/100</f>
        <v>0.24003461999999998</v>
      </c>
      <c r="G24" s="25">
        <f>INDEX('AEO 2022 42'!88:88,MATCH(G$4,'AEO 2022 42'!$13:$13,0))/100</f>
        <v>0.24138556999999999</v>
      </c>
      <c r="H24" s="25">
        <f>INDEX('AEO 2022 42'!88:88,MATCH(H$4,'AEO 2022 42'!$13:$13,0))/100</f>
        <v>0.24266615000000002</v>
      </c>
      <c r="I24" s="25">
        <f>INDEX('AEO 2022 42'!88:88,MATCH(I$4,'AEO 2022 42'!$13:$13,0))/100</f>
        <v>0.24389244000000002</v>
      </c>
      <c r="J24" s="25">
        <f>INDEX('AEO 2022 42'!88:88,MATCH(J$4,'AEO 2022 42'!$13:$13,0))/100</f>
        <v>0.24500589</v>
      </c>
      <c r="K24" s="25">
        <f>INDEX('AEO 2022 42'!88:88,MATCH(K$4,'AEO 2022 42'!$13:$13,0))/100</f>
        <v>0.24562597</v>
      </c>
      <c r="L24" s="25">
        <f>INDEX('AEO 2022 42'!88:88,MATCH(L$4,'AEO 2022 42'!$13:$13,0))/100</f>
        <v>0.24628582000000002</v>
      </c>
      <c r="M24" s="25">
        <f>INDEX('AEO 2022 42'!88:88,MATCH(M$4,'AEO 2022 42'!$13:$13,0))/100</f>
        <v>0.2469903</v>
      </c>
      <c r="N24" s="25">
        <f>INDEX('AEO 2022 42'!88:88,MATCH(N$4,'AEO 2022 42'!$13:$13,0))/100</f>
        <v>0.24746991999999998</v>
      </c>
      <c r="O24" s="25">
        <f>INDEX('AEO 2022 42'!88:88,MATCH(O$4,'AEO 2022 42'!$13:$13,0))/100</f>
        <v>0.24837223000000003</v>
      </c>
      <c r="P24" s="25">
        <f>INDEX('AEO 2022 42'!88:88,MATCH(P$4,'AEO 2022 42'!$13:$13,0))/100</f>
        <v>0.24860953999999999</v>
      </c>
      <c r="Q24" s="25">
        <f>INDEX('AEO 2022 42'!88:88,MATCH(Q$4,'AEO 2022 42'!$13:$13,0))/100</f>
        <v>0.24914101</v>
      </c>
      <c r="R24" s="25">
        <f>INDEX('AEO 2022 42'!88:88,MATCH(R$4,'AEO 2022 42'!$13:$13,0))/100</f>
        <v>0.24960391999999998</v>
      </c>
      <c r="S24" s="25">
        <f>INDEX('AEO 2022 42'!88:88,MATCH(S$4,'AEO 2022 42'!$13:$13,0))/100</f>
        <v>0.25009087000000002</v>
      </c>
      <c r="T24" s="25">
        <f>INDEX('AEO 2022 42'!88:88,MATCH(T$4,'AEO 2022 42'!$13:$13,0))/100</f>
        <v>0.25041204</v>
      </c>
      <c r="U24" s="25">
        <f>INDEX('AEO 2022 42'!88:88,MATCH(U$4,'AEO 2022 42'!$13:$13,0))/100</f>
        <v>0.25081238</v>
      </c>
      <c r="V24" s="25">
        <f>INDEX('AEO 2022 42'!88:88,MATCH(V$4,'AEO 2022 42'!$13:$13,0))/100</f>
        <v>0.25100473000000001</v>
      </c>
      <c r="W24" s="25">
        <f>INDEX('AEO 2022 42'!88:88,MATCH(W$4,'AEO 2022 42'!$13:$13,0))/100</f>
        <v>0.25149381999999998</v>
      </c>
      <c r="X24" s="25">
        <f>INDEX('AEO 2022 42'!88:88,MATCH(X$4,'AEO 2022 42'!$13:$13,0))/100</f>
        <v>0.25176403000000003</v>
      </c>
      <c r="Y24" s="25">
        <f>INDEX('AEO 2022 42'!88:88,MATCH(Y$4,'AEO 2022 42'!$13:$13,0))/100</f>
        <v>0.25202611999999996</v>
      </c>
      <c r="Z24" s="25">
        <f>INDEX('AEO 2022 42'!88:88,MATCH(Z$4,'AEO 2022 42'!$13:$13,0))/100</f>
        <v>0.25235193</v>
      </c>
      <c r="AA24" s="25">
        <f>INDEX('AEO 2022 42'!88:88,MATCH(AA$4,'AEO 2022 42'!$13:$13,0))/100</f>
        <v>0.25255801999999999</v>
      </c>
      <c r="AB24" s="25">
        <f>INDEX('AEO 2022 42'!88:88,MATCH(AB$4,'AEO 2022 42'!$13:$13,0))/100</f>
        <v>0.25273472000000002</v>
      </c>
      <c r="AC24" s="25">
        <f>INDEX('AEO 2022 42'!88:88,MATCH(AC$4,'AEO 2022 42'!$13:$13,0))/100</f>
        <v>0.25297733</v>
      </c>
      <c r="AD24" s="25">
        <f>INDEX('AEO 2022 42'!88:88,MATCH(AD$4,'AEO 2022 42'!$13:$13,0))/100</f>
        <v>0.25316963000000003</v>
      </c>
      <c r="AE24" s="25">
        <f>INDEX('AEO 2022 42'!88:88,MATCH(AE$4,'AEO 2022 42'!$13:$13,0))/100</f>
        <v>0.25333928999999999</v>
      </c>
      <c r="AF24" s="25">
        <f>INDEX('AEO 2022 42'!88:88,MATCH(AF$4,'AEO 2022 42'!$13:$13,0))/100</f>
        <v>0.25354469000000002</v>
      </c>
      <c r="AG24" s="25">
        <f>INDEX('AEO 2022 42'!88:88,MATCH(AG$4,'AEO 2022 42'!$13:$13,0))/100</f>
        <v>0.25353674000000004</v>
      </c>
    </row>
    <row r="25" spans="1:33" x14ac:dyDescent="0.25">
      <c r="A25" s="88" t="s">
        <v>1772</v>
      </c>
      <c r="B25" t="s">
        <v>175</v>
      </c>
      <c r="C25" s="25">
        <f>INDEX('AEO 2021 42'!83:83,MATCH(C$4,'AEO 2021 42'!$14:$14,0))/100</f>
        <v>2.9349660000000003E-2</v>
      </c>
      <c r="D25" s="25">
        <f>INDEX('AEO 2022 42'!89:89,MATCH(D$4,'AEO 2022 42'!$13:$13,0))/100</f>
        <v>1.40859E-2</v>
      </c>
      <c r="E25" s="25">
        <f>INDEX('AEO 2022 42'!89:89,MATCH(E$4,'AEO 2022 42'!$13:$13,0))/100</f>
        <v>1.3799170000000001E-2</v>
      </c>
      <c r="F25" s="25">
        <f>INDEX('AEO 2022 42'!89:89,MATCH(F$4,'AEO 2022 42'!$13:$13,0))/100</f>
        <v>1.31389E-2</v>
      </c>
      <c r="G25" s="25">
        <f>INDEX('AEO 2022 42'!89:89,MATCH(G$4,'AEO 2022 42'!$13:$13,0))/100</f>
        <v>1.3112209999999999E-2</v>
      </c>
      <c r="H25" s="25">
        <f>INDEX('AEO 2022 42'!89:89,MATCH(H$4,'AEO 2022 42'!$13:$13,0))/100</f>
        <v>1.321865E-2</v>
      </c>
      <c r="I25" s="25">
        <f>INDEX('AEO 2022 42'!89:89,MATCH(I$4,'AEO 2022 42'!$13:$13,0))/100</f>
        <v>1.3296880000000001E-2</v>
      </c>
      <c r="J25" s="25">
        <f>INDEX('AEO 2022 42'!89:89,MATCH(J$4,'AEO 2022 42'!$13:$13,0))/100</f>
        <v>1.3376490000000001E-2</v>
      </c>
      <c r="K25" s="25">
        <f>INDEX('AEO 2022 42'!89:89,MATCH(K$4,'AEO 2022 42'!$13:$13,0))/100</f>
        <v>1.3362570000000001E-2</v>
      </c>
      <c r="L25" s="25">
        <f>INDEX('AEO 2022 42'!89:89,MATCH(L$4,'AEO 2022 42'!$13:$13,0))/100</f>
        <v>1.3365800000000001E-2</v>
      </c>
      <c r="M25" s="25">
        <f>INDEX('AEO 2022 42'!89:89,MATCH(M$4,'AEO 2022 42'!$13:$13,0))/100</f>
        <v>1.3456889999999999E-2</v>
      </c>
      <c r="N25" s="25">
        <f>INDEX('AEO 2022 42'!89:89,MATCH(N$4,'AEO 2022 42'!$13:$13,0))/100</f>
        <v>1.339155E-2</v>
      </c>
      <c r="O25" s="25">
        <f>INDEX('AEO 2022 42'!89:89,MATCH(O$4,'AEO 2022 42'!$13:$13,0))/100</f>
        <v>1.3588659999999999E-2</v>
      </c>
      <c r="P25" s="25">
        <f>INDEX('AEO 2022 42'!89:89,MATCH(P$4,'AEO 2022 42'!$13:$13,0))/100</f>
        <v>1.343479E-2</v>
      </c>
      <c r="Q25" s="25">
        <f>INDEX('AEO 2022 42'!89:89,MATCH(Q$4,'AEO 2022 42'!$13:$13,0))/100</f>
        <v>1.346838E-2</v>
      </c>
      <c r="R25" s="25">
        <f>INDEX('AEO 2022 42'!89:89,MATCH(R$4,'AEO 2022 42'!$13:$13,0))/100</f>
        <v>1.3472930000000001E-2</v>
      </c>
      <c r="S25" s="25">
        <f>INDEX('AEO 2022 42'!89:89,MATCH(S$4,'AEO 2022 42'!$13:$13,0))/100</f>
        <v>1.3462E-2</v>
      </c>
      <c r="T25" s="25">
        <f>INDEX('AEO 2022 42'!89:89,MATCH(T$4,'AEO 2022 42'!$13:$13,0))/100</f>
        <v>1.34617E-2</v>
      </c>
      <c r="U25" s="25">
        <f>INDEX('AEO 2022 42'!89:89,MATCH(U$4,'AEO 2022 42'!$13:$13,0))/100</f>
        <v>1.350957E-2</v>
      </c>
      <c r="V25" s="25">
        <f>INDEX('AEO 2022 42'!89:89,MATCH(V$4,'AEO 2022 42'!$13:$13,0))/100</f>
        <v>1.345433E-2</v>
      </c>
      <c r="W25" s="25">
        <f>INDEX('AEO 2022 42'!89:89,MATCH(W$4,'AEO 2022 42'!$13:$13,0))/100</f>
        <v>1.3572280000000001E-2</v>
      </c>
      <c r="X25" s="25">
        <f>INDEX('AEO 2022 42'!89:89,MATCH(X$4,'AEO 2022 42'!$13:$13,0))/100</f>
        <v>1.3520190000000001E-2</v>
      </c>
      <c r="Y25" s="25">
        <f>INDEX('AEO 2022 42'!89:89,MATCH(Y$4,'AEO 2022 42'!$13:$13,0))/100</f>
        <v>1.3535600000000002E-2</v>
      </c>
      <c r="Z25" s="25">
        <f>INDEX('AEO 2022 42'!89:89,MATCH(Z$4,'AEO 2022 42'!$13:$13,0))/100</f>
        <v>1.3554719999999999E-2</v>
      </c>
      <c r="AA25" s="25">
        <f>INDEX('AEO 2022 42'!89:89,MATCH(AA$4,'AEO 2022 42'!$13:$13,0))/100</f>
        <v>1.3521689999999999E-2</v>
      </c>
      <c r="AB25" s="25">
        <f>INDEX('AEO 2022 42'!89:89,MATCH(AB$4,'AEO 2022 42'!$13:$13,0))/100</f>
        <v>1.3511180000000001E-2</v>
      </c>
      <c r="AC25" s="25">
        <f>INDEX('AEO 2022 42'!89:89,MATCH(AC$4,'AEO 2022 42'!$13:$13,0))/100</f>
        <v>1.353421E-2</v>
      </c>
      <c r="AD25" s="25">
        <f>INDEX('AEO 2022 42'!89:89,MATCH(AD$4,'AEO 2022 42'!$13:$13,0))/100</f>
        <v>1.3517609999999999E-2</v>
      </c>
      <c r="AE25" s="25">
        <f>INDEX('AEO 2022 42'!89:89,MATCH(AE$4,'AEO 2022 42'!$13:$13,0))/100</f>
        <v>1.350909E-2</v>
      </c>
      <c r="AF25" s="25">
        <f>INDEX('AEO 2022 42'!89:89,MATCH(AF$4,'AEO 2022 42'!$13:$13,0))/100</f>
        <v>1.3526379999999999E-2</v>
      </c>
      <c r="AG25" s="25">
        <f>INDEX('AEO 2022 42'!89:89,MATCH(AG$4,'AEO 2022 42'!$13:$13,0))/100</f>
        <v>1.3457179999999999E-2</v>
      </c>
    </row>
    <row r="26" spans="1:33" x14ac:dyDescent="0.25">
      <c r="A26" s="88" t="s">
        <v>1774</v>
      </c>
      <c r="B26" t="s">
        <v>176</v>
      </c>
      <c r="C26" s="25">
        <f>INDEX('AEO 2021 42'!84:84,MATCH(C$4,'AEO 2021 42'!$14:$14,0))/100</f>
        <v>4.1268369999999999E-2</v>
      </c>
      <c r="D26" s="25">
        <f>INDEX('AEO 2022 42'!90:90,MATCH(D$4,'AEO 2022 42'!$13:$13,0))/100</f>
        <v>6.8390380000000001E-2</v>
      </c>
      <c r="E26" s="25">
        <f>INDEX('AEO 2022 42'!90:90,MATCH(E$4,'AEO 2022 42'!$13:$13,0))/100</f>
        <v>6.7955399999999999E-2</v>
      </c>
      <c r="F26" s="25">
        <f>INDEX('AEO 2022 42'!90:90,MATCH(F$4,'AEO 2022 42'!$13:$13,0))/100</f>
        <v>6.6396919999999998E-2</v>
      </c>
      <c r="G26" s="25">
        <f>INDEX('AEO 2022 42'!90:90,MATCH(G$4,'AEO 2022 42'!$13:$13,0))/100</f>
        <v>6.5788840000000001E-2</v>
      </c>
      <c r="H26" s="25">
        <f>INDEX('AEO 2022 42'!90:90,MATCH(H$4,'AEO 2022 42'!$13:$13,0))/100</f>
        <v>6.5367910000000001E-2</v>
      </c>
      <c r="I26" s="25">
        <f>INDEX('AEO 2022 42'!90:90,MATCH(I$4,'AEO 2022 42'!$13:$13,0))/100</f>
        <v>6.4972779999999994E-2</v>
      </c>
      <c r="J26" s="25">
        <f>INDEX('AEO 2022 42'!90:90,MATCH(J$4,'AEO 2022 42'!$13:$13,0))/100</f>
        <v>6.4644690000000005E-2</v>
      </c>
      <c r="K26" s="25">
        <f>INDEX('AEO 2022 42'!90:90,MATCH(K$4,'AEO 2022 42'!$13:$13,0))/100</f>
        <v>6.4305100000000004E-2</v>
      </c>
      <c r="L26" s="25">
        <f>INDEX('AEO 2022 42'!90:90,MATCH(L$4,'AEO 2022 42'!$13:$13,0))/100</f>
        <v>6.4022460000000003E-2</v>
      </c>
      <c r="M26" s="25">
        <f>INDEX('AEO 2022 42'!90:90,MATCH(M$4,'AEO 2022 42'!$13:$13,0))/100</f>
        <v>6.3795210000000005E-2</v>
      </c>
      <c r="N26" s="25">
        <f>INDEX('AEO 2022 42'!90:90,MATCH(N$4,'AEO 2022 42'!$13:$13,0))/100</f>
        <v>6.3557100000000005E-2</v>
      </c>
      <c r="O26" s="25">
        <f>INDEX('AEO 2022 42'!90:90,MATCH(O$4,'AEO 2022 42'!$13:$13,0))/100</f>
        <v>6.344031E-2</v>
      </c>
      <c r="P26" s="25">
        <f>INDEX('AEO 2022 42'!90:90,MATCH(P$4,'AEO 2022 42'!$13:$13,0))/100</f>
        <v>6.3216069999999999E-2</v>
      </c>
      <c r="Q26" s="25">
        <f>INDEX('AEO 2022 42'!90:90,MATCH(Q$4,'AEO 2022 42'!$13:$13,0))/100</f>
        <v>6.3253920000000005E-2</v>
      </c>
      <c r="R26" s="25">
        <f>INDEX('AEO 2022 42'!90:90,MATCH(R$4,'AEO 2022 42'!$13:$13,0))/100</f>
        <v>6.3160670000000002E-2</v>
      </c>
      <c r="S26" s="25">
        <f>INDEX('AEO 2022 42'!90:90,MATCH(S$4,'AEO 2022 42'!$13:$13,0))/100</f>
        <v>6.301213E-2</v>
      </c>
      <c r="T26" s="25">
        <f>INDEX('AEO 2022 42'!90:90,MATCH(T$4,'AEO 2022 42'!$13:$13,0))/100</f>
        <v>6.2901499999999999E-2</v>
      </c>
      <c r="U26" s="25">
        <f>INDEX('AEO 2022 42'!90:90,MATCH(U$4,'AEO 2022 42'!$13:$13,0))/100</f>
        <v>6.2696970000000005E-2</v>
      </c>
      <c r="V26" s="25">
        <f>INDEX('AEO 2022 42'!90:90,MATCH(V$4,'AEO 2022 42'!$13:$13,0))/100</f>
        <v>6.2558950000000002E-2</v>
      </c>
      <c r="W26" s="25">
        <f>INDEX('AEO 2022 42'!90:90,MATCH(W$4,'AEO 2022 42'!$13:$13,0))/100</f>
        <v>6.2496389999999999E-2</v>
      </c>
      <c r="X26" s="25">
        <f>INDEX('AEO 2022 42'!90:90,MATCH(X$4,'AEO 2022 42'!$13:$13,0))/100</f>
        <v>6.2380380000000006E-2</v>
      </c>
      <c r="Y26" s="25">
        <f>INDEX('AEO 2022 42'!90:90,MATCH(Y$4,'AEO 2022 42'!$13:$13,0))/100</f>
        <v>6.2288170000000004E-2</v>
      </c>
      <c r="Z26" s="25">
        <f>INDEX('AEO 2022 42'!90:90,MATCH(Z$4,'AEO 2022 42'!$13:$13,0))/100</f>
        <v>6.2210520000000005E-2</v>
      </c>
      <c r="AA26" s="25">
        <f>INDEX('AEO 2022 42'!90:90,MATCH(AA$4,'AEO 2022 42'!$13:$13,0))/100</f>
        <v>6.211626E-2</v>
      </c>
      <c r="AB26" s="25">
        <f>INDEX('AEO 2022 42'!90:90,MATCH(AB$4,'AEO 2022 42'!$13:$13,0))/100</f>
        <v>6.2033919999999999E-2</v>
      </c>
      <c r="AC26" s="25">
        <f>INDEX('AEO 2022 42'!90:90,MATCH(AC$4,'AEO 2022 42'!$13:$13,0))/100</f>
        <v>6.1950089999999999E-2</v>
      </c>
      <c r="AD26" s="25">
        <f>INDEX('AEO 2022 42'!90:90,MATCH(AD$4,'AEO 2022 42'!$13:$13,0))/100</f>
        <v>6.186622E-2</v>
      </c>
      <c r="AE26" s="25">
        <f>INDEX('AEO 2022 42'!90:90,MATCH(AE$4,'AEO 2022 42'!$13:$13,0))/100</f>
        <v>6.1803670000000005E-2</v>
      </c>
      <c r="AF26" s="25">
        <f>INDEX('AEO 2022 42'!90:90,MATCH(AF$4,'AEO 2022 42'!$13:$13,0))/100</f>
        <v>6.1732290000000002E-2</v>
      </c>
      <c r="AG26" s="25">
        <f>INDEX('AEO 2022 42'!90:90,MATCH(AG$4,'AEO 2022 42'!$13:$13,0))/100</f>
        <v>6.1653700000000006E-2</v>
      </c>
    </row>
    <row r="27" spans="1:33" x14ac:dyDescent="0.25">
      <c r="A27" s="88" t="s">
        <v>1776</v>
      </c>
      <c r="B27" t="s">
        <v>177</v>
      </c>
      <c r="C27" s="25">
        <f>INDEX('AEO 2021 42'!85:85,MATCH(C$4,'AEO 2021 42'!$14:$14,0))/100</f>
        <v>4.9863569999999996E-2</v>
      </c>
      <c r="D27" s="25">
        <f>INDEX('AEO 2022 42'!91:91,MATCH(D$4,'AEO 2022 42'!$13:$13,0))/100</f>
        <v>2.7864680000000003E-2</v>
      </c>
      <c r="E27" s="25">
        <f>INDEX('AEO 2022 42'!91:91,MATCH(E$4,'AEO 2022 42'!$13:$13,0))/100</f>
        <v>2.7041159999999998E-2</v>
      </c>
      <c r="F27" s="25">
        <f>INDEX('AEO 2022 42'!91:91,MATCH(F$4,'AEO 2022 42'!$13:$13,0))/100</f>
        <v>2.7287930000000002E-2</v>
      </c>
      <c r="G27" s="25">
        <f>INDEX('AEO 2022 42'!91:91,MATCH(G$4,'AEO 2022 42'!$13:$13,0))/100</f>
        <v>2.6912449999999997E-2</v>
      </c>
      <c r="H27" s="25">
        <f>INDEX('AEO 2022 42'!91:91,MATCH(H$4,'AEO 2022 42'!$13:$13,0))/100</f>
        <v>2.6593479999999999E-2</v>
      </c>
      <c r="I27" s="25">
        <f>INDEX('AEO 2022 42'!91:91,MATCH(I$4,'AEO 2022 42'!$13:$13,0))/100</f>
        <v>2.6274209999999999E-2</v>
      </c>
      <c r="J27" s="25">
        <f>INDEX('AEO 2022 42'!91:91,MATCH(J$4,'AEO 2022 42'!$13:$13,0))/100</f>
        <v>2.5994050000000001E-2</v>
      </c>
      <c r="K27" s="25">
        <f>INDEX('AEO 2022 42'!91:91,MATCH(K$4,'AEO 2022 42'!$13:$13,0))/100</f>
        <v>2.5815329999999997E-2</v>
      </c>
      <c r="L27" s="25">
        <f>INDEX('AEO 2022 42'!91:91,MATCH(L$4,'AEO 2022 42'!$13:$13,0))/100</f>
        <v>2.564286E-2</v>
      </c>
      <c r="M27" s="25">
        <f>INDEX('AEO 2022 42'!91:91,MATCH(M$4,'AEO 2022 42'!$13:$13,0))/100</f>
        <v>2.544652E-2</v>
      </c>
      <c r="N27" s="25">
        <f>INDEX('AEO 2022 42'!91:91,MATCH(N$4,'AEO 2022 42'!$13:$13,0))/100</f>
        <v>2.5326240000000003E-2</v>
      </c>
      <c r="O27" s="25">
        <f>INDEX('AEO 2022 42'!91:91,MATCH(O$4,'AEO 2022 42'!$13:$13,0))/100</f>
        <v>2.511963E-2</v>
      </c>
      <c r="P27" s="25">
        <f>INDEX('AEO 2022 42'!91:91,MATCH(P$4,'AEO 2022 42'!$13:$13,0))/100</f>
        <v>2.5064180000000002E-2</v>
      </c>
      <c r="Q27" s="25">
        <f>INDEX('AEO 2022 42'!91:91,MATCH(Q$4,'AEO 2022 42'!$13:$13,0))/100</f>
        <v>2.4924149999999999E-2</v>
      </c>
      <c r="R27" s="25">
        <f>INDEX('AEO 2022 42'!91:91,MATCH(R$4,'AEO 2022 42'!$13:$13,0))/100</f>
        <v>2.4809350000000001E-2</v>
      </c>
      <c r="S27" s="25">
        <f>INDEX('AEO 2022 42'!91:91,MATCH(S$4,'AEO 2022 42'!$13:$13,0))/100</f>
        <v>2.470812E-2</v>
      </c>
      <c r="T27" s="25">
        <f>INDEX('AEO 2022 42'!91:91,MATCH(T$4,'AEO 2022 42'!$13:$13,0))/100</f>
        <v>2.4618709999999999E-2</v>
      </c>
      <c r="U27" s="25">
        <f>INDEX('AEO 2022 42'!91:91,MATCH(U$4,'AEO 2022 42'!$13:$13,0))/100</f>
        <v>2.4525600000000002E-2</v>
      </c>
      <c r="V27" s="25">
        <f>INDEX('AEO 2022 42'!91:91,MATCH(V$4,'AEO 2022 42'!$13:$13,0))/100</f>
        <v>2.4472830000000001E-2</v>
      </c>
      <c r="W27" s="25">
        <f>INDEX('AEO 2022 42'!91:91,MATCH(W$4,'AEO 2022 42'!$13:$13,0))/100</f>
        <v>2.4345119999999998E-2</v>
      </c>
      <c r="X27" s="25">
        <f>INDEX('AEO 2022 42'!91:91,MATCH(X$4,'AEO 2022 42'!$13:$13,0))/100</f>
        <v>2.4284309999999996E-2</v>
      </c>
      <c r="Y27" s="25">
        <f>INDEX('AEO 2022 42'!91:91,MATCH(Y$4,'AEO 2022 42'!$13:$13,0))/100</f>
        <v>2.4211930000000003E-2</v>
      </c>
      <c r="Z27" s="25">
        <f>INDEX('AEO 2022 42'!91:91,MATCH(Z$4,'AEO 2022 42'!$13:$13,0))/100</f>
        <v>2.4132589999999999E-2</v>
      </c>
      <c r="AA27" s="25">
        <f>INDEX('AEO 2022 42'!91:91,MATCH(AA$4,'AEO 2022 42'!$13:$13,0))/100</f>
        <v>2.4082929999999999E-2</v>
      </c>
      <c r="AB27" s="25">
        <f>INDEX('AEO 2022 42'!91:91,MATCH(AB$4,'AEO 2022 42'!$13:$13,0))/100</f>
        <v>2.4031280000000002E-2</v>
      </c>
      <c r="AC27" s="25">
        <f>INDEX('AEO 2022 42'!91:91,MATCH(AC$4,'AEO 2022 42'!$13:$13,0))/100</f>
        <v>2.3967269999999999E-2</v>
      </c>
      <c r="AD27" s="25">
        <f>INDEX('AEO 2022 42'!91:91,MATCH(AD$4,'AEO 2022 42'!$13:$13,0))/100</f>
        <v>2.3919380000000001E-2</v>
      </c>
      <c r="AE27" s="25">
        <f>INDEX('AEO 2022 42'!91:91,MATCH(AE$4,'AEO 2022 42'!$13:$13,0))/100</f>
        <v>2.3869669999999999E-2</v>
      </c>
      <c r="AF27" s="25">
        <f>INDEX('AEO 2022 42'!91:91,MATCH(AF$4,'AEO 2022 42'!$13:$13,0))/100</f>
        <v>2.3814850000000002E-2</v>
      </c>
      <c r="AG27" s="25">
        <f>INDEX('AEO 2022 42'!91:91,MATCH(AG$4,'AEO 2022 42'!$13:$13,0))/100</f>
        <v>2.3804159999999998E-2</v>
      </c>
    </row>
    <row r="28" spans="1:33" x14ac:dyDescent="0.25">
      <c r="A28" s="88" t="s">
        <v>1778</v>
      </c>
      <c r="B28" t="s">
        <v>178</v>
      </c>
      <c r="C28" s="25">
        <f>INDEX('AEO 2021 42'!86:86,MATCH(C$4,'AEO 2021 42'!$14:$14,0))/100</f>
        <v>4.8188929999999998E-2</v>
      </c>
      <c r="D28" s="25">
        <f>INDEX('AEO 2022 42'!92:92,MATCH(D$4,'AEO 2022 42'!$13:$13,0))/100</f>
        <v>5.0232210000000006E-2</v>
      </c>
      <c r="E28" s="25">
        <f>INDEX('AEO 2022 42'!92:92,MATCH(E$4,'AEO 2022 42'!$13:$13,0))/100</f>
        <v>4.8827429999999998E-2</v>
      </c>
      <c r="F28" s="25">
        <f>INDEX('AEO 2022 42'!92:92,MATCH(F$4,'AEO 2022 42'!$13:$13,0))/100</f>
        <v>4.8578250000000003E-2</v>
      </c>
      <c r="G28" s="25">
        <f>INDEX('AEO 2022 42'!92:92,MATCH(G$4,'AEO 2022 42'!$13:$13,0))/100</f>
        <v>4.8229580000000001E-2</v>
      </c>
      <c r="H28" s="25">
        <f>INDEX('AEO 2022 42'!92:92,MATCH(H$4,'AEO 2022 42'!$13:$13,0))/100</f>
        <v>4.788444E-2</v>
      </c>
      <c r="I28" s="25">
        <f>INDEX('AEO 2022 42'!92:92,MATCH(I$4,'AEO 2022 42'!$13:$13,0))/100</f>
        <v>4.7624019999999996E-2</v>
      </c>
      <c r="J28" s="25">
        <f>INDEX('AEO 2022 42'!92:92,MATCH(J$4,'AEO 2022 42'!$13:$13,0))/100</f>
        <v>4.738697E-2</v>
      </c>
      <c r="K28" s="25">
        <f>INDEX('AEO 2022 42'!92:92,MATCH(K$4,'AEO 2022 42'!$13:$13,0))/100</f>
        <v>4.7193350000000002E-2</v>
      </c>
      <c r="L28" s="25">
        <f>INDEX('AEO 2022 42'!92:92,MATCH(L$4,'AEO 2022 42'!$13:$13,0))/100</f>
        <v>4.7000099999999996E-2</v>
      </c>
      <c r="M28" s="25">
        <f>INDEX('AEO 2022 42'!92:92,MATCH(M$4,'AEO 2022 42'!$13:$13,0))/100</f>
        <v>4.6855939999999999E-2</v>
      </c>
      <c r="N28" s="25">
        <f>INDEX('AEO 2022 42'!92:92,MATCH(N$4,'AEO 2022 42'!$13:$13,0))/100</f>
        <v>4.667574E-2</v>
      </c>
      <c r="O28" s="25">
        <f>INDEX('AEO 2022 42'!92:92,MATCH(O$4,'AEO 2022 42'!$13:$13,0))/100</f>
        <v>4.6616440000000002E-2</v>
      </c>
      <c r="P28" s="25">
        <f>INDEX('AEO 2022 42'!92:92,MATCH(P$4,'AEO 2022 42'!$13:$13,0))/100</f>
        <v>4.6449579999999997E-2</v>
      </c>
      <c r="Q28" s="25">
        <f>INDEX('AEO 2022 42'!92:92,MATCH(Q$4,'AEO 2022 42'!$13:$13,0))/100</f>
        <v>4.6281230000000007E-2</v>
      </c>
      <c r="R28" s="25">
        <f>INDEX('AEO 2022 42'!92:92,MATCH(R$4,'AEO 2022 42'!$13:$13,0))/100</f>
        <v>4.6165659999999997E-2</v>
      </c>
      <c r="S28" s="25">
        <f>INDEX('AEO 2022 42'!92:92,MATCH(S$4,'AEO 2022 42'!$13:$13,0))/100</f>
        <v>4.6063599999999996E-2</v>
      </c>
      <c r="T28" s="25">
        <f>INDEX('AEO 2022 42'!92:92,MATCH(T$4,'AEO 2022 42'!$13:$13,0))/100</f>
        <v>4.597702E-2</v>
      </c>
      <c r="U28" s="25">
        <f>INDEX('AEO 2022 42'!92:92,MATCH(U$4,'AEO 2022 42'!$13:$13,0))/100</f>
        <v>4.5906269999999999E-2</v>
      </c>
      <c r="V28" s="25">
        <f>INDEX('AEO 2022 42'!92:92,MATCH(V$4,'AEO 2022 42'!$13:$13,0))/100</f>
        <v>4.5815729999999999E-2</v>
      </c>
      <c r="W28" s="25">
        <f>INDEX('AEO 2022 42'!92:92,MATCH(W$4,'AEO 2022 42'!$13:$13,0))/100</f>
        <v>4.5774179999999998E-2</v>
      </c>
      <c r="X28" s="25">
        <f>INDEX('AEO 2022 42'!92:92,MATCH(X$4,'AEO 2022 42'!$13:$13,0))/100</f>
        <v>4.5678940000000001E-2</v>
      </c>
      <c r="Y28" s="25">
        <f>INDEX('AEO 2022 42'!92:92,MATCH(Y$4,'AEO 2022 42'!$13:$13,0))/100</f>
        <v>4.5619509999999995E-2</v>
      </c>
      <c r="Z28" s="25">
        <f>INDEX('AEO 2022 42'!92:92,MATCH(Z$4,'AEO 2022 42'!$13:$13,0))/100</f>
        <v>4.5557970000000003E-2</v>
      </c>
      <c r="AA28" s="25">
        <f>INDEX('AEO 2022 42'!92:92,MATCH(AA$4,'AEO 2022 42'!$13:$13,0))/100</f>
        <v>4.5486039999999998E-2</v>
      </c>
      <c r="AB28" s="25">
        <f>INDEX('AEO 2022 42'!92:92,MATCH(AB$4,'AEO 2022 42'!$13:$13,0))/100</f>
        <v>4.5430039999999998E-2</v>
      </c>
      <c r="AC28" s="25">
        <f>INDEX('AEO 2022 42'!92:92,MATCH(AC$4,'AEO 2022 42'!$13:$13,0))/100</f>
        <v>4.5384359999999999E-2</v>
      </c>
      <c r="AD28" s="25">
        <f>INDEX('AEO 2022 42'!92:92,MATCH(AD$4,'AEO 2022 42'!$13:$13,0))/100</f>
        <v>4.5329790000000002E-2</v>
      </c>
      <c r="AE28" s="25">
        <f>INDEX('AEO 2022 42'!92:92,MATCH(AE$4,'AEO 2022 42'!$13:$13,0))/100</f>
        <v>4.5281399999999999E-2</v>
      </c>
      <c r="AF28" s="25">
        <f>INDEX('AEO 2022 42'!92:92,MATCH(AF$4,'AEO 2022 42'!$13:$13,0))/100</f>
        <v>4.5241129999999997E-2</v>
      </c>
      <c r="AG28" s="25">
        <f>INDEX('AEO 2022 42'!92:92,MATCH(AG$4,'AEO 2022 42'!$13:$13,0))/100</f>
        <v>4.5180619999999998E-2</v>
      </c>
    </row>
    <row r="29" spans="1:33" x14ac:dyDescent="0.25">
      <c r="A29" s="88" t="s">
        <v>1763</v>
      </c>
      <c r="B29" t="s">
        <v>201</v>
      </c>
      <c r="C29" s="25">
        <f>INDEX('AEO 2021 42'!87:87,MATCH(C$4,'AEO 2021 42'!$14:$14,0))/100</f>
        <v>0.23133569999999998</v>
      </c>
      <c r="D29" s="25">
        <f>INDEX('AEO 2022 42'!93:93,MATCH(D$4,'AEO 2022 42'!$13:$13,0))/100</f>
        <v>0.16554660999999998</v>
      </c>
      <c r="E29" s="25">
        <f>INDEX('AEO 2022 42'!93:93,MATCH(E$4,'AEO 2022 42'!$13:$13,0))/100</f>
        <v>0.16551294</v>
      </c>
      <c r="F29" s="25">
        <f>INDEX('AEO 2022 42'!93:93,MATCH(F$4,'AEO 2022 42'!$13:$13,0))/100</f>
        <v>0.16851082000000001</v>
      </c>
      <c r="G29" s="25">
        <f>INDEX('AEO 2022 42'!93:93,MATCH(G$4,'AEO 2022 42'!$13:$13,0))/100</f>
        <v>0.16889268999999998</v>
      </c>
      <c r="H29" s="25">
        <f>INDEX('AEO 2022 42'!93:93,MATCH(H$4,'AEO 2022 42'!$13:$13,0))/100</f>
        <v>0.16914133000000001</v>
      </c>
      <c r="I29" s="25">
        <f>INDEX('AEO 2022 42'!93:93,MATCH(I$4,'AEO 2022 42'!$13:$13,0))/100</f>
        <v>0.16912941000000001</v>
      </c>
      <c r="J29" s="25">
        <f>INDEX('AEO 2022 42'!93:93,MATCH(J$4,'AEO 2022 42'!$13:$13,0))/100</f>
        <v>0.16908888</v>
      </c>
      <c r="K29" s="25">
        <f>INDEX('AEO 2022 42'!93:93,MATCH(K$4,'AEO 2022 42'!$13:$13,0))/100</f>
        <v>0.16929384</v>
      </c>
      <c r="L29" s="25">
        <f>INDEX('AEO 2022 42'!93:93,MATCH(L$4,'AEO 2022 42'!$13:$13,0))/100</f>
        <v>0.16943441000000001</v>
      </c>
      <c r="M29" s="25">
        <f>INDEX('AEO 2022 42'!93:93,MATCH(M$4,'AEO 2022 42'!$13:$13,0))/100</f>
        <v>0.16943149999999998</v>
      </c>
      <c r="N29" s="25">
        <f>INDEX('AEO 2022 42'!93:93,MATCH(N$4,'AEO 2022 42'!$13:$13,0))/100</f>
        <v>0.16963655</v>
      </c>
      <c r="O29" s="25">
        <f>INDEX('AEO 2022 42'!93:93,MATCH(O$4,'AEO 2022 42'!$13:$13,0))/100</f>
        <v>0.16939539000000001</v>
      </c>
      <c r="P29" s="25">
        <f>INDEX('AEO 2022 42'!93:93,MATCH(P$4,'AEO 2022 42'!$13:$13,0))/100</f>
        <v>0.16974422</v>
      </c>
      <c r="Q29" s="25">
        <f>INDEX('AEO 2022 42'!93:93,MATCH(Q$4,'AEO 2022 42'!$13:$13,0))/100</f>
        <v>0.16972632999999998</v>
      </c>
      <c r="R29" s="25">
        <f>INDEX('AEO 2022 42'!93:93,MATCH(R$4,'AEO 2022 42'!$13:$13,0))/100</f>
        <v>0.16974789000000001</v>
      </c>
      <c r="S29" s="25">
        <f>INDEX('AEO 2022 42'!93:93,MATCH(S$4,'AEO 2022 42'!$13:$13,0))/100</f>
        <v>0.16983294999999998</v>
      </c>
      <c r="T29" s="25">
        <f>INDEX('AEO 2022 42'!93:93,MATCH(T$4,'AEO 2022 42'!$13:$13,0))/100</f>
        <v>0.16987975999999999</v>
      </c>
      <c r="U29" s="25">
        <f>INDEX('AEO 2022 42'!93:93,MATCH(U$4,'AEO 2022 42'!$13:$13,0))/100</f>
        <v>0.1699338</v>
      </c>
      <c r="V29" s="25">
        <f>INDEX('AEO 2022 42'!93:93,MATCH(V$4,'AEO 2022 42'!$13:$13,0))/100</f>
        <v>0.17011454000000001</v>
      </c>
      <c r="W29" s="25">
        <f>INDEX('AEO 2022 42'!93:93,MATCH(W$4,'AEO 2022 42'!$13:$13,0))/100</f>
        <v>0.16998657</v>
      </c>
      <c r="X29" s="25">
        <f>INDEX('AEO 2022 42'!93:93,MATCH(X$4,'AEO 2022 42'!$13:$13,0))/100</f>
        <v>0.17009700999999999</v>
      </c>
      <c r="Y29" s="25">
        <f>INDEX('AEO 2022 42'!93:93,MATCH(Y$4,'AEO 2022 42'!$13:$13,0))/100</f>
        <v>0.17014899999999999</v>
      </c>
      <c r="Z29" s="25">
        <f>INDEX('AEO 2022 42'!93:93,MATCH(Z$4,'AEO 2022 42'!$13:$13,0))/100</f>
        <v>0.17014567999999999</v>
      </c>
      <c r="AA29" s="25">
        <f>INDEX('AEO 2022 42'!93:93,MATCH(AA$4,'AEO 2022 42'!$13:$13,0))/100</f>
        <v>0.17025895999999999</v>
      </c>
      <c r="AB29" s="25">
        <f>INDEX('AEO 2022 42'!93:93,MATCH(AB$4,'AEO 2022 42'!$13:$13,0))/100</f>
        <v>0.17035623999999999</v>
      </c>
      <c r="AC29" s="25">
        <f>INDEX('AEO 2022 42'!93:93,MATCH(AC$4,'AEO 2022 42'!$13:$13,0))/100</f>
        <v>0.17039206000000001</v>
      </c>
      <c r="AD29" s="25">
        <f>INDEX('AEO 2022 42'!93:93,MATCH(AD$4,'AEO 2022 42'!$13:$13,0))/100</f>
        <v>0.17047879999999999</v>
      </c>
      <c r="AE29" s="25">
        <f>INDEX('AEO 2022 42'!93:93,MATCH(AE$4,'AEO 2022 42'!$13:$13,0))/100</f>
        <v>0.17055897</v>
      </c>
      <c r="AF29" s="25">
        <f>INDEX('AEO 2022 42'!93:93,MATCH(AF$4,'AEO 2022 42'!$13:$13,0))/100</f>
        <v>0.17059458</v>
      </c>
      <c r="AG29" s="25">
        <f>INDEX('AEO 2022 42'!93:93,MATCH(AG$4,'AEO 2022 42'!$13:$13,0))/100</f>
        <v>0.17081244000000001</v>
      </c>
    </row>
    <row r="30" spans="1:33" x14ac:dyDescent="0.25">
      <c r="A30" s="88" t="s">
        <v>1765</v>
      </c>
      <c r="B30" t="s">
        <v>202</v>
      </c>
      <c r="C30" s="25">
        <f>INDEX('AEO 2021 42'!88:88,MATCH(C$4,'AEO 2021 42'!$14:$14,0))/100</f>
        <v>0.36435901999999998</v>
      </c>
      <c r="D30" s="25">
        <f>INDEX('AEO 2022 42'!94:94,MATCH(D$4,'AEO 2022 42'!$13:$13,0))/100</f>
        <v>0.40015830999999996</v>
      </c>
      <c r="E30" s="25">
        <f>INDEX('AEO 2022 42'!94:94,MATCH(E$4,'AEO 2022 42'!$13:$13,0))/100</f>
        <v>0.39732013999999999</v>
      </c>
      <c r="F30" s="25">
        <f>INDEX('AEO 2022 42'!94:94,MATCH(F$4,'AEO 2022 42'!$13:$13,0))/100</f>
        <v>0.39724643999999998</v>
      </c>
      <c r="G30" s="25">
        <f>INDEX('AEO 2022 42'!94:94,MATCH(G$4,'AEO 2022 42'!$13:$13,0))/100</f>
        <v>0.39700726000000003</v>
      </c>
      <c r="H30" s="25">
        <f>INDEX('AEO 2022 42'!94:94,MATCH(H$4,'AEO 2022 42'!$13:$13,0))/100</f>
        <v>0.39672015999999999</v>
      </c>
      <c r="I30" s="25">
        <f>INDEX('AEO 2022 42'!94:94,MATCH(I$4,'AEO 2022 42'!$13:$13,0))/100</f>
        <v>0.39675452999999999</v>
      </c>
      <c r="J30" s="25">
        <f>INDEX('AEO 2022 42'!94:94,MATCH(J$4,'AEO 2022 42'!$13:$13,0))/100</f>
        <v>0.39673901</v>
      </c>
      <c r="K30" s="25">
        <f>INDEX('AEO 2022 42'!94:94,MATCH(K$4,'AEO 2022 42'!$13:$13,0))/100</f>
        <v>0.39671154000000003</v>
      </c>
      <c r="L30" s="25">
        <f>INDEX('AEO 2022 42'!94:94,MATCH(L$4,'AEO 2022 42'!$13:$13,0))/100</f>
        <v>0.39660496000000001</v>
      </c>
      <c r="M30" s="25">
        <f>INDEX('AEO 2022 42'!94:94,MATCH(M$4,'AEO 2022 42'!$13:$13,0))/100</f>
        <v>0.39667015</v>
      </c>
      <c r="N30" s="25">
        <f>INDEX('AEO 2022 42'!94:94,MATCH(N$4,'AEO 2022 42'!$13:$13,0))/100</f>
        <v>0.39645107000000002</v>
      </c>
      <c r="O30" s="25">
        <f>INDEX('AEO 2022 42'!94:94,MATCH(O$4,'AEO 2022 42'!$13:$13,0))/100</f>
        <v>0.39658633999999998</v>
      </c>
      <c r="P30" s="25">
        <f>INDEX('AEO 2022 42'!94:94,MATCH(P$4,'AEO 2022 42'!$13:$13,0))/100</f>
        <v>0.39618060999999999</v>
      </c>
      <c r="Q30" s="25">
        <f>INDEX('AEO 2022 42'!94:94,MATCH(Q$4,'AEO 2022 42'!$13:$13,0))/100</f>
        <v>0.39584575999999999</v>
      </c>
      <c r="R30" s="25">
        <f>INDEX('AEO 2022 42'!94:94,MATCH(R$4,'AEO 2022 42'!$13:$13,0))/100</f>
        <v>0.39572513999999998</v>
      </c>
      <c r="S30" s="25">
        <f>INDEX('AEO 2022 42'!94:94,MATCH(S$4,'AEO 2022 42'!$13:$13,0))/100</f>
        <v>0.39556018999999998</v>
      </c>
      <c r="T30" s="25">
        <f>INDEX('AEO 2022 42'!94:94,MATCH(T$4,'AEO 2022 42'!$13:$13,0))/100</f>
        <v>0.39557219999999998</v>
      </c>
      <c r="U30" s="25">
        <f>INDEX('AEO 2022 42'!94:94,MATCH(U$4,'AEO 2022 42'!$13:$13,0))/100</f>
        <v>0.39556469</v>
      </c>
      <c r="V30" s="25">
        <f>INDEX('AEO 2022 42'!94:94,MATCH(V$4,'AEO 2022 42'!$13:$13,0))/100</f>
        <v>0.39541389000000005</v>
      </c>
      <c r="W30" s="25">
        <f>INDEX('AEO 2022 42'!94:94,MATCH(W$4,'AEO 2022 42'!$13:$13,0))/100</f>
        <v>0.39554665</v>
      </c>
      <c r="X30" s="25">
        <f>INDEX('AEO 2022 42'!94:94,MATCH(X$4,'AEO 2022 42'!$13:$13,0))/100</f>
        <v>0.39538010000000001</v>
      </c>
      <c r="Y30" s="25">
        <f>INDEX('AEO 2022 42'!94:94,MATCH(Y$4,'AEO 2022 42'!$13:$13,0))/100</f>
        <v>0.39535327999999997</v>
      </c>
      <c r="Z30" s="25">
        <f>INDEX('AEO 2022 42'!94:94,MATCH(Z$4,'AEO 2022 42'!$13:$13,0))/100</f>
        <v>0.39531692999999996</v>
      </c>
      <c r="AA30" s="25">
        <f>INDEX('AEO 2022 42'!94:94,MATCH(AA$4,'AEO 2022 42'!$13:$13,0))/100</f>
        <v>0.39518852000000004</v>
      </c>
      <c r="AB30" s="25">
        <f>INDEX('AEO 2022 42'!94:94,MATCH(AB$4,'AEO 2022 42'!$13:$13,0))/100</f>
        <v>0.39511181000000001</v>
      </c>
      <c r="AC30" s="25">
        <f>INDEX('AEO 2022 42'!94:94,MATCH(AC$4,'AEO 2022 42'!$13:$13,0))/100</f>
        <v>0.39509289000000003</v>
      </c>
      <c r="AD30" s="25">
        <f>INDEX('AEO 2022 42'!94:94,MATCH(AD$4,'AEO 2022 42'!$13:$13,0))/100</f>
        <v>0.39499370999999994</v>
      </c>
      <c r="AE30" s="25">
        <f>INDEX('AEO 2022 42'!94:94,MATCH(AE$4,'AEO 2022 42'!$13:$13,0))/100</f>
        <v>0.39491881999999995</v>
      </c>
      <c r="AF30" s="25">
        <f>INDEX('AEO 2022 42'!94:94,MATCH(AF$4,'AEO 2022 42'!$13:$13,0))/100</f>
        <v>0.39489834000000001</v>
      </c>
      <c r="AG30" s="25">
        <f>INDEX('AEO 2022 42'!94:94,MATCH(AG$4,'AEO 2022 42'!$13:$13,0))/100</f>
        <v>0.39471767000000002</v>
      </c>
    </row>
    <row r="32" spans="1:33" s="49" customFormat="1" x14ac:dyDescent="0.25">
      <c r="A32" s="48"/>
      <c r="B32" s="48" t="s">
        <v>1401</v>
      </c>
    </row>
    <row r="33" spans="1:33" x14ac:dyDescent="0.25">
      <c r="A33" s="51" t="s">
        <v>1397</v>
      </c>
      <c r="B33" s="51" t="s">
        <v>1397</v>
      </c>
      <c r="C33" s="44"/>
    </row>
    <row r="34" spans="1:33" x14ac:dyDescent="0.25">
      <c r="B34" t="s">
        <v>367</v>
      </c>
      <c r="C34" s="25">
        <f t="shared" ref="C34:AG34" si="3">C14*C$9</f>
        <v>1.4828788945181286E-3</v>
      </c>
      <c r="D34" s="25">
        <f t="shared" si="3"/>
        <v>1.6368626690181733E-3</v>
      </c>
      <c r="E34" s="25">
        <f t="shared" si="3"/>
        <v>1.418282647548488E-3</v>
      </c>
      <c r="F34" s="25">
        <f t="shared" si="3"/>
        <v>1.2852282916309859E-3</v>
      </c>
      <c r="G34" s="25">
        <f t="shared" si="3"/>
        <v>1.2476274016489219E-3</v>
      </c>
      <c r="H34" s="25">
        <f t="shared" si="3"/>
        <v>1.1927567572864207E-3</v>
      </c>
      <c r="I34" s="25">
        <f t="shared" si="3"/>
        <v>1.1845966683556E-3</v>
      </c>
      <c r="J34" s="25">
        <f t="shared" si="3"/>
        <v>1.1916603227512534E-3</v>
      </c>
      <c r="K34" s="25">
        <f t="shared" si="3"/>
        <v>1.1821260642460912E-3</v>
      </c>
      <c r="L34" s="25">
        <f t="shared" si="3"/>
        <v>1.1772032942088694E-3</v>
      </c>
      <c r="M34" s="25">
        <f t="shared" si="3"/>
        <v>1.1977997042625598E-3</v>
      </c>
      <c r="N34" s="25">
        <f t="shared" si="3"/>
        <v>1.1815229779082235E-3</v>
      </c>
      <c r="O34" s="25">
        <f t="shared" si="3"/>
        <v>1.2446803977462317E-3</v>
      </c>
      <c r="P34" s="25">
        <f t="shared" si="3"/>
        <v>1.2139631862095224E-3</v>
      </c>
      <c r="Q34" s="25">
        <f t="shared" si="3"/>
        <v>1.1977103752050663E-3</v>
      </c>
      <c r="R34" s="25">
        <f t="shared" si="3"/>
        <v>1.1783741289492433E-3</v>
      </c>
      <c r="S34" s="25">
        <f t="shared" si="3"/>
        <v>1.1664635762413354E-3</v>
      </c>
      <c r="T34" s="25">
        <f t="shared" si="3"/>
        <v>1.1717575915665196E-3</v>
      </c>
      <c r="U34" s="25">
        <f t="shared" si="3"/>
        <v>1.1817658247625428E-3</v>
      </c>
      <c r="V34" s="25">
        <f t="shared" si="3"/>
        <v>1.1787511355841201E-3</v>
      </c>
      <c r="W34" s="25">
        <f t="shared" si="3"/>
        <v>1.2042754349679235E-3</v>
      </c>
      <c r="X34" s="25">
        <f t="shared" si="3"/>
        <v>1.1989106160632404E-3</v>
      </c>
      <c r="Y34" s="25">
        <f t="shared" si="3"/>
        <v>1.1965163959431302E-3</v>
      </c>
      <c r="Z34" s="25">
        <f t="shared" si="3"/>
        <v>1.1991032972832366E-3</v>
      </c>
      <c r="AA34" s="25">
        <f t="shared" si="3"/>
        <v>1.1902937358810282E-3</v>
      </c>
      <c r="AB34" s="25">
        <f t="shared" si="3"/>
        <v>1.1742976178063991E-3</v>
      </c>
      <c r="AC34" s="25">
        <f t="shared" si="3"/>
        <v>1.1822194824230481E-3</v>
      </c>
      <c r="AD34" s="25">
        <f t="shared" si="3"/>
        <v>1.1798956830394607E-3</v>
      </c>
      <c r="AE34" s="25">
        <f t="shared" si="3"/>
        <v>1.165794655100409E-3</v>
      </c>
      <c r="AF34" s="25">
        <f t="shared" si="3"/>
        <v>1.1739928262606261E-3</v>
      </c>
      <c r="AG34" s="25">
        <f t="shared" si="3"/>
        <v>1.1604237334605714E-3</v>
      </c>
    </row>
    <row r="35" spans="1:33" x14ac:dyDescent="0.25">
      <c r="B35" t="s">
        <v>369</v>
      </c>
      <c r="C35" s="25">
        <f t="shared" ref="C35:R41" si="4">C15*C$9</f>
        <v>1.4638343816825617E-2</v>
      </c>
      <c r="D35" s="25">
        <f t="shared" si="4"/>
        <v>2.315326965412778E-2</v>
      </c>
      <c r="E35" s="25">
        <f t="shared" si="4"/>
        <v>1.9767431735627894E-2</v>
      </c>
      <c r="F35" s="25">
        <f t="shared" si="4"/>
        <v>1.74996311079729E-2</v>
      </c>
      <c r="G35" s="25">
        <f t="shared" si="4"/>
        <v>1.6552505586760902E-2</v>
      </c>
      <c r="H35" s="25">
        <f t="shared" si="4"/>
        <v>1.55857656338755E-2</v>
      </c>
      <c r="I35" s="25">
        <f t="shared" si="4"/>
        <v>1.5241768877333084E-2</v>
      </c>
      <c r="J35" s="25">
        <f t="shared" si="4"/>
        <v>1.5063399542069374E-2</v>
      </c>
      <c r="K35" s="25">
        <f t="shared" si="4"/>
        <v>1.4836878647021141E-2</v>
      </c>
      <c r="L35" s="25">
        <f t="shared" si="4"/>
        <v>1.4631945510185495E-2</v>
      </c>
      <c r="M35" s="25">
        <f t="shared" si="4"/>
        <v>1.4764967573610061E-2</v>
      </c>
      <c r="N35" s="25">
        <f t="shared" si="4"/>
        <v>1.4468086346907215E-2</v>
      </c>
      <c r="O35" s="25">
        <f t="shared" si="4"/>
        <v>1.4882761636493467E-2</v>
      </c>
      <c r="P35" s="25">
        <f t="shared" si="4"/>
        <v>1.4595681209483813E-2</v>
      </c>
      <c r="Q35" s="25">
        <f t="shared" si="4"/>
        <v>1.4316981943586608E-2</v>
      </c>
      <c r="R35" s="25">
        <f t="shared" si="4"/>
        <v>1.3970757223062473E-2</v>
      </c>
      <c r="S35" s="25">
        <f t="shared" ref="S35:AG35" si="5">S15*S$9</f>
        <v>1.3782595068892928E-2</v>
      </c>
      <c r="T35" s="25">
        <f t="shared" si="5"/>
        <v>1.3775508570539569E-2</v>
      </c>
      <c r="U35" s="25">
        <f t="shared" si="5"/>
        <v>1.3820440875093976E-2</v>
      </c>
      <c r="V35" s="25">
        <f t="shared" si="5"/>
        <v>1.3731719100711142E-2</v>
      </c>
      <c r="W35" s="25">
        <f t="shared" si="5"/>
        <v>1.394875989896798E-2</v>
      </c>
      <c r="X35" s="25">
        <f t="shared" si="5"/>
        <v>1.3843368107916114E-2</v>
      </c>
      <c r="Y35" s="25">
        <f t="shared" si="5"/>
        <v>1.3761740338522233E-2</v>
      </c>
      <c r="Z35" s="25">
        <f t="shared" si="5"/>
        <v>1.3740727828639925E-2</v>
      </c>
      <c r="AA35" s="25">
        <f t="shared" si="5"/>
        <v>1.3601560838568841E-2</v>
      </c>
      <c r="AB35" s="25">
        <f t="shared" si="5"/>
        <v>1.3375397752199061E-2</v>
      </c>
      <c r="AC35" s="25">
        <f t="shared" si="5"/>
        <v>1.3416073607084718E-2</v>
      </c>
      <c r="AD35" s="25">
        <f t="shared" si="5"/>
        <v>1.3359006888580188E-2</v>
      </c>
      <c r="AE35" s="25">
        <f t="shared" si="5"/>
        <v>1.3156688352044581E-2</v>
      </c>
      <c r="AF35" s="25">
        <f t="shared" si="5"/>
        <v>1.3210034668672913E-2</v>
      </c>
      <c r="AG35" s="25">
        <f t="shared" si="5"/>
        <v>1.3027043204753978E-2</v>
      </c>
    </row>
    <row r="36" spans="1:33" x14ac:dyDescent="0.25">
      <c r="B36" t="s">
        <v>371</v>
      </c>
      <c r="C36" s="25">
        <f t="shared" si="4"/>
        <v>4.9231514723188652E-2</v>
      </c>
      <c r="D36" s="25">
        <f t="shared" ref="D36:R36" si="6">D16*D$9</f>
        <v>5.4226512482662928E-2</v>
      </c>
      <c r="E36" s="25">
        <f t="shared" si="6"/>
        <v>4.626208497798405E-2</v>
      </c>
      <c r="F36" s="25">
        <f t="shared" si="6"/>
        <v>4.2529652780858206E-2</v>
      </c>
      <c r="G36" s="25">
        <f t="shared" si="6"/>
        <v>4.0333787428775358E-2</v>
      </c>
      <c r="H36" s="25">
        <f t="shared" si="6"/>
        <v>3.7808855195815165E-2</v>
      </c>
      <c r="I36" s="25">
        <f t="shared" si="6"/>
        <v>3.6930947611501265E-2</v>
      </c>
      <c r="J36" s="25">
        <f t="shared" si="6"/>
        <v>3.659645266742987E-2</v>
      </c>
      <c r="K36" s="25">
        <f t="shared" si="6"/>
        <v>3.5954789274689369E-2</v>
      </c>
      <c r="L36" s="25">
        <f t="shared" si="6"/>
        <v>3.549723891862093E-2</v>
      </c>
      <c r="M36" s="25">
        <f t="shared" si="6"/>
        <v>3.5732207740553155E-2</v>
      </c>
      <c r="N36" s="25">
        <f t="shared" si="6"/>
        <v>3.5093127403928018E-2</v>
      </c>
      <c r="O36" s="25">
        <f t="shared" si="6"/>
        <v>3.6015056405504599E-2</v>
      </c>
      <c r="P36" s="25">
        <f t="shared" si="6"/>
        <v>3.5461789095197607E-2</v>
      </c>
      <c r="Q36" s="25">
        <f t="shared" si="6"/>
        <v>3.4798375707488054E-2</v>
      </c>
      <c r="R36" s="25">
        <f t="shared" si="6"/>
        <v>3.3989463318167309E-2</v>
      </c>
      <c r="S36" s="25">
        <f t="shared" ref="S36:AG36" si="7">S16*S$9</f>
        <v>3.353745090087612E-2</v>
      </c>
      <c r="T36" s="25">
        <f t="shared" si="7"/>
        <v>3.3510845787907757E-2</v>
      </c>
      <c r="U36" s="25">
        <f t="shared" si="7"/>
        <v>3.3611772699665247E-2</v>
      </c>
      <c r="V36" s="25">
        <f t="shared" si="7"/>
        <v>3.3479142031701006E-2</v>
      </c>
      <c r="W36" s="25">
        <f t="shared" si="7"/>
        <v>3.3903174823110026E-2</v>
      </c>
      <c r="X36" s="25">
        <f t="shared" si="7"/>
        <v>3.370008004351522E-2</v>
      </c>
      <c r="Y36" s="25">
        <f t="shared" si="7"/>
        <v>3.3503092441196869E-2</v>
      </c>
      <c r="Z36" s="25">
        <f t="shared" si="7"/>
        <v>3.3435541545720378E-2</v>
      </c>
      <c r="AA36" s="25">
        <f t="shared" si="7"/>
        <v>3.3143919974354862E-2</v>
      </c>
      <c r="AB36" s="25">
        <f t="shared" si="7"/>
        <v>3.2621968204394648E-2</v>
      </c>
      <c r="AC36" s="25">
        <f t="shared" si="7"/>
        <v>3.2718167763028362E-2</v>
      </c>
      <c r="AD36" s="25">
        <f t="shared" si="7"/>
        <v>3.2603612767256762E-2</v>
      </c>
      <c r="AE36" s="25">
        <f t="shared" si="7"/>
        <v>3.2143726809814754E-2</v>
      </c>
      <c r="AF36" s="25">
        <f t="shared" si="7"/>
        <v>3.2269476621709807E-2</v>
      </c>
      <c r="AG36" s="25">
        <f t="shared" si="7"/>
        <v>3.193838154479442E-2</v>
      </c>
    </row>
    <row r="37" spans="1:33" x14ac:dyDescent="0.25">
      <c r="B37" t="s">
        <v>373</v>
      </c>
      <c r="C37" s="25">
        <f t="shared" si="4"/>
        <v>0.15778514063469481</v>
      </c>
      <c r="D37" s="25">
        <f t="shared" si="4"/>
        <v>0.12572371059352003</v>
      </c>
      <c r="E37" s="25">
        <f t="shared" si="4"/>
        <v>0.11599659016464943</v>
      </c>
      <c r="F37" s="25">
        <f t="shared" si="4"/>
        <v>0.11427721827319762</v>
      </c>
      <c r="G37" s="25">
        <f t="shared" si="4"/>
        <v>0.10814028197009672</v>
      </c>
      <c r="H37" s="25">
        <f t="shared" si="4"/>
        <v>0.10091352297752754</v>
      </c>
      <c r="I37" s="25">
        <f t="shared" si="4"/>
        <v>9.7671322927202014E-2</v>
      </c>
      <c r="J37" s="25">
        <f t="shared" si="4"/>
        <v>9.5864333052562228E-2</v>
      </c>
      <c r="K37" s="25">
        <f t="shared" si="4"/>
        <v>9.433361177284523E-2</v>
      </c>
      <c r="L37" s="25">
        <f t="shared" si="4"/>
        <v>9.3208280371747707E-2</v>
      </c>
      <c r="M37" s="25">
        <f t="shared" si="4"/>
        <v>9.2940214058873816E-2</v>
      </c>
      <c r="N37" s="25">
        <f t="shared" si="4"/>
        <v>9.2108063352178138E-2</v>
      </c>
      <c r="O37" s="25">
        <f t="shared" si="4"/>
        <v>9.1307709577455737E-2</v>
      </c>
      <c r="P37" s="25">
        <f t="shared" si="4"/>
        <v>9.25280719627396E-2</v>
      </c>
      <c r="Q37" s="25">
        <f t="shared" si="4"/>
        <v>9.0910446053386204E-2</v>
      </c>
      <c r="R37" s="25">
        <f t="shared" si="4"/>
        <v>8.8662605667548369E-2</v>
      </c>
      <c r="S37" s="25">
        <f t="shared" ref="S37:AG37" si="8">S17*S$9</f>
        <v>8.7697981746315518E-2</v>
      </c>
      <c r="T37" s="25">
        <f t="shared" si="8"/>
        <v>8.743650165724022E-2</v>
      </c>
      <c r="U37" s="25">
        <f t="shared" si="8"/>
        <v>8.7370086667513877E-2</v>
      </c>
      <c r="V37" s="25">
        <f t="shared" si="8"/>
        <v>8.763950240375791E-2</v>
      </c>
      <c r="W37" s="25">
        <f t="shared" si="8"/>
        <v>8.7383345022306769E-2</v>
      </c>
      <c r="X37" s="25">
        <f t="shared" si="8"/>
        <v>8.7435266097177694E-2</v>
      </c>
      <c r="Y37" s="25">
        <f t="shared" si="8"/>
        <v>8.6744424810673043E-2</v>
      </c>
      <c r="Z37" s="25">
        <f t="shared" si="8"/>
        <v>8.6342859273976447E-2</v>
      </c>
      <c r="AA37" s="25">
        <f t="shared" si="8"/>
        <v>8.5967640220166008E-2</v>
      </c>
      <c r="AB37" s="25">
        <f t="shared" si="8"/>
        <v>8.4716068822692017E-2</v>
      </c>
      <c r="AC37" s="25">
        <f t="shared" si="8"/>
        <v>8.4695109253340228E-2</v>
      </c>
      <c r="AD37" s="25">
        <f t="shared" si="8"/>
        <v>8.4611205224503244E-2</v>
      </c>
      <c r="AE37" s="25">
        <f t="shared" si="8"/>
        <v>8.3485871192737607E-2</v>
      </c>
      <c r="AF37" s="25">
        <f t="shared" si="8"/>
        <v>8.3622165045672811E-2</v>
      </c>
      <c r="AG37" s="25">
        <f t="shared" si="8"/>
        <v>8.3534413122665865E-2</v>
      </c>
    </row>
    <row r="38" spans="1:33" x14ac:dyDescent="0.25">
      <c r="B38" t="s">
        <v>375</v>
      </c>
      <c r="C38" s="25">
        <f t="shared" si="4"/>
        <v>6.5273112021776061E-2</v>
      </c>
      <c r="D38" s="25">
        <f t="shared" si="4"/>
        <v>3.7654999475041279E-2</v>
      </c>
      <c r="E38" s="25">
        <f t="shared" si="4"/>
        <v>3.5172493615694342E-2</v>
      </c>
      <c r="F38" s="25">
        <f t="shared" si="4"/>
        <v>3.625987792811735E-2</v>
      </c>
      <c r="G38" s="25">
        <f t="shared" si="4"/>
        <v>3.3905324486892888E-2</v>
      </c>
      <c r="H38" s="25">
        <f t="shared" si="4"/>
        <v>3.1425873458412537E-2</v>
      </c>
      <c r="I38" s="25">
        <f t="shared" si="4"/>
        <v>2.9983537362482399E-2</v>
      </c>
      <c r="J38" s="25">
        <f t="shared" si="4"/>
        <v>2.9206186690777163E-2</v>
      </c>
      <c r="K38" s="25">
        <f t="shared" si="4"/>
        <v>2.8661098888869047E-2</v>
      </c>
      <c r="L38" s="25">
        <f t="shared" si="4"/>
        <v>2.8207055894013247E-2</v>
      </c>
      <c r="M38" s="25">
        <f t="shared" si="4"/>
        <v>2.7909060762224536E-2</v>
      </c>
      <c r="N38" s="25">
        <f t="shared" si="4"/>
        <v>2.7658507239410365E-2</v>
      </c>
      <c r="O38" s="25">
        <f t="shared" si="4"/>
        <v>2.6986620733888415E-2</v>
      </c>
      <c r="P38" s="25">
        <f t="shared" si="4"/>
        <v>2.7545967035657513E-2</v>
      </c>
      <c r="Q38" s="25">
        <f t="shared" si="4"/>
        <v>2.6999872183145951E-2</v>
      </c>
      <c r="R38" s="25">
        <f t="shared" si="4"/>
        <v>2.6250525011184082E-2</v>
      </c>
      <c r="S38" s="25">
        <f t="shared" ref="S38:AG38" si="9">S18*S$9</f>
        <v>2.5919531257982048E-2</v>
      </c>
      <c r="T38" s="25">
        <f t="shared" si="9"/>
        <v>2.5762568932630712E-2</v>
      </c>
      <c r="U38" s="25">
        <f t="shared" si="9"/>
        <v>2.5655246995530921E-2</v>
      </c>
      <c r="V38" s="25">
        <f t="shared" si="9"/>
        <v>2.5770133141613191E-2</v>
      </c>
      <c r="W38" s="25">
        <f t="shared" si="9"/>
        <v>2.5483180318350521E-2</v>
      </c>
      <c r="X38" s="25">
        <f t="shared" si="9"/>
        <v>2.5512650039228479E-2</v>
      </c>
      <c r="Y38" s="25">
        <f t="shared" si="9"/>
        <v>2.5255052250005138E-2</v>
      </c>
      <c r="Z38" s="25">
        <f t="shared" si="9"/>
        <v>2.5069952908687257E-2</v>
      </c>
      <c r="AA38" s="25">
        <f t="shared" si="9"/>
        <v>2.4969426096110525E-2</v>
      </c>
      <c r="AB38" s="25">
        <f t="shared" si="9"/>
        <v>2.4592991925726039E-2</v>
      </c>
      <c r="AC38" s="25">
        <f t="shared" si="9"/>
        <v>2.4527251731002692E-2</v>
      </c>
      <c r="AD38" s="25">
        <f t="shared" si="9"/>
        <v>2.449778759254952E-2</v>
      </c>
      <c r="AE38" s="25">
        <f t="shared" si="9"/>
        <v>2.4148912384612899E-2</v>
      </c>
      <c r="AF38" s="25">
        <f t="shared" si="9"/>
        <v>2.4146271933935613E-2</v>
      </c>
      <c r="AG38" s="25">
        <f t="shared" si="9"/>
        <v>2.4213175606732109E-2</v>
      </c>
    </row>
    <row r="39" spans="1:33" x14ac:dyDescent="0.25">
      <c r="B39" t="s">
        <v>377</v>
      </c>
      <c r="C39" s="25">
        <f t="shared" si="4"/>
        <v>3.8993384260102046E-3</v>
      </c>
      <c r="D39" s="25">
        <f t="shared" si="4"/>
        <v>4.0033528623568291E-3</v>
      </c>
      <c r="E39" s="25">
        <f t="shared" si="4"/>
        <v>3.5487769319983808E-3</v>
      </c>
      <c r="F39" s="25">
        <f t="shared" si="4"/>
        <v>3.5148813957948423E-3</v>
      </c>
      <c r="G39" s="25">
        <f t="shared" si="4"/>
        <v>3.3474650446989351E-3</v>
      </c>
      <c r="H39" s="25">
        <f t="shared" si="4"/>
        <v>3.1642798421715112E-3</v>
      </c>
      <c r="I39" s="25">
        <f t="shared" si="4"/>
        <v>3.0662311200731905E-3</v>
      </c>
      <c r="J39" s="25">
        <f t="shared" si="4"/>
        <v>3.0122740159106757E-3</v>
      </c>
      <c r="K39" s="25">
        <f t="shared" si="4"/>
        <v>2.9711787483146174E-3</v>
      </c>
      <c r="L39" s="25">
        <f t="shared" si="4"/>
        <v>2.9396913379604764E-3</v>
      </c>
      <c r="M39" s="25">
        <f t="shared" si="4"/>
        <v>2.9457052354271199E-3</v>
      </c>
      <c r="N39" s="25">
        <f t="shared" si="4"/>
        <v>2.91043902709406E-3</v>
      </c>
      <c r="O39" s="25">
        <f t="shared" si="4"/>
        <v>2.9267651113888439E-3</v>
      </c>
      <c r="P39" s="25">
        <f t="shared" si="4"/>
        <v>2.9362333656255822E-3</v>
      </c>
      <c r="Q39" s="25">
        <f t="shared" si="4"/>
        <v>2.8825050749642163E-3</v>
      </c>
      <c r="R39" s="25">
        <f t="shared" si="4"/>
        <v>2.8139310624949441E-3</v>
      </c>
      <c r="S39" s="25">
        <f t="shared" ref="S39:AG39" si="10">S19*S$9</f>
        <v>2.7819645093312118E-3</v>
      </c>
      <c r="T39" s="25">
        <f t="shared" si="10"/>
        <v>2.7773447538884054E-3</v>
      </c>
      <c r="U39" s="25">
        <f t="shared" si="10"/>
        <v>2.7806419955480857E-3</v>
      </c>
      <c r="V39" s="25">
        <f t="shared" si="10"/>
        <v>2.7837747108640171E-3</v>
      </c>
      <c r="W39" s="25">
        <f t="shared" si="10"/>
        <v>2.7929381888656779E-3</v>
      </c>
      <c r="X39" s="25">
        <f t="shared" si="10"/>
        <v>2.7871761673032769E-3</v>
      </c>
      <c r="Y39" s="25">
        <f t="shared" si="10"/>
        <v>2.7687350308845662E-3</v>
      </c>
      <c r="Z39" s="25">
        <f t="shared" si="10"/>
        <v>2.7592080748625875E-3</v>
      </c>
      <c r="AA39" s="25">
        <f t="shared" si="10"/>
        <v>2.7432747651354879E-3</v>
      </c>
      <c r="AB39" s="25">
        <f t="shared" si="10"/>
        <v>2.7036431058997121E-3</v>
      </c>
      <c r="AC39" s="25">
        <f t="shared" si="10"/>
        <v>2.7070069246769904E-3</v>
      </c>
      <c r="AD39" s="25">
        <f t="shared" si="10"/>
        <v>2.7021888866351649E-3</v>
      </c>
      <c r="AE39" s="25">
        <f t="shared" si="10"/>
        <v>2.6654164647098855E-3</v>
      </c>
      <c r="AF39" s="25">
        <f t="shared" si="10"/>
        <v>2.6734221895254495E-3</v>
      </c>
      <c r="AG39" s="25">
        <f t="shared" si="10"/>
        <v>2.662715094637778E-3</v>
      </c>
    </row>
    <row r="40" spans="1:33" x14ac:dyDescent="0.25">
      <c r="B40" t="s">
        <v>201</v>
      </c>
      <c r="C40" s="25">
        <f t="shared" si="4"/>
        <v>7.5659021555906703E-2</v>
      </c>
      <c r="D40" s="25">
        <f t="shared" si="4"/>
        <v>0.12128424288772602</v>
      </c>
      <c r="E40" s="25">
        <f t="shared" si="4"/>
        <v>0.10585699861531468</v>
      </c>
      <c r="F40" s="25">
        <f t="shared" si="4"/>
        <v>9.8951029372901927E-2</v>
      </c>
      <c r="G40" s="25">
        <f t="shared" si="4"/>
        <v>9.5211538287973602E-2</v>
      </c>
      <c r="H40" s="25">
        <f t="shared" si="4"/>
        <v>9.116437604458752E-2</v>
      </c>
      <c r="I40" s="25">
        <f t="shared" si="4"/>
        <v>8.9837308851298786E-2</v>
      </c>
      <c r="J40" s="25">
        <f t="shared" si="4"/>
        <v>9.0372328759809717E-2</v>
      </c>
      <c r="K40" s="25">
        <f t="shared" si="4"/>
        <v>8.9685857175751962E-2</v>
      </c>
      <c r="L40" s="25">
        <f t="shared" si="4"/>
        <v>8.9290638137282968E-2</v>
      </c>
      <c r="M40" s="25">
        <f t="shared" si="4"/>
        <v>9.0707159604187779E-2</v>
      </c>
      <c r="N40" s="25">
        <f t="shared" si="4"/>
        <v>8.9633541353632981E-2</v>
      </c>
      <c r="O40" s="25">
        <f t="shared" si="4"/>
        <v>9.2542861034862436E-2</v>
      </c>
      <c r="P40" s="25">
        <f t="shared" si="4"/>
        <v>9.1617478193328605E-2</v>
      </c>
      <c r="Q40" s="25">
        <f t="shared" si="4"/>
        <v>9.0401030039674909E-2</v>
      </c>
      <c r="R40" s="25">
        <f t="shared" si="4"/>
        <v>8.8716307019591489E-2</v>
      </c>
      <c r="S40" s="25">
        <f t="shared" ref="S40:AG40" si="11">S20*S$9</f>
        <v>8.7967390561061926E-2</v>
      </c>
      <c r="T40" s="25">
        <f t="shared" si="11"/>
        <v>8.8322230684829098E-2</v>
      </c>
      <c r="U40" s="25">
        <f t="shared" si="11"/>
        <v>8.8998089947215295E-2</v>
      </c>
      <c r="V40" s="25">
        <f t="shared" si="11"/>
        <v>8.8958938161663018E-2</v>
      </c>
      <c r="W40" s="25">
        <f t="shared" si="11"/>
        <v>9.0553408656078443E-2</v>
      </c>
      <c r="X40" s="25">
        <f t="shared" si="11"/>
        <v>9.0301165230479624E-2</v>
      </c>
      <c r="Y40" s="25">
        <f t="shared" si="11"/>
        <v>9.011186848582324E-2</v>
      </c>
      <c r="Z40" s="25">
        <f t="shared" si="11"/>
        <v>9.0249084052573647E-2</v>
      </c>
      <c r="AA40" s="25">
        <f t="shared" si="11"/>
        <v>8.9739543080560258E-2</v>
      </c>
      <c r="AB40" s="25">
        <f t="shared" si="11"/>
        <v>8.8614389558224108E-2</v>
      </c>
      <c r="AC40" s="25">
        <f t="shared" si="11"/>
        <v>8.9155259035878148E-2</v>
      </c>
      <c r="AD40" s="25">
        <f t="shared" si="11"/>
        <v>8.9093188795352884E-2</v>
      </c>
      <c r="AE40" s="25">
        <f t="shared" si="11"/>
        <v>8.8045562919561102E-2</v>
      </c>
      <c r="AF40" s="25">
        <f t="shared" si="11"/>
        <v>8.8649205591133512E-2</v>
      </c>
      <c r="AG40" s="25">
        <f t="shared" si="11"/>
        <v>8.7903677669268446E-2</v>
      </c>
    </row>
    <row r="41" spans="1:33" x14ac:dyDescent="0.25">
      <c r="B41" t="s">
        <v>202</v>
      </c>
      <c r="C41" s="25">
        <f t="shared" si="4"/>
        <v>2.1035509929031318E-2</v>
      </c>
      <c r="D41" s="25">
        <f t="shared" si="4"/>
        <v>2.0921248139414903E-2</v>
      </c>
      <c r="E41" s="25">
        <f t="shared" si="4"/>
        <v>2.0282889069364068E-2</v>
      </c>
      <c r="F41" s="25">
        <f t="shared" si="4"/>
        <v>2.0729799304104748E-2</v>
      </c>
      <c r="G41" s="25">
        <f t="shared" si="4"/>
        <v>2.0097352404732181E-2</v>
      </c>
      <c r="H41" s="25">
        <f t="shared" si="4"/>
        <v>1.9236192979343085E-2</v>
      </c>
      <c r="I41" s="25">
        <f t="shared" si="4"/>
        <v>1.8963481155174773E-2</v>
      </c>
      <c r="J41" s="25">
        <f t="shared" si="4"/>
        <v>1.9031396523882329E-2</v>
      </c>
      <c r="K41" s="25">
        <f t="shared" si="4"/>
        <v>1.9005317571615957E-2</v>
      </c>
      <c r="L41" s="25">
        <f t="shared" si="4"/>
        <v>1.9028856723839131E-2</v>
      </c>
      <c r="M41" s="25">
        <f t="shared" si="4"/>
        <v>1.921487650127876E-2</v>
      </c>
      <c r="N41" s="25">
        <f t="shared" si="4"/>
        <v>1.9228862265959719E-2</v>
      </c>
      <c r="O41" s="25">
        <f t="shared" si="4"/>
        <v>1.9305778586109764E-2</v>
      </c>
      <c r="P41" s="25">
        <f t="shared" si="4"/>
        <v>1.9700256777938008E-2</v>
      </c>
      <c r="Q41" s="25">
        <f t="shared" si="4"/>
        <v>1.9536195043289718E-2</v>
      </c>
      <c r="R41" s="25">
        <f t="shared" si="4"/>
        <v>1.9203686475870813E-2</v>
      </c>
      <c r="S41" s="25">
        <f t="shared" ref="S41:AG41" si="12">S21*S$9</f>
        <v>1.9133821895377354E-2</v>
      </c>
      <c r="T41" s="25">
        <f t="shared" si="12"/>
        <v>1.92162740283402E-2</v>
      </c>
      <c r="U41" s="25">
        <f t="shared" si="12"/>
        <v>1.9333196958911242E-2</v>
      </c>
      <c r="V41" s="25">
        <f t="shared" si="12"/>
        <v>1.9504834520344187E-2</v>
      </c>
      <c r="W41" s="25">
        <f t="shared" si="12"/>
        <v>1.959363007010349E-2</v>
      </c>
      <c r="X41" s="25">
        <f t="shared" si="12"/>
        <v>1.9699126019944828E-2</v>
      </c>
      <c r="Y41" s="25">
        <f t="shared" si="12"/>
        <v>1.9656367901862131E-2</v>
      </c>
      <c r="Z41" s="25">
        <f t="shared" si="12"/>
        <v>1.9665744727878666E-2</v>
      </c>
      <c r="AA41" s="25">
        <f t="shared" si="12"/>
        <v>1.9672531293801192E-2</v>
      </c>
      <c r="AB41" s="25">
        <f t="shared" si="12"/>
        <v>1.9480043867673855E-2</v>
      </c>
      <c r="AC41" s="25">
        <f t="shared" si="12"/>
        <v>1.9571435960042325E-2</v>
      </c>
      <c r="AD41" s="25">
        <f t="shared" si="12"/>
        <v>1.9637282520095035E-2</v>
      </c>
      <c r="AE41" s="25">
        <f t="shared" si="12"/>
        <v>1.9454848898908726E-2</v>
      </c>
      <c r="AF41" s="25">
        <f t="shared" si="12"/>
        <v>1.9573482519663711E-2</v>
      </c>
      <c r="AG41" s="25">
        <f t="shared" si="12"/>
        <v>1.9640365985806867E-2</v>
      </c>
    </row>
    <row r="42" spans="1:33" x14ac:dyDescent="0.25">
      <c r="A42" s="51" t="s">
        <v>1408</v>
      </c>
      <c r="B42" t="s">
        <v>167</v>
      </c>
      <c r="C42" s="25">
        <f>C23*C$10</f>
        <v>2.5724910040040839E-2</v>
      </c>
      <c r="D42" s="25">
        <f t="shared" ref="D42:AG49" si="13">D23*D$10</f>
        <v>2.1866317380556773E-2</v>
      </c>
      <c r="E42" s="25">
        <f t="shared" si="13"/>
        <v>2.4308627839295792E-2</v>
      </c>
      <c r="F42" s="25">
        <f t="shared" si="13"/>
        <v>2.5804590808531758E-2</v>
      </c>
      <c r="G42" s="25">
        <f t="shared" si="13"/>
        <v>2.6341478785285241E-2</v>
      </c>
      <c r="H42" s="25">
        <f t="shared" si="13"/>
        <v>2.6866588605025877E-2</v>
      </c>
      <c r="I42" s="25">
        <f t="shared" si="13"/>
        <v>2.691007005243776E-2</v>
      </c>
      <c r="J42" s="25">
        <f t="shared" si="13"/>
        <v>2.679965504002577E-2</v>
      </c>
      <c r="K42" s="25">
        <f t="shared" si="13"/>
        <v>2.6888264948050702E-2</v>
      </c>
      <c r="L42" s="25">
        <f t="shared" si="13"/>
        <v>2.6953720663793375E-2</v>
      </c>
      <c r="M42" s="25">
        <f t="shared" si="13"/>
        <v>2.6692136438267282E-2</v>
      </c>
      <c r="N42" s="25">
        <f t="shared" si="13"/>
        <v>2.6908369120593027E-2</v>
      </c>
      <c r="O42" s="25">
        <f t="shared" si="13"/>
        <v>2.6362316769742312E-2</v>
      </c>
      <c r="P42" s="25">
        <f t="shared" si="13"/>
        <v>2.6648113187671227E-2</v>
      </c>
      <c r="Q42" s="25">
        <f t="shared" si="13"/>
        <v>2.6860055150910389E-2</v>
      </c>
      <c r="R42" s="25">
        <f t="shared" si="13"/>
        <v>2.7061077571333393E-2</v>
      </c>
      <c r="S42" s="25">
        <f t="shared" si="13"/>
        <v>2.7133086007534994E-2</v>
      </c>
      <c r="T42" s="25">
        <f t="shared" si="13"/>
        <v>2.7065561311344459E-2</v>
      </c>
      <c r="U42" s="25">
        <f t="shared" si="13"/>
        <v>2.6944848798520143E-2</v>
      </c>
      <c r="V42" s="25">
        <f t="shared" si="13"/>
        <v>2.7017194656430519E-2</v>
      </c>
      <c r="W42" s="25">
        <f t="shared" si="13"/>
        <v>2.667401397597113E-2</v>
      </c>
      <c r="X42" s="25">
        <f t="shared" si="13"/>
        <v>2.6768056026763156E-2</v>
      </c>
      <c r="Y42" s="25">
        <f t="shared" si="13"/>
        <v>2.6765285609556627E-2</v>
      </c>
      <c r="Z42" s="25">
        <f t="shared" si="13"/>
        <v>2.6722100629048316E-2</v>
      </c>
      <c r="AA42" s="25">
        <f t="shared" si="13"/>
        <v>2.6817026397554688E-2</v>
      </c>
      <c r="AB42" s="25">
        <f t="shared" si="13"/>
        <v>2.6957514755558618E-2</v>
      </c>
      <c r="AC42" s="25">
        <f t="shared" si="13"/>
        <v>2.6866742831824355E-2</v>
      </c>
      <c r="AD42" s="25">
        <f t="shared" si="13"/>
        <v>2.6894378783642293E-2</v>
      </c>
      <c r="AE42" s="25">
        <f t="shared" si="13"/>
        <v>2.7015606712556147E-2</v>
      </c>
      <c r="AF42" s="25">
        <f t="shared" si="13"/>
        <v>2.6924489767768248E-2</v>
      </c>
      <c r="AG42" s="25">
        <f t="shared" si="13"/>
        <v>2.7109498171158149E-2</v>
      </c>
    </row>
    <row r="43" spans="1:33" x14ac:dyDescent="0.25">
      <c r="B43" t="s">
        <v>174</v>
      </c>
      <c r="C43" s="25">
        <f t="shared" ref="C43:R49" si="14">C24*C$10</f>
        <v>0.11824679229811114</v>
      </c>
      <c r="D43" s="25">
        <f t="shared" si="14"/>
        <v>0.14548612240052966</v>
      </c>
      <c r="E43" s="25">
        <f t="shared" si="14"/>
        <v>0.15786845285590581</v>
      </c>
      <c r="F43" s="25">
        <f t="shared" si="14"/>
        <v>0.15961165297352084</v>
      </c>
      <c r="G43" s="25">
        <f t="shared" si="14"/>
        <v>0.1644231718076232</v>
      </c>
      <c r="H43" s="25">
        <f t="shared" si="14"/>
        <v>0.16974698434890345</v>
      </c>
      <c r="I43" s="25">
        <f t="shared" si="14"/>
        <v>0.17246142432473485</v>
      </c>
      <c r="J43" s="25">
        <f t="shared" si="14"/>
        <v>0.17387137355459448</v>
      </c>
      <c r="K43" s="25">
        <f t="shared" si="14"/>
        <v>0.17522197476388726</v>
      </c>
      <c r="L43" s="25">
        <f t="shared" si="14"/>
        <v>0.17634533747955963</v>
      </c>
      <c r="M43" s="25">
        <f t="shared" si="14"/>
        <v>0.17649631936366775</v>
      </c>
      <c r="N43" s="25">
        <f t="shared" si="14"/>
        <v>0.17761357962879726</v>
      </c>
      <c r="O43" s="25">
        <f t="shared" si="14"/>
        <v>0.17753343437998681</v>
      </c>
      <c r="P43" s="25">
        <f t="shared" si="14"/>
        <v>0.17760679936213794</v>
      </c>
      <c r="Q43" s="25">
        <f t="shared" si="14"/>
        <v>0.17912163431867648</v>
      </c>
      <c r="R43" s="25">
        <f t="shared" si="14"/>
        <v>0.1810163542257571</v>
      </c>
      <c r="S43" s="25">
        <f t="shared" si="13"/>
        <v>0.18206934103985459</v>
      </c>
      <c r="T43" s="25">
        <f t="shared" si="13"/>
        <v>0.18230672640279386</v>
      </c>
      <c r="U43" s="25">
        <f t="shared" si="13"/>
        <v>0.18240298296177115</v>
      </c>
      <c r="V43" s="25">
        <f t="shared" si="13"/>
        <v>0.18246869700405477</v>
      </c>
      <c r="W43" s="25">
        <f t="shared" si="13"/>
        <v>0.18236753541955034</v>
      </c>
      <c r="X43" s="25">
        <f t="shared" si="13"/>
        <v>0.18266040330158767</v>
      </c>
      <c r="Y43" s="25">
        <f t="shared" si="13"/>
        <v>0.18322355529689816</v>
      </c>
      <c r="Z43" s="25">
        <f t="shared" si="13"/>
        <v>0.18359557487563286</v>
      </c>
      <c r="AA43" s="25">
        <f t="shared" si="13"/>
        <v>0.18410766190918113</v>
      </c>
      <c r="AB43" s="25">
        <f t="shared" si="13"/>
        <v>0.18518407629596989</v>
      </c>
      <c r="AC43" s="25">
        <f t="shared" si="13"/>
        <v>0.18518637134048294</v>
      </c>
      <c r="AD43" s="25">
        <f t="shared" si="13"/>
        <v>0.18540012339607889</v>
      </c>
      <c r="AE43" s="25">
        <f t="shared" si="13"/>
        <v>0.18639011700871769</v>
      </c>
      <c r="AF43" s="25">
        <f t="shared" si="13"/>
        <v>0.18627469278055209</v>
      </c>
      <c r="AG43" s="25">
        <f t="shared" si="13"/>
        <v>0.18658271404306528</v>
      </c>
    </row>
    <row r="44" spans="1:33" x14ac:dyDescent="0.25">
      <c r="B44" t="s">
        <v>175</v>
      </c>
      <c r="C44" s="25">
        <f t="shared" si="14"/>
        <v>1.7932498478878973E-2</v>
      </c>
      <c r="D44" s="25">
        <f t="shared" si="13"/>
        <v>8.6120614303532884E-3</v>
      </c>
      <c r="E44" s="25">
        <f t="shared" si="13"/>
        <v>8.9928429671111698E-3</v>
      </c>
      <c r="F44" s="25">
        <f t="shared" si="13"/>
        <v>8.7367461712556018E-3</v>
      </c>
      <c r="G44" s="25">
        <f t="shared" si="13"/>
        <v>8.9315660319199477E-3</v>
      </c>
      <c r="H44" s="25">
        <f t="shared" si="13"/>
        <v>9.2465552969115492E-3</v>
      </c>
      <c r="I44" s="25">
        <f t="shared" si="13"/>
        <v>9.4025008068109039E-3</v>
      </c>
      <c r="J44" s="25">
        <f t="shared" si="13"/>
        <v>9.4927868454072577E-3</v>
      </c>
      <c r="K44" s="25">
        <f t="shared" si="13"/>
        <v>9.5324444044767639E-3</v>
      </c>
      <c r="L44" s="25">
        <f t="shared" si="13"/>
        <v>9.5701673433098919E-3</v>
      </c>
      <c r="M44" s="25">
        <f t="shared" si="13"/>
        <v>9.6161329213404201E-3</v>
      </c>
      <c r="N44" s="25">
        <f t="shared" si="13"/>
        <v>9.6113545124111247E-3</v>
      </c>
      <c r="O44" s="25">
        <f t="shared" si="13"/>
        <v>9.7130080863788645E-3</v>
      </c>
      <c r="P44" s="25">
        <f t="shared" si="13"/>
        <v>9.5978217569706176E-3</v>
      </c>
      <c r="Q44" s="25">
        <f t="shared" si="13"/>
        <v>9.6831839817337825E-3</v>
      </c>
      <c r="R44" s="25">
        <f t="shared" si="13"/>
        <v>9.7707626921036735E-3</v>
      </c>
      <c r="S44" s="25">
        <f t="shared" si="13"/>
        <v>9.8005075878160701E-3</v>
      </c>
      <c r="T44" s="25">
        <f t="shared" si="13"/>
        <v>9.8004810743784129E-3</v>
      </c>
      <c r="U44" s="25">
        <f t="shared" si="13"/>
        <v>9.8248175250793233E-3</v>
      </c>
      <c r="V44" s="25">
        <f t="shared" si="13"/>
        <v>9.7806685322725361E-3</v>
      </c>
      <c r="W44" s="25">
        <f t="shared" si="13"/>
        <v>9.8417657086923849E-3</v>
      </c>
      <c r="X44" s="25">
        <f t="shared" si="13"/>
        <v>9.8091985503810566E-3</v>
      </c>
      <c r="Y44" s="25">
        <f t="shared" si="13"/>
        <v>9.8404116012923391E-3</v>
      </c>
      <c r="Z44" s="25">
        <f t="shared" si="13"/>
        <v>9.8615715389148723E-3</v>
      </c>
      <c r="AA44" s="25">
        <f t="shared" si="13"/>
        <v>9.8569300272497995E-3</v>
      </c>
      <c r="AB44" s="25">
        <f t="shared" si="13"/>
        <v>9.8999274336687201E-3</v>
      </c>
      <c r="AC44" s="25">
        <f t="shared" si="13"/>
        <v>9.9074143871313598E-3</v>
      </c>
      <c r="AD44" s="25">
        <f t="shared" si="13"/>
        <v>9.8991595556705177E-3</v>
      </c>
      <c r="AE44" s="25">
        <f t="shared" si="13"/>
        <v>9.9390855077445672E-3</v>
      </c>
      <c r="AF44" s="25">
        <f t="shared" si="13"/>
        <v>9.9375864623037612E-3</v>
      </c>
      <c r="AG44" s="25">
        <f t="shared" si="13"/>
        <v>9.9034055883421741E-3</v>
      </c>
    </row>
    <row r="45" spans="1:33" x14ac:dyDescent="0.25">
      <c r="B45" t="s">
        <v>176</v>
      </c>
      <c r="C45" s="25">
        <f t="shared" si="14"/>
        <v>2.5214771900281454E-2</v>
      </c>
      <c r="D45" s="25">
        <f t="shared" si="13"/>
        <v>4.1813597555371326E-2</v>
      </c>
      <c r="E45" s="25">
        <f t="shared" si="13"/>
        <v>4.4286159310105343E-2</v>
      </c>
      <c r="F45" s="25">
        <f t="shared" si="13"/>
        <v>4.4150806885900985E-2</v>
      </c>
      <c r="G45" s="25">
        <f t="shared" si="13"/>
        <v>4.4812992517921577E-2</v>
      </c>
      <c r="H45" s="25">
        <f t="shared" si="13"/>
        <v>4.5725395139332485E-2</v>
      </c>
      <c r="I45" s="25">
        <f t="shared" si="13"/>
        <v>4.5943606046737834E-2</v>
      </c>
      <c r="J45" s="25">
        <f t="shared" si="13"/>
        <v>4.5875880956620915E-2</v>
      </c>
      <c r="K45" s="25">
        <f t="shared" si="13"/>
        <v>4.5873270686276571E-2</v>
      </c>
      <c r="L45" s="25">
        <f t="shared" si="13"/>
        <v>4.5841300627748716E-2</v>
      </c>
      <c r="M45" s="25">
        <f t="shared" si="13"/>
        <v>4.5587295363551737E-2</v>
      </c>
      <c r="N45" s="25">
        <f t="shared" si="13"/>
        <v>4.5616065345741544E-2</v>
      </c>
      <c r="O45" s="25">
        <f t="shared" si="13"/>
        <v>4.5346358215775651E-2</v>
      </c>
      <c r="P45" s="25">
        <f t="shared" si="13"/>
        <v>4.5161597020584435E-2</v>
      </c>
      <c r="Q45" s="25">
        <f t="shared" si="13"/>
        <v>4.5476838708580401E-2</v>
      </c>
      <c r="R45" s="25">
        <f t="shared" si="13"/>
        <v>4.5805026675286797E-2</v>
      </c>
      <c r="S45" s="25">
        <f t="shared" si="13"/>
        <v>4.5873633798057693E-2</v>
      </c>
      <c r="T45" s="25">
        <f t="shared" si="13"/>
        <v>4.5793990380116459E-2</v>
      </c>
      <c r="U45" s="25">
        <f t="shared" si="13"/>
        <v>4.5596291342017002E-2</v>
      </c>
      <c r="V45" s="25">
        <f t="shared" si="13"/>
        <v>4.5477430215923868E-2</v>
      </c>
      <c r="W45" s="25">
        <f t="shared" si="13"/>
        <v>4.5318459980126083E-2</v>
      </c>
      <c r="X45" s="25">
        <f t="shared" si="13"/>
        <v>4.5258353105113121E-2</v>
      </c>
      <c r="Y45" s="25">
        <f t="shared" si="13"/>
        <v>4.5283639490770224E-2</v>
      </c>
      <c r="Z45" s="25">
        <f t="shared" si="13"/>
        <v>4.5260506558091537E-2</v>
      </c>
      <c r="AA45" s="25">
        <f t="shared" si="13"/>
        <v>4.5280998778588745E-2</v>
      </c>
      <c r="AB45" s="25">
        <f t="shared" si="13"/>
        <v>4.5453565597232119E-2</v>
      </c>
      <c r="AC45" s="25">
        <f t="shared" si="13"/>
        <v>4.5349171687899224E-2</v>
      </c>
      <c r="AD45" s="25">
        <f t="shared" si="13"/>
        <v>4.5305611190603556E-2</v>
      </c>
      <c r="AE45" s="25">
        <f t="shared" si="13"/>
        <v>4.5471009581135945E-2</v>
      </c>
      <c r="AF45" s="25">
        <f t="shared" si="13"/>
        <v>4.5353595669425956E-2</v>
      </c>
      <c r="AG45" s="25">
        <f t="shared" si="13"/>
        <v>4.5372180287547019E-2</v>
      </c>
    </row>
    <row r="46" spans="1:33" x14ac:dyDescent="0.25">
      <c r="B46" t="s">
        <v>177</v>
      </c>
      <c r="C46" s="25">
        <f t="shared" si="14"/>
        <v>3.0466396993235188E-2</v>
      </c>
      <c r="D46" s="25">
        <f t="shared" si="13"/>
        <v>1.7036350953587395E-2</v>
      </c>
      <c r="E46" s="25">
        <f t="shared" si="13"/>
        <v>1.7622574801856045E-2</v>
      </c>
      <c r="F46" s="25">
        <f t="shared" si="13"/>
        <v>1.8145180947338885E-2</v>
      </c>
      <c r="G46" s="25">
        <f t="shared" si="13"/>
        <v>1.8331793363265538E-2</v>
      </c>
      <c r="H46" s="25">
        <f t="shared" si="13"/>
        <v>1.8602359799019665E-2</v>
      </c>
      <c r="I46" s="25">
        <f t="shared" si="13"/>
        <v>1.8579041152760583E-2</v>
      </c>
      <c r="J46" s="25">
        <f t="shared" si="13"/>
        <v>1.8446989897862483E-2</v>
      </c>
      <c r="K46" s="25">
        <f t="shared" si="13"/>
        <v>1.8415858476941268E-2</v>
      </c>
      <c r="L46" s="25">
        <f t="shared" si="13"/>
        <v>1.8360776112246738E-2</v>
      </c>
      <c r="M46" s="25">
        <f t="shared" si="13"/>
        <v>1.818377936548099E-2</v>
      </c>
      <c r="N46" s="25">
        <f t="shared" si="13"/>
        <v>1.8177094593710749E-2</v>
      </c>
      <c r="O46" s="25">
        <f t="shared" si="13"/>
        <v>1.7955204509999156E-2</v>
      </c>
      <c r="P46" s="25">
        <f t="shared" si="13"/>
        <v>1.7905864708315341E-2</v>
      </c>
      <c r="Q46" s="25">
        <f t="shared" si="13"/>
        <v>1.7919388229195348E-2</v>
      </c>
      <c r="R46" s="25">
        <f t="shared" si="13"/>
        <v>1.7992097590898364E-2</v>
      </c>
      <c r="S46" s="25">
        <f t="shared" si="13"/>
        <v>1.7987826291834052E-2</v>
      </c>
      <c r="T46" s="25">
        <f t="shared" si="13"/>
        <v>1.7923085600675293E-2</v>
      </c>
      <c r="U46" s="25">
        <f t="shared" si="13"/>
        <v>1.7836211270461273E-2</v>
      </c>
      <c r="V46" s="25">
        <f t="shared" si="13"/>
        <v>1.7790602599806554E-2</v>
      </c>
      <c r="W46" s="25">
        <f t="shared" si="13"/>
        <v>1.7653553212135405E-2</v>
      </c>
      <c r="X46" s="25">
        <f t="shared" si="13"/>
        <v>1.7618807017431272E-2</v>
      </c>
      <c r="Y46" s="25">
        <f t="shared" si="13"/>
        <v>1.7602127490593547E-2</v>
      </c>
      <c r="Z46" s="25">
        <f t="shared" si="13"/>
        <v>1.7557372096531808E-2</v>
      </c>
      <c r="AA46" s="25">
        <f t="shared" si="13"/>
        <v>1.755577563611908E-2</v>
      </c>
      <c r="AB46" s="25">
        <f t="shared" si="13"/>
        <v>1.7608227270910048E-2</v>
      </c>
      <c r="AC46" s="25">
        <f t="shared" si="13"/>
        <v>1.7544701583488198E-2</v>
      </c>
      <c r="AD46" s="25">
        <f t="shared" si="13"/>
        <v>1.7516540208861942E-2</v>
      </c>
      <c r="AE46" s="25">
        <f t="shared" si="13"/>
        <v>1.7561707796131736E-2</v>
      </c>
      <c r="AF46" s="25">
        <f t="shared" si="13"/>
        <v>1.7496339076810998E-2</v>
      </c>
      <c r="AG46" s="25">
        <f t="shared" si="13"/>
        <v>1.7517953328244941E-2</v>
      </c>
    </row>
    <row r="47" spans="1:33" x14ac:dyDescent="0.25">
      <c r="B47" t="s">
        <v>178</v>
      </c>
      <c r="C47" s="25">
        <f t="shared" si="14"/>
        <v>2.9443200157133174E-2</v>
      </c>
      <c r="D47" s="25">
        <f t="shared" si="13"/>
        <v>3.0711766965717972E-2</v>
      </c>
      <c r="E47" s="25">
        <f t="shared" si="13"/>
        <v>3.1820566778843436E-2</v>
      </c>
      <c r="F47" s="25">
        <f t="shared" si="13"/>
        <v>3.2302235323641813E-2</v>
      </c>
      <c r="G47" s="25">
        <f t="shared" si="13"/>
        <v>3.2852255909702921E-2</v>
      </c>
      <c r="H47" s="25">
        <f t="shared" si="13"/>
        <v>3.3495562884382539E-2</v>
      </c>
      <c r="I47" s="25">
        <f t="shared" si="13"/>
        <v>3.367593649589818E-2</v>
      </c>
      <c r="J47" s="25">
        <f t="shared" si="13"/>
        <v>3.3628732609205278E-2</v>
      </c>
      <c r="K47" s="25">
        <f t="shared" si="13"/>
        <v>3.3666277155967261E-2</v>
      </c>
      <c r="L47" s="25">
        <f t="shared" si="13"/>
        <v>3.3652966687538283E-2</v>
      </c>
      <c r="M47" s="25">
        <f t="shared" si="13"/>
        <v>3.348269527315386E-2</v>
      </c>
      <c r="N47" s="25">
        <f t="shared" si="13"/>
        <v>3.3500011893255702E-2</v>
      </c>
      <c r="O47" s="25">
        <f t="shared" si="13"/>
        <v>3.3320861562375924E-2</v>
      </c>
      <c r="P47" s="25">
        <f t="shared" si="13"/>
        <v>3.3183606854007189E-2</v>
      </c>
      <c r="Q47" s="25">
        <f t="shared" si="13"/>
        <v>3.3274207068031719E-2</v>
      </c>
      <c r="R47" s="25">
        <f t="shared" si="13"/>
        <v>3.3480000889512737E-2</v>
      </c>
      <c r="S47" s="25">
        <f t="shared" si="13"/>
        <v>3.3534887930628754E-2</v>
      </c>
      <c r="T47" s="25">
        <f t="shared" si="13"/>
        <v>3.3472511968497126E-2</v>
      </c>
      <c r="U47" s="25">
        <f t="shared" si="13"/>
        <v>3.3385276215825016E-2</v>
      </c>
      <c r="V47" s="25">
        <f t="shared" si="13"/>
        <v>3.3305892504055926E-2</v>
      </c>
      <c r="W47" s="25">
        <f t="shared" si="13"/>
        <v>3.3192562713671742E-2</v>
      </c>
      <c r="X47" s="25">
        <f t="shared" si="13"/>
        <v>3.3141086924883691E-2</v>
      </c>
      <c r="Y47" s="25">
        <f t="shared" si="13"/>
        <v>3.3165486232547635E-2</v>
      </c>
      <c r="Z47" s="25">
        <f t="shared" si="13"/>
        <v>3.3145146511527911E-2</v>
      </c>
      <c r="AA47" s="25">
        <f t="shared" si="13"/>
        <v>3.3158038196163753E-2</v>
      </c>
      <c r="AB47" s="25">
        <f t="shared" si="13"/>
        <v>3.3287551443224594E-2</v>
      </c>
      <c r="AC47" s="25">
        <f t="shared" si="13"/>
        <v>3.3222601187269073E-2</v>
      </c>
      <c r="AD47" s="25">
        <f t="shared" si="13"/>
        <v>3.31957220126219E-2</v>
      </c>
      <c r="AE47" s="25">
        <f t="shared" si="13"/>
        <v>3.331502762291056E-2</v>
      </c>
      <c r="AF47" s="25">
        <f t="shared" si="13"/>
        <v>3.3237839024729793E-2</v>
      </c>
      <c r="AG47" s="25">
        <f t="shared" si="13"/>
        <v>3.3249314090527449E-2</v>
      </c>
    </row>
    <row r="48" spans="1:33" x14ac:dyDescent="0.25">
      <c r="B48" t="s">
        <v>201</v>
      </c>
      <c r="C48" s="25">
        <f t="shared" si="14"/>
        <v>0.14134497940897447</v>
      </c>
      <c r="D48" s="25">
        <f t="shared" si="13"/>
        <v>0.1012145177025776</v>
      </c>
      <c r="E48" s="25">
        <f t="shared" si="13"/>
        <v>0.1078638699606493</v>
      </c>
      <c r="F48" s="25">
        <f t="shared" si="13"/>
        <v>0.11205171372414297</v>
      </c>
      <c r="G48" s="25">
        <f t="shared" si="13"/>
        <v>0.11504362827041253</v>
      </c>
      <c r="H48" s="25">
        <f t="shared" si="13"/>
        <v>0.11831576301953409</v>
      </c>
      <c r="I48" s="25">
        <f t="shared" si="13"/>
        <v>0.11959492858328061</v>
      </c>
      <c r="J48" s="25">
        <f t="shared" si="13"/>
        <v>0.11999595527441401</v>
      </c>
      <c r="K48" s="25">
        <f t="shared" si="13"/>
        <v>0.1207689926279439</v>
      </c>
      <c r="L48" s="25">
        <f t="shared" si="13"/>
        <v>0.12131826433247385</v>
      </c>
      <c r="M48" s="25">
        <f t="shared" si="13"/>
        <v>0.12107372692071418</v>
      </c>
      <c r="N48" s="25">
        <f t="shared" si="13"/>
        <v>0.12175118043186602</v>
      </c>
      <c r="O48" s="25">
        <f t="shared" si="13"/>
        <v>0.12108175440884543</v>
      </c>
      <c r="P48" s="25">
        <f t="shared" si="13"/>
        <v>0.12126536907804343</v>
      </c>
      <c r="Q48" s="25">
        <f t="shared" si="13"/>
        <v>0.12202590660008565</v>
      </c>
      <c r="R48" s="25">
        <f t="shared" si="13"/>
        <v>0.12310361225622922</v>
      </c>
      <c r="S48" s="25">
        <f t="shared" si="13"/>
        <v>0.12364055230546628</v>
      </c>
      <c r="T48" s="25">
        <f t="shared" si="13"/>
        <v>0.12367705214051322</v>
      </c>
      <c r="U48" s="25">
        <f t="shared" si="13"/>
        <v>0.12358413897284108</v>
      </c>
      <c r="V48" s="25">
        <f t="shared" si="13"/>
        <v>0.12366531282197016</v>
      </c>
      <c r="W48" s="25">
        <f t="shared" si="13"/>
        <v>0.12326359282038372</v>
      </c>
      <c r="X48" s="25">
        <f t="shared" si="13"/>
        <v>0.12340916391826977</v>
      </c>
      <c r="Y48" s="25">
        <f t="shared" si="13"/>
        <v>0.12369870515886182</v>
      </c>
      <c r="Z48" s="25">
        <f t="shared" si="13"/>
        <v>0.12378741835739265</v>
      </c>
      <c r="AA48" s="25">
        <f t="shared" si="13"/>
        <v>0.12411397208724076</v>
      </c>
      <c r="AB48" s="25">
        <f t="shared" si="13"/>
        <v>0.12482362116947981</v>
      </c>
      <c r="AC48" s="25">
        <f t="shared" si="13"/>
        <v>0.12473167969884832</v>
      </c>
      <c r="AD48" s="25">
        <f t="shared" si="13"/>
        <v>0.12484432100491456</v>
      </c>
      <c r="AE48" s="25">
        <f t="shared" si="13"/>
        <v>0.12548589038512886</v>
      </c>
      <c r="AF48" s="25">
        <f t="shared" si="13"/>
        <v>0.12533274895059845</v>
      </c>
      <c r="AG48" s="25">
        <f t="shared" si="13"/>
        <v>0.12570426143176822</v>
      </c>
    </row>
    <row r="49" spans="1:35" x14ac:dyDescent="0.25">
      <c r="B49" t="s">
        <v>202</v>
      </c>
      <c r="C49" s="25">
        <f t="shared" si="14"/>
        <v>0.22262157626070736</v>
      </c>
      <c r="D49" s="25">
        <f t="shared" si="13"/>
        <v>0.24465514788450538</v>
      </c>
      <c r="E49" s="25">
        <f t="shared" si="13"/>
        <v>0.25893134345693442</v>
      </c>
      <c r="F49" s="25">
        <f t="shared" si="13"/>
        <v>0.2641500668788801</v>
      </c>
      <c r="G49" s="25">
        <f t="shared" si="13"/>
        <v>0.27042707200705385</v>
      </c>
      <c r="H49" s="25">
        <f t="shared" si="13"/>
        <v>0.27750904190969555</v>
      </c>
      <c r="I49" s="25">
        <f t="shared" si="13"/>
        <v>0.28055339210633479</v>
      </c>
      <c r="J49" s="25">
        <f t="shared" si="13"/>
        <v>0.28155060521765413</v>
      </c>
      <c r="K49" s="25">
        <f t="shared" si="13"/>
        <v>0.28300175038666658</v>
      </c>
      <c r="L49" s="25">
        <f t="shared" si="13"/>
        <v>0.28397670445365975</v>
      </c>
      <c r="M49" s="25">
        <f t="shared" si="13"/>
        <v>0.28345575302525644</v>
      </c>
      <c r="N49" s="25">
        <f t="shared" si="13"/>
        <v>0.28454001072278556</v>
      </c>
      <c r="O49" s="25">
        <f t="shared" si="13"/>
        <v>0.28347506872402412</v>
      </c>
      <c r="P49" s="25">
        <f t="shared" si="13"/>
        <v>0.28303165723825169</v>
      </c>
      <c r="Q49" s="25">
        <f t="shared" si="13"/>
        <v>0.2845960184126996</v>
      </c>
      <c r="R49" s="25">
        <f t="shared" si="13"/>
        <v>0.28698556544415377</v>
      </c>
      <c r="S49" s="25">
        <f t="shared" si="13"/>
        <v>0.28797286016438611</v>
      </c>
      <c r="T49" s="25">
        <f t="shared" si="13"/>
        <v>0.28798724229853823</v>
      </c>
      <c r="U49" s="25">
        <f t="shared" si="13"/>
        <v>0.28767391549949922</v>
      </c>
      <c r="V49" s="25">
        <f t="shared" si="13"/>
        <v>0.28744740103345723</v>
      </c>
      <c r="W49" s="25">
        <f t="shared" si="13"/>
        <v>0.28682560749985619</v>
      </c>
      <c r="X49" s="25">
        <f t="shared" si="13"/>
        <v>0.2868570562817177</v>
      </c>
      <c r="Y49" s="25">
        <f t="shared" si="13"/>
        <v>0.28742272253324402</v>
      </c>
      <c r="Z49" s="25">
        <f t="shared" si="13"/>
        <v>0.28760802036037647</v>
      </c>
      <c r="AA49" s="25">
        <f t="shared" si="13"/>
        <v>0.28808126715021631</v>
      </c>
      <c r="AB49" s="25">
        <f t="shared" si="13"/>
        <v>0.28950678232289873</v>
      </c>
      <c r="AC49" s="25">
        <f t="shared" si="13"/>
        <v>0.28921887444034838</v>
      </c>
      <c r="AD49" s="25">
        <f t="shared" si="13"/>
        <v>0.28926013983065418</v>
      </c>
      <c r="AE49" s="25">
        <f t="shared" si="13"/>
        <v>0.29055487235613836</v>
      </c>
      <c r="AF49" s="25">
        <f t="shared" si="13"/>
        <v>0.29012465992898528</v>
      </c>
      <c r="AG49" s="25">
        <f t="shared" si="13"/>
        <v>0.2904805597380285</v>
      </c>
    </row>
    <row r="50" spans="1:35" x14ac:dyDescent="0.25">
      <c r="C50" s="44"/>
    </row>
    <row r="51" spans="1:35" s="49" customFormat="1" x14ac:dyDescent="0.25">
      <c r="A51" s="48"/>
      <c r="B51" s="48" t="s">
        <v>1402</v>
      </c>
    </row>
    <row r="52" spans="1:35" x14ac:dyDescent="0.25">
      <c r="A52" s="51" t="s">
        <v>1397</v>
      </c>
    </row>
    <row r="53" spans="1:35" x14ac:dyDescent="0.25">
      <c r="B53" t="s">
        <v>367</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5" x14ac:dyDescent="0.25">
      <c r="B54" s="50" t="s">
        <v>369</v>
      </c>
      <c r="C54" s="25">
        <f>SUM(C14:C15)*C$9</f>
        <v>1.6121222711343745E-2</v>
      </c>
      <c r="D54" s="25">
        <f t="shared" ref="D54:F54" si="15">SUM(D14:D15)*D$9</f>
        <v>2.4790132323145954E-2</v>
      </c>
      <c r="E54" s="25">
        <f t="shared" si="15"/>
        <v>2.1185714383176384E-2</v>
      </c>
      <c r="F54" s="25">
        <f t="shared" si="15"/>
        <v>1.8784859399603882E-2</v>
      </c>
      <c r="G54" s="25">
        <f t="shared" ref="G54:AG54" si="16">SUM(G14:G15)*G$9</f>
        <v>1.7800132988409822E-2</v>
      </c>
      <c r="H54" s="25">
        <f t="shared" si="16"/>
        <v>1.6778522391161923E-2</v>
      </c>
      <c r="I54" s="25">
        <f t="shared" si="16"/>
        <v>1.6426365545688684E-2</v>
      </c>
      <c r="J54" s="25">
        <f t="shared" si="16"/>
        <v>1.6255059864820627E-2</v>
      </c>
      <c r="K54" s="25">
        <f t="shared" si="16"/>
        <v>1.6019004711267232E-2</v>
      </c>
      <c r="L54" s="25">
        <f t="shared" si="16"/>
        <v>1.5809148804394366E-2</v>
      </c>
      <c r="M54" s="25">
        <f t="shared" si="16"/>
        <v>1.596276727787262E-2</v>
      </c>
      <c r="N54" s="25">
        <f t="shared" si="16"/>
        <v>1.5649609324815437E-2</v>
      </c>
      <c r="O54" s="25">
        <f t="shared" si="16"/>
        <v>1.61274420342397E-2</v>
      </c>
      <c r="P54" s="25">
        <f t="shared" si="16"/>
        <v>1.5809644395693333E-2</v>
      </c>
      <c r="Q54" s="25">
        <f t="shared" si="16"/>
        <v>1.5514692318791674E-2</v>
      </c>
      <c r="R54" s="25">
        <f t="shared" si="16"/>
        <v>1.5149131352011716E-2</v>
      </c>
      <c r="S54" s="25">
        <f t="shared" si="16"/>
        <v>1.4949058645134263E-2</v>
      </c>
      <c r="T54" s="25">
        <f t="shared" si="16"/>
        <v>1.4947266162106088E-2</v>
      </c>
      <c r="U54" s="25">
        <f t="shared" si="16"/>
        <v>1.5002206699856519E-2</v>
      </c>
      <c r="V54" s="25">
        <f t="shared" si="16"/>
        <v>1.4910470236295263E-2</v>
      </c>
      <c r="W54" s="25">
        <f t="shared" si="16"/>
        <v>1.5153035333935904E-2</v>
      </c>
      <c r="X54" s="25">
        <f t="shared" si="16"/>
        <v>1.5042278723979355E-2</v>
      </c>
      <c r="Y54" s="25">
        <f t="shared" si="16"/>
        <v>1.4958256734465361E-2</v>
      </c>
      <c r="Z54" s="25">
        <f t="shared" si="16"/>
        <v>1.4939831125923163E-2</v>
      </c>
      <c r="AA54" s="25">
        <f t="shared" si="16"/>
        <v>1.479185457444987E-2</v>
      </c>
      <c r="AB54" s="25">
        <f t="shared" si="16"/>
        <v>1.4549695370005458E-2</v>
      </c>
      <c r="AC54" s="25">
        <f t="shared" si="16"/>
        <v>1.4598293089507768E-2</v>
      </c>
      <c r="AD54" s="25">
        <f t="shared" si="16"/>
        <v>1.453890257161965E-2</v>
      </c>
      <c r="AE54" s="25">
        <f t="shared" si="16"/>
        <v>1.432248300714499E-2</v>
      </c>
      <c r="AF54" s="25">
        <f t="shared" si="16"/>
        <v>1.4384027494933539E-2</v>
      </c>
      <c r="AG54" s="25">
        <f t="shared" si="16"/>
        <v>1.4187466938214549E-2</v>
      </c>
      <c r="AH54" s="25"/>
      <c r="AI54" s="25"/>
    </row>
    <row r="55" spans="1:35" x14ac:dyDescent="0.25">
      <c r="B55" t="s">
        <v>371</v>
      </c>
      <c r="C55" s="25">
        <f t="shared" ref="C55:C60" si="17">C16*C$9</f>
        <v>4.9231514723188652E-2</v>
      </c>
      <c r="D55" s="25">
        <f t="shared" ref="D55:F55" si="18">D16*D$9</f>
        <v>5.4226512482662928E-2</v>
      </c>
      <c r="E55" s="25">
        <f t="shared" si="18"/>
        <v>4.626208497798405E-2</v>
      </c>
      <c r="F55" s="25">
        <f t="shared" si="18"/>
        <v>4.2529652780858206E-2</v>
      </c>
      <c r="G55" s="25">
        <f t="shared" ref="G55:AG55" si="19">G16*G$9</f>
        <v>4.0333787428775358E-2</v>
      </c>
      <c r="H55" s="25">
        <f t="shared" si="19"/>
        <v>3.7808855195815165E-2</v>
      </c>
      <c r="I55" s="25">
        <f t="shared" si="19"/>
        <v>3.6930947611501265E-2</v>
      </c>
      <c r="J55" s="25">
        <f t="shared" si="19"/>
        <v>3.659645266742987E-2</v>
      </c>
      <c r="K55" s="25">
        <f t="shared" si="19"/>
        <v>3.5954789274689369E-2</v>
      </c>
      <c r="L55" s="25">
        <f t="shared" si="19"/>
        <v>3.549723891862093E-2</v>
      </c>
      <c r="M55" s="25">
        <f t="shared" si="19"/>
        <v>3.5732207740553155E-2</v>
      </c>
      <c r="N55" s="25">
        <f t="shared" si="19"/>
        <v>3.5093127403928018E-2</v>
      </c>
      <c r="O55" s="25">
        <f t="shared" si="19"/>
        <v>3.6015056405504599E-2</v>
      </c>
      <c r="P55" s="25">
        <f t="shared" si="19"/>
        <v>3.5461789095197607E-2</v>
      </c>
      <c r="Q55" s="25">
        <f t="shared" si="19"/>
        <v>3.4798375707488054E-2</v>
      </c>
      <c r="R55" s="25">
        <f t="shared" si="19"/>
        <v>3.3989463318167309E-2</v>
      </c>
      <c r="S55" s="25">
        <f t="shared" si="19"/>
        <v>3.353745090087612E-2</v>
      </c>
      <c r="T55" s="25">
        <f t="shared" si="19"/>
        <v>3.3510845787907757E-2</v>
      </c>
      <c r="U55" s="25">
        <f t="shared" si="19"/>
        <v>3.3611772699665247E-2</v>
      </c>
      <c r="V55" s="25">
        <f t="shared" si="19"/>
        <v>3.3479142031701006E-2</v>
      </c>
      <c r="W55" s="25">
        <f t="shared" si="19"/>
        <v>3.3903174823110026E-2</v>
      </c>
      <c r="X55" s="25">
        <f t="shared" si="19"/>
        <v>3.370008004351522E-2</v>
      </c>
      <c r="Y55" s="25">
        <f t="shared" si="19"/>
        <v>3.3503092441196869E-2</v>
      </c>
      <c r="Z55" s="25">
        <f t="shared" si="19"/>
        <v>3.3435541545720378E-2</v>
      </c>
      <c r="AA55" s="25">
        <f t="shared" si="19"/>
        <v>3.3143919974354862E-2</v>
      </c>
      <c r="AB55" s="25">
        <f t="shared" si="19"/>
        <v>3.2621968204394648E-2</v>
      </c>
      <c r="AC55" s="25">
        <f t="shared" si="19"/>
        <v>3.2718167763028362E-2</v>
      </c>
      <c r="AD55" s="25">
        <f t="shared" si="19"/>
        <v>3.2603612767256762E-2</v>
      </c>
      <c r="AE55" s="25">
        <f t="shared" si="19"/>
        <v>3.2143726809814754E-2</v>
      </c>
      <c r="AF55" s="25">
        <f t="shared" si="19"/>
        <v>3.2269476621709807E-2</v>
      </c>
      <c r="AG55" s="25">
        <f t="shared" si="19"/>
        <v>3.193838154479442E-2</v>
      </c>
      <c r="AH55" s="25"/>
      <c r="AI55" s="25"/>
    </row>
    <row r="56" spans="1:35" x14ac:dyDescent="0.25">
      <c r="B56" t="s">
        <v>373</v>
      </c>
      <c r="C56" s="25">
        <f t="shared" si="17"/>
        <v>0.15778514063469481</v>
      </c>
      <c r="D56" s="25">
        <f t="shared" ref="D56:F60" si="20">D17*D$9</f>
        <v>0.12572371059352003</v>
      </c>
      <c r="E56" s="25">
        <f t="shared" si="20"/>
        <v>0.11599659016464943</v>
      </c>
      <c r="F56" s="25">
        <f t="shared" si="20"/>
        <v>0.11427721827319762</v>
      </c>
      <c r="G56" s="25">
        <f t="shared" ref="G56:AG56" si="21">G17*G$9</f>
        <v>0.10814028197009672</v>
      </c>
      <c r="H56" s="25">
        <f t="shared" si="21"/>
        <v>0.10091352297752754</v>
      </c>
      <c r="I56" s="25">
        <f t="shared" si="21"/>
        <v>9.7671322927202014E-2</v>
      </c>
      <c r="J56" s="25">
        <f t="shared" si="21"/>
        <v>9.5864333052562228E-2</v>
      </c>
      <c r="K56" s="25">
        <f t="shared" si="21"/>
        <v>9.433361177284523E-2</v>
      </c>
      <c r="L56" s="25">
        <f t="shared" si="21"/>
        <v>9.3208280371747707E-2</v>
      </c>
      <c r="M56" s="25">
        <f t="shared" si="21"/>
        <v>9.2940214058873816E-2</v>
      </c>
      <c r="N56" s="25">
        <f t="shared" si="21"/>
        <v>9.2108063352178138E-2</v>
      </c>
      <c r="O56" s="25">
        <f t="shared" si="21"/>
        <v>9.1307709577455737E-2</v>
      </c>
      <c r="P56" s="25">
        <f t="shared" si="21"/>
        <v>9.25280719627396E-2</v>
      </c>
      <c r="Q56" s="25">
        <f t="shared" si="21"/>
        <v>9.0910446053386204E-2</v>
      </c>
      <c r="R56" s="25">
        <f t="shared" si="21"/>
        <v>8.8662605667548369E-2</v>
      </c>
      <c r="S56" s="25">
        <f t="shared" si="21"/>
        <v>8.7697981746315518E-2</v>
      </c>
      <c r="T56" s="25">
        <f t="shared" si="21"/>
        <v>8.743650165724022E-2</v>
      </c>
      <c r="U56" s="25">
        <f t="shared" si="21"/>
        <v>8.7370086667513877E-2</v>
      </c>
      <c r="V56" s="25">
        <f t="shared" si="21"/>
        <v>8.763950240375791E-2</v>
      </c>
      <c r="W56" s="25">
        <f t="shared" si="21"/>
        <v>8.7383345022306769E-2</v>
      </c>
      <c r="X56" s="25">
        <f t="shared" si="21"/>
        <v>8.7435266097177694E-2</v>
      </c>
      <c r="Y56" s="25">
        <f t="shared" si="21"/>
        <v>8.6744424810673043E-2</v>
      </c>
      <c r="Z56" s="25">
        <f t="shared" si="21"/>
        <v>8.6342859273976447E-2</v>
      </c>
      <c r="AA56" s="25">
        <f t="shared" si="21"/>
        <v>8.5967640220166008E-2</v>
      </c>
      <c r="AB56" s="25">
        <f t="shared" si="21"/>
        <v>8.4716068822692017E-2</v>
      </c>
      <c r="AC56" s="25">
        <f t="shared" si="21"/>
        <v>8.4695109253340228E-2</v>
      </c>
      <c r="AD56" s="25">
        <f t="shared" si="21"/>
        <v>8.4611205224503244E-2</v>
      </c>
      <c r="AE56" s="25">
        <f t="shared" si="21"/>
        <v>8.3485871192737607E-2</v>
      </c>
      <c r="AF56" s="25">
        <f t="shared" si="21"/>
        <v>8.3622165045672811E-2</v>
      </c>
      <c r="AG56" s="25">
        <f t="shared" si="21"/>
        <v>8.3534413122665865E-2</v>
      </c>
      <c r="AH56" s="25"/>
      <c r="AI56" s="25"/>
    </row>
    <row r="57" spans="1:35" x14ac:dyDescent="0.25">
      <c r="B57" t="s">
        <v>375</v>
      </c>
      <c r="C57" s="25">
        <f t="shared" si="17"/>
        <v>6.5273112021776061E-2</v>
      </c>
      <c r="D57" s="25">
        <f t="shared" si="20"/>
        <v>3.7654999475041279E-2</v>
      </c>
      <c r="E57" s="25">
        <f t="shared" si="20"/>
        <v>3.5172493615694342E-2</v>
      </c>
      <c r="F57" s="25">
        <f t="shared" si="20"/>
        <v>3.625987792811735E-2</v>
      </c>
      <c r="G57" s="25">
        <f t="shared" ref="G57:AG57" si="22">G18*G$9</f>
        <v>3.3905324486892888E-2</v>
      </c>
      <c r="H57" s="25">
        <f t="shared" si="22"/>
        <v>3.1425873458412537E-2</v>
      </c>
      <c r="I57" s="25">
        <f t="shared" si="22"/>
        <v>2.9983537362482399E-2</v>
      </c>
      <c r="J57" s="25">
        <f t="shared" si="22"/>
        <v>2.9206186690777163E-2</v>
      </c>
      <c r="K57" s="25">
        <f t="shared" si="22"/>
        <v>2.8661098888869047E-2</v>
      </c>
      <c r="L57" s="25">
        <f t="shared" si="22"/>
        <v>2.8207055894013247E-2</v>
      </c>
      <c r="M57" s="25">
        <f t="shared" si="22"/>
        <v>2.7909060762224536E-2</v>
      </c>
      <c r="N57" s="25">
        <f t="shared" si="22"/>
        <v>2.7658507239410365E-2</v>
      </c>
      <c r="O57" s="25">
        <f t="shared" si="22"/>
        <v>2.6986620733888415E-2</v>
      </c>
      <c r="P57" s="25">
        <f t="shared" si="22"/>
        <v>2.7545967035657513E-2</v>
      </c>
      <c r="Q57" s="25">
        <f t="shared" si="22"/>
        <v>2.6999872183145951E-2</v>
      </c>
      <c r="R57" s="25">
        <f t="shared" si="22"/>
        <v>2.6250525011184082E-2</v>
      </c>
      <c r="S57" s="25">
        <f t="shared" si="22"/>
        <v>2.5919531257982048E-2</v>
      </c>
      <c r="T57" s="25">
        <f t="shared" si="22"/>
        <v>2.5762568932630712E-2</v>
      </c>
      <c r="U57" s="25">
        <f t="shared" si="22"/>
        <v>2.5655246995530921E-2</v>
      </c>
      <c r="V57" s="25">
        <f t="shared" si="22"/>
        <v>2.5770133141613191E-2</v>
      </c>
      <c r="W57" s="25">
        <f t="shared" si="22"/>
        <v>2.5483180318350521E-2</v>
      </c>
      <c r="X57" s="25">
        <f t="shared" si="22"/>
        <v>2.5512650039228479E-2</v>
      </c>
      <c r="Y57" s="25">
        <f t="shared" si="22"/>
        <v>2.5255052250005138E-2</v>
      </c>
      <c r="Z57" s="25">
        <f t="shared" si="22"/>
        <v>2.5069952908687257E-2</v>
      </c>
      <c r="AA57" s="25">
        <f t="shared" si="22"/>
        <v>2.4969426096110525E-2</v>
      </c>
      <c r="AB57" s="25">
        <f t="shared" si="22"/>
        <v>2.4592991925726039E-2</v>
      </c>
      <c r="AC57" s="25">
        <f t="shared" si="22"/>
        <v>2.4527251731002692E-2</v>
      </c>
      <c r="AD57" s="25">
        <f t="shared" si="22"/>
        <v>2.449778759254952E-2</v>
      </c>
      <c r="AE57" s="25">
        <f t="shared" si="22"/>
        <v>2.4148912384612899E-2</v>
      </c>
      <c r="AF57" s="25">
        <f t="shared" si="22"/>
        <v>2.4146271933935613E-2</v>
      </c>
      <c r="AG57" s="25">
        <f t="shared" si="22"/>
        <v>2.4213175606732109E-2</v>
      </c>
      <c r="AH57" s="25"/>
      <c r="AI57" s="25"/>
    </row>
    <row r="58" spans="1:35" x14ac:dyDescent="0.25">
      <c r="B58" t="s">
        <v>377</v>
      </c>
      <c r="C58" s="25">
        <f t="shared" si="17"/>
        <v>3.8993384260102046E-3</v>
      </c>
      <c r="D58" s="25">
        <f t="shared" si="20"/>
        <v>4.0033528623568291E-3</v>
      </c>
      <c r="E58" s="25">
        <f t="shared" si="20"/>
        <v>3.5487769319983808E-3</v>
      </c>
      <c r="F58" s="25">
        <f t="shared" si="20"/>
        <v>3.5148813957948423E-3</v>
      </c>
      <c r="G58" s="25">
        <f t="shared" ref="G58:AG58" si="23">G19*G$9</f>
        <v>3.3474650446989351E-3</v>
      </c>
      <c r="H58" s="25">
        <f t="shared" si="23"/>
        <v>3.1642798421715112E-3</v>
      </c>
      <c r="I58" s="25">
        <f t="shared" si="23"/>
        <v>3.0662311200731905E-3</v>
      </c>
      <c r="J58" s="25">
        <f t="shared" si="23"/>
        <v>3.0122740159106757E-3</v>
      </c>
      <c r="K58" s="25">
        <f t="shared" si="23"/>
        <v>2.9711787483146174E-3</v>
      </c>
      <c r="L58" s="25">
        <f t="shared" si="23"/>
        <v>2.9396913379604764E-3</v>
      </c>
      <c r="M58" s="25">
        <f t="shared" si="23"/>
        <v>2.9457052354271199E-3</v>
      </c>
      <c r="N58" s="25">
        <f t="shared" si="23"/>
        <v>2.91043902709406E-3</v>
      </c>
      <c r="O58" s="25">
        <f t="shared" si="23"/>
        <v>2.9267651113888439E-3</v>
      </c>
      <c r="P58" s="25">
        <f t="shared" si="23"/>
        <v>2.9362333656255822E-3</v>
      </c>
      <c r="Q58" s="25">
        <f t="shared" si="23"/>
        <v>2.8825050749642163E-3</v>
      </c>
      <c r="R58" s="25">
        <f t="shared" si="23"/>
        <v>2.8139310624949441E-3</v>
      </c>
      <c r="S58" s="25">
        <f t="shared" si="23"/>
        <v>2.7819645093312118E-3</v>
      </c>
      <c r="T58" s="25">
        <f t="shared" si="23"/>
        <v>2.7773447538884054E-3</v>
      </c>
      <c r="U58" s="25">
        <f t="shared" si="23"/>
        <v>2.7806419955480857E-3</v>
      </c>
      <c r="V58" s="25">
        <f t="shared" si="23"/>
        <v>2.7837747108640171E-3</v>
      </c>
      <c r="W58" s="25">
        <f t="shared" si="23"/>
        <v>2.7929381888656779E-3</v>
      </c>
      <c r="X58" s="25">
        <f t="shared" si="23"/>
        <v>2.7871761673032769E-3</v>
      </c>
      <c r="Y58" s="25">
        <f t="shared" si="23"/>
        <v>2.7687350308845662E-3</v>
      </c>
      <c r="Z58" s="25">
        <f t="shared" si="23"/>
        <v>2.7592080748625875E-3</v>
      </c>
      <c r="AA58" s="25">
        <f t="shared" si="23"/>
        <v>2.7432747651354879E-3</v>
      </c>
      <c r="AB58" s="25">
        <f t="shared" si="23"/>
        <v>2.7036431058997121E-3</v>
      </c>
      <c r="AC58" s="25">
        <f t="shared" si="23"/>
        <v>2.7070069246769904E-3</v>
      </c>
      <c r="AD58" s="25">
        <f t="shared" si="23"/>
        <v>2.7021888866351649E-3</v>
      </c>
      <c r="AE58" s="25">
        <f t="shared" si="23"/>
        <v>2.6654164647098855E-3</v>
      </c>
      <c r="AF58" s="25">
        <f t="shared" si="23"/>
        <v>2.6734221895254495E-3</v>
      </c>
      <c r="AG58" s="25">
        <f t="shared" si="23"/>
        <v>2.662715094637778E-3</v>
      </c>
      <c r="AH58" s="25"/>
      <c r="AI58" s="25"/>
    </row>
    <row r="59" spans="1:35" x14ac:dyDescent="0.25">
      <c r="B59" t="s">
        <v>201</v>
      </c>
      <c r="C59" s="25">
        <f t="shared" si="17"/>
        <v>7.5659021555906703E-2</v>
      </c>
      <c r="D59" s="25">
        <f t="shared" si="20"/>
        <v>0.12128424288772602</v>
      </c>
      <c r="E59" s="25">
        <f t="shared" si="20"/>
        <v>0.10585699861531468</v>
      </c>
      <c r="F59" s="25">
        <f t="shared" si="20"/>
        <v>9.8951029372901927E-2</v>
      </c>
      <c r="G59" s="25">
        <f t="shared" ref="G59:AG59" si="24">G20*G$9</f>
        <v>9.5211538287973602E-2</v>
      </c>
      <c r="H59" s="25">
        <f t="shared" si="24"/>
        <v>9.116437604458752E-2</v>
      </c>
      <c r="I59" s="25">
        <f t="shared" si="24"/>
        <v>8.9837308851298786E-2</v>
      </c>
      <c r="J59" s="25">
        <f t="shared" si="24"/>
        <v>9.0372328759809717E-2</v>
      </c>
      <c r="K59" s="25">
        <f t="shared" si="24"/>
        <v>8.9685857175751962E-2</v>
      </c>
      <c r="L59" s="25">
        <f t="shared" si="24"/>
        <v>8.9290638137282968E-2</v>
      </c>
      <c r="M59" s="25">
        <f t="shared" si="24"/>
        <v>9.0707159604187779E-2</v>
      </c>
      <c r="N59" s="25">
        <f t="shared" si="24"/>
        <v>8.9633541353632981E-2</v>
      </c>
      <c r="O59" s="25">
        <f t="shared" si="24"/>
        <v>9.2542861034862436E-2</v>
      </c>
      <c r="P59" s="25">
        <f t="shared" si="24"/>
        <v>9.1617478193328605E-2</v>
      </c>
      <c r="Q59" s="25">
        <f t="shared" si="24"/>
        <v>9.0401030039674909E-2</v>
      </c>
      <c r="R59" s="25">
        <f t="shared" si="24"/>
        <v>8.8716307019591489E-2</v>
      </c>
      <c r="S59" s="25">
        <f t="shared" si="24"/>
        <v>8.7967390561061926E-2</v>
      </c>
      <c r="T59" s="25">
        <f t="shared" si="24"/>
        <v>8.8322230684829098E-2</v>
      </c>
      <c r="U59" s="25">
        <f t="shared" si="24"/>
        <v>8.8998089947215295E-2</v>
      </c>
      <c r="V59" s="25">
        <f t="shared" si="24"/>
        <v>8.8958938161663018E-2</v>
      </c>
      <c r="W59" s="25">
        <f t="shared" si="24"/>
        <v>9.0553408656078443E-2</v>
      </c>
      <c r="X59" s="25">
        <f t="shared" si="24"/>
        <v>9.0301165230479624E-2</v>
      </c>
      <c r="Y59" s="25">
        <f t="shared" si="24"/>
        <v>9.011186848582324E-2</v>
      </c>
      <c r="Z59" s="25">
        <f t="shared" si="24"/>
        <v>9.0249084052573647E-2</v>
      </c>
      <c r="AA59" s="25">
        <f t="shared" si="24"/>
        <v>8.9739543080560258E-2</v>
      </c>
      <c r="AB59" s="25">
        <f t="shared" si="24"/>
        <v>8.8614389558224108E-2</v>
      </c>
      <c r="AC59" s="25">
        <f t="shared" si="24"/>
        <v>8.9155259035878148E-2</v>
      </c>
      <c r="AD59" s="25">
        <f t="shared" si="24"/>
        <v>8.9093188795352884E-2</v>
      </c>
      <c r="AE59" s="25">
        <f t="shared" si="24"/>
        <v>8.8045562919561102E-2</v>
      </c>
      <c r="AF59" s="25">
        <f t="shared" si="24"/>
        <v>8.8649205591133512E-2</v>
      </c>
      <c r="AG59" s="25">
        <f t="shared" si="24"/>
        <v>8.7903677669268446E-2</v>
      </c>
      <c r="AH59" s="25"/>
      <c r="AI59" s="25"/>
    </row>
    <row r="60" spans="1:35" x14ac:dyDescent="0.25">
      <c r="B60" t="s">
        <v>202</v>
      </c>
      <c r="C60" s="25">
        <f t="shared" si="17"/>
        <v>2.1035509929031318E-2</v>
      </c>
      <c r="D60" s="25">
        <f t="shared" si="20"/>
        <v>2.0921248139414903E-2</v>
      </c>
      <c r="E60" s="25">
        <f t="shared" si="20"/>
        <v>2.0282889069364068E-2</v>
      </c>
      <c r="F60" s="25">
        <f t="shared" si="20"/>
        <v>2.0729799304104748E-2</v>
      </c>
      <c r="G60" s="25">
        <f t="shared" ref="G60:AG60" si="25">G21*G$9</f>
        <v>2.0097352404732181E-2</v>
      </c>
      <c r="H60" s="25">
        <f t="shared" si="25"/>
        <v>1.9236192979343085E-2</v>
      </c>
      <c r="I60" s="25">
        <f t="shared" si="25"/>
        <v>1.8963481155174773E-2</v>
      </c>
      <c r="J60" s="25">
        <f t="shared" si="25"/>
        <v>1.9031396523882329E-2</v>
      </c>
      <c r="K60" s="25">
        <f t="shared" si="25"/>
        <v>1.9005317571615957E-2</v>
      </c>
      <c r="L60" s="25">
        <f t="shared" si="25"/>
        <v>1.9028856723839131E-2</v>
      </c>
      <c r="M60" s="25">
        <f t="shared" si="25"/>
        <v>1.921487650127876E-2</v>
      </c>
      <c r="N60" s="25">
        <f t="shared" si="25"/>
        <v>1.9228862265959719E-2</v>
      </c>
      <c r="O60" s="25">
        <f t="shared" si="25"/>
        <v>1.9305778586109764E-2</v>
      </c>
      <c r="P60" s="25">
        <f t="shared" si="25"/>
        <v>1.9700256777938008E-2</v>
      </c>
      <c r="Q60" s="25">
        <f t="shared" si="25"/>
        <v>1.9536195043289718E-2</v>
      </c>
      <c r="R60" s="25">
        <f t="shared" si="25"/>
        <v>1.9203686475870813E-2</v>
      </c>
      <c r="S60" s="25">
        <f t="shared" si="25"/>
        <v>1.9133821895377354E-2</v>
      </c>
      <c r="T60" s="25">
        <f t="shared" si="25"/>
        <v>1.92162740283402E-2</v>
      </c>
      <c r="U60" s="25">
        <f t="shared" si="25"/>
        <v>1.9333196958911242E-2</v>
      </c>
      <c r="V60" s="25">
        <f t="shared" si="25"/>
        <v>1.9504834520344187E-2</v>
      </c>
      <c r="W60" s="25">
        <f t="shared" si="25"/>
        <v>1.959363007010349E-2</v>
      </c>
      <c r="X60" s="25">
        <f t="shared" si="25"/>
        <v>1.9699126019944828E-2</v>
      </c>
      <c r="Y60" s="25">
        <f t="shared" si="25"/>
        <v>1.9656367901862131E-2</v>
      </c>
      <c r="Z60" s="25">
        <f t="shared" si="25"/>
        <v>1.9665744727878666E-2</v>
      </c>
      <c r="AA60" s="25">
        <f t="shared" si="25"/>
        <v>1.9672531293801192E-2</v>
      </c>
      <c r="AB60" s="25">
        <f t="shared" si="25"/>
        <v>1.9480043867673855E-2</v>
      </c>
      <c r="AC60" s="25">
        <f t="shared" si="25"/>
        <v>1.9571435960042325E-2</v>
      </c>
      <c r="AD60" s="25">
        <f t="shared" si="25"/>
        <v>1.9637282520095035E-2</v>
      </c>
      <c r="AE60" s="25">
        <f t="shared" si="25"/>
        <v>1.9454848898908726E-2</v>
      </c>
      <c r="AF60" s="25">
        <f t="shared" si="25"/>
        <v>1.9573482519663711E-2</v>
      </c>
      <c r="AG60" s="25">
        <f t="shared" si="25"/>
        <v>1.9640365985806867E-2</v>
      </c>
      <c r="AH60" s="25"/>
      <c r="AI60" s="25"/>
    </row>
    <row r="61" spans="1:35" x14ac:dyDescent="0.25">
      <c r="A61" s="51" t="s">
        <v>163</v>
      </c>
      <c r="B61" t="s">
        <v>167</v>
      </c>
      <c r="C61" s="25">
        <f>SUM(C23)*C$10</f>
        <v>2.5724910040040839E-2</v>
      </c>
      <c r="D61" s="25">
        <f t="shared" ref="D61:F61" si="26">SUM(D23)*D$10</f>
        <v>2.1866317380556773E-2</v>
      </c>
      <c r="E61" s="25">
        <f t="shared" si="26"/>
        <v>2.4308627839295792E-2</v>
      </c>
      <c r="F61" s="25">
        <f t="shared" si="26"/>
        <v>2.5804590808531758E-2</v>
      </c>
      <c r="G61" s="25">
        <f t="shared" ref="G61:AG61" si="27">SUM(G23)*G$10</f>
        <v>2.6341478785285241E-2</v>
      </c>
      <c r="H61" s="25">
        <f t="shared" si="27"/>
        <v>2.6866588605025877E-2</v>
      </c>
      <c r="I61" s="25">
        <f t="shared" si="27"/>
        <v>2.691007005243776E-2</v>
      </c>
      <c r="J61" s="25">
        <f t="shared" si="27"/>
        <v>2.679965504002577E-2</v>
      </c>
      <c r="K61" s="25">
        <f t="shared" si="27"/>
        <v>2.6888264948050702E-2</v>
      </c>
      <c r="L61" s="25">
        <f t="shared" si="27"/>
        <v>2.6953720663793375E-2</v>
      </c>
      <c r="M61" s="25">
        <f t="shared" si="27"/>
        <v>2.6692136438267282E-2</v>
      </c>
      <c r="N61" s="25">
        <f t="shared" si="27"/>
        <v>2.6908369120593027E-2</v>
      </c>
      <c r="O61" s="25">
        <f t="shared" si="27"/>
        <v>2.6362316769742312E-2</v>
      </c>
      <c r="P61" s="25">
        <f t="shared" si="27"/>
        <v>2.6648113187671227E-2</v>
      </c>
      <c r="Q61" s="25">
        <f t="shared" si="27"/>
        <v>2.6860055150910389E-2</v>
      </c>
      <c r="R61" s="25">
        <f t="shared" si="27"/>
        <v>2.7061077571333393E-2</v>
      </c>
      <c r="S61" s="25">
        <f t="shared" si="27"/>
        <v>2.7133086007534994E-2</v>
      </c>
      <c r="T61" s="25">
        <f t="shared" si="27"/>
        <v>2.7065561311344459E-2</v>
      </c>
      <c r="U61" s="25">
        <f t="shared" si="27"/>
        <v>2.6944848798520143E-2</v>
      </c>
      <c r="V61" s="25">
        <f t="shared" si="27"/>
        <v>2.7017194656430519E-2</v>
      </c>
      <c r="W61" s="25">
        <f t="shared" si="27"/>
        <v>2.667401397597113E-2</v>
      </c>
      <c r="X61" s="25">
        <f t="shared" si="27"/>
        <v>2.6768056026763156E-2</v>
      </c>
      <c r="Y61" s="25">
        <f t="shared" si="27"/>
        <v>2.6765285609556627E-2</v>
      </c>
      <c r="Z61" s="25">
        <f t="shared" si="27"/>
        <v>2.6722100629048316E-2</v>
      </c>
      <c r="AA61" s="25">
        <f t="shared" si="27"/>
        <v>2.6817026397554688E-2</v>
      </c>
      <c r="AB61" s="25">
        <f t="shared" si="27"/>
        <v>2.6957514755558618E-2</v>
      </c>
      <c r="AC61" s="25">
        <f t="shared" si="27"/>
        <v>2.6866742831824355E-2</v>
      </c>
      <c r="AD61" s="25">
        <f t="shared" si="27"/>
        <v>2.6894378783642293E-2</v>
      </c>
      <c r="AE61" s="25">
        <f t="shared" si="27"/>
        <v>2.7015606712556147E-2</v>
      </c>
      <c r="AF61" s="25">
        <f t="shared" si="27"/>
        <v>2.6924489767768248E-2</v>
      </c>
      <c r="AG61" s="25">
        <f t="shared" si="27"/>
        <v>2.7109498171158149E-2</v>
      </c>
      <c r="AH61" s="25"/>
      <c r="AI61" s="25"/>
    </row>
    <row r="62" spans="1:35" x14ac:dyDescent="0.25">
      <c r="B62" t="s">
        <v>174</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row>
    <row r="63" spans="1:35" x14ac:dyDescent="0.25">
      <c r="B63" t="s">
        <v>175</v>
      </c>
      <c r="C63" s="25">
        <f>SUM(C25)*C$10</f>
        <v>1.7932498478878973E-2</v>
      </c>
      <c r="D63" s="25">
        <f t="shared" ref="D63:F63" si="28">SUM(D25)*D$10</f>
        <v>8.6120614303532884E-3</v>
      </c>
      <c r="E63" s="25">
        <f t="shared" si="28"/>
        <v>8.9928429671111698E-3</v>
      </c>
      <c r="F63" s="25">
        <f t="shared" si="28"/>
        <v>8.7367461712556018E-3</v>
      </c>
      <c r="G63" s="25">
        <f t="shared" ref="G63:AG63" si="29">SUM(G25)*G$10</f>
        <v>8.9315660319199477E-3</v>
      </c>
      <c r="H63" s="25">
        <f t="shared" si="29"/>
        <v>9.2465552969115492E-3</v>
      </c>
      <c r="I63" s="25">
        <f t="shared" si="29"/>
        <v>9.4025008068109039E-3</v>
      </c>
      <c r="J63" s="25">
        <f t="shared" si="29"/>
        <v>9.4927868454072577E-3</v>
      </c>
      <c r="K63" s="25">
        <f t="shared" si="29"/>
        <v>9.5324444044767639E-3</v>
      </c>
      <c r="L63" s="25">
        <f t="shared" si="29"/>
        <v>9.5701673433098919E-3</v>
      </c>
      <c r="M63" s="25">
        <f t="shared" si="29"/>
        <v>9.6161329213404201E-3</v>
      </c>
      <c r="N63" s="25">
        <f t="shared" si="29"/>
        <v>9.6113545124111247E-3</v>
      </c>
      <c r="O63" s="25">
        <f t="shared" si="29"/>
        <v>9.7130080863788645E-3</v>
      </c>
      <c r="P63" s="25">
        <f t="shared" si="29"/>
        <v>9.5978217569706176E-3</v>
      </c>
      <c r="Q63" s="25">
        <f t="shared" si="29"/>
        <v>9.6831839817337825E-3</v>
      </c>
      <c r="R63" s="25">
        <f t="shared" si="29"/>
        <v>9.7707626921036735E-3</v>
      </c>
      <c r="S63" s="25">
        <f t="shared" si="29"/>
        <v>9.8005075878160701E-3</v>
      </c>
      <c r="T63" s="25">
        <f t="shared" si="29"/>
        <v>9.8004810743784129E-3</v>
      </c>
      <c r="U63" s="25">
        <f t="shared" si="29"/>
        <v>9.8248175250793233E-3</v>
      </c>
      <c r="V63" s="25">
        <f t="shared" si="29"/>
        <v>9.7806685322725361E-3</v>
      </c>
      <c r="W63" s="25">
        <f t="shared" si="29"/>
        <v>9.8417657086923849E-3</v>
      </c>
      <c r="X63" s="25">
        <f t="shared" si="29"/>
        <v>9.8091985503810566E-3</v>
      </c>
      <c r="Y63" s="25">
        <f t="shared" si="29"/>
        <v>9.8404116012923391E-3</v>
      </c>
      <c r="Z63" s="25">
        <f t="shared" si="29"/>
        <v>9.8615715389148723E-3</v>
      </c>
      <c r="AA63" s="25">
        <f t="shared" si="29"/>
        <v>9.8569300272497995E-3</v>
      </c>
      <c r="AB63" s="25">
        <f t="shared" si="29"/>
        <v>9.8999274336687201E-3</v>
      </c>
      <c r="AC63" s="25">
        <f t="shared" si="29"/>
        <v>9.9074143871313598E-3</v>
      </c>
      <c r="AD63" s="25">
        <f t="shared" si="29"/>
        <v>9.8991595556705177E-3</v>
      </c>
      <c r="AE63" s="25">
        <f t="shared" si="29"/>
        <v>9.9390855077445672E-3</v>
      </c>
      <c r="AF63" s="25">
        <f t="shared" si="29"/>
        <v>9.9375864623037612E-3</v>
      </c>
      <c r="AG63" s="25">
        <f t="shared" si="29"/>
        <v>9.9034055883421741E-3</v>
      </c>
      <c r="AH63" s="25"/>
      <c r="AI63" s="25"/>
    </row>
    <row r="64" spans="1:35" x14ac:dyDescent="0.25">
      <c r="B64" t="s">
        <v>176</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5" x14ac:dyDescent="0.25">
      <c r="B65" t="s">
        <v>177</v>
      </c>
      <c r="C65" s="25">
        <f>SUM(C27)*C$10</f>
        <v>3.0466396993235188E-2</v>
      </c>
      <c r="D65" s="25">
        <f t="shared" ref="D65:F65" si="30">SUM(D27)*D$10</f>
        <v>1.7036350953587395E-2</v>
      </c>
      <c r="E65" s="25">
        <f t="shared" si="30"/>
        <v>1.7622574801856045E-2</v>
      </c>
      <c r="F65" s="25">
        <f t="shared" si="30"/>
        <v>1.8145180947338885E-2</v>
      </c>
      <c r="G65" s="25">
        <f t="shared" ref="G65:AG65" si="31">SUM(G27)*G$10</f>
        <v>1.8331793363265538E-2</v>
      </c>
      <c r="H65" s="25">
        <f t="shared" si="31"/>
        <v>1.8602359799019665E-2</v>
      </c>
      <c r="I65" s="25">
        <f t="shared" si="31"/>
        <v>1.8579041152760583E-2</v>
      </c>
      <c r="J65" s="25">
        <f t="shared" si="31"/>
        <v>1.8446989897862483E-2</v>
      </c>
      <c r="K65" s="25">
        <f t="shared" si="31"/>
        <v>1.8415858476941268E-2</v>
      </c>
      <c r="L65" s="25">
        <f t="shared" si="31"/>
        <v>1.8360776112246738E-2</v>
      </c>
      <c r="M65" s="25">
        <f t="shared" si="31"/>
        <v>1.818377936548099E-2</v>
      </c>
      <c r="N65" s="25">
        <f t="shared" si="31"/>
        <v>1.8177094593710749E-2</v>
      </c>
      <c r="O65" s="25">
        <f t="shared" si="31"/>
        <v>1.7955204509999156E-2</v>
      </c>
      <c r="P65" s="25">
        <f t="shared" si="31"/>
        <v>1.7905864708315341E-2</v>
      </c>
      <c r="Q65" s="25">
        <f t="shared" si="31"/>
        <v>1.7919388229195348E-2</v>
      </c>
      <c r="R65" s="25">
        <f t="shared" si="31"/>
        <v>1.7992097590898364E-2</v>
      </c>
      <c r="S65" s="25">
        <f t="shared" si="31"/>
        <v>1.7987826291834052E-2</v>
      </c>
      <c r="T65" s="25">
        <f t="shared" si="31"/>
        <v>1.7923085600675293E-2</v>
      </c>
      <c r="U65" s="25">
        <f t="shared" si="31"/>
        <v>1.7836211270461273E-2</v>
      </c>
      <c r="V65" s="25">
        <f t="shared" si="31"/>
        <v>1.7790602599806554E-2</v>
      </c>
      <c r="W65" s="25">
        <f t="shared" si="31"/>
        <v>1.7653553212135405E-2</v>
      </c>
      <c r="X65" s="25">
        <f t="shared" si="31"/>
        <v>1.7618807017431272E-2</v>
      </c>
      <c r="Y65" s="25">
        <f t="shared" si="31"/>
        <v>1.7602127490593547E-2</v>
      </c>
      <c r="Z65" s="25">
        <f t="shared" si="31"/>
        <v>1.7557372096531808E-2</v>
      </c>
      <c r="AA65" s="25">
        <f t="shared" si="31"/>
        <v>1.755577563611908E-2</v>
      </c>
      <c r="AB65" s="25">
        <f t="shared" si="31"/>
        <v>1.7608227270910048E-2</v>
      </c>
      <c r="AC65" s="25">
        <f t="shared" si="31"/>
        <v>1.7544701583488198E-2</v>
      </c>
      <c r="AD65" s="25">
        <f t="shared" si="31"/>
        <v>1.7516540208861942E-2</v>
      </c>
      <c r="AE65" s="25">
        <f t="shared" si="31"/>
        <v>1.7561707796131736E-2</v>
      </c>
      <c r="AF65" s="25">
        <f t="shared" si="31"/>
        <v>1.7496339076810998E-2</v>
      </c>
      <c r="AG65" s="25">
        <f t="shared" si="31"/>
        <v>1.7517953328244941E-2</v>
      </c>
      <c r="AH65" s="25"/>
      <c r="AI65" s="25"/>
    </row>
    <row r="66" spans="1:35" x14ac:dyDescent="0.25">
      <c r="B66" t="s">
        <v>178</v>
      </c>
      <c r="C66" s="25">
        <f>SUM(C28)*C$10</f>
        <v>2.9443200157133174E-2</v>
      </c>
      <c r="D66" s="25">
        <f t="shared" ref="D66:F67" si="32">SUM(D28)*D$10</f>
        <v>3.0711766965717972E-2</v>
      </c>
      <c r="E66" s="25">
        <f t="shared" si="32"/>
        <v>3.1820566778843436E-2</v>
      </c>
      <c r="F66" s="25">
        <f t="shared" si="32"/>
        <v>3.2302235323641813E-2</v>
      </c>
      <c r="G66" s="25">
        <f t="shared" ref="G66:AG66" si="33">SUM(G28)*G$10</f>
        <v>3.2852255909702921E-2</v>
      </c>
      <c r="H66" s="25">
        <f t="shared" si="33"/>
        <v>3.3495562884382539E-2</v>
      </c>
      <c r="I66" s="25">
        <f t="shared" si="33"/>
        <v>3.367593649589818E-2</v>
      </c>
      <c r="J66" s="25">
        <f t="shared" si="33"/>
        <v>3.3628732609205278E-2</v>
      </c>
      <c r="K66" s="25">
        <f t="shared" si="33"/>
        <v>3.3666277155967261E-2</v>
      </c>
      <c r="L66" s="25">
        <f t="shared" si="33"/>
        <v>3.3652966687538283E-2</v>
      </c>
      <c r="M66" s="25">
        <f t="shared" si="33"/>
        <v>3.348269527315386E-2</v>
      </c>
      <c r="N66" s="25">
        <f t="shared" si="33"/>
        <v>3.3500011893255702E-2</v>
      </c>
      <c r="O66" s="25">
        <f t="shared" si="33"/>
        <v>3.3320861562375924E-2</v>
      </c>
      <c r="P66" s="25">
        <f t="shared" si="33"/>
        <v>3.3183606854007189E-2</v>
      </c>
      <c r="Q66" s="25">
        <f t="shared" si="33"/>
        <v>3.3274207068031719E-2</v>
      </c>
      <c r="R66" s="25">
        <f t="shared" si="33"/>
        <v>3.3480000889512737E-2</v>
      </c>
      <c r="S66" s="25">
        <f t="shared" si="33"/>
        <v>3.3534887930628754E-2</v>
      </c>
      <c r="T66" s="25">
        <f t="shared" si="33"/>
        <v>3.3472511968497126E-2</v>
      </c>
      <c r="U66" s="25">
        <f t="shared" si="33"/>
        <v>3.3385276215825016E-2</v>
      </c>
      <c r="V66" s="25">
        <f t="shared" si="33"/>
        <v>3.3305892504055926E-2</v>
      </c>
      <c r="W66" s="25">
        <f t="shared" si="33"/>
        <v>3.3192562713671742E-2</v>
      </c>
      <c r="X66" s="25">
        <f t="shared" si="33"/>
        <v>3.3141086924883691E-2</v>
      </c>
      <c r="Y66" s="25">
        <f t="shared" si="33"/>
        <v>3.3165486232547635E-2</v>
      </c>
      <c r="Z66" s="25">
        <f t="shared" si="33"/>
        <v>3.3145146511527911E-2</v>
      </c>
      <c r="AA66" s="25">
        <f t="shared" si="33"/>
        <v>3.3158038196163753E-2</v>
      </c>
      <c r="AB66" s="25">
        <f t="shared" si="33"/>
        <v>3.3287551443224594E-2</v>
      </c>
      <c r="AC66" s="25">
        <f t="shared" si="33"/>
        <v>3.3222601187269073E-2</v>
      </c>
      <c r="AD66" s="25">
        <f t="shared" si="33"/>
        <v>3.31957220126219E-2</v>
      </c>
      <c r="AE66" s="25">
        <f t="shared" si="33"/>
        <v>3.331502762291056E-2</v>
      </c>
      <c r="AF66" s="25">
        <f t="shared" si="33"/>
        <v>3.3237839024729793E-2</v>
      </c>
      <c r="AG66" s="25">
        <f t="shared" si="33"/>
        <v>3.3249314090527449E-2</v>
      </c>
      <c r="AH66" s="25"/>
      <c r="AI66" s="25"/>
    </row>
    <row r="67" spans="1:35" x14ac:dyDescent="0.25">
      <c r="B67" t="s">
        <v>201</v>
      </c>
      <c r="C67" s="25">
        <f>SUM(C29)*C$10</f>
        <v>0.14134497940897447</v>
      </c>
      <c r="D67" s="25">
        <f t="shared" si="32"/>
        <v>0.1012145177025776</v>
      </c>
      <c r="E67" s="25">
        <f t="shared" si="32"/>
        <v>0.1078638699606493</v>
      </c>
      <c r="F67" s="25">
        <f t="shared" si="32"/>
        <v>0.11205171372414297</v>
      </c>
      <c r="G67" s="25">
        <f t="shared" ref="G67:AG67" si="34">SUM(G29)*G$10</f>
        <v>0.11504362827041253</v>
      </c>
      <c r="H67" s="25">
        <f t="shared" si="34"/>
        <v>0.11831576301953409</v>
      </c>
      <c r="I67" s="25">
        <f t="shared" si="34"/>
        <v>0.11959492858328061</v>
      </c>
      <c r="J67" s="25">
        <f t="shared" si="34"/>
        <v>0.11999595527441401</v>
      </c>
      <c r="K67" s="25">
        <f t="shared" si="34"/>
        <v>0.1207689926279439</v>
      </c>
      <c r="L67" s="25">
        <f t="shared" si="34"/>
        <v>0.12131826433247385</v>
      </c>
      <c r="M67" s="25">
        <f t="shared" si="34"/>
        <v>0.12107372692071418</v>
      </c>
      <c r="N67" s="25">
        <f t="shared" si="34"/>
        <v>0.12175118043186602</v>
      </c>
      <c r="O67" s="25">
        <f t="shared" si="34"/>
        <v>0.12108175440884543</v>
      </c>
      <c r="P67" s="25">
        <f t="shared" si="34"/>
        <v>0.12126536907804343</v>
      </c>
      <c r="Q67" s="25">
        <f t="shared" si="34"/>
        <v>0.12202590660008565</v>
      </c>
      <c r="R67" s="25">
        <f t="shared" si="34"/>
        <v>0.12310361225622922</v>
      </c>
      <c r="S67" s="25">
        <f t="shared" si="34"/>
        <v>0.12364055230546628</v>
      </c>
      <c r="T67" s="25">
        <f t="shared" si="34"/>
        <v>0.12367705214051322</v>
      </c>
      <c r="U67" s="25">
        <f t="shared" si="34"/>
        <v>0.12358413897284108</v>
      </c>
      <c r="V67" s="25">
        <f t="shared" si="34"/>
        <v>0.12366531282197016</v>
      </c>
      <c r="W67" s="25">
        <f t="shared" si="34"/>
        <v>0.12326359282038372</v>
      </c>
      <c r="X67" s="25">
        <f t="shared" si="34"/>
        <v>0.12340916391826977</v>
      </c>
      <c r="Y67" s="25">
        <f t="shared" si="34"/>
        <v>0.12369870515886182</v>
      </c>
      <c r="Z67" s="25">
        <f t="shared" si="34"/>
        <v>0.12378741835739265</v>
      </c>
      <c r="AA67" s="25">
        <f t="shared" si="34"/>
        <v>0.12411397208724076</v>
      </c>
      <c r="AB67" s="25">
        <f t="shared" si="34"/>
        <v>0.12482362116947981</v>
      </c>
      <c r="AC67" s="25">
        <f t="shared" si="34"/>
        <v>0.12473167969884832</v>
      </c>
      <c r="AD67" s="25">
        <f t="shared" si="34"/>
        <v>0.12484432100491456</v>
      </c>
      <c r="AE67" s="25">
        <f t="shared" si="34"/>
        <v>0.12548589038512886</v>
      </c>
      <c r="AF67" s="25">
        <f t="shared" si="34"/>
        <v>0.12533274895059845</v>
      </c>
      <c r="AG67" s="25">
        <f t="shared" si="34"/>
        <v>0.12570426143176822</v>
      </c>
      <c r="AH67" s="25"/>
      <c r="AI67" s="25"/>
    </row>
    <row r="68" spans="1:35" x14ac:dyDescent="0.25">
      <c r="B68" s="50" t="s">
        <v>202</v>
      </c>
      <c r="C68" s="25">
        <f>SUM(C30,C26,C24)*C$10</f>
        <v>0.36608314045909995</v>
      </c>
      <c r="D68" s="25">
        <f t="shared" ref="D68:F68" si="35">SUM(D30,D26,D24)*D$10</f>
        <v>0.43195486784040638</v>
      </c>
      <c r="E68" s="25">
        <f t="shared" si="35"/>
        <v>0.46108595562294558</v>
      </c>
      <c r="F68" s="25">
        <f t="shared" si="35"/>
        <v>0.46791252673830191</v>
      </c>
      <c r="G68" s="25">
        <f t="shared" ref="G68:AG68" si="36">SUM(G30,G26,G24)*G$10</f>
        <v>0.47966323633259866</v>
      </c>
      <c r="H68" s="25">
        <f t="shared" si="36"/>
        <v>0.49298142139793144</v>
      </c>
      <c r="I68" s="25">
        <f t="shared" si="36"/>
        <v>0.49895842247780747</v>
      </c>
      <c r="J68" s="25">
        <f t="shared" si="36"/>
        <v>0.50129785972886953</v>
      </c>
      <c r="K68" s="25">
        <f t="shared" si="36"/>
        <v>0.50409699583683043</v>
      </c>
      <c r="L68" s="25">
        <f t="shared" si="36"/>
        <v>0.50616334256096807</v>
      </c>
      <c r="M68" s="25">
        <f t="shared" si="36"/>
        <v>0.50553936775247588</v>
      </c>
      <c r="N68" s="25">
        <f t="shared" si="36"/>
        <v>0.50776965569732435</v>
      </c>
      <c r="O68" s="25">
        <f t="shared" si="36"/>
        <v>0.50635486131978669</v>
      </c>
      <c r="P68" s="25">
        <f t="shared" si="36"/>
        <v>0.50580005362097402</v>
      </c>
      <c r="Q68" s="25">
        <f t="shared" si="36"/>
        <v>0.50919449143995643</v>
      </c>
      <c r="R68" s="25">
        <f t="shared" si="36"/>
        <v>0.51380694634519763</v>
      </c>
      <c r="S68" s="25">
        <f t="shared" si="36"/>
        <v>0.51591583500229843</v>
      </c>
      <c r="T68" s="25">
        <f t="shared" si="36"/>
        <v>0.51608795908144856</v>
      </c>
      <c r="U68" s="25">
        <f t="shared" si="36"/>
        <v>0.51567318980328736</v>
      </c>
      <c r="V68" s="25">
        <f t="shared" si="36"/>
        <v>0.51539352825343587</v>
      </c>
      <c r="W68" s="25">
        <f t="shared" si="36"/>
        <v>0.51451160289953268</v>
      </c>
      <c r="X68" s="25">
        <f t="shared" si="36"/>
        <v>0.51477581268841843</v>
      </c>
      <c r="Y68" s="25">
        <f t="shared" si="36"/>
        <v>0.51592991732091231</v>
      </c>
      <c r="Z68" s="25">
        <f t="shared" si="36"/>
        <v>0.51646410179410085</v>
      </c>
      <c r="AA68" s="25">
        <f t="shared" si="36"/>
        <v>0.51746992783798618</v>
      </c>
      <c r="AB68" s="25">
        <f t="shared" si="36"/>
        <v>0.52014442421610074</v>
      </c>
      <c r="AC68" s="25">
        <f t="shared" si="36"/>
        <v>0.51975441746873052</v>
      </c>
      <c r="AD68" s="25">
        <f t="shared" si="36"/>
        <v>0.51996587441733655</v>
      </c>
      <c r="AE68" s="25">
        <f t="shared" si="36"/>
        <v>0.522415998945992</v>
      </c>
      <c r="AF68" s="25">
        <f t="shared" si="36"/>
        <v>0.52175294837896335</v>
      </c>
      <c r="AG68" s="25">
        <f t="shared" si="36"/>
        <v>0.52243545406864078</v>
      </c>
      <c r="AH68" s="25"/>
      <c r="AI68" s="25"/>
    </row>
    <row r="70" spans="1:35" s="49" customFormat="1" x14ac:dyDescent="0.25">
      <c r="A70" s="48"/>
      <c r="B70" s="48" t="s">
        <v>1403</v>
      </c>
    </row>
    <row r="71" spans="1:35" x14ac:dyDescent="0.25">
      <c r="A71" s="51" t="s">
        <v>1397</v>
      </c>
    </row>
    <row r="72" spans="1:35" x14ac:dyDescent="0.25">
      <c r="B72" t="s">
        <v>367</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5" x14ac:dyDescent="0.25">
      <c r="B73" t="s">
        <v>369</v>
      </c>
      <c r="C73" s="25">
        <f>SUM(C14:C15,C19)*C$9</f>
        <v>2.002056113735395E-2</v>
      </c>
      <c r="D73" s="25">
        <f t="shared" ref="D73:AG73" si="37">SUM(D14:D15,D19)*D$9</f>
        <v>2.8793485185502784E-2</v>
      </c>
      <c r="E73" s="25">
        <f t="shared" si="37"/>
        <v>2.4734491315174762E-2</v>
      </c>
      <c r="F73" s="25">
        <f t="shared" si="37"/>
        <v>2.2299740795398725E-2</v>
      </c>
      <c r="G73" s="25">
        <f t="shared" si="37"/>
        <v>2.1147598033108759E-2</v>
      </c>
      <c r="H73" s="25">
        <f t="shared" si="37"/>
        <v>1.9942802233333431E-2</v>
      </c>
      <c r="I73" s="25">
        <f t="shared" si="37"/>
        <v>1.9492596665761877E-2</v>
      </c>
      <c r="J73" s="25">
        <f t="shared" si="37"/>
        <v>1.9267333880731305E-2</v>
      </c>
      <c r="K73" s="25">
        <f t="shared" si="37"/>
        <v>1.8990183459581849E-2</v>
      </c>
      <c r="L73" s="25">
        <f t="shared" si="37"/>
        <v>1.8748840142354839E-2</v>
      </c>
      <c r="M73" s="25">
        <f t="shared" si="37"/>
        <v>1.8908472513299739E-2</v>
      </c>
      <c r="N73" s="25">
        <f t="shared" si="37"/>
        <v>1.8560048351909497E-2</v>
      </c>
      <c r="O73" s="25">
        <f t="shared" si="37"/>
        <v>1.9054207145628541E-2</v>
      </c>
      <c r="P73" s="25">
        <f t="shared" si="37"/>
        <v>1.8745877761318915E-2</v>
      </c>
      <c r="Q73" s="25">
        <f t="shared" si="37"/>
        <v>1.839719739375589E-2</v>
      </c>
      <c r="R73" s="25">
        <f t="shared" si="37"/>
        <v>1.796306241450666E-2</v>
      </c>
      <c r="S73" s="25">
        <f t="shared" si="37"/>
        <v>1.7731023154465474E-2</v>
      </c>
      <c r="T73" s="25">
        <f t="shared" si="37"/>
        <v>1.7724610915994494E-2</v>
      </c>
      <c r="U73" s="25">
        <f t="shared" si="37"/>
        <v>1.7782848695404606E-2</v>
      </c>
      <c r="V73" s="25">
        <f t="shared" si="37"/>
        <v>1.7694244947159283E-2</v>
      </c>
      <c r="W73" s="25">
        <f t="shared" si="37"/>
        <v>1.7945973522801584E-2</v>
      </c>
      <c r="X73" s="25">
        <f t="shared" si="37"/>
        <v>1.7829454891282633E-2</v>
      </c>
      <c r="Y73" s="25">
        <f t="shared" si="37"/>
        <v>1.7726991765349927E-2</v>
      </c>
      <c r="Z73" s="25">
        <f t="shared" si="37"/>
        <v>1.7699039200785749E-2</v>
      </c>
      <c r="AA73" s="25">
        <f t="shared" si="37"/>
        <v>1.7535129339585356E-2</v>
      </c>
      <c r="AB73" s="25">
        <f t="shared" si="37"/>
        <v>1.7253338475905169E-2</v>
      </c>
      <c r="AC73" s="25">
        <f t="shared" si="37"/>
        <v>1.7305300014184757E-2</v>
      </c>
      <c r="AD73" s="25">
        <f t="shared" si="37"/>
        <v>1.7241091458254813E-2</v>
      </c>
      <c r="AE73" s="25">
        <f t="shared" si="37"/>
        <v>1.6987899471854875E-2</v>
      </c>
      <c r="AF73" s="25">
        <f t="shared" si="37"/>
        <v>1.7057449684458985E-2</v>
      </c>
      <c r="AG73" s="25">
        <f t="shared" si="37"/>
        <v>1.6850182032852327E-2</v>
      </c>
    </row>
    <row r="74" spans="1:35" x14ac:dyDescent="0.25">
      <c r="B74" t="s">
        <v>371</v>
      </c>
      <c r="C74" s="25">
        <f>C16*C$9</f>
        <v>4.9231514723188652E-2</v>
      </c>
      <c r="D74" s="25">
        <f t="shared" ref="D74:AG79" si="38">D16*D$9</f>
        <v>5.4226512482662928E-2</v>
      </c>
      <c r="E74" s="25">
        <f t="shared" si="38"/>
        <v>4.626208497798405E-2</v>
      </c>
      <c r="F74" s="25">
        <f t="shared" si="38"/>
        <v>4.2529652780858206E-2</v>
      </c>
      <c r="G74" s="25">
        <f t="shared" si="38"/>
        <v>4.0333787428775358E-2</v>
      </c>
      <c r="H74" s="25">
        <f t="shared" si="38"/>
        <v>3.7808855195815165E-2</v>
      </c>
      <c r="I74" s="25">
        <f t="shared" si="38"/>
        <v>3.6930947611501265E-2</v>
      </c>
      <c r="J74" s="25">
        <f t="shared" si="38"/>
        <v>3.659645266742987E-2</v>
      </c>
      <c r="K74" s="25">
        <f t="shared" si="38"/>
        <v>3.5954789274689369E-2</v>
      </c>
      <c r="L74" s="25">
        <f t="shared" si="38"/>
        <v>3.549723891862093E-2</v>
      </c>
      <c r="M74" s="25">
        <f t="shared" si="38"/>
        <v>3.5732207740553155E-2</v>
      </c>
      <c r="N74" s="25">
        <f t="shared" si="38"/>
        <v>3.5093127403928018E-2</v>
      </c>
      <c r="O74" s="25">
        <f t="shared" si="38"/>
        <v>3.6015056405504599E-2</v>
      </c>
      <c r="P74" s="25">
        <f t="shared" si="38"/>
        <v>3.5461789095197607E-2</v>
      </c>
      <c r="Q74" s="25">
        <f t="shared" si="38"/>
        <v>3.4798375707488054E-2</v>
      </c>
      <c r="R74" s="25">
        <f t="shared" si="38"/>
        <v>3.3989463318167309E-2</v>
      </c>
      <c r="S74" s="25">
        <f t="shared" si="38"/>
        <v>3.353745090087612E-2</v>
      </c>
      <c r="T74" s="25">
        <f t="shared" si="38"/>
        <v>3.3510845787907757E-2</v>
      </c>
      <c r="U74" s="25">
        <f t="shared" si="38"/>
        <v>3.3611772699665247E-2</v>
      </c>
      <c r="V74" s="25">
        <f t="shared" si="38"/>
        <v>3.3479142031701006E-2</v>
      </c>
      <c r="W74" s="25">
        <f t="shared" si="38"/>
        <v>3.3903174823110026E-2</v>
      </c>
      <c r="X74" s="25">
        <f t="shared" si="38"/>
        <v>3.370008004351522E-2</v>
      </c>
      <c r="Y74" s="25">
        <f t="shared" si="38"/>
        <v>3.3503092441196869E-2</v>
      </c>
      <c r="Z74" s="25">
        <f t="shared" si="38"/>
        <v>3.3435541545720378E-2</v>
      </c>
      <c r="AA74" s="25">
        <f t="shared" si="38"/>
        <v>3.3143919974354862E-2</v>
      </c>
      <c r="AB74" s="25">
        <f t="shared" si="38"/>
        <v>3.2621968204394648E-2</v>
      </c>
      <c r="AC74" s="25">
        <f t="shared" si="38"/>
        <v>3.2718167763028362E-2</v>
      </c>
      <c r="AD74" s="25">
        <f t="shared" si="38"/>
        <v>3.2603612767256762E-2</v>
      </c>
      <c r="AE74" s="25">
        <f t="shared" si="38"/>
        <v>3.2143726809814754E-2</v>
      </c>
      <c r="AF74" s="25">
        <f t="shared" si="38"/>
        <v>3.2269476621709807E-2</v>
      </c>
      <c r="AG74" s="25">
        <f t="shared" si="38"/>
        <v>3.193838154479442E-2</v>
      </c>
    </row>
    <row r="75" spans="1:35" x14ac:dyDescent="0.25">
      <c r="B75" t="s">
        <v>373</v>
      </c>
      <c r="C75" s="25">
        <f>C17*C$9</f>
        <v>0.15778514063469481</v>
      </c>
      <c r="D75" s="25">
        <f t="shared" ref="D75:R75" si="39">D17*D$9</f>
        <v>0.12572371059352003</v>
      </c>
      <c r="E75" s="25">
        <f t="shared" si="39"/>
        <v>0.11599659016464943</v>
      </c>
      <c r="F75" s="25">
        <f t="shared" si="39"/>
        <v>0.11427721827319762</v>
      </c>
      <c r="G75" s="25">
        <f t="shared" si="39"/>
        <v>0.10814028197009672</v>
      </c>
      <c r="H75" s="25">
        <f t="shared" si="39"/>
        <v>0.10091352297752754</v>
      </c>
      <c r="I75" s="25">
        <f t="shared" si="39"/>
        <v>9.7671322927202014E-2</v>
      </c>
      <c r="J75" s="25">
        <f t="shared" si="39"/>
        <v>9.5864333052562228E-2</v>
      </c>
      <c r="K75" s="25">
        <f t="shared" si="39"/>
        <v>9.433361177284523E-2</v>
      </c>
      <c r="L75" s="25">
        <f t="shared" si="39"/>
        <v>9.3208280371747707E-2</v>
      </c>
      <c r="M75" s="25">
        <f t="shared" si="39"/>
        <v>9.2940214058873816E-2</v>
      </c>
      <c r="N75" s="25">
        <f t="shared" si="39"/>
        <v>9.2108063352178138E-2</v>
      </c>
      <c r="O75" s="25">
        <f t="shared" si="39"/>
        <v>9.1307709577455737E-2</v>
      </c>
      <c r="P75" s="25">
        <f t="shared" si="39"/>
        <v>9.25280719627396E-2</v>
      </c>
      <c r="Q75" s="25">
        <f t="shared" si="39"/>
        <v>9.0910446053386204E-2</v>
      </c>
      <c r="R75" s="25">
        <f t="shared" si="39"/>
        <v>8.8662605667548369E-2</v>
      </c>
      <c r="S75" s="25">
        <f t="shared" si="38"/>
        <v>8.7697981746315518E-2</v>
      </c>
      <c r="T75" s="25">
        <f t="shared" si="38"/>
        <v>8.743650165724022E-2</v>
      </c>
      <c r="U75" s="25">
        <f t="shared" si="38"/>
        <v>8.7370086667513877E-2</v>
      </c>
      <c r="V75" s="25">
        <f t="shared" si="38"/>
        <v>8.763950240375791E-2</v>
      </c>
      <c r="W75" s="25">
        <f t="shared" si="38"/>
        <v>8.7383345022306769E-2</v>
      </c>
      <c r="X75" s="25">
        <f t="shared" si="38"/>
        <v>8.7435266097177694E-2</v>
      </c>
      <c r="Y75" s="25">
        <f t="shared" si="38"/>
        <v>8.6744424810673043E-2</v>
      </c>
      <c r="Z75" s="25">
        <f t="shared" si="38"/>
        <v>8.6342859273976447E-2</v>
      </c>
      <c r="AA75" s="25">
        <f t="shared" si="38"/>
        <v>8.5967640220166008E-2</v>
      </c>
      <c r="AB75" s="25">
        <f t="shared" si="38"/>
        <v>8.4716068822692017E-2</v>
      </c>
      <c r="AC75" s="25">
        <f t="shared" si="38"/>
        <v>8.4695109253340228E-2</v>
      </c>
      <c r="AD75" s="25">
        <f t="shared" si="38"/>
        <v>8.4611205224503244E-2</v>
      </c>
      <c r="AE75" s="25">
        <f t="shared" si="38"/>
        <v>8.3485871192737607E-2</v>
      </c>
      <c r="AF75" s="25">
        <f t="shared" si="38"/>
        <v>8.3622165045672811E-2</v>
      </c>
      <c r="AG75" s="25">
        <f t="shared" si="38"/>
        <v>8.3534413122665865E-2</v>
      </c>
    </row>
    <row r="76" spans="1:35" x14ac:dyDescent="0.25">
      <c r="B76" t="s">
        <v>375</v>
      </c>
      <c r="C76" s="25">
        <f>C18*C$9</f>
        <v>6.5273112021776061E-2</v>
      </c>
      <c r="D76" s="25">
        <f t="shared" si="38"/>
        <v>3.7654999475041279E-2</v>
      </c>
      <c r="E76" s="25">
        <f t="shared" si="38"/>
        <v>3.5172493615694342E-2</v>
      </c>
      <c r="F76" s="25">
        <f t="shared" si="38"/>
        <v>3.625987792811735E-2</v>
      </c>
      <c r="G76" s="25">
        <f t="shared" si="38"/>
        <v>3.3905324486892888E-2</v>
      </c>
      <c r="H76" s="25">
        <f t="shared" si="38"/>
        <v>3.1425873458412537E-2</v>
      </c>
      <c r="I76" s="25">
        <f t="shared" si="38"/>
        <v>2.9983537362482399E-2</v>
      </c>
      <c r="J76" s="25">
        <f t="shared" si="38"/>
        <v>2.9206186690777163E-2</v>
      </c>
      <c r="K76" s="25">
        <f t="shared" si="38"/>
        <v>2.8661098888869047E-2</v>
      </c>
      <c r="L76" s="25">
        <f t="shared" si="38"/>
        <v>2.8207055894013247E-2</v>
      </c>
      <c r="M76" s="25">
        <f t="shared" si="38"/>
        <v>2.7909060762224536E-2</v>
      </c>
      <c r="N76" s="25">
        <f t="shared" si="38"/>
        <v>2.7658507239410365E-2</v>
      </c>
      <c r="O76" s="25">
        <f t="shared" si="38"/>
        <v>2.6986620733888415E-2</v>
      </c>
      <c r="P76" s="25">
        <f t="shared" si="38"/>
        <v>2.7545967035657513E-2</v>
      </c>
      <c r="Q76" s="25">
        <f t="shared" si="38"/>
        <v>2.6999872183145951E-2</v>
      </c>
      <c r="R76" s="25">
        <f t="shared" si="38"/>
        <v>2.6250525011184082E-2</v>
      </c>
      <c r="S76" s="25">
        <f t="shared" si="38"/>
        <v>2.5919531257982048E-2</v>
      </c>
      <c r="T76" s="25">
        <f t="shared" si="38"/>
        <v>2.5762568932630712E-2</v>
      </c>
      <c r="U76" s="25">
        <f t="shared" si="38"/>
        <v>2.5655246995530921E-2</v>
      </c>
      <c r="V76" s="25">
        <f t="shared" si="38"/>
        <v>2.5770133141613191E-2</v>
      </c>
      <c r="W76" s="25">
        <f t="shared" si="38"/>
        <v>2.5483180318350521E-2</v>
      </c>
      <c r="X76" s="25">
        <f t="shared" si="38"/>
        <v>2.5512650039228479E-2</v>
      </c>
      <c r="Y76" s="25">
        <f t="shared" si="38"/>
        <v>2.5255052250005138E-2</v>
      </c>
      <c r="Z76" s="25">
        <f t="shared" si="38"/>
        <v>2.5069952908687257E-2</v>
      </c>
      <c r="AA76" s="25">
        <f t="shared" si="38"/>
        <v>2.4969426096110525E-2</v>
      </c>
      <c r="AB76" s="25">
        <f t="shared" si="38"/>
        <v>2.4592991925726039E-2</v>
      </c>
      <c r="AC76" s="25">
        <f t="shared" si="38"/>
        <v>2.4527251731002692E-2</v>
      </c>
      <c r="AD76" s="25">
        <f t="shared" si="38"/>
        <v>2.449778759254952E-2</v>
      </c>
      <c r="AE76" s="25">
        <f t="shared" si="38"/>
        <v>2.4148912384612899E-2</v>
      </c>
      <c r="AF76" s="25">
        <f t="shared" si="38"/>
        <v>2.4146271933935613E-2</v>
      </c>
      <c r="AG76" s="25">
        <f t="shared" si="38"/>
        <v>2.4213175606732109E-2</v>
      </c>
    </row>
    <row r="77" spans="1:35" x14ac:dyDescent="0.25">
      <c r="B77" t="s">
        <v>377</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5" x14ac:dyDescent="0.25">
      <c r="B78" t="s">
        <v>201</v>
      </c>
      <c r="C78" s="25">
        <f>C20*C$9</f>
        <v>7.5659021555906703E-2</v>
      </c>
      <c r="D78" s="25">
        <f t="shared" si="38"/>
        <v>0.12128424288772602</v>
      </c>
      <c r="E78" s="25">
        <f t="shared" si="38"/>
        <v>0.10585699861531468</v>
      </c>
      <c r="F78" s="25">
        <f t="shared" si="38"/>
        <v>9.8951029372901927E-2</v>
      </c>
      <c r="G78" s="25">
        <f t="shared" si="38"/>
        <v>9.5211538287973602E-2</v>
      </c>
      <c r="H78" s="25">
        <f t="shared" si="38"/>
        <v>9.116437604458752E-2</v>
      </c>
      <c r="I78" s="25">
        <f t="shared" si="38"/>
        <v>8.9837308851298786E-2</v>
      </c>
      <c r="J78" s="25">
        <f t="shared" si="38"/>
        <v>9.0372328759809717E-2</v>
      </c>
      <c r="K78" s="25">
        <f t="shared" si="38"/>
        <v>8.9685857175751962E-2</v>
      </c>
      <c r="L78" s="25">
        <f t="shared" si="38"/>
        <v>8.9290638137282968E-2</v>
      </c>
      <c r="M78" s="25">
        <f t="shared" si="38"/>
        <v>9.0707159604187779E-2</v>
      </c>
      <c r="N78" s="25">
        <f t="shared" si="38"/>
        <v>8.9633541353632981E-2</v>
      </c>
      <c r="O78" s="25">
        <f t="shared" si="38"/>
        <v>9.2542861034862436E-2</v>
      </c>
      <c r="P78" s="25">
        <f t="shared" si="38"/>
        <v>9.1617478193328605E-2</v>
      </c>
      <c r="Q78" s="25">
        <f t="shared" si="38"/>
        <v>9.0401030039674909E-2</v>
      </c>
      <c r="R78" s="25">
        <f t="shared" si="38"/>
        <v>8.8716307019591489E-2</v>
      </c>
      <c r="S78" s="25">
        <f t="shared" si="38"/>
        <v>8.7967390561061926E-2</v>
      </c>
      <c r="T78" s="25">
        <f t="shared" si="38"/>
        <v>8.8322230684829098E-2</v>
      </c>
      <c r="U78" s="25">
        <f t="shared" si="38"/>
        <v>8.8998089947215295E-2</v>
      </c>
      <c r="V78" s="25">
        <f t="shared" si="38"/>
        <v>8.8958938161663018E-2</v>
      </c>
      <c r="W78" s="25">
        <f t="shared" si="38"/>
        <v>9.0553408656078443E-2</v>
      </c>
      <c r="X78" s="25">
        <f t="shared" si="38"/>
        <v>9.0301165230479624E-2</v>
      </c>
      <c r="Y78" s="25">
        <f t="shared" si="38"/>
        <v>9.011186848582324E-2</v>
      </c>
      <c r="Z78" s="25">
        <f t="shared" si="38"/>
        <v>9.0249084052573647E-2</v>
      </c>
      <c r="AA78" s="25">
        <f t="shared" si="38"/>
        <v>8.9739543080560258E-2</v>
      </c>
      <c r="AB78" s="25">
        <f t="shared" si="38"/>
        <v>8.8614389558224108E-2</v>
      </c>
      <c r="AC78" s="25">
        <f t="shared" si="38"/>
        <v>8.9155259035878148E-2</v>
      </c>
      <c r="AD78" s="25">
        <f t="shared" si="38"/>
        <v>8.9093188795352884E-2</v>
      </c>
      <c r="AE78" s="25">
        <f t="shared" si="38"/>
        <v>8.8045562919561102E-2</v>
      </c>
      <c r="AF78" s="25">
        <f t="shared" si="38"/>
        <v>8.8649205591133512E-2</v>
      </c>
      <c r="AG78" s="25">
        <f t="shared" si="38"/>
        <v>8.7903677669268446E-2</v>
      </c>
    </row>
    <row r="79" spans="1:35" x14ac:dyDescent="0.25">
      <c r="B79" t="s">
        <v>202</v>
      </c>
      <c r="C79" s="25">
        <f>C21*C$9</f>
        <v>2.1035509929031318E-2</v>
      </c>
      <c r="D79" s="25">
        <f t="shared" si="38"/>
        <v>2.0921248139414903E-2</v>
      </c>
      <c r="E79" s="25">
        <f t="shared" si="38"/>
        <v>2.0282889069364068E-2</v>
      </c>
      <c r="F79" s="25">
        <f t="shared" si="38"/>
        <v>2.0729799304104748E-2</v>
      </c>
      <c r="G79" s="25">
        <f t="shared" si="38"/>
        <v>2.0097352404732181E-2</v>
      </c>
      <c r="H79" s="25">
        <f t="shared" si="38"/>
        <v>1.9236192979343085E-2</v>
      </c>
      <c r="I79" s="25">
        <f t="shared" si="38"/>
        <v>1.8963481155174773E-2</v>
      </c>
      <c r="J79" s="25">
        <f t="shared" si="38"/>
        <v>1.9031396523882329E-2</v>
      </c>
      <c r="K79" s="25">
        <f t="shared" si="38"/>
        <v>1.9005317571615957E-2</v>
      </c>
      <c r="L79" s="25">
        <f t="shared" si="38"/>
        <v>1.9028856723839131E-2</v>
      </c>
      <c r="M79" s="25">
        <f t="shared" si="38"/>
        <v>1.921487650127876E-2</v>
      </c>
      <c r="N79" s="25">
        <f t="shared" si="38"/>
        <v>1.9228862265959719E-2</v>
      </c>
      <c r="O79" s="25">
        <f t="shared" si="38"/>
        <v>1.9305778586109764E-2</v>
      </c>
      <c r="P79" s="25">
        <f t="shared" si="38"/>
        <v>1.9700256777938008E-2</v>
      </c>
      <c r="Q79" s="25">
        <f t="shared" si="38"/>
        <v>1.9536195043289718E-2</v>
      </c>
      <c r="R79" s="25">
        <f t="shared" si="38"/>
        <v>1.9203686475870813E-2</v>
      </c>
      <c r="S79" s="25">
        <f t="shared" si="38"/>
        <v>1.9133821895377354E-2</v>
      </c>
      <c r="T79" s="25">
        <f t="shared" si="38"/>
        <v>1.92162740283402E-2</v>
      </c>
      <c r="U79" s="25">
        <f t="shared" si="38"/>
        <v>1.9333196958911242E-2</v>
      </c>
      <c r="V79" s="25">
        <f t="shared" si="38"/>
        <v>1.9504834520344187E-2</v>
      </c>
      <c r="W79" s="25">
        <f t="shared" si="38"/>
        <v>1.959363007010349E-2</v>
      </c>
      <c r="X79" s="25">
        <f t="shared" si="38"/>
        <v>1.9699126019944828E-2</v>
      </c>
      <c r="Y79" s="25">
        <f t="shared" si="38"/>
        <v>1.9656367901862131E-2</v>
      </c>
      <c r="Z79" s="25">
        <f t="shared" si="38"/>
        <v>1.9665744727878666E-2</v>
      </c>
      <c r="AA79" s="25">
        <f t="shared" si="38"/>
        <v>1.9672531293801192E-2</v>
      </c>
      <c r="AB79" s="25">
        <f t="shared" si="38"/>
        <v>1.9480043867673855E-2</v>
      </c>
      <c r="AC79" s="25">
        <f t="shared" si="38"/>
        <v>1.9571435960042325E-2</v>
      </c>
      <c r="AD79" s="25">
        <f t="shared" si="38"/>
        <v>1.9637282520095035E-2</v>
      </c>
      <c r="AE79" s="25">
        <f t="shared" si="38"/>
        <v>1.9454848898908726E-2</v>
      </c>
      <c r="AF79" s="25">
        <f t="shared" si="38"/>
        <v>1.9573482519663711E-2</v>
      </c>
      <c r="AG79" s="25">
        <f t="shared" si="38"/>
        <v>1.9640365985806867E-2</v>
      </c>
    </row>
    <row r="80" spans="1:35" x14ac:dyDescent="0.25">
      <c r="A80" s="51" t="s">
        <v>1408</v>
      </c>
      <c r="B80" t="s">
        <v>167</v>
      </c>
      <c r="C80" s="25">
        <f>C23*C$10</f>
        <v>2.5724910040040839E-2</v>
      </c>
      <c r="D80" s="25">
        <f t="shared" ref="D80:AG87" si="40">D23*D$10</f>
        <v>2.1866317380556773E-2</v>
      </c>
      <c r="E80" s="25">
        <f t="shared" si="40"/>
        <v>2.4308627839295792E-2</v>
      </c>
      <c r="F80" s="25">
        <f t="shared" si="40"/>
        <v>2.5804590808531758E-2</v>
      </c>
      <c r="G80" s="25">
        <f t="shared" si="40"/>
        <v>2.6341478785285241E-2</v>
      </c>
      <c r="H80" s="25">
        <f t="shared" si="40"/>
        <v>2.6866588605025877E-2</v>
      </c>
      <c r="I80" s="25">
        <f t="shared" si="40"/>
        <v>2.691007005243776E-2</v>
      </c>
      <c r="J80" s="25">
        <f t="shared" si="40"/>
        <v>2.679965504002577E-2</v>
      </c>
      <c r="K80" s="25">
        <f t="shared" si="40"/>
        <v>2.6888264948050702E-2</v>
      </c>
      <c r="L80" s="25">
        <f t="shared" si="40"/>
        <v>2.6953720663793375E-2</v>
      </c>
      <c r="M80" s="25">
        <f t="shared" si="40"/>
        <v>2.6692136438267282E-2</v>
      </c>
      <c r="N80" s="25">
        <f t="shared" si="40"/>
        <v>2.6908369120593027E-2</v>
      </c>
      <c r="O80" s="25">
        <f t="shared" si="40"/>
        <v>2.6362316769742312E-2</v>
      </c>
      <c r="P80" s="25">
        <f t="shared" si="40"/>
        <v>2.6648113187671227E-2</v>
      </c>
      <c r="Q80" s="25">
        <f t="shared" si="40"/>
        <v>2.6860055150910389E-2</v>
      </c>
      <c r="R80" s="25">
        <f t="shared" si="40"/>
        <v>2.7061077571333393E-2</v>
      </c>
      <c r="S80" s="25">
        <f t="shared" si="40"/>
        <v>2.7133086007534994E-2</v>
      </c>
      <c r="T80" s="25">
        <f t="shared" si="40"/>
        <v>2.7065561311344459E-2</v>
      </c>
      <c r="U80" s="25">
        <f t="shared" si="40"/>
        <v>2.6944848798520143E-2</v>
      </c>
      <c r="V80" s="25">
        <f t="shared" si="40"/>
        <v>2.7017194656430519E-2</v>
      </c>
      <c r="W80" s="25">
        <f t="shared" si="40"/>
        <v>2.667401397597113E-2</v>
      </c>
      <c r="X80" s="25">
        <f t="shared" si="40"/>
        <v>2.6768056026763156E-2</v>
      </c>
      <c r="Y80" s="25">
        <f t="shared" si="40"/>
        <v>2.6765285609556627E-2</v>
      </c>
      <c r="Z80" s="25">
        <f t="shared" si="40"/>
        <v>2.6722100629048316E-2</v>
      </c>
      <c r="AA80" s="25">
        <f t="shared" si="40"/>
        <v>2.6817026397554688E-2</v>
      </c>
      <c r="AB80" s="25">
        <f t="shared" si="40"/>
        <v>2.6957514755558618E-2</v>
      </c>
      <c r="AC80" s="25">
        <f t="shared" si="40"/>
        <v>2.6866742831824355E-2</v>
      </c>
      <c r="AD80" s="25">
        <f t="shared" si="40"/>
        <v>2.6894378783642293E-2</v>
      </c>
      <c r="AE80" s="25">
        <f t="shared" si="40"/>
        <v>2.7015606712556147E-2</v>
      </c>
      <c r="AF80" s="25">
        <f t="shared" si="40"/>
        <v>2.6924489767768248E-2</v>
      </c>
      <c r="AG80" s="25">
        <f t="shared" si="40"/>
        <v>2.7109498171158149E-2</v>
      </c>
    </row>
    <row r="81" spans="1:33" x14ac:dyDescent="0.25">
      <c r="B81" t="s">
        <v>174</v>
      </c>
      <c r="C81" s="25">
        <f t="shared" ref="C81:R87" si="41">C24*C$10</f>
        <v>0.11824679229811114</v>
      </c>
      <c r="D81" s="25">
        <f t="shared" si="41"/>
        <v>0.14548612240052966</v>
      </c>
      <c r="E81" s="25">
        <f t="shared" si="41"/>
        <v>0.15786845285590581</v>
      </c>
      <c r="F81" s="25">
        <f t="shared" si="41"/>
        <v>0.15961165297352084</v>
      </c>
      <c r="G81" s="25">
        <f t="shared" si="41"/>
        <v>0.1644231718076232</v>
      </c>
      <c r="H81" s="25">
        <f t="shared" si="41"/>
        <v>0.16974698434890345</v>
      </c>
      <c r="I81" s="25">
        <f t="shared" si="41"/>
        <v>0.17246142432473485</v>
      </c>
      <c r="J81" s="25">
        <f t="shared" si="41"/>
        <v>0.17387137355459448</v>
      </c>
      <c r="K81" s="25">
        <f t="shared" si="41"/>
        <v>0.17522197476388726</v>
      </c>
      <c r="L81" s="25">
        <f t="shared" si="41"/>
        <v>0.17634533747955963</v>
      </c>
      <c r="M81" s="25">
        <f t="shared" si="41"/>
        <v>0.17649631936366775</v>
      </c>
      <c r="N81" s="25">
        <f t="shared" si="41"/>
        <v>0.17761357962879726</v>
      </c>
      <c r="O81" s="25">
        <f t="shared" si="41"/>
        <v>0.17753343437998681</v>
      </c>
      <c r="P81" s="25">
        <f t="shared" si="41"/>
        <v>0.17760679936213794</v>
      </c>
      <c r="Q81" s="25">
        <f t="shared" si="41"/>
        <v>0.17912163431867648</v>
      </c>
      <c r="R81" s="25">
        <f t="shared" si="41"/>
        <v>0.1810163542257571</v>
      </c>
      <c r="S81" s="25">
        <f t="shared" si="40"/>
        <v>0.18206934103985459</v>
      </c>
      <c r="T81" s="25">
        <f t="shared" si="40"/>
        <v>0.18230672640279386</v>
      </c>
      <c r="U81" s="25">
        <f t="shared" si="40"/>
        <v>0.18240298296177115</v>
      </c>
      <c r="V81" s="25">
        <f t="shared" si="40"/>
        <v>0.18246869700405477</v>
      </c>
      <c r="W81" s="25">
        <f t="shared" si="40"/>
        <v>0.18236753541955034</v>
      </c>
      <c r="X81" s="25">
        <f t="shared" si="40"/>
        <v>0.18266040330158767</v>
      </c>
      <c r="Y81" s="25">
        <f t="shared" si="40"/>
        <v>0.18322355529689816</v>
      </c>
      <c r="Z81" s="25">
        <f t="shared" si="40"/>
        <v>0.18359557487563286</v>
      </c>
      <c r="AA81" s="25">
        <f t="shared" si="40"/>
        <v>0.18410766190918113</v>
      </c>
      <c r="AB81" s="25">
        <f t="shared" si="40"/>
        <v>0.18518407629596989</v>
      </c>
      <c r="AC81" s="25">
        <f t="shared" si="40"/>
        <v>0.18518637134048294</v>
      </c>
      <c r="AD81" s="25">
        <f t="shared" si="40"/>
        <v>0.18540012339607889</v>
      </c>
      <c r="AE81" s="25">
        <f t="shared" si="40"/>
        <v>0.18639011700871769</v>
      </c>
      <c r="AF81" s="25">
        <f t="shared" si="40"/>
        <v>0.18627469278055209</v>
      </c>
      <c r="AG81" s="25">
        <f t="shared" si="40"/>
        <v>0.18658271404306528</v>
      </c>
    </row>
    <row r="82" spans="1:33" x14ac:dyDescent="0.25">
      <c r="B82" t="s">
        <v>175</v>
      </c>
      <c r="C82" s="25">
        <f t="shared" si="41"/>
        <v>1.7932498478878973E-2</v>
      </c>
      <c r="D82" s="25">
        <f t="shared" si="40"/>
        <v>8.6120614303532884E-3</v>
      </c>
      <c r="E82" s="25">
        <f t="shared" si="40"/>
        <v>8.9928429671111698E-3</v>
      </c>
      <c r="F82" s="25">
        <f t="shared" si="40"/>
        <v>8.7367461712556018E-3</v>
      </c>
      <c r="G82" s="25">
        <f t="shared" si="40"/>
        <v>8.9315660319199477E-3</v>
      </c>
      <c r="H82" s="25">
        <f t="shared" si="40"/>
        <v>9.2465552969115492E-3</v>
      </c>
      <c r="I82" s="25">
        <f t="shared" si="40"/>
        <v>9.4025008068109039E-3</v>
      </c>
      <c r="J82" s="25">
        <f t="shared" si="40"/>
        <v>9.4927868454072577E-3</v>
      </c>
      <c r="K82" s="25">
        <f t="shared" si="40"/>
        <v>9.5324444044767639E-3</v>
      </c>
      <c r="L82" s="25">
        <f t="shared" si="40"/>
        <v>9.5701673433098919E-3</v>
      </c>
      <c r="M82" s="25">
        <f t="shared" si="40"/>
        <v>9.6161329213404201E-3</v>
      </c>
      <c r="N82" s="25">
        <f t="shared" si="40"/>
        <v>9.6113545124111247E-3</v>
      </c>
      <c r="O82" s="25">
        <f t="shared" si="40"/>
        <v>9.7130080863788645E-3</v>
      </c>
      <c r="P82" s="25">
        <f t="shared" si="40"/>
        <v>9.5978217569706176E-3</v>
      </c>
      <c r="Q82" s="25">
        <f t="shared" si="40"/>
        <v>9.6831839817337825E-3</v>
      </c>
      <c r="R82" s="25">
        <f t="shared" si="40"/>
        <v>9.7707626921036735E-3</v>
      </c>
      <c r="S82" s="25">
        <f t="shared" si="40"/>
        <v>9.8005075878160701E-3</v>
      </c>
      <c r="T82" s="25">
        <f t="shared" si="40"/>
        <v>9.8004810743784129E-3</v>
      </c>
      <c r="U82" s="25">
        <f t="shared" si="40"/>
        <v>9.8248175250793233E-3</v>
      </c>
      <c r="V82" s="25">
        <f t="shared" si="40"/>
        <v>9.7806685322725361E-3</v>
      </c>
      <c r="W82" s="25">
        <f t="shared" si="40"/>
        <v>9.8417657086923849E-3</v>
      </c>
      <c r="X82" s="25">
        <f t="shared" si="40"/>
        <v>9.8091985503810566E-3</v>
      </c>
      <c r="Y82" s="25">
        <f t="shared" si="40"/>
        <v>9.8404116012923391E-3</v>
      </c>
      <c r="Z82" s="25">
        <f t="shared" si="40"/>
        <v>9.8615715389148723E-3</v>
      </c>
      <c r="AA82" s="25">
        <f t="shared" si="40"/>
        <v>9.8569300272497995E-3</v>
      </c>
      <c r="AB82" s="25">
        <f t="shared" si="40"/>
        <v>9.8999274336687201E-3</v>
      </c>
      <c r="AC82" s="25">
        <f t="shared" si="40"/>
        <v>9.9074143871313598E-3</v>
      </c>
      <c r="AD82" s="25">
        <f t="shared" si="40"/>
        <v>9.8991595556705177E-3</v>
      </c>
      <c r="AE82" s="25">
        <f t="shared" si="40"/>
        <v>9.9390855077445672E-3</v>
      </c>
      <c r="AF82" s="25">
        <f t="shared" si="40"/>
        <v>9.9375864623037612E-3</v>
      </c>
      <c r="AG82" s="25">
        <f t="shared" si="40"/>
        <v>9.9034055883421741E-3</v>
      </c>
    </row>
    <row r="83" spans="1:33" x14ac:dyDescent="0.25">
      <c r="B83" t="s">
        <v>176</v>
      </c>
      <c r="C83" s="25">
        <f t="shared" si="41"/>
        <v>2.5214771900281454E-2</v>
      </c>
      <c r="D83" s="25">
        <f t="shared" si="40"/>
        <v>4.1813597555371326E-2</v>
      </c>
      <c r="E83" s="25">
        <f t="shared" si="40"/>
        <v>4.4286159310105343E-2</v>
      </c>
      <c r="F83" s="25">
        <f t="shared" si="40"/>
        <v>4.4150806885900985E-2</v>
      </c>
      <c r="G83" s="25">
        <f t="shared" si="40"/>
        <v>4.4812992517921577E-2</v>
      </c>
      <c r="H83" s="25">
        <f t="shared" si="40"/>
        <v>4.5725395139332485E-2</v>
      </c>
      <c r="I83" s="25">
        <f t="shared" si="40"/>
        <v>4.5943606046737834E-2</v>
      </c>
      <c r="J83" s="25">
        <f t="shared" si="40"/>
        <v>4.5875880956620915E-2</v>
      </c>
      <c r="K83" s="25">
        <f t="shared" si="40"/>
        <v>4.5873270686276571E-2</v>
      </c>
      <c r="L83" s="25">
        <f t="shared" si="40"/>
        <v>4.5841300627748716E-2</v>
      </c>
      <c r="M83" s="25">
        <f t="shared" si="40"/>
        <v>4.5587295363551737E-2</v>
      </c>
      <c r="N83" s="25">
        <f t="shared" si="40"/>
        <v>4.5616065345741544E-2</v>
      </c>
      <c r="O83" s="25">
        <f t="shared" si="40"/>
        <v>4.5346358215775651E-2</v>
      </c>
      <c r="P83" s="25">
        <f t="shared" si="40"/>
        <v>4.5161597020584435E-2</v>
      </c>
      <c r="Q83" s="25">
        <f t="shared" si="40"/>
        <v>4.5476838708580401E-2</v>
      </c>
      <c r="R83" s="25">
        <f t="shared" si="40"/>
        <v>4.5805026675286797E-2</v>
      </c>
      <c r="S83" s="25">
        <f t="shared" si="40"/>
        <v>4.5873633798057693E-2</v>
      </c>
      <c r="T83" s="25">
        <f t="shared" si="40"/>
        <v>4.5793990380116459E-2</v>
      </c>
      <c r="U83" s="25">
        <f t="shared" si="40"/>
        <v>4.5596291342017002E-2</v>
      </c>
      <c r="V83" s="25">
        <f t="shared" si="40"/>
        <v>4.5477430215923868E-2</v>
      </c>
      <c r="W83" s="25">
        <f t="shared" si="40"/>
        <v>4.5318459980126083E-2</v>
      </c>
      <c r="X83" s="25">
        <f t="shared" si="40"/>
        <v>4.5258353105113121E-2</v>
      </c>
      <c r="Y83" s="25">
        <f t="shared" si="40"/>
        <v>4.5283639490770224E-2</v>
      </c>
      <c r="Z83" s="25">
        <f t="shared" si="40"/>
        <v>4.5260506558091537E-2</v>
      </c>
      <c r="AA83" s="25">
        <f t="shared" si="40"/>
        <v>4.5280998778588745E-2</v>
      </c>
      <c r="AB83" s="25">
        <f t="shared" si="40"/>
        <v>4.5453565597232119E-2</v>
      </c>
      <c r="AC83" s="25">
        <f t="shared" si="40"/>
        <v>4.5349171687899224E-2</v>
      </c>
      <c r="AD83" s="25">
        <f t="shared" si="40"/>
        <v>4.5305611190603556E-2</v>
      </c>
      <c r="AE83" s="25">
        <f t="shared" si="40"/>
        <v>4.5471009581135945E-2</v>
      </c>
      <c r="AF83" s="25">
        <f t="shared" si="40"/>
        <v>4.5353595669425956E-2</v>
      </c>
      <c r="AG83" s="25">
        <f t="shared" si="40"/>
        <v>4.5372180287547019E-2</v>
      </c>
    </row>
    <row r="84" spans="1:33" x14ac:dyDescent="0.25">
      <c r="B84" t="s">
        <v>177</v>
      </c>
      <c r="C84" s="25">
        <f t="shared" si="41"/>
        <v>3.0466396993235188E-2</v>
      </c>
      <c r="D84" s="25">
        <f t="shared" si="40"/>
        <v>1.7036350953587395E-2</v>
      </c>
      <c r="E84" s="25">
        <f t="shared" si="40"/>
        <v>1.7622574801856045E-2</v>
      </c>
      <c r="F84" s="25">
        <f t="shared" si="40"/>
        <v>1.8145180947338885E-2</v>
      </c>
      <c r="G84" s="25">
        <f t="shared" si="40"/>
        <v>1.8331793363265538E-2</v>
      </c>
      <c r="H84" s="25">
        <f t="shared" si="40"/>
        <v>1.8602359799019665E-2</v>
      </c>
      <c r="I84" s="25">
        <f t="shared" si="40"/>
        <v>1.8579041152760583E-2</v>
      </c>
      <c r="J84" s="25">
        <f t="shared" si="40"/>
        <v>1.8446989897862483E-2</v>
      </c>
      <c r="K84" s="25">
        <f t="shared" si="40"/>
        <v>1.8415858476941268E-2</v>
      </c>
      <c r="L84" s="25">
        <f t="shared" si="40"/>
        <v>1.8360776112246738E-2</v>
      </c>
      <c r="M84" s="25">
        <f t="shared" si="40"/>
        <v>1.818377936548099E-2</v>
      </c>
      <c r="N84" s="25">
        <f t="shared" si="40"/>
        <v>1.8177094593710749E-2</v>
      </c>
      <c r="O84" s="25">
        <f t="shared" si="40"/>
        <v>1.7955204509999156E-2</v>
      </c>
      <c r="P84" s="25">
        <f t="shared" si="40"/>
        <v>1.7905864708315341E-2</v>
      </c>
      <c r="Q84" s="25">
        <f t="shared" si="40"/>
        <v>1.7919388229195348E-2</v>
      </c>
      <c r="R84" s="25">
        <f t="shared" si="40"/>
        <v>1.7992097590898364E-2</v>
      </c>
      <c r="S84" s="25">
        <f t="shared" si="40"/>
        <v>1.7987826291834052E-2</v>
      </c>
      <c r="T84" s="25">
        <f t="shared" si="40"/>
        <v>1.7923085600675293E-2</v>
      </c>
      <c r="U84" s="25">
        <f t="shared" si="40"/>
        <v>1.7836211270461273E-2</v>
      </c>
      <c r="V84" s="25">
        <f t="shared" si="40"/>
        <v>1.7790602599806554E-2</v>
      </c>
      <c r="W84" s="25">
        <f t="shared" si="40"/>
        <v>1.7653553212135405E-2</v>
      </c>
      <c r="X84" s="25">
        <f t="shared" si="40"/>
        <v>1.7618807017431272E-2</v>
      </c>
      <c r="Y84" s="25">
        <f t="shared" si="40"/>
        <v>1.7602127490593547E-2</v>
      </c>
      <c r="Z84" s="25">
        <f t="shared" si="40"/>
        <v>1.7557372096531808E-2</v>
      </c>
      <c r="AA84" s="25">
        <f t="shared" si="40"/>
        <v>1.755577563611908E-2</v>
      </c>
      <c r="AB84" s="25">
        <f t="shared" si="40"/>
        <v>1.7608227270910048E-2</v>
      </c>
      <c r="AC84" s="25">
        <f t="shared" si="40"/>
        <v>1.7544701583488198E-2</v>
      </c>
      <c r="AD84" s="25">
        <f t="shared" si="40"/>
        <v>1.7516540208861942E-2</v>
      </c>
      <c r="AE84" s="25">
        <f t="shared" si="40"/>
        <v>1.7561707796131736E-2</v>
      </c>
      <c r="AF84" s="25">
        <f t="shared" si="40"/>
        <v>1.7496339076810998E-2</v>
      </c>
      <c r="AG84" s="25">
        <f t="shared" si="40"/>
        <v>1.7517953328244941E-2</v>
      </c>
    </row>
    <row r="85" spans="1:33" x14ac:dyDescent="0.25">
      <c r="B85" t="s">
        <v>178</v>
      </c>
      <c r="C85" s="25">
        <f t="shared" si="41"/>
        <v>2.9443200157133174E-2</v>
      </c>
      <c r="D85" s="25">
        <f t="shared" si="40"/>
        <v>3.0711766965717972E-2</v>
      </c>
      <c r="E85" s="25">
        <f t="shared" si="40"/>
        <v>3.1820566778843436E-2</v>
      </c>
      <c r="F85" s="25">
        <f t="shared" si="40"/>
        <v>3.2302235323641813E-2</v>
      </c>
      <c r="G85" s="25">
        <f t="shared" si="40"/>
        <v>3.2852255909702921E-2</v>
      </c>
      <c r="H85" s="25">
        <f t="shared" si="40"/>
        <v>3.3495562884382539E-2</v>
      </c>
      <c r="I85" s="25">
        <f t="shared" si="40"/>
        <v>3.367593649589818E-2</v>
      </c>
      <c r="J85" s="25">
        <f t="shared" si="40"/>
        <v>3.3628732609205278E-2</v>
      </c>
      <c r="K85" s="25">
        <f t="shared" si="40"/>
        <v>3.3666277155967261E-2</v>
      </c>
      <c r="L85" s="25">
        <f t="shared" si="40"/>
        <v>3.3652966687538283E-2</v>
      </c>
      <c r="M85" s="25">
        <f t="shared" si="40"/>
        <v>3.348269527315386E-2</v>
      </c>
      <c r="N85" s="25">
        <f t="shared" si="40"/>
        <v>3.3500011893255702E-2</v>
      </c>
      <c r="O85" s="25">
        <f t="shared" si="40"/>
        <v>3.3320861562375924E-2</v>
      </c>
      <c r="P85" s="25">
        <f t="shared" si="40"/>
        <v>3.3183606854007189E-2</v>
      </c>
      <c r="Q85" s="25">
        <f t="shared" si="40"/>
        <v>3.3274207068031719E-2</v>
      </c>
      <c r="R85" s="25">
        <f t="shared" si="40"/>
        <v>3.3480000889512737E-2</v>
      </c>
      <c r="S85" s="25">
        <f t="shared" si="40"/>
        <v>3.3534887930628754E-2</v>
      </c>
      <c r="T85" s="25">
        <f t="shared" si="40"/>
        <v>3.3472511968497126E-2</v>
      </c>
      <c r="U85" s="25">
        <f t="shared" si="40"/>
        <v>3.3385276215825016E-2</v>
      </c>
      <c r="V85" s="25">
        <f t="shared" si="40"/>
        <v>3.3305892504055926E-2</v>
      </c>
      <c r="W85" s="25">
        <f t="shared" si="40"/>
        <v>3.3192562713671742E-2</v>
      </c>
      <c r="X85" s="25">
        <f t="shared" si="40"/>
        <v>3.3141086924883691E-2</v>
      </c>
      <c r="Y85" s="25">
        <f t="shared" si="40"/>
        <v>3.3165486232547635E-2</v>
      </c>
      <c r="Z85" s="25">
        <f t="shared" si="40"/>
        <v>3.3145146511527911E-2</v>
      </c>
      <c r="AA85" s="25">
        <f t="shared" si="40"/>
        <v>3.3158038196163753E-2</v>
      </c>
      <c r="AB85" s="25">
        <f t="shared" si="40"/>
        <v>3.3287551443224594E-2</v>
      </c>
      <c r="AC85" s="25">
        <f t="shared" si="40"/>
        <v>3.3222601187269073E-2</v>
      </c>
      <c r="AD85" s="25">
        <f t="shared" si="40"/>
        <v>3.31957220126219E-2</v>
      </c>
      <c r="AE85" s="25">
        <f t="shared" si="40"/>
        <v>3.331502762291056E-2</v>
      </c>
      <c r="AF85" s="25">
        <f t="shared" si="40"/>
        <v>3.3237839024729793E-2</v>
      </c>
      <c r="AG85" s="25">
        <f t="shared" si="40"/>
        <v>3.3249314090527449E-2</v>
      </c>
    </row>
    <row r="86" spans="1:33" x14ac:dyDescent="0.25">
      <c r="B86" t="s">
        <v>201</v>
      </c>
      <c r="C86" s="25">
        <f t="shared" si="41"/>
        <v>0.14134497940897447</v>
      </c>
      <c r="D86" s="25">
        <f t="shared" si="40"/>
        <v>0.1012145177025776</v>
      </c>
      <c r="E86" s="25">
        <f t="shared" si="40"/>
        <v>0.1078638699606493</v>
      </c>
      <c r="F86" s="25">
        <f t="shared" si="40"/>
        <v>0.11205171372414297</v>
      </c>
      <c r="G86" s="25">
        <f t="shared" si="40"/>
        <v>0.11504362827041253</v>
      </c>
      <c r="H86" s="25">
        <f t="shared" si="40"/>
        <v>0.11831576301953409</v>
      </c>
      <c r="I86" s="25">
        <f t="shared" si="40"/>
        <v>0.11959492858328061</v>
      </c>
      <c r="J86" s="25">
        <f t="shared" si="40"/>
        <v>0.11999595527441401</v>
      </c>
      <c r="K86" s="25">
        <f t="shared" si="40"/>
        <v>0.1207689926279439</v>
      </c>
      <c r="L86" s="25">
        <f t="shared" si="40"/>
        <v>0.12131826433247385</v>
      </c>
      <c r="M86" s="25">
        <f t="shared" si="40"/>
        <v>0.12107372692071418</v>
      </c>
      <c r="N86" s="25">
        <f t="shared" si="40"/>
        <v>0.12175118043186602</v>
      </c>
      <c r="O86" s="25">
        <f t="shared" si="40"/>
        <v>0.12108175440884543</v>
      </c>
      <c r="P86" s="25">
        <f t="shared" si="40"/>
        <v>0.12126536907804343</v>
      </c>
      <c r="Q86" s="25">
        <f t="shared" si="40"/>
        <v>0.12202590660008565</v>
      </c>
      <c r="R86" s="25">
        <f t="shared" si="40"/>
        <v>0.12310361225622922</v>
      </c>
      <c r="S86" s="25">
        <f t="shared" si="40"/>
        <v>0.12364055230546628</v>
      </c>
      <c r="T86" s="25">
        <f t="shared" si="40"/>
        <v>0.12367705214051322</v>
      </c>
      <c r="U86" s="25">
        <f t="shared" si="40"/>
        <v>0.12358413897284108</v>
      </c>
      <c r="V86" s="25">
        <f t="shared" si="40"/>
        <v>0.12366531282197016</v>
      </c>
      <c r="W86" s="25">
        <f t="shared" si="40"/>
        <v>0.12326359282038372</v>
      </c>
      <c r="X86" s="25">
        <f t="shared" si="40"/>
        <v>0.12340916391826977</v>
      </c>
      <c r="Y86" s="25">
        <f t="shared" si="40"/>
        <v>0.12369870515886182</v>
      </c>
      <c r="Z86" s="25">
        <f t="shared" si="40"/>
        <v>0.12378741835739265</v>
      </c>
      <c r="AA86" s="25">
        <f t="shared" si="40"/>
        <v>0.12411397208724076</v>
      </c>
      <c r="AB86" s="25">
        <f t="shared" si="40"/>
        <v>0.12482362116947981</v>
      </c>
      <c r="AC86" s="25">
        <f t="shared" si="40"/>
        <v>0.12473167969884832</v>
      </c>
      <c r="AD86" s="25">
        <f t="shared" si="40"/>
        <v>0.12484432100491456</v>
      </c>
      <c r="AE86" s="25">
        <f t="shared" si="40"/>
        <v>0.12548589038512886</v>
      </c>
      <c r="AF86" s="25">
        <f t="shared" si="40"/>
        <v>0.12533274895059845</v>
      </c>
      <c r="AG86" s="25">
        <f t="shared" si="40"/>
        <v>0.12570426143176822</v>
      </c>
    </row>
    <row r="87" spans="1:33" x14ac:dyDescent="0.25">
      <c r="B87" t="s">
        <v>202</v>
      </c>
      <c r="C87" s="25">
        <f t="shared" si="41"/>
        <v>0.22262157626070736</v>
      </c>
      <c r="D87" s="25">
        <f t="shared" si="40"/>
        <v>0.24465514788450538</v>
      </c>
      <c r="E87" s="25">
        <f t="shared" si="40"/>
        <v>0.25893134345693442</v>
      </c>
      <c r="F87" s="25">
        <f t="shared" si="40"/>
        <v>0.2641500668788801</v>
      </c>
      <c r="G87" s="25">
        <f t="shared" si="40"/>
        <v>0.27042707200705385</v>
      </c>
      <c r="H87" s="25">
        <f t="shared" si="40"/>
        <v>0.27750904190969555</v>
      </c>
      <c r="I87" s="25">
        <f t="shared" si="40"/>
        <v>0.28055339210633479</v>
      </c>
      <c r="J87" s="25">
        <f t="shared" si="40"/>
        <v>0.28155060521765413</v>
      </c>
      <c r="K87" s="25">
        <f t="shared" si="40"/>
        <v>0.28300175038666658</v>
      </c>
      <c r="L87" s="25">
        <f t="shared" si="40"/>
        <v>0.28397670445365975</v>
      </c>
      <c r="M87" s="25">
        <f t="shared" si="40"/>
        <v>0.28345575302525644</v>
      </c>
      <c r="N87" s="25">
        <f t="shared" si="40"/>
        <v>0.28454001072278556</v>
      </c>
      <c r="O87" s="25">
        <f t="shared" si="40"/>
        <v>0.28347506872402412</v>
      </c>
      <c r="P87" s="25">
        <f t="shared" si="40"/>
        <v>0.28303165723825169</v>
      </c>
      <c r="Q87" s="25">
        <f t="shared" si="40"/>
        <v>0.2845960184126996</v>
      </c>
      <c r="R87" s="25">
        <f t="shared" si="40"/>
        <v>0.28698556544415377</v>
      </c>
      <c r="S87" s="25">
        <f t="shared" si="40"/>
        <v>0.28797286016438611</v>
      </c>
      <c r="T87" s="25">
        <f t="shared" si="40"/>
        <v>0.28798724229853823</v>
      </c>
      <c r="U87" s="25">
        <f t="shared" si="40"/>
        <v>0.28767391549949922</v>
      </c>
      <c r="V87" s="25">
        <f t="shared" si="40"/>
        <v>0.28744740103345723</v>
      </c>
      <c r="W87" s="25">
        <f t="shared" si="40"/>
        <v>0.28682560749985619</v>
      </c>
      <c r="X87" s="25">
        <f t="shared" si="40"/>
        <v>0.2868570562817177</v>
      </c>
      <c r="Y87" s="25">
        <f t="shared" si="40"/>
        <v>0.28742272253324402</v>
      </c>
      <c r="Z87" s="25">
        <f t="shared" si="40"/>
        <v>0.28760802036037647</v>
      </c>
      <c r="AA87" s="25">
        <f t="shared" si="40"/>
        <v>0.28808126715021631</v>
      </c>
      <c r="AB87" s="25">
        <f t="shared" si="40"/>
        <v>0.28950678232289873</v>
      </c>
      <c r="AC87" s="25">
        <f t="shared" si="40"/>
        <v>0.28921887444034838</v>
      </c>
      <c r="AD87" s="25">
        <f t="shared" si="40"/>
        <v>0.28926013983065418</v>
      </c>
      <c r="AE87" s="25">
        <f t="shared" si="40"/>
        <v>0.29055487235613836</v>
      </c>
      <c r="AF87" s="25">
        <f t="shared" si="40"/>
        <v>0.29012465992898528</v>
      </c>
      <c r="AG87" s="25">
        <f t="shared" si="40"/>
        <v>0.2904805597380285</v>
      </c>
    </row>
    <row r="90" spans="1:33" s="53" customFormat="1" x14ac:dyDescent="0.25">
      <c r="A90" s="52" t="s">
        <v>1398</v>
      </c>
      <c r="B90" s="52" t="s">
        <v>53</v>
      </c>
    </row>
    <row r="91" spans="1:33" x14ac:dyDescent="0.25">
      <c r="B91" s="46" t="s">
        <v>33</v>
      </c>
    </row>
    <row r="92" spans="1:33" x14ac:dyDescent="0.25">
      <c r="A92" s="1" t="s">
        <v>367</v>
      </c>
      <c r="B92" s="45" t="s">
        <v>168</v>
      </c>
      <c r="C92" s="27">
        <f>INDEX('AEO 2021 52'!16:16,MATCH(C$4,'AEO 2021 52'!$14:$14,0))*1000</f>
        <v>78670.906000000003</v>
      </c>
      <c r="D92" s="27">
        <f>INDEX('AEO 2022 52'!16:16,MATCH(D$4,'AEO 2022 52'!$13:$13,0))*1000</f>
        <v>84856.682000000001</v>
      </c>
      <c r="E92" s="27">
        <f>INDEX('AEO 2022 52'!16:16,MATCH(E$4,'AEO 2022 52'!$13:$13,0))*1000</f>
        <v>84858.718999999997</v>
      </c>
      <c r="F92" s="27">
        <f>INDEX('AEO 2022 52'!16:16,MATCH(F$4,'AEO 2022 52'!$13:$13,0))*1000</f>
        <v>84930.71</v>
      </c>
      <c r="G92" s="27">
        <f>INDEX('AEO 2022 52'!16:16,MATCH(G$4,'AEO 2022 52'!$13:$13,0))*1000</f>
        <v>85016.724000000002</v>
      </c>
      <c r="H92" s="27">
        <f>INDEX('AEO 2022 52'!16:16,MATCH(H$4,'AEO 2022 52'!$13:$13,0))*1000</f>
        <v>85220.398000000001</v>
      </c>
      <c r="I92" s="27">
        <f>INDEX('AEO 2022 52'!16:16,MATCH(I$4,'AEO 2022 52'!$13:$13,0))*1000</f>
        <v>85445.724000000002</v>
      </c>
      <c r="J92" s="27">
        <f>INDEX('AEO 2022 52'!16:16,MATCH(J$4,'AEO 2022 52'!$13:$13,0))*1000</f>
        <v>85571.671000000002</v>
      </c>
      <c r="K92" s="27">
        <f>INDEX('AEO 2022 52'!16:16,MATCH(K$4,'AEO 2022 52'!$13:$13,0))*1000</f>
        <v>85671.997000000003</v>
      </c>
      <c r="L92" s="27">
        <f>INDEX('AEO 2022 52'!16:16,MATCH(L$4,'AEO 2022 52'!$13:$13,0))*1000</f>
        <v>85757.812000000005</v>
      </c>
      <c r="M92" s="27">
        <f>INDEX('AEO 2022 52'!16:16,MATCH(M$4,'AEO 2022 52'!$13:$13,0))*1000</f>
        <v>85840.896999999997</v>
      </c>
      <c r="N92" s="27">
        <f>INDEX('AEO 2022 52'!16:16,MATCH(N$4,'AEO 2022 52'!$13:$13,0))*1000</f>
        <v>85908.516000000003</v>
      </c>
      <c r="O92" s="27">
        <f>INDEX('AEO 2022 52'!16:16,MATCH(O$4,'AEO 2022 52'!$13:$13,0))*1000</f>
        <v>85968.323000000004</v>
      </c>
      <c r="P92" s="27">
        <f>INDEX('AEO 2022 52'!16:16,MATCH(P$4,'AEO 2022 52'!$13:$13,0))*1000</f>
        <v>86035.667000000001</v>
      </c>
      <c r="Q92" s="27">
        <f>INDEX('AEO 2022 52'!16:16,MATCH(Q$4,'AEO 2022 52'!$13:$13,0))*1000</f>
        <v>86078.093999999997</v>
      </c>
      <c r="R92" s="27">
        <f>INDEX('AEO 2022 52'!16:16,MATCH(R$4,'AEO 2022 52'!$13:$13,0))*1000</f>
        <v>86112.801000000007</v>
      </c>
      <c r="S92" s="27">
        <f>INDEX('AEO 2022 52'!16:16,MATCH(S$4,'AEO 2022 52'!$13:$13,0))*1000</f>
        <v>86149.703999999998</v>
      </c>
      <c r="T92" s="27">
        <f>INDEX('AEO 2022 52'!16:16,MATCH(T$4,'AEO 2022 52'!$13:$13,0))*1000</f>
        <v>86183.907000000007</v>
      </c>
      <c r="U92" s="27">
        <f>INDEX('AEO 2022 52'!16:16,MATCH(U$4,'AEO 2022 52'!$13:$13,0))*1000</f>
        <v>86216.933999999994</v>
      </c>
      <c r="V92" s="27">
        <f>INDEX('AEO 2022 52'!16:16,MATCH(V$4,'AEO 2022 52'!$13:$13,0))*1000</f>
        <v>86253.555000000008</v>
      </c>
      <c r="W92" s="27">
        <f>INDEX('AEO 2022 52'!16:16,MATCH(W$4,'AEO 2022 52'!$13:$13,0))*1000</f>
        <v>86288.161999999997</v>
      </c>
      <c r="X92" s="27">
        <f>INDEX('AEO 2022 52'!16:16,MATCH(X$4,'AEO 2022 52'!$13:$13,0))*1000</f>
        <v>86322.295999999988</v>
      </c>
      <c r="Y92" s="27">
        <f>INDEX('AEO 2022 52'!16:16,MATCH(Y$4,'AEO 2022 52'!$13:$13,0))*1000</f>
        <v>86356.040999999997</v>
      </c>
      <c r="Z92" s="27">
        <f>INDEX('AEO 2022 52'!16:16,MATCH(Z$4,'AEO 2022 52'!$13:$13,0))*1000</f>
        <v>86388.153000000006</v>
      </c>
      <c r="AA92" s="27">
        <f>INDEX('AEO 2022 52'!16:16,MATCH(AA$4,'AEO 2022 52'!$13:$13,0))*1000</f>
        <v>86421.036000000007</v>
      </c>
      <c r="AB92" s="27">
        <f>INDEX('AEO 2022 52'!16:16,MATCH(AB$4,'AEO 2022 52'!$13:$13,0))*1000</f>
        <v>86454.528999999995</v>
      </c>
      <c r="AC92" s="27">
        <f>INDEX('AEO 2022 52'!16:16,MATCH(AC$4,'AEO 2022 52'!$13:$13,0))*1000</f>
        <v>86488.297000000006</v>
      </c>
      <c r="AD92" s="27">
        <f>INDEX('AEO 2022 52'!16:16,MATCH(AD$4,'AEO 2022 52'!$13:$13,0))*1000</f>
        <v>86521.514999999999</v>
      </c>
      <c r="AE92" s="27">
        <f>INDEX('AEO 2022 52'!16:16,MATCH(AE$4,'AEO 2022 52'!$13:$13,0))*1000</f>
        <v>86555.71</v>
      </c>
      <c r="AF92" s="27">
        <f>INDEX('AEO 2022 52'!16:16,MATCH(AF$4,'AEO 2022 52'!$13:$13,0))*1000</f>
        <v>86589.485000000001</v>
      </c>
      <c r="AG92" s="27">
        <f>INDEX('AEO 2022 52'!16:16,MATCH(AG$4,'AEO 2022 52'!$13:$13,0))*1000</f>
        <v>86605.987999999998</v>
      </c>
    </row>
    <row r="93" spans="1:33" x14ac:dyDescent="0.25">
      <c r="A93" s="1" t="s">
        <v>369</v>
      </c>
      <c r="B93" t="s">
        <v>169</v>
      </c>
      <c r="C93" s="27">
        <f>INDEX('AEO 2021 52'!17:17,MATCH(C$4,'AEO 2021 52'!$14:$14,0))*1000</f>
        <v>41886.958999999995</v>
      </c>
      <c r="D93" s="27">
        <f>INDEX('AEO 2022 52'!17:17,MATCH(D$4,'AEO 2022 52'!$13:$13,0))*1000</f>
        <v>38060.055</v>
      </c>
      <c r="E93" s="27">
        <f>INDEX('AEO 2022 52'!17:17,MATCH(E$4,'AEO 2022 52'!$13:$13,0))*1000</f>
        <v>37970.298999999999</v>
      </c>
      <c r="F93" s="27">
        <f>INDEX('AEO 2022 52'!17:17,MATCH(F$4,'AEO 2022 52'!$13:$13,0))*1000</f>
        <v>38026.046999999999</v>
      </c>
      <c r="G93" s="27">
        <f>INDEX('AEO 2022 52'!17:17,MATCH(G$4,'AEO 2022 52'!$13:$13,0))*1000</f>
        <v>38124.294000000002</v>
      </c>
      <c r="H93" s="27">
        <f>INDEX('AEO 2022 52'!17:17,MATCH(H$4,'AEO 2022 52'!$13:$13,0))*1000</f>
        <v>38364.086000000003</v>
      </c>
      <c r="I93" s="27">
        <f>INDEX('AEO 2022 52'!17:17,MATCH(I$4,'AEO 2022 52'!$13:$13,0))*1000</f>
        <v>38604.663999999997</v>
      </c>
      <c r="J93" s="27">
        <f>INDEX('AEO 2022 52'!17:17,MATCH(J$4,'AEO 2022 52'!$13:$13,0))*1000</f>
        <v>38727.207000000002</v>
      </c>
      <c r="K93" s="27">
        <f>INDEX('AEO 2022 52'!17:17,MATCH(K$4,'AEO 2022 52'!$13:$13,0))*1000</f>
        <v>38800.578999999998</v>
      </c>
      <c r="L93" s="27">
        <f>INDEX('AEO 2022 52'!17:17,MATCH(L$4,'AEO 2022 52'!$13:$13,0))*1000</f>
        <v>38879.196000000004</v>
      </c>
      <c r="M93" s="27">
        <f>INDEX('AEO 2022 52'!17:17,MATCH(M$4,'AEO 2022 52'!$13:$13,0))*1000</f>
        <v>38952.945999999996</v>
      </c>
      <c r="N93" s="27">
        <f>INDEX('AEO 2022 52'!17:17,MATCH(N$4,'AEO 2022 52'!$13:$13,0))*1000</f>
        <v>39024.718999999997</v>
      </c>
      <c r="O93" s="27">
        <f>INDEX('AEO 2022 52'!17:17,MATCH(O$4,'AEO 2022 52'!$13:$13,0))*1000</f>
        <v>39083.442999999999</v>
      </c>
      <c r="P93" s="27">
        <f>INDEX('AEO 2022 52'!17:17,MATCH(P$4,'AEO 2022 52'!$13:$13,0))*1000</f>
        <v>39154.697</v>
      </c>
      <c r="Q93" s="27">
        <f>INDEX('AEO 2022 52'!17:17,MATCH(Q$4,'AEO 2022 52'!$13:$13,0))*1000</f>
        <v>39204.070999999996</v>
      </c>
      <c r="R93" s="27">
        <f>INDEX('AEO 2022 52'!17:17,MATCH(R$4,'AEO 2022 52'!$13:$13,0))*1000</f>
        <v>39248.252999999997</v>
      </c>
      <c r="S93" s="27">
        <f>INDEX('AEO 2022 52'!17:17,MATCH(S$4,'AEO 2022 52'!$13:$13,0))*1000</f>
        <v>39289.901999999995</v>
      </c>
      <c r="T93" s="27">
        <f>INDEX('AEO 2022 52'!17:17,MATCH(T$4,'AEO 2022 52'!$13:$13,0))*1000</f>
        <v>39328.815000000002</v>
      </c>
      <c r="U93" s="27">
        <f>INDEX('AEO 2022 52'!17:17,MATCH(U$4,'AEO 2022 52'!$13:$13,0))*1000</f>
        <v>39367.171999999999</v>
      </c>
      <c r="V93" s="27">
        <f>INDEX('AEO 2022 52'!17:17,MATCH(V$4,'AEO 2022 52'!$13:$13,0))*1000</f>
        <v>39408.295000000006</v>
      </c>
      <c r="W93" s="27">
        <f>INDEX('AEO 2022 52'!17:17,MATCH(W$4,'AEO 2022 52'!$13:$13,0))*1000</f>
        <v>39449.210999999996</v>
      </c>
      <c r="X93" s="27">
        <f>INDEX('AEO 2022 52'!17:17,MATCH(X$4,'AEO 2022 52'!$13:$13,0))*1000</f>
        <v>39488.857000000004</v>
      </c>
      <c r="Y93" s="27">
        <f>INDEX('AEO 2022 52'!17:17,MATCH(Y$4,'AEO 2022 52'!$13:$13,0))*1000</f>
        <v>39529.076000000001</v>
      </c>
      <c r="Z93" s="27">
        <f>INDEX('AEO 2022 52'!17:17,MATCH(Z$4,'AEO 2022 52'!$13:$13,0))*1000</f>
        <v>39565.559000000001</v>
      </c>
      <c r="AA93" s="27">
        <f>INDEX('AEO 2022 52'!17:17,MATCH(AA$4,'AEO 2022 52'!$13:$13,0))*1000</f>
        <v>39604.134000000005</v>
      </c>
      <c r="AB93" s="27">
        <f>INDEX('AEO 2022 52'!17:17,MATCH(AB$4,'AEO 2022 52'!$13:$13,0))*1000</f>
        <v>39643.715000000004</v>
      </c>
      <c r="AC93" s="27">
        <f>INDEX('AEO 2022 52'!17:17,MATCH(AC$4,'AEO 2022 52'!$13:$13,0))*1000</f>
        <v>39683.394999999997</v>
      </c>
      <c r="AD93" s="27">
        <f>INDEX('AEO 2022 52'!17:17,MATCH(AD$4,'AEO 2022 52'!$13:$13,0))*1000</f>
        <v>39721.870000000003</v>
      </c>
      <c r="AE93" s="27">
        <f>INDEX('AEO 2022 52'!17:17,MATCH(AE$4,'AEO 2022 52'!$13:$13,0))*1000</f>
        <v>39764.591</v>
      </c>
      <c r="AF93" s="27">
        <f>INDEX('AEO 2022 52'!17:17,MATCH(AF$4,'AEO 2022 52'!$13:$13,0))*1000</f>
        <v>39805.264000000003</v>
      </c>
      <c r="AG93" s="27">
        <f>INDEX('AEO 2022 52'!17:17,MATCH(AG$4,'AEO 2022 52'!$13:$13,0))*1000</f>
        <v>39832.824999999997</v>
      </c>
    </row>
    <row r="94" spans="1:33" x14ac:dyDescent="0.25">
      <c r="A94" s="1" t="s">
        <v>371</v>
      </c>
      <c r="B94" t="s">
        <v>170</v>
      </c>
      <c r="C94" s="27">
        <f>INDEX('AEO 2021 52'!18:18,MATCH(C$4,'AEO 2021 52'!$14:$14,0))*1000</f>
        <v>31118.7</v>
      </c>
      <c r="D94" s="27">
        <f>INDEX('AEO 2022 52'!18:18,MATCH(D$4,'AEO 2022 52'!$13:$13,0))*1000</f>
        <v>30182.18</v>
      </c>
      <c r="E94" s="27">
        <f>INDEX('AEO 2022 52'!18:18,MATCH(E$4,'AEO 2022 52'!$13:$13,0))*1000</f>
        <v>30117.114999999998</v>
      </c>
      <c r="F94" s="27">
        <f>INDEX('AEO 2022 52'!18:18,MATCH(F$4,'AEO 2022 52'!$13:$13,0))*1000</f>
        <v>30200.792000000001</v>
      </c>
      <c r="G94" s="27">
        <f>INDEX('AEO 2022 52'!18:18,MATCH(G$4,'AEO 2022 52'!$13:$13,0))*1000</f>
        <v>30289.442000000003</v>
      </c>
      <c r="H94" s="27">
        <f>INDEX('AEO 2022 52'!18:18,MATCH(H$4,'AEO 2022 52'!$13:$13,0))*1000</f>
        <v>30455.743999999999</v>
      </c>
      <c r="I94" s="27">
        <f>INDEX('AEO 2022 52'!18:18,MATCH(I$4,'AEO 2022 52'!$13:$13,0))*1000</f>
        <v>30580.075999999997</v>
      </c>
      <c r="J94" s="27">
        <f>INDEX('AEO 2022 52'!18:18,MATCH(J$4,'AEO 2022 52'!$13:$13,0))*1000</f>
        <v>30656.600999999999</v>
      </c>
      <c r="K94" s="27">
        <f>INDEX('AEO 2022 52'!18:18,MATCH(K$4,'AEO 2022 52'!$13:$13,0))*1000</f>
        <v>30739.602999999999</v>
      </c>
      <c r="L94" s="27">
        <f>INDEX('AEO 2022 52'!18:18,MATCH(L$4,'AEO 2022 52'!$13:$13,0))*1000</f>
        <v>30821.774999999998</v>
      </c>
      <c r="M94" s="27">
        <f>INDEX('AEO 2022 52'!18:18,MATCH(M$4,'AEO 2022 52'!$13:$13,0))*1000</f>
        <v>30900.021000000001</v>
      </c>
      <c r="N94" s="27">
        <f>INDEX('AEO 2022 52'!18:18,MATCH(N$4,'AEO 2022 52'!$13:$13,0))*1000</f>
        <v>30980.512999999999</v>
      </c>
      <c r="O94" s="27">
        <f>INDEX('AEO 2022 52'!18:18,MATCH(O$4,'AEO 2022 52'!$13:$13,0))*1000</f>
        <v>31047.037</v>
      </c>
      <c r="P94" s="27">
        <f>INDEX('AEO 2022 52'!18:18,MATCH(P$4,'AEO 2022 52'!$13:$13,0))*1000</f>
        <v>31127.235000000001</v>
      </c>
      <c r="Q94" s="27">
        <f>INDEX('AEO 2022 52'!18:18,MATCH(Q$4,'AEO 2022 52'!$13:$13,0))*1000</f>
        <v>31183.689000000002</v>
      </c>
      <c r="R94" s="27">
        <f>INDEX('AEO 2022 52'!18:18,MATCH(R$4,'AEO 2022 52'!$13:$13,0))*1000</f>
        <v>31235.648999999998</v>
      </c>
      <c r="S94" s="27">
        <f>INDEX('AEO 2022 52'!18:18,MATCH(S$4,'AEO 2022 52'!$13:$13,0))*1000</f>
        <v>31288.29</v>
      </c>
      <c r="T94" s="27">
        <f>INDEX('AEO 2022 52'!18:18,MATCH(T$4,'AEO 2022 52'!$13:$13,0))*1000</f>
        <v>31340.514999999999</v>
      </c>
      <c r="U94" s="27">
        <f>INDEX('AEO 2022 52'!18:18,MATCH(U$4,'AEO 2022 52'!$13:$13,0))*1000</f>
        <v>31389.734</v>
      </c>
      <c r="V94" s="27">
        <f>INDEX('AEO 2022 52'!18:18,MATCH(V$4,'AEO 2022 52'!$13:$13,0))*1000</f>
        <v>31443.11</v>
      </c>
      <c r="W94" s="27">
        <f>INDEX('AEO 2022 52'!18:18,MATCH(W$4,'AEO 2022 52'!$13:$13,0))*1000</f>
        <v>31487.15</v>
      </c>
      <c r="X94" s="27">
        <f>INDEX('AEO 2022 52'!18:18,MATCH(X$4,'AEO 2022 52'!$13:$13,0))*1000</f>
        <v>31532.608</v>
      </c>
      <c r="Y94" s="27">
        <f>INDEX('AEO 2022 52'!18:18,MATCH(Y$4,'AEO 2022 52'!$13:$13,0))*1000</f>
        <v>31577.284</v>
      </c>
      <c r="Z94" s="27">
        <f>INDEX('AEO 2022 52'!18:18,MATCH(Z$4,'AEO 2022 52'!$13:$13,0))*1000</f>
        <v>31620.111000000001</v>
      </c>
      <c r="AA94" s="27">
        <f>INDEX('AEO 2022 52'!18:18,MATCH(AA$4,'AEO 2022 52'!$13:$13,0))*1000</f>
        <v>31664.685999999998</v>
      </c>
      <c r="AB94" s="27">
        <f>INDEX('AEO 2022 52'!18:18,MATCH(AB$4,'AEO 2022 52'!$13:$13,0))*1000</f>
        <v>31710.854000000003</v>
      </c>
      <c r="AC94" s="27">
        <f>INDEX('AEO 2022 52'!18:18,MATCH(AC$4,'AEO 2022 52'!$13:$13,0))*1000</f>
        <v>31756.332000000002</v>
      </c>
      <c r="AD94" s="27">
        <f>INDEX('AEO 2022 52'!18:18,MATCH(AD$4,'AEO 2022 52'!$13:$13,0))*1000</f>
        <v>31803.190000000002</v>
      </c>
      <c r="AE94" s="27">
        <f>INDEX('AEO 2022 52'!18:18,MATCH(AE$4,'AEO 2022 52'!$13:$13,0))*1000</f>
        <v>31850.055999999997</v>
      </c>
      <c r="AF94" s="27">
        <f>INDEX('AEO 2022 52'!18:18,MATCH(AF$4,'AEO 2022 52'!$13:$13,0))*1000</f>
        <v>31897.601999999999</v>
      </c>
      <c r="AG94" s="27">
        <f>INDEX('AEO 2022 52'!18:18,MATCH(AG$4,'AEO 2022 52'!$13:$13,0))*1000</f>
        <v>31931.574000000001</v>
      </c>
    </row>
    <row r="95" spans="1:33" x14ac:dyDescent="0.25">
      <c r="A95" s="1" t="s">
        <v>373</v>
      </c>
      <c r="B95" t="s">
        <v>171</v>
      </c>
      <c r="C95" s="27">
        <f>INDEX('AEO 2021 52'!19:19,MATCH(C$4,'AEO 2021 52'!$14:$14,0))*1000</f>
        <v>29038.455999999998</v>
      </c>
      <c r="D95" s="27">
        <f>INDEX('AEO 2022 52'!19:19,MATCH(D$4,'AEO 2022 52'!$13:$13,0))*1000</f>
        <v>30604.605</v>
      </c>
      <c r="E95" s="27">
        <f>INDEX('AEO 2022 52'!19:19,MATCH(E$4,'AEO 2022 52'!$13:$13,0))*1000</f>
        <v>30560.274000000001</v>
      </c>
      <c r="F95" s="27">
        <f>INDEX('AEO 2022 52'!19:19,MATCH(F$4,'AEO 2022 52'!$13:$13,0))*1000</f>
        <v>30650.373</v>
      </c>
      <c r="G95" s="27">
        <f>INDEX('AEO 2022 52'!19:19,MATCH(G$4,'AEO 2022 52'!$13:$13,0))*1000</f>
        <v>30738.600000000002</v>
      </c>
      <c r="H95" s="27">
        <f>INDEX('AEO 2022 52'!19:19,MATCH(H$4,'AEO 2022 52'!$13:$13,0))*1000</f>
        <v>30919.096000000001</v>
      </c>
      <c r="I95" s="27">
        <f>INDEX('AEO 2022 52'!19:19,MATCH(I$4,'AEO 2022 52'!$13:$13,0))*1000</f>
        <v>31047.633999999998</v>
      </c>
      <c r="J95" s="27">
        <f>INDEX('AEO 2022 52'!19:19,MATCH(J$4,'AEO 2022 52'!$13:$13,0))*1000</f>
        <v>31128.101000000002</v>
      </c>
      <c r="K95" s="27">
        <f>INDEX('AEO 2022 52'!19:19,MATCH(K$4,'AEO 2022 52'!$13:$13,0))*1000</f>
        <v>31204.602999999999</v>
      </c>
      <c r="L95" s="27">
        <f>INDEX('AEO 2022 52'!19:19,MATCH(L$4,'AEO 2022 52'!$13:$13,0))*1000</f>
        <v>31286.342999999997</v>
      </c>
      <c r="M95" s="27">
        <f>INDEX('AEO 2022 52'!19:19,MATCH(M$4,'AEO 2022 52'!$13:$13,0))*1000</f>
        <v>31363.129000000001</v>
      </c>
      <c r="N95" s="27">
        <f>INDEX('AEO 2022 52'!19:19,MATCH(N$4,'AEO 2022 52'!$13:$13,0))*1000</f>
        <v>31440.292000000001</v>
      </c>
      <c r="O95" s="27">
        <f>INDEX('AEO 2022 52'!19:19,MATCH(O$4,'AEO 2022 52'!$13:$13,0))*1000</f>
        <v>31505.044999999998</v>
      </c>
      <c r="P95" s="27">
        <f>INDEX('AEO 2022 52'!19:19,MATCH(P$4,'AEO 2022 52'!$13:$13,0))*1000</f>
        <v>31583.386999999999</v>
      </c>
      <c r="Q95" s="27">
        <f>INDEX('AEO 2022 52'!19:19,MATCH(Q$4,'AEO 2022 52'!$13:$13,0))*1000</f>
        <v>31639.220999999998</v>
      </c>
      <c r="R95" s="27">
        <f>INDEX('AEO 2022 52'!19:19,MATCH(R$4,'AEO 2022 52'!$13:$13,0))*1000</f>
        <v>31690.928</v>
      </c>
      <c r="S95" s="27">
        <f>INDEX('AEO 2022 52'!19:19,MATCH(S$4,'AEO 2022 52'!$13:$13,0))*1000</f>
        <v>31743.066999999999</v>
      </c>
      <c r="T95" s="27">
        <f>INDEX('AEO 2022 52'!19:19,MATCH(T$4,'AEO 2022 52'!$13:$13,0))*1000</f>
        <v>31794.598000000002</v>
      </c>
      <c r="U95" s="27">
        <f>INDEX('AEO 2022 52'!19:19,MATCH(U$4,'AEO 2022 52'!$13:$13,0))*1000</f>
        <v>31842.885999999999</v>
      </c>
      <c r="V95" s="27">
        <f>INDEX('AEO 2022 52'!19:19,MATCH(V$4,'AEO 2022 52'!$13:$13,0))*1000</f>
        <v>31894.703000000001</v>
      </c>
      <c r="W95" s="27">
        <f>INDEX('AEO 2022 52'!19:19,MATCH(W$4,'AEO 2022 52'!$13:$13,0))*1000</f>
        <v>31937.393</v>
      </c>
      <c r="X95" s="27">
        <f>INDEX('AEO 2022 52'!19:19,MATCH(X$4,'AEO 2022 52'!$13:$13,0))*1000</f>
        <v>31981.276999999998</v>
      </c>
      <c r="Y95" s="27">
        <f>INDEX('AEO 2022 52'!19:19,MATCH(Y$4,'AEO 2022 52'!$13:$13,0))*1000</f>
        <v>32024.147000000001</v>
      </c>
      <c r="Z95" s="27">
        <f>INDEX('AEO 2022 52'!19:19,MATCH(Z$4,'AEO 2022 52'!$13:$13,0))*1000</f>
        <v>32065.434000000005</v>
      </c>
      <c r="AA95" s="27">
        <f>INDEX('AEO 2022 52'!19:19,MATCH(AA$4,'AEO 2022 52'!$13:$13,0))*1000</f>
        <v>32108.063000000002</v>
      </c>
      <c r="AB95" s="27">
        <f>INDEX('AEO 2022 52'!19:19,MATCH(AB$4,'AEO 2022 52'!$13:$13,0))*1000</f>
        <v>32152.839999999997</v>
      </c>
      <c r="AC95" s="27">
        <f>INDEX('AEO 2022 52'!19:19,MATCH(AC$4,'AEO 2022 52'!$13:$13,0))*1000</f>
        <v>32196.674000000003</v>
      </c>
      <c r="AD95" s="27">
        <f>INDEX('AEO 2022 52'!19:19,MATCH(AD$4,'AEO 2022 52'!$13:$13,0))*1000</f>
        <v>32241.920000000002</v>
      </c>
      <c r="AE95" s="27">
        <f>INDEX('AEO 2022 52'!19:19,MATCH(AE$4,'AEO 2022 52'!$13:$13,0))*1000</f>
        <v>32286.236000000001</v>
      </c>
      <c r="AF95" s="27">
        <f>INDEX('AEO 2022 52'!19:19,MATCH(AF$4,'AEO 2022 52'!$13:$13,0))*1000</f>
        <v>32331.687999999998</v>
      </c>
      <c r="AG95" s="27">
        <f>INDEX('AEO 2022 52'!19:19,MATCH(AG$4,'AEO 2022 52'!$13:$13,0))*1000</f>
        <v>32362.411</v>
      </c>
    </row>
    <row r="96" spans="1:33" x14ac:dyDescent="0.25">
      <c r="A96" s="1" t="s">
        <v>375</v>
      </c>
      <c r="B96" t="s">
        <v>172</v>
      </c>
      <c r="C96" s="27">
        <f>INDEX('AEO 2021 52'!20:20,MATCH(C$4,'AEO 2021 52'!$14:$14,0))*1000</f>
        <v>35880.619000000006</v>
      </c>
      <c r="D96" s="27">
        <f>INDEX('AEO 2022 52'!20:20,MATCH(D$4,'AEO 2022 52'!$13:$13,0))*1000</f>
        <v>36267.422000000006</v>
      </c>
      <c r="E96" s="27">
        <f>INDEX('AEO 2022 52'!20:20,MATCH(E$4,'AEO 2022 52'!$13:$13,0))*1000</f>
        <v>36227.009000000005</v>
      </c>
      <c r="F96" s="27">
        <f>INDEX('AEO 2022 52'!20:20,MATCH(F$4,'AEO 2022 52'!$13:$13,0))*1000</f>
        <v>36301.208000000006</v>
      </c>
      <c r="G96" s="27">
        <f>INDEX('AEO 2022 52'!20:20,MATCH(G$4,'AEO 2022 52'!$13:$13,0))*1000</f>
        <v>36404.873</v>
      </c>
      <c r="H96" s="27">
        <f>INDEX('AEO 2022 52'!20:20,MATCH(H$4,'AEO 2022 52'!$13:$13,0))*1000</f>
        <v>36585.495000000003</v>
      </c>
      <c r="I96" s="27">
        <f>INDEX('AEO 2022 52'!20:20,MATCH(I$4,'AEO 2022 52'!$13:$13,0))*1000</f>
        <v>36740.425000000003</v>
      </c>
      <c r="J96" s="27">
        <f>INDEX('AEO 2022 52'!20:20,MATCH(J$4,'AEO 2022 52'!$13:$13,0))*1000</f>
        <v>36822.716</v>
      </c>
      <c r="K96" s="27">
        <f>INDEX('AEO 2022 52'!20:20,MATCH(K$4,'AEO 2022 52'!$13:$13,0))*1000</f>
        <v>36893.337</v>
      </c>
      <c r="L96" s="27">
        <f>INDEX('AEO 2022 52'!20:20,MATCH(L$4,'AEO 2022 52'!$13:$13,0))*1000</f>
        <v>36970.923999999999</v>
      </c>
      <c r="M96" s="27">
        <f>INDEX('AEO 2022 52'!20:20,MATCH(M$4,'AEO 2022 52'!$13:$13,0))*1000</f>
        <v>37043.681999999993</v>
      </c>
      <c r="N96" s="27">
        <f>INDEX('AEO 2022 52'!20:20,MATCH(N$4,'AEO 2022 52'!$13:$13,0))*1000</f>
        <v>37116.149999999994</v>
      </c>
      <c r="O96" s="27">
        <f>INDEX('AEO 2022 52'!20:20,MATCH(O$4,'AEO 2022 52'!$13:$13,0))*1000</f>
        <v>37178.298999999999</v>
      </c>
      <c r="P96" s="27">
        <f>INDEX('AEO 2022 52'!20:20,MATCH(P$4,'AEO 2022 52'!$13:$13,0))*1000</f>
        <v>37251.652000000002</v>
      </c>
      <c r="Q96" s="27">
        <f>INDEX('AEO 2022 52'!20:20,MATCH(Q$4,'AEO 2022 52'!$13:$13,0))*1000</f>
        <v>37301.955999999998</v>
      </c>
      <c r="R96" s="27">
        <f>INDEX('AEO 2022 52'!20:20,MATCH(R$4,'AEO 2022 52'!$13:$13,0))*1000</f>
        <v>37347.466</v>
      </c>
      <c r="S96" s="27">
        <f>INDEX('AEO 2022 52'!20:20,MATCH(S$4,'AEO 2022 52'!$13:$13,0))*1000</f>
        <v>37395.313000000002</v>
      </c>
      <c r="T96" s="27">
        <f>INDEX('AEO 2022 52'!20:20,MATCH(T$4,'AEO 2022 52'!$13:$13,0))*1000</f>
        <v>37442.275999999998</v>
      </c>
      <c r="U96" s="27">
        <f>INDEX('AEO 2022 52'!20:20,MATCH(U$4,'AEO 2022 52'!$13:$13,0))*1000</f>
        <v>37486.167999999998</v>
      </c>
      <c r="V96" s="27">
        <f>INDEX('AEO 2022 52'!20:20,MATCH(V$4,'AEO 2022 52'!$13:$13,0))*1000</f>
        <v>37532.512999999999</v>
      </c>
      <c r="W96" s="27">
        <f>INDEX('AEO 2022 52'!20:20,MATCH(W$4,'AEO 2022 52'!$13:$13,0))*1000</f>
        <v>37572.902999999998</v>
      </c>
      <c r="X96" s="27">
        <f>INDEX('AEO 2022 52'!20:20,MATCH(X$4,'AEO 2022 52'!$13:$13,0))*1000</f>
        <v>37613.785000000003</v>
      </c>
      <c r="Y96" s="27">
        <f>INDEX('AEO 2022 52'!20:20,MATCH(Y$4,'AEO 2022 52'!$13:$13,0))*1000</f>
        <v>37653.998999999996</v>
      </c>
      <c r="Z96" s="27">
        <f>INDEX('AEO 2022 52'!20:20,MATCH(Z$4,'AEO 2022 52'!$13:$13,0))*1000</f>
        <v>37692.108</v>
      </c>
      <c r="AA96" s="27">
        <f>INDEX('AEO 2022 52'!20:20,MATCH(AA$4,'AEO 2022 52'!$13:$13,0))*1000</f>
        <v>37731.498999999996</v>
      </c>
      <c r="AB96" s="27">
        <f>INDEX('AEO 2022 52'!20:20,MATCH(AB$4,'AEO 2022 52'!$13:$13,0))*1000</f>
        <v>37772.480000000003</v>
      </c>
      <c r="AC96" s="27">
        <f>INDEX('AEO 2022 52'!20:20,MATCH(AC$4,'AEO 2022 52'!$13:$13,0))*1000</f>
        <v>37813.254999999997</v>
      </c>
      <c r="AD96" s="27">
        <f>INDEX('AEO 2022 52'!20:20,MATCH(AD$4,'AEO 2022 52'!$13:$13,0))*1000</f>
        <v>37855.063999999998</v>
      </c>
      <c r="AE96" s="27">
        <f>INDEX('AEO 2022 52'!20:20,MATCH(AE$4,'AEO 2022 52'!$13:$13,0))*1000</f>
        <v>37896.656000000003</v>
      </c>
      <c r="AF96" s="27">
        <f>INDEX('AEO 2022 52'!20:20,MATCH(AF$4,'AEO 2022 52'!$13:$13,0))*1000</f>
        <v>37938.774000000005</v>
      </c>
      <c r="AG96" s="27">
        <f>INDEX('AEO 2022 52'!20:20,MATCH(AG$4,'AEO 2022 52'!$13:$13,0))*1000</f>
        <v>37965.481</v>
      </c>
    </row>
    <row r="97" spans="1:33" x14ac:dyDescent="0.25">
      <c r="A97" s="1" t="s">
        <v>377</v>
      </c>
      <c r="B97" t="s">
        <v>173</v>
      </c>
      <c r="C97" s="27">
        <f>INDEX('AEO 2021 52'!21:21,MATCH(C$4,'AEO 2021 52'!$14:$14,0))*1000</f>
        <v>104219.36</v>
      </c>
      <c r="D97" s="27">
        <f>INDEX('AEO 2022 52'!21:21,MATCH(D$4,'AEO 2022 52'!$13:$13,0))*1000</f>
        <v>97630.088999999993</v>
      </c>
      <c r="E97" s="27">
        <f>INDEX('AEO 2022 52'!21:21,MATCH(E$4,'AEO 2022 52'!$13:$13,0))*1000</f>
        <v>97615.798999999999</v>
      </c>
      <c r="F97" s="27">
        <f>INDEX('AEO 2022 52'!21:21,MATCH(F$4,'AEO 2022 52'!$13:$13,0))*1000</f>
        <v>97685.402000000002</v>
      </c>
      <c r="G97" s="27">
        <f>INDEX('AEO 2022 52'!21:21,MATCH(G$4,'AEO 2022 52'!$13:$13,0))*1000</f>
        <v>97761.414000000004</v>
      </c>
      <c r="H97" s="27">
        <f>INDEX('AEO 2022 52'!21:21,MATCH(H$4,'AEO 2022 52'!$13:$13,0))*1000</f>
        <v>97907.341</v>
      </c>
      <c r="I97" s="27">
        <f>INDEX('AEO 2022 52'!21:21,MATCH(I$4,'AEO 2022 52'!$13:$13,0))*1000</f>
        <v>98089.600000000006</v>
      </c>
      <c r="J97" s="27">
        <f>INDEX('AEO 2022 52'!21:21,MATCH(J$4,'AEO 2022 52'!$13:$13,0))*1000</f>
        <v>98201.126000000004</v>
      </c>
      <c r="K97" s="27">
        <f>INDEX('AEO 2022 52'!21:21,MATCH(K$4,'AEO 2022 52'!$13:$13,0))*1000</f>
        <v>98290.131000000008</v>
      </c>
      <c r="L97" s="27">
        <f>INDEX('AEO 2022 52'!21:21,MATCH(L$4,'AEO 2022 52'!$13:$13,0))*1000</f>
        <v>98370.994999999995</v>
      </c>
      <c r="M97" s="27">
        <f>INDEX('AEO 2022 52'!21:21,MATCH(M$4,'AEO 2022 52'!$13:$13,0))*1000</f>
        <v>98448.357000000004</v>
      </c>
      <c r="N97" s="27">
        <f>INDEX('AEO 2022 52'!21:21,MATCH(N$4,'AEO 2022 52'!$13:$13,0))*1000</f>
        <v>98522.614000000001</v>
      </c>
      <c r="O97" s="27">
        <f>INDEX('AEO 2022 52'!21:21,MATCH(O$4,'AEO 2022 52'!$13:$13,0))*1000</f>
        <v>98577.431000000011</v>
      </c>
      <c r="P97" s="27">
        <f>INDEX('AEO 2022 52'!21:21,MATCH(P$4,'AEO 2022 52'!$13:$13,0))*1000</f>
        <v>98642.448000000004</v>
      </c>
      <c r="Q97" s="27">
        <f>INDEX('AEO 2022 52'!21:21,MATCH(Q$4,'AEO 2022 52'!$13:$13,0))*1000</f>
        <v>98683.06</v>
      </c>
      <c r="R97" s="27">
        <f>INDEX('AEO 2022 52'!21:21,MATCH(R$4,'AEO 2022 52'!$13:$13,0))*1000</f>
        <v>98719.031999999992</v>
      </c>
      <c r="S97" s="27">
        <f>INDEX('AEO 2022 52'!21:21,MATCH(S$4,'AEO 2022 52'!$13:$13,0))*1000</f>
        <v>98759.743000000002</v>
      </c>
      <c r="T97" s="27">
        <f>INDEX('AEO 2022 52'!21:21,MATCH(T$4,'AEO 2022 52'!$13:$13,0))*1000</f>
        <v>98801.979000000007</v>
      </c>
      <c r="U97" s="27">
        <f>INDEX('AEO 2022 52'!21:21,MATCH(U$4,'AEO 2022 52'!$13:$13,0))*1000</f>
        <v>98841.103000000003</v>
      </c>
      <c r="V97" s="27">
        <f>INDEX('AEO 2022 52'!21:21,MATCH(V$4,'AEO 2022 52'!$13:$13,0))*1000</f>
        <v>98881.432000000001</v>
      </c>
      <c r="W97" s="27">
        <f>INDEX('AEO 2022 52'!21:21,MATCH(W$4,'AEO 2022 52'!$13:$13,0))*1000</f>
        <v>98918.091</v>
      </c>
      <c r="X97" s="27">
        <f>INDEX('AEO 2022 52'!21:21,MATCH(X$4,'AEO 2022 52'!$13:$13,0))*1000</f>
        <v>98953.773000000001</v>
      </c>
      <c r="Y97" s="27">
        <f>INDEX('AEO 2022 52'!21:21,MATCH(Y$4,'AEO 2022 52'!$13:$13,0))*1000</f>
        <v>98989.517000000007</v>
      </c>
      <c r="Z97" s="27">
        <f>INDEX('AEO 2022 52'!21:21,MATCH(Z$4,'AEO 2022 52'!$13:$13,0))*1000</f>
        <v>99021.209999999992</v>
      </c>
      <c r="AA97" s="27">
        <f>INDEX('AEO 2022 52'!21:21,MATCH(AA$4,'AEO 2022 52'!$13:$13,0))*1000</f>
        <v>99053.71100000001</v>
      </c>
      <c r="AB97" s="27">
        <f>INDEX('AEO 2022 52'!21:21,MATCH(AB$4,'AEO 2022 52'!$13:$13,0))*1000</f>
        <v>99087.020999999993</v>
      </c>
      <c r="AC97" s="27">
        <f>INDEX('AEO 2022 52'!21:21,MATCH(AC$4,'AEO 2022 52'!$13:$13,0))*1000</f>
        <v>99121.88</v>
      </c>
      <c r="AD97" s="27">
        <f>INDEX('AEO 2022 52'!21:21,MATCH(AD$4,'AEO 2022 52'!$13:$13,0))*1000</f>
        <v>99158.103999999992</v>
      </c>
      <c r="AE97" s="27">
        <f>INDEX('AEO 2022 52'!21:21,MATCH(AE$4,'AEO 2022 52'!$13:$13,0))*1000</f>
        <v>99195.412000000011</v>
      </c>
      <c r="AF97" s="27">
        <f>INDEX('AEO 2022 52'!21:21,MATCH(AF$4,'AEO 2022 52'!$13:$13,0))*1000</f>
        <v>99232.642999999996</v>
      </c>
      <c r="AG97" s="27">
        <f>INDEX('AEO 2022 52'!21:21,MATCH(AG$4,'AEO 2022 52'!$13:$13,0))*1000</f>
        <v>99253.241999999998</v>
      </c>
    </row>
    <row r="98" spans="1:33" x14ac:dyDescent="0.25">
      <c r="A98" s="1" t="s">
        <v>201</v>
      </c>
      <c r="B98" t="s">
        <v>218</v>
      </c>
      <c r="C98" s="27">
        <f>INDEX('AEO 2021 52'!22:22,MATCH(C$4,'AEO 2021 52'!$14:$14,0))*1000</f>
        <v>28007.87</v>
      </c>
      <c r="D98" s="27">
        <f>INDEX('AEO 2022 52'!22:22,MATCH(D$4,'AEO 2022 52'!$13:$13,0))*1000</f>
        <v>29852.198</v>
      </c>
      <c r="E98" s="27">
        <f>INDEX('AEO 2022 52'!22:22,MATCH(E$4,'AEO 2022 52'!$13:$13,0))*1000</f>
        <v>29850.871999999999</v>
      </c>
      <c r="F98" s="27">
        <f>INDEX('AEO 2022 52'!22:22,MATCH(F$4,'AEO 2022 52'!$13:$13,0))*1000</f>
        <v>29921.522000000001</v>
      </c>
      <c r="G98" s="27">
        <f>INDEX('AEO 2022 52'!22:22,MATCH(G$4,'AEO 2022 52'!$13:$13,0))*1000</f>
        <v>30051.697</v>
      </c>
      <c r="H98" s="27">
        <f>INDEX('AEO 2022 52'!22:22,MATCH(H$4,'AEO 2022 52'!$13:$13,0))*1000</f>
        <v>30215.256000000001</v>
      </c>
      <c r="I98" s="27">
        <f>INDEX('AEO 2022 52'!22:22,MATCH(I$4,'AEO 2022 52'!$13:$13,0))*1000</f>
        <v>30428.661</v>
      </c>
      <c r="J98" s="27">
        <f>INDEX('AEO 2022 52'!22:22,MATCH(J$4,'AEO 2022 52'!$13:$13,0))*1000</f>
        <v>30499.404999999999</v>
      </c>
      <c r="K98" s="27">
        <f>INDEX('AEO 2022 52'!22:22,MATCH(K$4,'AEO 2022 52'!$13:$13,0))*1000</f>
        <v>30569.588</v>
      </c>
      <c r="L98" s="27">
        <f>INDEX('AEO 2022 52'!22:22,MATCH(L$4,'AEO 2022 52'!$13:$13,0))*1000</f>
        <v>30638.05</v>
      </c>
      <c r="M98" s="27">
        <f>INDEX('AEO 2022 52'!22:22,MATCH(M$4,'AEO 2022 52'!$13:$13,0))*1000</f>
        <v>30703.524000000001</v>
      </c>
      <c r="N98" s="27">
        <f>INDEX('AEO 2022 52'!22:22,MATCH(N$4,'AEO 2022 52'!$13:$13,0))*1000</f>
        <v>30770.064999999999</v>
      </c>
      <c r="O98" s="27">
        <f>INDEX('AEO 2022 52'!22:22,MATCH(O$4,'AEO 2022 52'!$13:$13,0))*1000</f>
        <v>30828.892</v>
      </c>
      <c r="P98" s="27">
        <f>INDEX('AEO 2022 52'!22:22,MATCH(P$4,'AEO 2022 52'!$13:$13,0))*1000</f>
        <v>30896.307000000001</v>
      </c>
      <c r="Q98" s="27">
        <f>INDEX('AEO 2022 52'!22:22,MATCH(Q$4,'AEO 2022 52'!$13:$13,0))*1000</f>
        <v>30941.385000000002</v>
      </c>
      <c r="R98" s="27">
        <f>INDEX('AEO 2022 52'!22:22,MATCH(R$4,'AEO 2022 52'!$13:$13,0))*1000</f>
        <v>30983.08</v>
      </c>
      <c r="S98" s="27">
        <f>INDEX('AEO 2022 52'!22:22,MATCH(S$4,'AEO 2022 52'!$13:$13,0))*1000</f>
        <v>31024.600999999999</v>
      </c>
      <c r="T98" s="27">
        <f>INDEX('AEO 2022 52'!22:22,MATCH(T$4,'AEO 2022 52'!$13:$13,0))*1000</f>
        <v>31065.918000000001</v>
      </c>
      <c r="U98" s="27">
        <f>INDEX('AEO 2022 52'!22:22,MATCH(U$4,'AEO 2022 52'!$13:$13,0))*1000</f>
        <v>31104.752</v>
      </c>
      <c r="V98" s="27">
        <f>INDEX('AEO 2022 52'!22:22,MATCH(V$4,'AEO 2022 52'!$13:$13,0))*1000</f>
        <v>31145.627999999997</v>
      </c>
      <c r="W98" s="27">
        <f>INDEX('AEO 2022 52'!22:22,MATCH(W$4,'AEO 2022 52'!$13:$13,0))*1000</f>
        <v>31180.393</v>
      </c>
      <c r="X98" s="27">
        <f>INDEX('AEO 2022 52'!22:22,MATCH(X$4,'AEO 2022 52'!$13:$13,0))*1000</f>
        <v>31216.059000000001</v>
      </c>
      <c r="Y98" s="27">
        <f>INDEX('AEO 2022 52'!22:22,MATCH(Y$4,'AEO 2022 52'!$13:$13,0))*1000</f>
        <v>31250.963</v>
      </c>
      <c r="Z98" s="27">
        <f>INDEX('AEO 2022 52'!22:22,MATCH(Z$4,'AEO 2022 52'!$13:$13,0))*1000</f>
        <v>31285.647999999997</v>
      </c>
      <c r="AA98" s="27">
        <f>INDEX('AEO 2022 52'!22:22,MATCH(AA$4,'AEO 2022 52'!$13:$13,0))*1000</f>
        <v>31319.811000000002</v>
      </c>
      <c r="AB98" s="27">
        <f>INDEX('AEO 2022 52'!22:22,MATCH(AB$4,'AEO 2022 52'!$13:$13,0))*1000</f>
        <v>31351.420999999998</v>
      </c>
      <c r="AC98" s="27">
        <f>INDEX('AEO 2022 52'!22:22,MATCH(AC$4,'AEO 2022 52'!$13:$13,0))*1000</f>
        <v>31382.73</v>
      </c>
      <c r="AD98" s="27">
        <f>INDEX('AEO 2022 52'!22:22,MATCH(AD$4,'AEO 2022 52'!$13:$13,0))*1000</f>
        <v>31413.922999999999</v>
      </c>
      <c r="AE98" s="27">
        <f>INDEX('AEO 2022 52'!22:22,MATCH(AE$4,'AEO 2022 52'!$13:$13,0))*1000</f>
        <v>31448.658000000003</v>
      </c>
      <c r="AF98" s="27">
        <f>INDEX('AEO 2022 52'!22:22,MATCH(AF$4,'AEO 2022 52'!$13:$13,0))*1000</f>
        <v>31482.17</v>
      </c>
      <c r="AG98" s="27">
        <f>INDEX('AEO 2022 52'!22:22,MATCH(AG$4,'AEO 2022 52'!$13:$13,0))*1000</f>
        <v>31499.647000000001</v>
      </c>
    </row>
    <row r="99" spans="1:33" x14ac:dyDescent="0.25">
      <c r="A99" s="1" t="s">
        <v>202</v>
      </c>
      <c r="B99" t="s">
        <v>219</v>
      </c>
      <c r="C99" s="27">
        <f>INDEX('AEO 2021 52'!23:23,MATCH(C$4,'AEO 2021 52'!$14:$14,0))*1000</f>
        <v>36444.18</v>
      </c>
      <c r="D99" s="27">
        <f>INDEX('AEO 2022 52'!23:23,MATCH(D$4,'AEO 2022 52'!$13:$13,0))*1000</f>
        <v>41162.261999999995</v>
      </c>
      <c r="E99" s="27">
        <f>INDEX('AEO 2022 52'!23:23,MATCH(E$4,'AEO 2022 52'!$13:$13,0))*1000</f>
        <v>41172.913</v>
      </c>
      <c r="F99" s="27">
        <f>INDEX('AEO 2022 52'!23:23,MATCH(F$4,'AEO 2022 52'!$13:$13,0))*1000</f>
        <v>41253.906000000003</v>
      </c>
      <c r="G99" s="27">
        <f>INDEX('AEO 2022 52'!23:23,MATCH(G$4,'AEO 2022 52'!$13:$13,0))*1000</f>
        <v>41366.898000000001</v>
      </c>
      <c r="H99" s="27">
        <f>INDEX('AEO 2022 52'!23:23,MATCH(H$4,'AEO 2022 52'!$13:$13,0))*1000</f>
        <v>41538.86</v>
      </c>
      <c r="I99" s="27">
        <f>INDEX('AEO 2022 52'!23:23,MATCH(I$4,'AEO 2022 52'!$13:$13,0))*1000</f>
        <v>41682.720000000001</v>
      </c>
      <c r="J99" s="27">
        <f>INDEX('AEO 2022 52'!23:23,MATCH(J$4,'AEO 2022 52'!$13:$13,0))*1000</f>
        <v>41748.210999999996</v>
      </c>
      <c r="K99" s="27">
        <f>INDEX('AEO 2022 52'!23:23,MATCH(K$4,'AEO 2022 52'!$13:$13,0))*1000</f>
        <v>41811.259999999995</v>
      </c>
      <c r="L99" s="27">
        <f>INDEX('AEO 2022 52'!23:23,MATCH(L$4,'AEO 2022 52'!$13:$13,0))*1000</f>
        <v>41875.602999999996</v>
      </c>
      <c r="M99" s="27">
        <f>INDEX('AEO 2022 52'!23:23,MATCH(M$4,'AEO 2022 52'!$13:$13,0))*1000</f>
        <v>41937.618000000002</v>
      </c>
      <c r="N99" s="27">
        <f>INDEX('AEO 2022 52'!23:23,MATCH(N$4,'AEO 2022 52'!$13:$13,0))*1000</f>
        <v>42000.815999999999</v>
      </c>
      <c r="O99" s="27">
        <f>INDEX('AEO 2022 52'!23:23,MATCH(O$4,'AEO 2022 52'!$13:$13,0))*1000</f>
        <v>42057.938000000002</v>
      </c>
      <c r="P99" s="27">
        <f>INDEX('AEO 2022 52'!23:23,MATCH(P$4,'AEO 2022 52'!$13:$13,0))*1000</f>
        <v>42120.59</v>
      </c>
      <c r="Q99" s="27">
        <f>INDEX('AEO 2022 52'!23:23,MATCH(Q$4,'AEO 2022 52'!$13:$13,0))*1000</f>
        <v>42160.877</v>
      </c>
      <c r="R99" s="27">
        <f>INDEX('AEO 2022 52'!23:23,MATCH(R$4,'AEO 2022 52'!$13:$13,0))*1000</f>
        <v>42199.894</v>
      </c>
      <c r="S99" s="27">
        <f>INDEX('AEO 2022 52'!23:23,MATCH(S$4,'AEO 2022 52'!$13:$13,0))*1000</f>
        <v>42238.571000000004</v>
      </c>
      <c r="T99" s="27">
        <f>INDEX('AEO 2022 52'!23:23,MATCH(T$4,'AEO 2022 52'!$13:$13,0))*1000</f>
        <v>42274.901999999995</v>
      </c>
      <c r="U99" s="27">
        <f>INDEX('AEO 2022 52'!23:23,MATCH(U$4,'AEO 2022 52'!$13:$13,0))*1000</f>
        <v>42311.932000000001</v>
      </c>
      <c r="V99" s="27">
        <f>INDEX('AEO 2022 52'!23:23,MATCH(V$4,'AEO 2022 52'!$13:$13,0))*1000</f>
        <v>42351.025000000001</v>
      </c>
      <c r="W99" s="27">
        <f>INDEX('AEO 2022 52'!23:23,MATCH(W$4,'AEO 2022 52'!$13:$13,0))*1000</f>
        <v>42383.324000000001</v>
      </c>
      <c r="X99" s="27">
        <f>INDEX('AEO 2022 52'!23:23,MATCH(X$4,'AEO 2022 52'!$13:$13,0))*1000</f>
        <v>42417.926999999996</v>
      </c>
      <c r="Y99" s="27">
        <f>INDEX('AEO 2022 52'!23:23,MATCH(Y$4,'AEO 2022 52'!$13:$13,0))*1000</f>
        <v>42450.802000000003</v>
      </c>
      <c r="Z99" s="27">
        <f>INDEX('AEO 2022 52'!23:23,MATCH(Z$4,'AEO 2022 52'!$13:$13,0))*1000</f>
        <v>42484.726000000002</v>
      </c>
      <c r="AA99" s="27">
        <f>INDEX('AEO 2022 52'!23:23,MATCH(AA$4,'AEO 2022 52'!$13:$13,0))*1000</f>
        <v>42518.203999999998</v>
      </c>
      <c r="AB99" s="27">
        <f>INDEX('AEO 2022 52'!23:23,MATCH(AB$4,'AEO 2022 52'!$13:$13,0))*1000</f>
        <v>42551.932999999997</v>
      </c>
      <c r="AC99" s="27">
        <f>INDEX('AEO 2022 52'!23:23,MATCH(AC$4,'AEO 2022 52'!$13:$13,0))*1000</f>
        <v>42584.548999999999</v>
      </c>
      <c r="AD99" s="27">
        <f>INDEX('AEO 2022 52'!23:23,MATCH(AD$4,'AEO 2022 52'!$13:$13,0))*1000</f>
        <v>42616.275999999998</v>
      </c>
      <c r="AE99" s="27">
        <f>INDEX('AEO 2022 52'!23:23,MATCH(AE$4,'AEO 2022 52'!$13:$13,0))*1000</f>
        <v>42648.032999999996</v>
      </c>
      <c r="AF99" s="27">
        <f>INDEX('AEO 2022 52'!23:23,MATCH(AF$4,'AEO 2022 52'!$13:$13,0))*1000</f>
        <v>42679.603999999999</v>
      </c>
      <c r="AG99" s="27">
        <f>INDEX('AEO 2022 52'!23:23,MATCH(AG$4,'AEO 2022 52'!$13:$13,0))*1000</f>
        <v>42693.26</v>
      </c>
    </row>
    <row r="100" spans="1:33" x14ac:dyDescent="0.25">
      <c r="B100" t="s">
        <v>167</v>
      </c>
      <c r="C100" s="27">
        <f>INDEX('AEO 2021 52'!24:24,MATCH(C$4,'AEO 2021 52'!$14:$14,0))*1000</f>
        <v>33635.86</v>
      </c>
      <c r="D100" s="27">
        <f>INDEX('AEO 2022 52'!24:24,MATCH(D$4,'AEO 2022 52'!$13:$13,0))*1000</f>
        <v>31365.495999999999</v>
      </c>
      <c r="E100" s="27">
        <f>INDEX('AEO 2022 52'!24:24,MATCH(E$4,'AEO 2022 52'!$13:$13,0))*1000</f>
        <v>31473.112000000001</v>
      </c>
      <c r="F100" s="27">
        <f>INDEX('AEO 2022 52'!24:24,MATCH(F$4,'AEO 2022 52'!$13:$13,0))*1000</f>
        <v>31573.109</v>
      </c>
      <c r="G100" s="27">
        <f>INDEX('AEO 2022 52'!24:24,MATCH(G$4,'AEO 2022 52'!$13:$13,0))*1000</f>
        <v>31669.306</v>
      </c>
      <c r="H100" s="27">
        <f>INDEX('AEO 2022 52'!24:24,MATCH(H$4,'AEO 2022 52'!$13:$13,0))*1000</f>
        <v>31780.277000000002</v>
      </c>
      <c r="I100" s="27">
        <f>INDEX('AEO 2022 52'!24:24,MATCH(I$4,'AEO 2022 52'!$13:$13,0))*1000</f>
        <v>31877.213</v>
      </c>
      <c r="J100" s="27">
        <f>INDEX('AEO 2022 52'!24:24,MATCH(J$4,'AEO 2022 52'!$13:$13,0))*1000</f>
        <v>31974.556</v>
      </c>
      <c r="K100" s="27">
        <f>INDEX('AEO 2022 52'!24:24,MATCH(K$4,'AEO 2022 52'!$13:$13,0))*1000</f>
        <v>32071.823</v>
      </c>
      <c r="L100" s="27">
        <f>INDEX('AEO 2022 52'!24:24,MATCH(L$4,'AEO 2022 52'!$13:$13,0))*1000</f>
        <v>32169.037000000004</v>
      </c>
      <c r="M100" s="27">
        <f>INDEX('AEO 2022 52'!24:24,MATCH(M$4,'AEO 2022 52'!$13:$13,0))*1000</f>
        <v>32266.063999999998</v>
      </c>
      <c r="N100" s="27">
        <f>INDEX('AEO 2022 52'!24:24,MATCH(N$4,'AEO 2022 52'!$13:$13,0))*1000</f>
        <v>32363.208999999999</v>
      </c>
      <c r="O100" s="27">
        <f>INDEX('AEO 2022 52'!24:24,MATCH(O$4,'AEO 2022 52'!$13:$13,0))*1000</f>
        <v>32455.105000000003</v>
      </c>
      <c r="P100" s="27">
        <f>INDEX('AEO 2022 52'!24:24,MATCH(P$4,'AEO 2022 52'!$13:$13,0))*1000</f>
        <v>32534.218000000004</v>
      </c>
      <c r="Q100" s="27">
        <f>INDEX('AEO 2022 52'!24:24,MATCH(Q$4,'AEO 2022 52'!$13:$13,0))*1000</f>
        <v>32533.623</v>
      </c>
      <c r="R100" s="27">
        <f>INDEX('AEO 2022 52'!24:24,MATCH(R$4,'AEO 2022 52'!$13:$13,0))*1000</f>
        <v>32519.131000000001</v>
      </c>
      <c r="S100" s="27">
        <f>INDEX('AEO 2022 52'!24:24,MATCH(S$4,'AEO 2022 52'!$13:$13,0))*1000</f>
        <v>32521.796999999999</v>
      </c>
      <c r="T100" s="27">
        <f>INDEX('AEO 2022 52'!24:24,MATCH(T$4,'AEO 2022 52'!$13:$13,0))*1000</f>
        <v>32526.600000000002</v>
      </c>
      <c r="U100" s="27">
        <f>INDEX('AEO 2022 52'!24:24,MATCH(U$4,'AEO 2022 52'!$13:$13,0))*1000</f>
        <v>32534.709999999995</v>
      </c>
      <c r="V100" s="27">
        <f>INDEX('AEO 2022 52'!24:24,MATCH(V$4,'AEO 2022 52'!$13:$13,0))*1000</f>
        <v>32543.300999999999</v>
      </c>
      <c r="W100" s="27">
        <f>INDEX('AEO 2022 52'!24:24,MATCH(W$4,'AEO 2022 52'!$13:$13,0))*1000</f>
        <v>32556.148999999998</v>
      </c>
      <c r="X100" s="27">
        <f>INDEX('AEO 2022 52'!24:24,MATCH(X$4,'AEO 2022 52'!$13:$13,0))*1000</f>
        <v>32565.097999999998</v>
      </c>
      <c r="Y100" s="27">
        <f>INDEX('AEO 2022 52'!24:24,MATCH(Y$4,'AEO 2022 52'!$13:$13,0))*1000</f>
        <v>32575.313999999998</v>
      </c>
      <c r="Z100" s="27">
        <f>INDEX('AEO 2022 52'!24:24,MATCH(Z$4,'AEO 2022 52'!$13:$13,0))*1000</f>
        <v>32582.661</v>
      </c>
      <c r="AA100" s="27">
        <f>INDEX('AEO 2022 52'!24:24,MATCH(AA$4,'AEO 2022 52'!$13:$13,0))*1000</f>
        <v>32591.098999999998</v>
      </c>
      <c r="AB100" s="27">
        <f>INDEX('AEO 2022 52'!24:24,MATCH(AB$4,'AEO 2022 52'!$13:$13,0))*1000</f>
        <v>32599.330999999998</v>
      </c>
      <c r="AC100" s="27">
        <f>INDEX('AEO 2022 52'!24:24,MATCH(AC$4,'AEO 2022 52'!$13:$13,0))*1000</f>
        <v>32607.407000000003</v>
      </c>
      <c r="AD100" s="27">
        <f>INDEX('AEO 2022 52'!24:24,MATCH(AD$4,'AEO 2022 52'!$13:$13,0))*1000</f>
        <v>32615.448</v>
      </c>
      <c r="AE100" s="27">
        <f>INDEX('AEO 2022 52'!24:24,MATCH(AE$4,'AEO 2022 52'!$13:$13,0))*1000</f>
        <v>32624.569</v>
      </c>
      <c r="AF100" s="27">
        <f>INDEX('AEO 2022 52'!24:24,MATCH(AF$4,'AEO 2022 52'!$13:$13,0))*1000</f>
        <v>32633.175000000003</v>
      </c>
      <c r="AG100" s="27">
        <f>INDEX('AEO 2022 52'!24:24,MATCH(AG$4,'AEO 2022 52'!$13:$13,0))*1000</f>
        <v>32635.998</v>
      </c>
    </row>
    <row r="101" spans="1:33" x14ac:dyDescent="0.25">
      <c r="B101" t="s">
        <v>174</v>
      </c>
      <c r="C101" s="27">
        <f>INDEX('AEO 2021 52'!25:25,MATCH(C$4,'AEO 2021 52'!$14:$14,0))*1000</f>
        <v>38784.153000000006</v>
      </c>
      <c r="D101" s="27">
        <f>INDEX('AEO 2022 52'!25:25,MATCH(D$4,'AEO 2022 52'!$13:$13,0))*1000</f>
        <v>37499.748</v>
      </c>
      <c r="E101" s="27">
        <f>INDEX('AEO 2022 52'!25:25,MATCH(E$4,'AEO 2022 52'!$13:$13,0))*1000</f>
        <v>37643.185000000005</v>
      </c>
      <c r="F101" s="27">
        <f>INDEX('AEO 2022 52'!25:25,MATCH(F$4,'AEO 2022 52'!$13:$13,0))*1000</f>
        <v>37829.703999999998</v>
      </c>
      <c r="G101" s="27">
        <f>INDEX('AEO 2022 52'!25:25,MATCH(G$4,'AEO 2022 52'!$13:$13,0))*1000</f>
        <v>38054.665000000001</v>
      </c>
      <c r="H101" s="27">
        <f>INDEX('AEO 2022 52'!25:25,MATCH(H$4,'AEO 2022 52'!$13:$13,0))*1000</f>
        <v>38177.813999999998</v>
      </c>
      <c r="I101" s="27">
        <f>INDEX('AEO 2022 52'!25:25,MATCH(I$4,'AEO 2022 52'!$13:$13,0))*1000</f>
        <v>38314.991000000002</v>
      </c>
      <c r="J101" s="27">
        <f>INDEX('AEO 2022 52'!25:25,MATCH(J$4,'AEO 2022 52'!$13:$13,0))*1000</f>
        <v>38453.423000000003</v>
      </c>
      <c r="K101" s="27">
        <f>INDEX('AEO 2022 52'!25:25,MATCH(K$4,'AEO 2022 52'!$13:$13,0))*1000</f>
        <v>38593.536</v>
      </c>
      <c r="L101" s="27">
        <f>INDEX('AEO 2022 52'!25:25,MATCH(L$4,'AEO 2022 52'!$13:$13,0))*1000</f>
        <v>38711.585999999996</v>
      </c>
      <c r="M101" s="27">
        <f>INDEX('AEO 2022 52'!25:25,MATCH(M$4,'AEO 2022 52'!$13:$13,0))*1000</f>
        <v>38822.974999999999</v>
      </c>
      <c r="N101" s="27">
        <f>INDEX('AEO 2022 52'!25:25,MATCH(N$4,'AEO 2022 52'!$13:$13,0))*1000</f>
        <v>38932.304000000004</v>
      </c>
      <c r="O101" s="27">
        <f>INDEX('AEO 2022 52'!25:25,MATCH(O$4,'AEO 2022 52'!$13:$13,0))*1000</f>
        <v>39036.567999999999</v>
      </c>
      <c r="P101" s="27">
        <f>INDEX('AEO 2022 52'!25:25,MATCH(P$4,'AEO 2022 52'!$13:$13,0))*1000</f>
        <v>39139.548999999999</v>
      </c>
      <c r="Q101" s="27">
        <f>INDEX('AEO 2022 52'!25:25,MATCH(Q$4,'AEO 2022 52'!$13:$13,0))*1000</f>
        <v>39172.466</v>
      </c>
      <c r="R101" s="27">
        <f>INDEX('AEO 2022 52'!25:25,MATCH(R$4,'AEO 2022 52'!$13:$13,0))*1000</f>
        <v>39187.781999999999</v>
      </c>
      <c r="S101" s="27">
        <f>INDEX('AEO 2022 52'!25:25,MATCH(S$4,'AEO 2022 52'!$13:$13,0))*1000</f>
        <v>39187.964999999997</v>
      </c>
      <c r="T101" s="27">
        <f>INDEX('AEO 2022 52'!25:25,MATCH(T$4,'AEO 2022 52'!$13:$13,0))*1000</f>
        <v>39204.590000000004</v>
      </c>
      <c r="U101" s="27">
        <f>INDEX('AEO 2022 52'!25:25,MATCH(U$4,'AEO 2022 52'!$13:$13,0))*1000</f>
        <v>39220.996999999996</v>
      </c>
      <c r="V101" s="27">
        <f>INDEX('AEO 2022 52'!25:25,MATCH(V$4,'AEO 2022 52'!$13:$13,0))*1000</f>
        <v>39238.255000000005</v>
      </c>
      <c r="W101" s="27">
        <f>INDEX('AEO 2022 52'!25:25,MATCH(W$4,'AEO 2022 52'!$13:$13,0))*1000</f>
        <v>39255.156999999999</v>
      </c>
      <c r="X101" s="27">
        <f>INDEX('AEO 2022 52'!25:25,MATCH(X$4,'AEO 2022 52'!$13:$13,0))*1000</f>
        <v>39269.981</v>
      </c>
      <c r="Y101" s="27">
        <f>INDEX('AEO 2022 52'!25:25,MATCH(Y$4,'AEO 2022 52'!$13:$13,0))*1000</f>
        <v>39285.217000000004</v>
      </c>
      <c r="Z101" s="27">
        <f>INDEX('AEO 2022 52'!25:25,MATCH(Z$4,'AEO 2022 52'!$13:$13,0))*1000</f>
        <v>39296.635000000002</v>
      </c>
      <c r="AA101" s="27">
        <f>INDEX('AEO 2022 52'!25:25,MATCH(AA$4,'AEO 2022 52'!$13:$13,0))*1000</f>
        <v>39306.148999999998</v>
      </c>
      <c r="AB101" s="27">
        <f>INDEX('AEO 2022 52'!25:25,MATCH(AB$4,'AEO 2022 52'!$13:$13,0))*1000</f>
        <v>39317.402000000002</v>
      </c>
      <c r="AC101" s="27">
        <f>INDEX('AEO 2022 52'!25:25,MATCH(AC$4,'AEO 2022 52'!$13:$13,0))*1000</f>
        <v>39328.873</v>
      </c>
      <c r="AD101" s="27">
        <f>INDEX('AEO 2022 52'!25:25,MATCH(AD$4,'AEO 2022 52'!$13:$13,0))*1000</f>
        <v>39339.542000000001</v>
      </c>
      <c r="AE101" s="27">
        <f>INDEX('AEO 2022 52'!25:25,MATCH(AE$4,'AEO 2022 52'!$13:$13,0))*1000</f>
        <v>39354.377999999997</v>
      </c>
      <c r="AF101" s="27">
        <f>INDEX('AEO 2022 52'!25:25,MATCH(AF$4,'AEO 2022 52'!$13:$13,0))*1000</f>
        <v>39366.230000000003</v>
      </c>
      <c r="AG101" s="27">
        <f>INDEX('AEO 2022 52'!25:25,MATCH(AG$4,'AEO 2022 52'!$13:$13,0))*1000</f>
        <v>39374.564999999995</v>
      </c>
    </row>
    <row r="102" spans="1:33" x14ac:dyDescent="0.25">
      <c r="B102" t="s">
        <v>175</v>
      </c>
      <c r="C102" s="27">
        <f>INDEX('AEO 2021 52'!26:26,MATCH(C$4,'AEO 2021 52'!$14:$14,0))*1000</f>
        <v>33674.366000000002</v>
      </c>
      <c r="D102" s="27">
        <f>INDEX('AEO 2022 52'!26:26,MATCH(D$4,'AEO 2022 52'!$13:$13,0))*1000</f>
        <v>30286.076000000001</v>
      </c>
      <c r="E102" s="27">
        <f>INDEX('AEO 2022 52'!26:26,MATCH(E$4,'AEO 2022 52'!$13:$13,0))*1000</f>
        <v>30431.263000000003</v>
      </c>
      <c r="F102" s="27">
        <f>INDEX('AEO 2022 52'!26:26,MATCH(F$4,'AEO 2022 52'!$13:$13,0))*1000</f>
        <v>30721.406999999999</v>
      </c>
      <c r="G102" s="27">
        <f>INDEX('AEO 2022 52'!26:26,MATCH(G$4,'AEO 2022 52'!$13:$13,0))*1000</f>
        <v>31039.86</v>
      </c>
      <c r="H102" s="27">
        <f>INDEX('AEO 2022 52'!26:26,MATCH(H$4,'AEO 2022 52'!$13:$13,0))*1000</f>
        <v>31226.185000000001</v>
      </c>
      <c r="I102" s="27">
        <f>INDEX('AEO 2022 52'!26:26,MATCH(I$4,'AEO 2022 52'!$13:$13,0))*1000</f>
        <v>31419.900999999998</v>
      </c>
      <c r="J102" s="27">
        <f>INDEX('AEO 2022 52'!26:26,MATCH(J$4,'AEO 2022 52'!$13:$13,0))*1000</f>
        <v>31587.891</v>
      </c>
      <c r="K102" s="27">
        <f>INDEX('AEO 2022 52'!26:26,MATCH(K$4,'AEO 2022 52'!$13:$13,0))*1000</f>
        <v>31762.304</v>
      </c>
      <c r="L102" s="27">
        <f>INDEX('AEO 2022 52'!26:26,MATCH(L$4,'AEO 2022 52'!$13:$13,0))*1000</f>
        <v>31909.716</v>
      </c>
      <c r="M102" s="27">
        <f>INDEX('AEO 2022 52'!26:26,MATCH(M$4,'AEO 2022 52'!$13:$13,0))*1000</f>
        <v>32032.710999999999</v>
      </c>
      <c r="N102" s="27">
        <f>INDEX('AEO 2022 52'!26:26,MATCH(N$4,'AEO 2022 52'!$13:$13,0))*1000</f>
        <v>32144.516000000003</v>
      </c>
      <c r="O102" s="27">
        <f>INDEX('AEO 2022 52'!26:26,MATCH(O$4,'AEO 2022 52'!$13:$13,0))*1000</f>
        <v>32245.933999999997</v>
      </c>
      <c r="P102" s="27">
        <f>INDEX('AEO 2022 52'!26:26,MATCH(P$4,'AEO 2022 52'!$13:$13,0))*1000</f>
        <v>32346.848000000002</v>
      </c>
      <c r="Q102" s="27">
        <f>INDEX('AEO 2022 52'!26:26,MATCH(Q$4,'AEO 2022 52'!$13:$13,0))*1000</f>
        <v>32379.623000000003</v>
      </c>
      <c r="R102" s="27">
        <f>INDEX('AEO 2022 52'!26:26,MATCH(R$4,'AEO 2022 52'!$13:$13,0))*1000</f>
        <v>32399.864000000001</v>
      </c>
      <c r="S102" s="27">
        <f>INDEX('AEO 2022 52'!26:26,MATCH(S$4,'AEO 2022 52'!$13:$13,0))*1000</f>
        <v>32419.659000000003</v>
      </c>
      <c r="T102" s="27">
        <f>INDEX('AEO 2022 52'!26:26,MATCH(T$4,'AEO 2022 52'!$13:$13,0))*1000</f>
        <v>32459.499</v>
      </c>
      <c r="U102" s="27">
        <f>INDEX('AEO 2022 52'!26:26,MATCH(U$4,'AEO 2022 52'!$13:$13,0))*1000</f>
        <v>32475.456000000002</v>
      </c>
      <c r="V102" s="27">
        <f>INDEX('AEO 2022 52'!26:26,MATCH(V$4,'AEO 2022 52'!$13:$13,0))*1000</f>
        <v>32492.511999999999</v>
      </c>
      <c r="W102" s="27">
        <f>INDEX('AEO 2022 52'!26:26,MATCH(W$4,'AEO 2022 52'!$13:$13,0))*1000</f>
        <v>32507.553</v>
      </c>
      <c r="X102" s="27">
        <f>INDEX('AEO 2022 52'!26:26,MATCH(X$4,'AEO 2022 52'!$13:$13,0))*1000</f>
        <v>32522.717000000001</v>
      </c>
      <c r="Y102" s="27">
        <f>INDEX('AEO 2022 52'!26:26,MATCH(Y$4,'AEO 2022 52'!$13:$13,0))*1000</f>
        <v>32537.533000000003</v>
      </c>
      <c r="Z102" s="27">
        <f>INDEX('AEO 2022 52'!26:26,MATCH(Z$4,'AEO 2022 52'!$13:$13,0))*1000</f>
        <v>32550.994999999999</v>
      </c>
      <c r="AA102" s="27">
        <f>INDEX('AEO 2022 52'!26:26,MATCH(AA$4,'AEO 2022 52'!$13:$13,0))*1000</f>
        <v>32564.632000000001</v>
      </c>
      <c r="AB102" s="27">
        <f>INDEX('AEO 2022 52'!26:26,MATCH(AB$4,'AEO 2022 52'!$13:$13,0))*1000</f>
        <v>32578.243000000002</v>
      </c>
      <c r="AC102" s="27">
        <f>INDEX('AEO 2022 52'!26:26,MATCH(AC$4,'AEO 2022 52'!$13:$13,0))*1000</f>
        <v>32591.576000000005</v>
      </c>
      <c r="AD102" s="27">
        <f>INDEX('AEO 2022 52'!26:26,MATCH(AD$4,'AEO 2022 52'!$13:$13,0))*1000</f>
        <v>32604.42</v>
      </c>
      <c r="AE102" s="27">
        <f>INDEX('AEO 2022 52'!26:26,MATCH(AE$4,'AEO 2022 52'!$13:$13,0))*1000</f>
        <v>32619.239999999998</v>
      </c>
      <c r="AF102" s="27">
        <f>INDEX('AEO 2022 52'!26:26,MATCH(AF$4,'AEO 2022 52'!$13:$13,0))*1000</f>
        <v>32633.068000000003</v>
      </c>
      <c r="AG102" s="27">
        <f>INDEX('AEO 2022 52'!26:26,MATCH(AG$4,'AEO 2022 52'!$13:$13,0))*1000</f>
        <v>32643.234</v>
      </c>
    </row>
    <row r="103" spans="1:33" x14ac:dyDescent="0.25">
      <c r="B103" t="s">
        <v>176</v>
      </c>
      <c r="C103" s="27">
        <f>INDEX('AEO 2021 52'!27:27,MATCH(C$4,'AEO 2021 52'!$14:$14,0))*1000</f>
        <v>31988.050000000003</v>
      </c>
      <c r="D103" s="27">
        <f>INDEX('AEO 2022 52'!27:27,MATCH(D$4,'AEO 2022 52'!$13:$13,0))*1000</f>
        <v>36480.446000000004</v>
      </c>
      <c r="E103" s="27">
        <f>INDEX('AEO 2022 52'!27:27,MATCH(E$4,'AEO 2022 52'!$13:$13,0))*1000</f>
        <v>36591.793000000005</v>
      </c>
      <c r="F103" s="27">
        <f>INDEX('AEO 2022 52'!27:27,MATCH(F$4,'AEO 2022 52'!$13:$13,0))*1000</f>
        <v>36711.219999999994</v>
      </c>
      <c r="G103" s="27">
        <f>INDEX('AEO 2022 52'!27:27,MATCH(G$4,'AEO 2022 52'!$13:$13,0))*1000</f>
        <v>36817.146000000001</v>
      </c>
      <c r="H103" s="27">
        <f>INDEX('AEO 2022 52'!27:27,MATCH(H$4,'AEO 2022 52'!$13:$13,0))*1000</f>
        <v>36910.088000000003</v>
      </c>
      <c r="I103" s="27">
        <f>INDEX('AEO 2022 52'!27:27,MATCH(I$4,'AEO 2022 52'!$13:$13,0))*1000</f>
        <v>37004.368000000002</v>
      </c>
      <c r="J103" s="27">
        <f>INDEX('AEO 2022 52'!27:27,MATCH(J$4,'AEO 2022 52'!$13:$13,0))*1000</f>
        <v>37098.976000000002</v>
      </c>
      <c r="K103" s="27">
        <f>INDEX('AEO 2022 52'!27:27,MATCH(K$4,'AEO 2022 52'!$13:$13,0))*1000</f>
        <v>37194.965000000004</v>
      </c>
      <c r="L103" s="27">
        <f>INDEX('AEO 2022 52'!27:27,MATCH(L$4,'AEO 2022 52'!$13:$13,0))*1000</f>
        <v>37290.900999999998</v>
      </c>
      <c r="M103" s="27">
        <f>INDEX('AEO 2022 52'!27:27,MATCH(M$4,'AEO 2022 52'!$13:$13,0))*1000</f>
        <v>37386.615999999995</v>
      </c>
      <c r="N103" s="27">
        <f>INDEX('AEO 2022 52'!27:27,MATCH(N$4,'AEO 2022 52'!$13:$13,0))*1000</f>
        <v>37483.07</v>
      </c>
      <c r="O103" s="27">
        <f>INDEX('AEO 2022 52'!27:27,MATCH(O$4,'AEO 2022 52'!$13:$13,0))*1000</f>
        <v>37579.048000000003</v>
      </c>
      <c r="P103" s="27">
        <f>INDEX('AEO 2022 52'!27:27,MATCH(P$4,'AEO 2022 52'!$13:$13,0))*1000</f>
        <v>37673.976999999999</v>
      </c>
      <c r="Q103" s="27">
        <f>INDEX('AEO 2022 52'!27:27,MATCH(Q$4,'AEO 2022 52'!$13:$13,0))*1000</f>
        <v>37691.75</v>
      </c>
      <c r="R103" s="27">
        <f>INDEX('AEO 2022 52'!27:27,MATCH(R$4,'AEO 2022 52'!$13:$13,0))*1000</f>
        <v>37688.453999999998</v>
      </c>
      <c r="S103" s="27">
        <f>INDEX('AEO 2022 52'!27:27,MATCH(S$4,'AEO 2022 52'!$13:$13,0))*1000</f>
        <v>37683.097999999998</v>
      </c>
      <c r="T103" s="27">
        <f>INDEX('AEO 2022 52'!27:27,MATCH(T$4,'AEO 2022 52'!$13:$13,0))*1000</f>
        <v>37677.428999999996</v>
      </c>
      <c r="U103" s="27">
        <f>INDEX('AEO 2022 52'!27:27,MATCH(U$4,'AEO 2022 52'!$13:$13,0))*1000</f>
        <v>37690.886999999995</v>
      </c>
      <c r="V103" s="27">
        <f>INDEX('AEO 2022 52'!27:27,MATCH(V$4,'AEO 2022 52'!$13:$13,0))*1000</f>
        <v>37703.792999999998</v>
      </c>
      <c r="W103" s="27">
        <f>INDEX('AEO 2022 52'!27:27,MATCH(W$4,'AEO 2022 52'!$13:$13,0))*1000</f>
        <v>37714.656999999999</v>
      </c>
      <c r="X103" s="27">
        <f>INDEX('AEO 2022 52'!27:27,MATCH(X$4,'AEO 2022 52'!$13:$13,0))*1000</f>
        <v>37725.586000000003</v>
      </c>
      <c r="Y103" s="27">
        <f>INDEX('AEO 2022 52'!27:27,MATCH(Y$4,'AEO 2022 52'!$13:$13,0))*1000</f>
        <v>37735.072999999997</v>
      </c>
      <c r="Z103" s="27">
        <f>INDEX('AEO 2022 52'!27:27,MATCH(Z$4,'AEO 2022 52'!$13:$13,0))*1000</f>
        <v>37738.906999999999</v>
      </c>
      <c r="AA103" s="27">
        <f>INDEX('AEO 2022 52'!27:27,MATCH(AA$4,'AEO 2022 52'!$13:$13,0))*1000</f>
        <v>37742.054000000004</v>
      </c>
      <c r="AB103" s="27">
        <f>INDEX('AEO 2022 52'!27:27,MATCH(AB$4,'AEO 2022 52'!$13:$13,0))*1000</f>
        <v>37742.775000000001</v>
      </c>
      <c r="AC103" s="27">
        <f>INDEX('AEO 2022 52'!27:27,MATCH(AC$4,'AEO 2022 52'!$13:$13,0))*1000</f>
        <v>37750.031000000003</v>
      </c>
      <c r="AD103" s="27">
        <f>INDEX('AEO 2022 52'!27:27,MATCH(AD$4,'AEO 2022 52'!$13:$13,0))*1000</f>
        <v>37759.974999999999</v>
      </c>
      <c r="AE103" s="27">
        <f>INDEX('AEO 2022 52'!27:27,MATCH(AE$4,'AEO 2022 52'!$13:$13,0))*1000</f>
        <v>37768.161999999997</v>
      </c>
      <c r="AF103" s="27">
        <f>INDEX('AEO 2022 52'!27:27,MATCH(AF$4,'AEO 2022 52'!$13:$13,0))*1000</f>
        <v>37777.175999999999</v>
      </c>
      <c r="AG103" s="27">
        <f>INDEX('AEO 2022 52'!27:27,MATCH(AG$4,'AEO 2022 52'!$13:$13,0))*1000</f>
        <v>37779.452999999994</v>
      </c>
    </row>
    <row r="104" spans="1:33" x14ac:dyDescent="0.25">
      <c r="B104" t="s">
        <v>177</v>
      </c>
      <c r="C104" s="27">
        <f>INDEX('AEO 2021 52'!28:28,MATCH(C$4,'AEO 2021 52'!$14:$14,0))*1000</f>
        <v>36650.196000000004</v>
      </c>
      <c r="D104" s="27">
        <f>INDEX('AEO 2022 52'!28:28,MATCH(D$4,'AEO 2022 52'!$13:$13,0))*1000</f>
        <v>42995.686000000002</v>
      </c>
      <c r="E104" s="27">
        <f>INDEX('AEO 2022 52'!28:28,MATCH(E$4,'AEO 2022 52'!$13:$13,0))*1000</f>
        <v>43090.964999999997</v>
      </c>
      <c r="F104" s="27">
        <f>INDEX('AEO 2022 52'!28:28,MATCH(F$4,'AEO 2022 52'!$13:$13,0))*1000</f>
        <v>43219.315000000002</v>
      </c>
      <c r="G104" s="27">
        <f>INDEX('AEO 2022 52'!28:28,MATCH(G$4,'AEO 2022 52'!$13:$13,0))*1000</f>
        <v>43347.385000000002</v>
      </c>
      <c r="H104" s="27">
        <f>INDEX('AEO 2022 52'!28:28,MATCH(H$4,'AEO 2022 52'!$13:$13,0))*1000</f>
        <v>43459.949000000001</v>
      </c>
      <c r="I104" s="27">
        <f>INDEX('AEO 2022 52'!28:28,MATCH(I$4,'AEO 2022 52'!$13:$13,0))*1000</f>
        <v>43559.189000000006</v>
      </c>
      <c r="J104" s="27">
        <f>INDEX('AEO 2022 52'!28:28,MATCH(J$4,'AEO 2022 52'!$13:$13,0))*1000</f>
        <v>43659.415999999997</v>
      </c>
      <c r="K104" s="27">
        <f>INDEX('AEO 2022 52'!28:28,MATCH(K$4,'AEO 2022 52'!$13:$13,0))*1000</f>
        <v>43762.481999999996</v>
      </c>
      <c r="L104" s="27">
        <f>INDEX('AEO 2022 52'!28:28,MATCH(L$4,'AEO 2022 52'!$13:$13,0))*1000</f>
        <v>43861.858</v>
      </c>
      <c r="M104" s="27">
        <f>INDEX('AEO 2022 52'!28:28,MATCH(M$4,'AEO 2022 52'!$13:$13,0))*1000</f>
        <v>43960.906999999999</v>
      </c>
      <c r="N104" s="27">
        <f>INDEX('AEO 2022 52'!28:28,MATCH(N$4,'AEO 2022 52'!$13:$13,0))*1000</f>
        <v>44061.340000000004</v>
      </c>
      <c r="O104" s="27">
        <f>INDEX('AEO 2022 52'!28:28,MATCH(O$4,'AEO 2022 52'!$13:$13,0))*1000</f>
        <v>44160.434999999998</v>
      </c>
      <c r="P104" s="27">
        <f>INDEX('AEO 2022 52'!28:28,MATCH(P$4,'AEO 2022 52'!$13:$13,0))*1000</f>
        <v>44261.432999999997</v>
      </c>
      <c r="Q104" s="27">
        <f>INDEX('AEO 2022 52'!28:28,MATCH(Q$4,'AEO 2022 52'!$13:$13,0))*1000</f>
        <v>44294.079000000005</v>
      </c>
      <c r="R104" s="27">
        <f>INDEX('AEO 2022 52'!28:28,MATCH(R$4,'AEO 2022 52'!$13:$13,0))*1000</f>
        <v>44313.03</v>
      </c>
      <c r="S104" s="27">
        <f>INDEX('AEO 2022 52'!28:28,MATCH(S$4,'AEO 2022 52'!$13:$13,0))*1000</f>
        <v>44329.945</v>
      </c>
      <c r="T104" s="27">
        <f>INDEX('AEO 2022 52'!28:28,MATCH(T$4,'AEO 2022 52'!$13:$13,0))*1000</f>
        <v>44344.420999999995</v>
      </c>
      <c r="U104" s="27">
        <f>INDEX('AEO 2022 52'!28:28,MATCH(U$4,'AEO 2022 52'!$13:$13,0))*1000</f>
        <v>44359.137999999999</v>
      </c>
      <c r="V104" s="27">
        <f>INDEX('AEO 2022 52'!28:28,MATCH(V$4,'AEO 2022 52'!$13:$13,0))*1000</f>
        <v>44373.959000000003</v>
      </c>
      <c r="W104" s="27">
        <f>INDEX('AEO 2022 52'!28:28,MATCH(W$4,'AEO 2022 52'!$13:$13,0))*1000</f>
        <v>44386.710999999996</v>
      </c>
      <c r="X104" s="27">
        <f>INDEX('AEO 2022 52'!28:28,MATCH(X$4,'AEO 2022 52'!$13:$13,0))*1000</f>
        <v>44399.264999999999</v>
      </c>
      <c r="Y104" s="27">
        <f>INDEX('AEO 2022 52'!28:28,MATCH(Y$4,'AEO 2022 52'!$13:$13,0))*1000</f>
        <v>44410.98</v>
      </c>
      <c r="Z104" s="27">
        <f>INDEX('AEO 2022 52'!28:28,MATCH(Z$4,'AEO 2022 52'!$13:$13,0))*1000</f>
        <v>44422.221999999994</v>
      </c>
      <c r="AA104" s="27">
        <f>INDEX('AEO 2022 52'!28:28,MATCH(AA$4,'AEO 2022 52'!$13:$13,0))*1000</f>
        <v>44432.975999999995</v>
      </c>
      <c r="AB104" s="27">
        <f>INDEX('AEO 2022 52'!28:28,MATCH(AB$4,'AEO 2022 52'!$13:$13,0))*1000</f>
        <v>44443.268000000004</v>
      </c>
      <c r="AC104" s="27">
        <f>INDEX('AEO 2022 52'!28:28,MATCH(AC$4,'AEO 2022 52'!$13:$13,0))*1000</f>
        <v>44453.425999999999</v>
      </c>
      <c r="AD104" s="27">
        <f>INDEX('AEO 2022 52'!28:28,MATCH(AD$4,'AEO 2022 52'!$13:$13,0))*1000</f>
        <v>44463.631000000001</v>
      </c>
      <c r="AE104" s="27">
        <f>INDEX('AEO 2022 52'!28:28,MATCH(AE$4,'AEO 2022 52'!$13:$13,0))*1000</f>
        <v>44473.949000000001</v>
      </c>
      <c r="AF104" s="27">
        <f>INDEX('AEO 2022 52'!28:28,MATCH(AF$4,'AEO 2022 52'!$13:$13,0))*1000</f>
        <v>44484.268000000004</v>
      </c>
      <c r="AG104" s="27">
        <f>INDEX('AEO 2022 52'!28:28,MATCH(AG$4,'AEO 2022 52'!$13:$13,0))*1000</f>
        <v>44488.868999999999</v>
      </c>
    </row>
    <row r="105" spans="1:33" x14ac:dyDescent="0.25">
      <c r="B105" t="s">
        <v>178</v>
      </c>
      <c r="C105" s="27">
        <f>INDEX('AEO 2021 52'!29:29,MATCH(C$4,'AEO 2021 52'!$14:$14,0))*1000</f>
        <v>63335.709000000003</v>
      </c>
      <c r="D105" s="27">
        <f>INDEX('AEO 2022 52'!29:29,MATCH(D$4,'AEO 2022 52'!$13:$13,0))*1000</f>
        <v>62387.103999999999</v>
      </c>
      <c r="E105" s="27">
        <f>INDEX('AEO 2022 52'!29:29,MATCH(E$4,'AEO 2022 52'!$13:$13,0))*1000</f>
        <v>62528.087999999996</v>
      </c>
      <c r="F105" s="27">
        <f>INDEX('AEO 2022 52'!29:29,MATCH(F$4,'AEO 2022 52'!$13:$13,0))*1000</f>
        <v>62721.080999999998</v>
      </c>
      <c r="G105" s="27">
        <f>INDEX('AEO 2022 52'!29:29,MATCH(G$4,'AEO 2022 52'!$13:$13,0))*1000</f>
        <v>62903.911999999997</v>
      </c>
      <c r="H105" s="27">
        <f>INDEX('AEO 2022 52'!29:29,MATCH(H$4,'AEO 2022 52'!$13:$13,0))*1000</f>
        <v>63002.449000000001</v>
      </c>
      <c r="I105" s="27">
        <f>INDEX('AEO 2022 52'!29:29,MATCH(I$4,'AEO 2022 52'!$13:$13,0))*1000</f>
        <v>63117.702000000005</v>
      </c>
      <c r="J105" s="27">
        <f>INDEX('AEO 2022 52'!29:29,MATCH(J$4,'AEO 2022 52'!$13:$13,0))*1000</f>
        <v>63237.461000000003</v>
      </c>
      <c r="K105" s="27">
        <f>INDEX('AEO 2022 52'!29:29,MATCH(K$4,'AEO 2022 52'!$13:$13,0))*1000</f>
        <v>63363.036999999997</v>
      </c>
      <c r="L105" s="27">
        <f>INDEX('AEO 2022 52'!29:29,MATCH(L$4,'AEO 2022 52'!$13:$13,0))*1000</f>
        <v>63472.728999999999</v>
      </c>
      <c r="M105" s="27">
        <f>INDEX('AEO 2022 52'!29:29,MATCH(M$4,'AEO 2022 52'!$13:$13,0))*1000</f>
        <v>63575.909</v>
      </c>
      <c r="N105" s="27">
        <f>INDEX('AEO 2022 52'!29:29,MATCH(N$4,'AEO 2022 52'!$13:$13,0))*1000</f>
        <v>63679.131000000001</v>
      </c>
      <c r="O105" s="27">
        <f>INDEX('AEO 2022 52'!29:29,MATCH(O$4,'AEO 2022 52'!$13:$13,0))*1000</f>
        <v>63779.369000000006</v>
      </c>
      <c r="P105" s="27">
        <f>INDEX('AEO 2022 52'!29:29,MATCH(P$4,'AEO 2022 52'!$13:$13,0))*1000</f>
        <v>63884.365000000005</v>
      </c>
      <c r="Q105" s="27">
        <f>INDEX('AEO 2022 52'!29:29,MATCH(Q$4,'AEO 2022 52'!$13:$13,0))*1000</f>
        <v>63919.665999999997</v>
      </c>
      <c r="R105" s="27">
        <f>INDEX('AEO 2022 52'!29:29,MATCH(R$4,'AEO 2022 52'!$13:$13,0))*1000</f>
        <v>63941.113000000005</v>
      </c>
      <c r="S105" s="27">
        <f>INDEX('AEO 2022 52'!29:29,MATCH(S$4,'AEO 2022 52'!$13:$13,0))*1000</f>
        <v>63962.192999999999</v>
      </c>
      <c r="T105" s="27">
        <f>INDEX('AEO 2022 52'!29:29,MATCH(T$4,'AEO 2022 52'!$13:$13,0))*1000</f>
        <v>63992.911999999997</v>
      </c>
      <c r="U105" s="27">
        <f>INDEX('AEO 2022 52'!29:29,MATCH(U$4,'AEO 2022 52'!$13:$13,0))*1000</f>
        <v>64011.275999999998</v>
      </c>
      <c r="V105" s="27">
        <f>INDEX('AEO 2022 52'!29:29,MATCH(V$4,'AEO 2022 52'!$13:$13,0))*1000</f>
        <v>64029.563999999991</v>
      </c>
      <c r="W105" s="27">
        <f>INDEX('AEO 2022 52'!29:29,MATCH(W$4,'AEO 2022 52'!$13:$13,0))*1000</f>
        <v>64043.587</v>
      </c>
      <c r="X105" s="27">
        <f>INDEX('AEO 2022 52'!29:29,MATCH(X$4,'AEO 2022 52'!$13:$13,0))*1000</f>
        <v>64058.402999999998</v>
      </c>
      <c r="Y105" s="27">
        <f>INDEX('AEO 2022 52'!29:29,MATCH(Y$4,'AEO 2022 52'!$13:$13,0))*1000</f>
        <v>64071.663</v>
      </c>
      <c r="Z105" s="27">
        <f>INDEX('AEO 2022 52'!29:29,MATCH(Z$4,'AEO 2022 52'!$13:$13,0))*1000</f>
        <v>64081.717999999993</v>
      </c>
      <c r="AA105" s="27">
        <f>INDEX('AEO 2022 52'!29:29,MATCH(AA$4,'AEO 2022 52'!$13:$13,0))*1000</f>
        <v>64090.11099999999</v>
      </c>
      <c r="AB105" s="27">
        <f>INDEX('AEO 2022 52'!29:29,MATCH(AB$4,'AEO 2022 52'!$13:$13,0))*1000</f>
        <v>64097.442999999999</v>
      </c>
      <c r="AC105" s="27">
        <f>INDEX('AEO 2022 52'!29:29,MATCH(AC$4,'AEO 2022 52'!$13:$13,0))*1000</f>
        <v>64110.457999999991</v>
      </c>
      <c r="AD105" s="27">
        <f>INDEX('AEO 2022 52'!29:29,MATCH(AD$4,'AEO 2022 52'!$13:$13,0))*1000</f>
        <v>64119.567999999999</v>
      </c>
      <c r="AE105" s="27">
        <f>INDEX('AEO 2022 52'!29:29,MATCH(AE$4,'AEO 2022 52'!$13:$13,0))*1000</f>
        <v>64130.554000000004</v>
      </c>
      <c r="AF105" s="27">
        <f>INDEX('AEO 2022 52'!29:29,MATCH(AF$4,'AEO 2022 52'!$13:$13,0))*1000</f>
        <v>64138.710000000006</v>
      </c>
      <c r="AG105" s="27">
        <f>INDEX('AEO 2022 52'!29:29,MATCH(AG$4,'AEO 2022 52'!$13:$13,0))*1000</f>
        <v>64142.792000000001</v>
      </c>
    </row>
    <row r="106" spans="1:33" x14ac:dyDescent="0.25">
      <c r="B106" t="s">
        <v>220</v>
      </c>
      <c r="C106" s="27">
        <f>INDEX('AEO 2021 52'!30:30,MATCH(C$4,'AEO 2021 52'!$14:$14,0))*1000</f>
        <v>31950.379999999997</v>
      </c>
      <c r="D106" s="27">
        <f>INDEX('AEO 2022 52'!30:30,MATCH(D$4,'AEO 2022 52'!$13:$13,0))*1000</f>
        <v>30846.108999999997</v>
      </c>
      <c r="E106" s="27">
        <f>INDEX('AEO 2022 52'!30:30,MATCH(E$4,'AEO 2022 52'!$13:$13,0))*1000</f>
        <v>30910.498</v>
      </c>
      <c r="F106" s="27">
        <f>INDEX('AEO 2022 52'!30:30,MATCH(F$4,'AEO 2022 52'!$13:$13,0))*1000</f>
        <v>31063.91</v>
      </c>
      <c r="G106" s="27">
        <f>INDEX('AEO 2022 52'!30:30,MATCH(G$4,'AEO 2022 52'!$13:$13,0))*1000</f>
        <v>31227.428</v>
      </c>
      <c r="H106" s="27">
        <f>INDEX('AEO 2022 52'!30:30,MATCH(H$4,'AEO 2022 52'!$13:$13,0))*1000</f>
        <v>31347.382000000001</v>
      </c>
      <c r="I106" s="27">
        <f>INDEX('AEO 2022 52'!30:30,MATCH(I$4,'AEO 2022 52'!$13:$13,0))*1000</f>
        <v>31466.411999999997</v>
      </c>
      <c r="J106" s="27">
        <f>INDEX('AEO 2022 52'!30:30,MATCH(J$4,'AEO 2022 52'!$13:$13,0))*1000</f>
        <v>31585.732</v>
      </c>
      <c r="K106" s="27">
        <f>INDEX('AEO 2022 52'!30:30,MATCH(K$4,'AEO 2022 52'!$13:$13,0))*1000</f>
        <v>31710.854000000003</v>
      </c>
      <c r="L106" s="27">
        <f>INDEX('AEO 2022 52'!30:30,MATCH(L$4,'AEO 2022 52'!$13:$13,0))*1000</f>
        <v>31830.186999999998</v>
      </c>
      <c r="M106" s="27">
        <f>INDEX('AEO 2022 52'!30:30,MATCH(M$4,'AEO 2022 52'!$13:$13,0))*1000</f>
        <v>31943.014000000003</v>
      </c>
      <c r="N106" s="27">
        <f>INDEX('AEO 2022 52'!30:30,MATCH(N$4,'AEO 2022 52'!$13:$13,0))*1000</f>
        <v>32056.755000000001</v>
      </c>
      <c r="O106" s="27">
        <f>INDEX('AEO 2022 52'!30:30,MATCH(O$4,'AEO 2022 52'!$13:$13,0))*1000</f>
        <v>32163.085999999999</v>
      </c>
      <c r="P106" s="27">
        <f>INDEX('AEO 2022 52'!30:30,MATCH(P$4,'AEO 2022 52'!$13:$13,0))*1000</f>
        <v>32274.203999999998</v>
      </c>
      <c r="Q106" s="27">
        <f>INDEX('AEO 2022 52'!30:30,MATCH(Q$4,'AEO 2022 52'!$13:$13,0))*1000</f>
        <v>32316.752999999997</v>
      </c>
      <c r="R106" s="27">
        <f>INDEX('AEO 2022 52'!30:30,MATCH(R$4,'AEO 2022 52'!$13:$13,0))*1000</f>
        <v>32346.577000000005</v>
      </c>
      <c r="S106" s="27">
        <f>INDEX('AEO 2022 52'!30:30,MATCH(S$4,'AEO 2022 52'!$13:$13,0))*1000</f>
        <v>32376.06</v>
      </c>
      <c r="T106" s="27">
        <f>INDEX('AEO 2022 52'!30:30,MATCH(T$4,'AEO 2022 52'!$13:$13,0))*1000</f>
        <v>32406.863999999998</v>
      </c>
      <c r="U106" s="27">
        <f>INDEX('AEO 2022 52'!30:30,MATCH(U$4,'AEO 2022 52'!$13:$13,0))*1000</f>
        <v>32432.364999999998</v>
      </c>
      <c r="V106" s="27">
        <f>INDEX('AEO 2022 52'!30:30,MATCH(V$4,'AEO 2022 52'!$13:$13,0))*1000</f>
        <v>32458.885000000002</v>
      </c>
      <c r="W106" s="27">
        <f>INDEX('AEO 2022 52'!30:30,MATCH(W$4,'AEO 2022 52'!$13:$13,0))*1000</f>
        <v>32478.988999999998</v>
      </c>
      <c r="X106" s="27">
        <f>INDEX('AEO 2022 52'!30:30,MATCH(X$4,'AEO 2022 52'!$13:$13,0))*1000</f>
        <v>32499.687000000002</v>
      </c>
      <c r="Y106" s="27">
        <f>INDEX('AEO 2022 52'!30:30,MATCH(Y$4,'AEO 2022 52'!$13:$13,0))*1000</f>
        <v>32519.073</v>
      </c>
      <c r="Z106" s="27">
        <f>INDEX('AEO 2022 52'!30:30,MATCH(Z$4,'AEO 2022 52'!$13:$13,0))*1000</f>
        <v>32537.849000000002</v>
      </c>
      <c r="AA106" s="27">
        <f>INDEX('AEO 2022 52'!30:30,MATCH(AA$4,'AEO 2022 52'!$13:$13,0))*1000</f>
        <v>32556.702000000001</v>
      </c>
      <c r="AB106" s="27">
        <f>INDEX('AEO 2022 52'!30:30,MATCH(AB$4,'AEO 2022 52'!$13:$13,0))*1000</f>
        <v>32575.603000000003</v>
      </c>
      <c r="AC106" s="27">
        <f>INDEX('AEO 2022 52'!30:30,MATCH(AC$4,'AEO 2022 52'!$13:$13,0))*1000</f>
        <v>32594.284000000003</v>
      </c>
      <c r="AD106" s="27">
        <f>INDEX('AEO 2022 52'!30:30,MATCH(AD$4,'AEO 2022 52'!$13:$13,0))*1000</f>
        <v>32613.922000000002</v>
      </c>
      <c r="AE106" s="27">
        <f>INDEX('AEO 2022 52'!30:30,MATCH(AE$4,'AEO 2022 52'!$13:$13,0))*1000</f>
        <v>32632.275000000001</v>
      </c>
      <c r="AF106" s="27">
        <f>INDEX('AEO 2022 52'!30:30,MATCH(AF$4,'AEO 2022 52'!$13:$13,0))*1000</f>
        <v>32651.398000000001</v>
      </c>
      <c r="AG106" s="27">
        <f>INDEX('AEO 2022 52'!30:30,MATCH(AG$4,'AEO 2022 52'!$13:$13,0))*1000</f>
        <v>32666.415999999997</v>
      </c>
    </row>
    <row r="107" spans="1:33" x14ac:dyDescent="0.25">
      <c r="B107" t="s">
        <v>221</v>
      </c>
      <c r="C107" s="27">
        <f>INDEX('AEO 2021 52'!31:31,MATCH(C$4,'AEO 2021 52'!$14:$14,0))*1000</f>
        <v>44190.502</v>
      </c>
      <c r="D107" s="27">
        <f>INDEX('AEO 2022 52'!31:31,MATCH(D$4,'AEO 2022 52'!$13:$13,0))*1000</f>
        <v>43598.881000000001</v>
      </c>
      <c r="E107" s="27">
        <f>INDEX('AEO 2022 52'!31:31,MATCH(E$4,'AEO 2022 52'!$13:$13,0))*1000</f>
        <v>43659.447</v>
      </c>
      <c r="F107" s="27">
        <f>INDEX('AEO 2022 52'!31:31,MATCH(F$4,'AEO 2022 52'!$13:$13,0))*1000</f>
        <v>43781.345000000001</v>
      </c>
      <c r="G107" s="27">
        <f>INDEX('AEO 2022 52'!31:31,MATCH(G$4,'AEO 2022 52'!$13:$13,0))*1000</f>
        <v>43938.437999999995</v>
      </c>
      <c r="H107" s="27">
        <f>INDEX('AEO 2022 52'!31:31,MATCH(H$4,'AEO 2022 52'!$13:$13,0))*1000</f>
        <v>44069.724999999999</v>
      </c>
      <c r="I107" s="27">
        <f>INDEX('AEO 2022 52'!31:31,MATCH(I$4,'AEO 2022 52'!$13:$13,0))*1000</f>
        <v>44198.695999999996</v>
      </c>
      <c r="J107" s="27">
        <f>INDEX('AEO 2022 52'!31:31,MATCH(J$4,'AEO 2022 52'!$13:$13,0))*1000</f>
        <v>44323.692000000003</v>
      </c>
      <c r="K107" s="27">
        <f>INDEX('AEO 2022 52'!31:31,MATCH(K$4,'AEO 2022 52'!$13:$13,0))*1000</f>
        <v>44450.851000000002</v>
      </c>
      <c r="L107" s="27">
        <f>INDEX('AEO 2022 52'!31:31,MATCH(L$4,'AEO 2022 52'!$13:$13,0))*1000</f>
        <v>44567.31</v>
      </c>
      <c r="M107" s="27">
        <f>INDEX('AEO 2022 52'!31:31,MATCH(M$4,'AEO 2022 52'!$13:$13,0))*1000</f>
        <v>44679.703000000001</v>
      </c>
      <c r="N107" s="27">
        <f>INDEX('AEO 2022 52'!31:31,MATCH(N$4,'AEO 2022 52'!$13:$13,0))*1000</f>
        <v>44792.858</v>
      </c>
      <c r="O107" s="27">
        <f>INDEX('AEO 2022 52'!31:31,MATCH(O$4,'AEO 2022 52'!$13:$13,0))*1000</f>
        <v>44897.868999999999</v>
      </c>
      <c r="P107" s="27">
        <f>INDEX('AEO 2022 52'!31:31,MATCH(P$4,'AEO 2022 52'!$13:$13,0))*1000</f>
        <v>45006.752</v>
      </c>
      <c r="Q107" s="27">
        <f>INDEX('AEO 2022 52'!31:31,MATCH(Q$4,'AEO 2022 52'!$13:$13,0))*1000</f>
        <v>45046.23</v>
      </c>
      <c r="R107" s="27">
        <f>INDEX('AEO 2022 52'!31:31,MATCH(R$4,'AEO 2022 52'!$13:$13,0))*1000</f>
        <v>45056.198000000004</v>
      </c>
      <c r="S107" s="27">
        <f>INDEX('AEO 2022 52'!31:31,MATCH(S$4,'AEO 2022 52'!$13:$13,0))*1000</f>
        <v>45074.271999999997</v>
      </c>
      <c r="T107" s="27">
        <f>INDEX('AEO 2022 52'!31:31,MATCH(T$4,'AEO 2022 52'!$13:$13,0))*1000</f>
        <v>45092.650999999998</v>
      </c>
      <c r="U107" s="27">
        <f>INDEX('AEO 2022 52'!31:31,MATCH(U$4,'AEO 2022 52'!$13:$13,0))*1000</f>
        <v>45111.392999999996</v>
      </c>
      <c r="V107" s="27">
        <f>INDEX('AEO 2022 52'!31:31,MATCH(V$4,'AEO 2022 52'!$13:$13,0))*1000</f>
        <v>45132.888999999996</v>
      </c>
      <c r="W107" s="27">
        <f>INDEX('AEO 2022 52'!31:31,MATCH(W$4,'AEO 2022 52'!$13:$13,0))*1000</f>
        <v>45154.472000000002</v>
      </c>
      <c r="X107" s="27">
        <f>INDEX('AEO 2022 52'!31:31,MATCH(X$4,'AEO 2022 52'!$13:$13,0))*1000</f>
        <v>45173.733</v>
      </c>
      <c r="Y107" s="27">
        <f>INDEX('AEO 2022 52'!31:31,MATCH(Y$4,'AEO 2022 52'!$13:$13,0))*1000</f>
        <v>45193.500999999997</v>
      </c>
      <c r="Z107" s="27">
        <f>INDEX('AEO 2022 52'!31:31,MATCH(Z$4,'AEO 2022 52'!$13:$13,0))*1000</f>
        <v>45210.35</v>
      </c>
      <c r="AA107" s="27">
        <f>INDEX('AEO 2022 52'!31:31,MATCH(AA$4,'AEO 2022 52'!$13:$13,0))*1000</f>
        <v>45227.917000000001</v>
      </c>
      <c r="AB107" s="27">
        <f>INDEX('AEO 2022 52'!31:31,MATCH(AB$4,'AEO 2022 52'!$13:$13,0))*1000</f>
        <v>45245.593999999997</v>
      </c>
      <c r="AC107" s="27">
        <f>INDEX('AEO 2022 52'!31:31,MATCH(AC$4,'AEO 2022 52'!$13:$13,0))*1000</f>
        <v>45262.797999999995</v>
      </c>
      <c r="AD107" s="27">
        <f>INDEX('AEO 2022 52'!31:31,MATCH(AD$4,'AEO 2022 52'!$13:$13,0))*1000</f>
        <v>45280.144</v>
      </c>
      <c r="AE107" s="27">
        <f>INDEX('AEO 2022 52'!31:31,MATCH(AE$4,'AEO 2022 52'!$13:$13,0))*1000</f>
        <v>45299.538</v>
      </c>
      <c r="AF107" s="27">
        <f>INDEX('AEO 2022 52'!31:31,MATCH(AF$4,'AEO 2022 52'!$13:$13,0))*1000</f>
        <v>45318.199000000001</v>
      </c>
      <c r="AG107" s="27">
        <f>INDEX('AEO 2022 52'!31:31,MATCH(AG$4,'AEO 2022 52'!$13:$13,0))*1000</f>
        <v>45334.025999999998</v>
      </c>
    </row>
    <row r="108" spans="1:33" s="53" customFormat="1" ht="15.75" thickBot="1" x14ac:dyDescent="0.3">
      <c r="A108" s="52"/>
      <c r="B108" s="54" t="s">
        <v>32</v>
      </c>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row>
    <row r="109" spans="1:33" ht="15.75" thickTop="1" x14ac:dyDescent="0.25">
      <c r="B109" t="s">
        <v>168</v>
      </c>
      <c r="C109" s="47">
        <f>INDEX('AEO 2021 52'!33:33,MATCH(C$4,'AEO 2021 52'!$14:$14,0))*1000</f>
        <v>0</v>
      </c>
      <c r="D109" s="47">
        <f>INDEX('AEO 2022 52'!34:34,MATCH(D$4,'AEO 2022 52'!$13:$13,0))*1000</f>
        <v>0</v>
      </c>
      <c r="E109" s="47">
        <f>INDEX('AEO 2022 52'!34:34,MATCH(E$4,'AEO 2022 52'!$13:$13,0))*1000</f>
        <v>0</v>
      </c>
      <c r="F109" s="47">
        <f>INDEX('AEO 2022 52'!34:34,MATCH(F$4,'AEO 2022 52'!$13:$13,0))*1000</f>
        <v>0</v>
      </c>
      <c r="G109" s="47">
        <f>INDEX('AEO 2022 52'!34:34,MATCH(G$4,'AEO 2022 52'!$13:$13,0))*1000</f>
        <v>0</v>
      </c>
      <c r="H109" s="47">
        <f>INDEX('AEO 2022 52'!34:34,MATCH(H$4,'AEO 2022 52'!$13:$13,0))*1000</f>
        <v>0</v>
      </c>
      <c r="I109" s="47">
        <f>INDEX('AEO 2022 52'!34:34,MATCH(I$4,'AEO 2022 52'!$13:$13,0))*1000</f>
        <v>0</v>
      </c>
      <c r="J109" s="47">
        <f>INDEX('AEO 2022 52'!34:34,MATCH(J$4,'AEO 2022 52'!$13:$13,0))*1000</f>
        <v>0</v>
      </c>
      <c r="K109" s="47">
        <f>INDEX('AEO 2022 52'!34:34,MATCH(K$4,'AEO 2022 52'!$13:$13,0))*1000</f>
        <v>0</v>
      </c>
      <c r="L109" s="47">
        <f>INDEX('AEO 2022 52'!34:34,MATCH(L$4,'AEO 2022 52'!$13:$13,0))*1000</f>
        <v>0</v>
      </c>
      <c r="M109" s="47">
        <f>INDEX('AEO 2022 52'!34:34,MATCH(M$4,'AEO 2022 52'!$13:$13,0))*1000</f>
        <v>0</v>
      </c>
      <c r="N109" s="47">
        <f>INDEX('AEO 2022 52'!34:34,MATCH(N$4,'AEO 2022 52'!$13:$13,0))*1000</f>
        <v>0</v>
      </c>
      <c r="O109" s="47">
        <f>INDEX('AEO 2022 52'!34:34,MATCH(O$4,'AEO 2022 52'!$13:$13,0))*1000</f>
        <v>0</v>
      </c>
      <c r="P109" s="47">
        <f>INDEX('AEO 2022 52'!34:34,MATCH(P$4,'AEO 2022 52'!$13:$13,0))*1000</f>
        <v>0</v>
      </c>
      <c r="Q109" s="47">
        <f>INDEX('AEO 2022 52'!34:34,MATCH(Q$4,'AEO 2022 52'!$13:$13,0))*1000</f>
        <v>0</v>
      </c>
      <c r="R109" s="47">
        <f>INDEX('AEO 2022 52'!34:34,MATCH(R$4,'AEO 2022 52'!$13:$13,0))*1000</f>
        <v>0</v>
      </c>
      <c r="S109" s="47">
        <f>INDEX('AEO 2022 52'!34:34,MATCH(S$4,'AEO 2022 52'!$13:$13,0))*1000</f>
        <v>0</v>
      </c>
      <c r="T109" s="47">
        <f>INDEX('AEO 2022 52'!34:34,MATCH(T$4,'AEO 2022 52'!$13:$13,0))*1000</f>
        <v>0</v>
      </c>
      <c r="U109" s="47">
        <f>INDEX('AEO 2022 52'!34:34,MATCH(U$4,'AEO 2022 52'!$13:$13,0))*1000</f>
        <v>0</v>
      </c>
      <c r="V109" s="47">
        <f>INDEX('AEO 2022 52'!34:34,MATCH(V$4,'AEO 2022 52'!$13:$13,0))*1000</f>
        <v>0</v>
      </c>
      <c r="W109" s="47">
        <f>INDEX('AEO 2022 52'!34:34,MATCH(W$4,'AEO 2022 52'!$13:$13,0))*1000</f>
        <v>0</v>
      </c>
      <c r="X109" s="47">
        <f>INDEX('AEO 2022 52'!34:34,MATCH(X$4,'AEO 2022 52'!$13:$13,0))*1000</f>
        <v>0</v>
      </c>
      <c r="Y109" s="47">
        <f>INDEX('AEO 2022 52'!34:34,MATCH(Y$4,'AEO 2022 52'!$13:$13,0))*1000</f>
        <v>0</v>
      </c>
      <c r="Z109" s="47">
        <f>INDEX('AEO 2022 52'!34:34,MATCH(Z$4,'AEO 2022 52'!$13:$13,0))*1000</f>
        <v>0</v>
      </c>
      <c r="AA109" s="47">
        <f>INDEX('AEO 2022 52'!34:34,MATCH(AA$4,'AEO 2022 52'!$13:$13,0))*1000</f>
        <v>0</v>
      </c>
      <c r="AB109" s="47">
        <f>INDEX('AEO 2022 52'!34:34,MATCH(AB$4,'AEO 2022 52'!$13:$13,0))*1000</f>
        <v>0</v>
      </c>
      <c r="AC109" s="47">
        <f>INDEX('AEO 2022 52'!34:34,MATCH(AC$4,'AEO 2022 52'!$13:$13,0))*1000</f>
        <v>0</v>
      </c>
      <c r="AD109" s="47">
        <f>INDEX('AEO 2022 52'!34:34,MATCH(AD$4,'AEO 2022 52'!$13:$13,0))*1000</f>
        <v>0</v>
      </c>
      <c r="AE109" s="47">
        <f>INDEX('AEO 2022 52'!34:34,MATCH(AE$4,'AEO 2022 52'!$13:$13,0))*1000</f>
        <v>0</v>
      </c>
      <c r="AF109" s="47">
        <f>INDEX('AEO 2022 52'!34:34,MATCH(AF$4,'AEO 2022 52'!$13:$13,0))*1000</f>
        <v>0</v>
      </c>
      <c r="AG109" s="47">
        <f>INDEX('AEO 2022 52'!34:34,MATCH(AG$4,'AEO 2022 52'!$13:$13,0))*1000</f>
        <v>0</v>
      </c>
    </row>
    <row r="110" spans="1:33" x14ac:dyDescent="0.25">
      <c r="B110" t="s">
        <v>169</v>
      </c>
      <c r="C110" s="59">
        <f>INDEX('AEO 2021 52'!34:34,MATCH(C$4,'AEO 2021 52'!$14:$14,0))*1000</f>
        <v>45861.014999999999</v>
      </c>
      <c r="D110" s="59">
        <f>INDEX('AEO 2022 52'!35:35,MATCH(D$4,'AEO 2022 52'!$13:$13,0))*1000</f>
        <v>42022.625</v>
      </c>
      <c r="E110" s="59">
        <f>INDEX('AEO 2022 52'!35:35,MATCH(E$4,'AEO 2022 52'!$13:$13,0))*1000</f>
        <v>41976.700000000004</v>
      </c>
      <c r="F110" s="59">
        <f>INDEX('AEO 2022 52'!35:35,MATCH(F$4,'AEO 2022 52'!$13:$13,0))*1000</f>
        <v>42063.720999999998</v>
      </c>
      <c r="G110" s="59">
        <f>INDEX('AEO 2022 52'!35:35,MATCH(G$4,'AEO 2022 52'!$13:$13,0))*1000</f>
        <v>42168.919000000002</v>
      </c>
      <c r="H110" s="59">
        <f>INDEX('AEO 2022 52'!35:35,MATCH(H$4,'AEO 2022 52'!$13:$13,0))*1000</f>
        <v>42351.349000000002</v>
      </c>
      <c r="I110" s="59">
        <f>INDEX('AEO 2022 52'!35:35,MATCH(I$4,'AEO 2022 52'!$13:$13,0))*1000</f>
        <v>42515.991000000002</v>
      </c>
      <c r="J110" s="59">
        <f>INDEX('AEO 2022 52'!35:35,MATCH(J$4,'AEO 2022 52'!$13:$13,0))*1000</f>
        <v>42592.976000000002</v>
      </c>
      <c r="K110" s="59">
        <f>INDEX('AEO 2022 52'!35:35,MATCH(K$4,'AEO 2022 52'!$13:$13,0))*1000</f>
        <v>42670.723000000005</v>
      </c>
      <c r="L110" s="59">
        <f>INDEX('AEO 2022 52'!35:35,MATCH(L$4,'AEO 2022 52'!$13:$13,0))*1000</f>
        <v>42746.505999999994</v>
      </c>
      <c r="M110" s="59">
        <f>INDEX('AEO 2022 52'!35:35,MATCH(M$4,'AEO 2022 52'!$13:$13,0))*1000</f>
        <v>42818.035000000003</v>
      </c>
      <c r="N110" s="59">
        <f>INDEX('AEO 2022 52'!35:35,MATCH(N$4,'AEO 2022 52'!$13:$13,0))*1000</f>
        <v>42890.881000000001</v>
      </c>
      <c r="O110" s="59">
        <f>INDEX('AEO 2022 52'!35:35,MATCH(O$4,'AEO 2022 52'!$13:$13,0))*1000</f>
        <v>42949.821000000004</v>
      </c>
      <c r="P110" s="59">
        <f>INDEX('AEO 2022 52'!35:35,MATCH(P$4,'AEO 2022 52'!$13:$13,0))*1000</f>
        <v>43018.78</v>
      </c>
      <c r="Q110" s="59">
        <f>INDEX('AEO 2022 52'!35:35,MATCH(Q$4,'AEO 2022 52'!$13:$13,0))*1000</f>
        <v>43064.815999999999</v>
      </c>
      <c r="R110" s="59">
        <f>INDEX('AEO 2022 52'!35:35,MATCH(R$4,'AEO 2022 52'!$13:$13,0))*1000</f>
        <v>43104.892999999996</v>
      </c>
      <c r="S110" s="59">
        <f>INDEX('AEO 2022 52'!35:35,MATCH(S$4,'AEO 2022 52'!$13:$13,0))*1000</f>
        <v>43147.606</v>
      </c>
      <c r="T110" s="59">
        <f>INDEX('AEO 2022 52'!35:35,MATCH(T$4,'AEO 2022 52'!$13:$13,0))*1000</f>
        <v>43190.047999999995</v>
      </c>
      <c r="U110" s="59">
        <f>INDEX('AEO 2022 52'!35:35,MATCH(U$4,'AEO 2022 52'!$13:$13,0))*1000</f>
        <v>43231.296999999999</v>
      </c>
      <c r="V110" s="59">
        <f>INDEX('AEO 2022 52'!35:35,MATCH(V$4,'AEO 2022 52'!$13:$13,0))*1000</f>
        <v>43276.684000000001</v>
      </c>
      <c r="W110" s="59">
        <f>INDEX('AEO 2022 52'!35:35,MATCH(W$4,'AEO 2022 52'!$13:$13,0))*1000</f>
        <v>43316.04</v>
      </c>
      <c r="X110" s="59">
        <f>INDEX('AEO 2022 52'!35:35,MATCH(X$4,'AEO 2022 52'!$13:$13,0))*1000</f>
        <v>43356.171000000002</v>
      </c>
      <c r="Y110" s="59">
        <f>INDEX('AEO 2022 52'!35:35,MATCH(Y$4,'AEO 2022 52'!$13:$13,0))*1000</f>
        <v>43396.563999999998</v>
      </c>
      <c r="Z110" s="59">
        <f>INDEX('AEO 2022 52'!35:35,MATCH(Z$4,'AEO 2022 52'!$13:$13,0))*1000</f>
        <v>43435.574000000001</v>
      </c>
      <c r="AA110" s="59">
        <f>INDEX('AEO 2022 52'!35:35,MATCH(AA$4,'AEO 2022 52'!$13:$13,0))*1000</f>
        <v>43476.353000000003</v>
      </c>
      <c r="AB110" s="59">
        <f>INDEX('AEO 2022 52'!35:35,MATCH(AB$4,'AEO 2022 52'!$13:$13,0))*1000</f>
        <v>43518.684000000001</v>
      </c>
      <c r="AC110" s="59">
        <f>INDEX('AEO 2022 52'!35:35,MATCH(AC$4,'AEO 2022 52'!$13:$13,0))*1000</f>
        <v>43560.710999999996</v>
      </c>
      <c r="AD110" s="59">
        <f>INDEX('AEO 2022 52'!35:35,MATCH(AD$4,'AEO 2022 52'!$13:$13,0))*1000</f>
        <v>43603.836000000003</v>
      </c>
      <c r="AE110" s="59">
        <f>INDEX('AEO 2022 52'!35:35,MATCH(AE$4,'AEO 2022 52'!$13:$13,0))*1000</f>
        <v>43647.32</v>
      </c>
      <c r="AF110" s="59">
        <f>INDEX('AEO 2022 52'!35:35,MATCH(AF$4,'AEO 2022 52'!$13:$13,0))*1000</f>
        <v>43691.222999999998</v>
      </c>
      <c r="AG110" s="59">
        <f>INDEX('AEO 2022 52'!35:35,MATCH(AG$4,'AEO 2022 52'!$13:$13,0))*1000</f>
        <v>43720.405999999995</v>
      </c>
    </row>
    <row r="111" spans="1:33" x14ac:dyDescent="0.25">
      <c r="B111" t="s">
        <v>170</v>
      </c>
      <c r="C111" s="59">
        <f>INDEX('AEO 2021 52'!35:35,MATCH(C$4,'AEO 2021 52'!$14:$14,0))*1000</f>
        <v>35184.925000000003</v>
      </c>
      <c r="D111" s="59">
        <f>INDEX('AEO 2022 52'!36:36,MATCH(D$4,'AEO 2022 52'!$13:$13,0))*1000</f>
        <v>34425.330999999998</v>
      </c>
      <c r="E111" s="59">
        <f>INDEX('AEO 2022 52'!36:36,MATCH(E$4,'AEO 2022 52'!$13:$13,0))*1000</f>
        <v>34369.582999999999</v>
      </c>
      <c r="F111" s="59">
        <f>INDEX('AEO 2022 52'!36:36,MATCH(F$4,'AEO 2022 52'!$13:$13,0))*1000</f>
        <v>34459.881000000001</v>
      </c>
      <c r="G111" s="59">
        <f>INDEX('AEO 2022 52'!36:36,MATCH(G$4,'AEO 2022 52'!$13:$13,0))*1000</f>
        <v>34564.449000000001</v>
      </c>
      <c r="H111" s="59">
        <f>INDEX('AEO 2022 52'!36:36,MATCH(H$4,'AEO 2022 52'!$13:$13,0))*1000</f>
        <v>34757.195</v>
      </c>
      <c r="I111" s="59">
        <f>INDEX('AEO 2022 52'!36:36,MATCH(I$4,'AEO 2022 52'!$13:$13,0))*1000</f>
        <v>34892.425999999999</v>
      </c>
      <c r="J111" s="59">
        <f>INDEX('AEO 2022 52'!36:36,MATCH(J$4,'AEO 2022 52'!$13:$13,0))*1000</f>
        <v>34967.750999999997</v>
      </c>
      <c r="K111" s="59">
        <f>INDEX('AEO 2022 52'!36:36,MATCH(K$4,'AEO 2022 52'!$13:$13,0))*1000</f>
        <v>35048.985000000001</v>
      </c>
      <c r="L111" s="59">
        <f>INDEX('AEO 2022 52'!36:36,MATCH(L$4,'AEO 2022 52'!$13:$13,0))*1000</f>
        <v>35129.063000000002</v>
      </c>
      <c r="M111" s="59">
        <f>INDEX('AEO 2022 52'!36:36,MATCH(M$4,'AEO 2022 52'!$13:$13,0))*1000</f>
        <v>35204.815000000002</v>
      </c>
      <c r="N111" s="59">
        <f>INDEX('AEO 2022 52'!36:36,MATCH(N$4,'AEO 2022 52'!$13:$13,0))*1000</f>
        <v>35282.856</v>
      </c>
      <c r="O111" s="59">
        <f>INDEX('AEO 2022 52'!36:36,MATCH(O$4,'AEO 2022 52'!$13:$13,0))*1000</f>
        <v>35347.313000000002</v>
      </c>
      <c r="P111" s="59">
        <f>INDEX('AEO 2022 52'!36:36,MATCH(P$4,'AEO 2022 52'!$13:$13,0))*1000</f>
        <v>35423.648999999998</v>
      </c>
      <c r="Q111" s="59">
        <f>INDEX('AEO 2022 52'!36:36,MATCH(Q$4,'AEO 2022 52'!$13:$13,0))*1000</f>
        <v>35476.36</v>
      </c>
      <c r="R111" s="59">
        <f>INDEX('AEO 2022 52'!36:36,MATCH(R$4,'AEO 2022 52'!$13:$13,0))*1000</f>
        <v>35523.688999999998</v>
      </c>
      <c r="S111" s="59">
        <f>INDEX('AEO 2022 52'!36:36,MATCH(S$4,'AEO 2022 52'!$13:$13,0))*1000</f>
        <v>35571.868999999999</v>
      </c>
      <c r="T111" s="59">
        <f>INDEX('AEO 2022 52'!36:36,MATCH(T$4,'AEO 2022 52'!$13:$13,0))*1000</f>
        <v>35619.594999999994</v>
      </c>
      <c r="U111" s="59">
        <f>INDEX('AEO 2022 52'!36:36,MATCH(U$4,'AEO 2022 52'!$13:$13,0))*1000</f>
        <v>35665.421000000002</v>
      </c>
      <c r="V111" s="59">
        <f>INDEX('AEO 2022 52'!36:36,MATCH(V$4,'AEO 2022 52'!$13:$13,0))*1000</f>
        <v>35715.473000000005</v>
      </c>
      <c r="W111" s="59">
        <f>INDEX('AEO 2022 52'!36:36,MATCH(W$4,'AEO 2022 52'!$13:$13,0))*1000</f>
        <v>35758.094999999994</v>
      </c>
      <c r="X111" s="59">
        <f>INDEX('AEO 2022 52'!36:36,MATCH(X$4,'AEO 2022 52'!$13:$13,0))*1000</f>
        <v>35801.478999999999</v>
      </c>
      <c r="Y111" s="59">
        <f>INDEX('AEO 2022 52'!36:36,MATCH(Y$4,'AEO 2022 52'!$13:$13,0))*1000</f>
        <v>35844.822</v>
      </c>
      <c r="Z111" s="59">
        <f>INDEX('AEO 2022 52'!36:36,MATCH(Z$4,'AEO 2022 52'!$13:$13,0))*1000</f>
        <v>35886.401999999995</v>
      </c>
      <c r="AA111" s="59">
        <f>INDEX('AEO 2022 52'!36:36,MATCH(AA$4,'AEO 2022 52'!$13:$13,0))*1000</f>
        <v>35929.755999999994</v>
      </c>
      <c r="AB111" s="59">
        <f>INDEX('AEO 2022 52'!36:36,MATCH(AB$4,'AEO 2022 52'!$13:$13,0))*1000</f>
        <v>35974.921999999999</v>
      </c>
      <c r="AC111" s="59">
        <f>INDEX('AEO 2022 52'!36:36,MATCH(AC$4,'AEO 2022 52'!$13:$13,0))*1000</f>
        <v>36019.599999999999</v>
      </c>
      <c r="AD111" s="59">
        <f>INDEX('AEO 2022 52'!36:36,MATCH(AD$4,'AEO 2022 52'!$13:$13,0))*1000</f>
        <v>36065.567000000003</v>
      </c>
      <c r="AE111" s="59">
        <f>INDEX('AEO 2022 52'!36:36,MATCH(AE$4,'AEO 2022 52'!$13:$13,0))*1000</f>
        <v>36111.919000000002</v>
      </c>
      <c r="AF111" s="59">
        <f>INDEX('AEO 2022 52'!36:36,MATCH(AF$4,'AEO 2022 52'!$13:$13,0))*1000</f>
        <v>36158.790999999997</v>
      </c>
      <c r="AG111" s="59">
        <f>INDEX('AEO 2022 52'!36:36,MATCH(AG$4,'AEO 2022 52'!$13:$13,0))*1000</f>
        <v>36191.951999999997</v>
      </c>
    </row>
    <row r="112" spans="1:33" x14ac:dyDescent="0.25">
      <c r="B112" t="s">
        <v>171</v>
      </c>
      <c r="C112" s="59">
        <f>INDEX('AEO 2021 52'!36:36,MATCH(C$4,'AEO 2021 52'!$14:$14,0))*1000</f>
        <v>33054.699000000001</v>
      </c>
      <c r="D112" s="59">
        <f>INDEX('AEO 2022 52'!37:37,MATCH(D$4,'AEO 2022 52'!$13:$13,0))*1000</f>
        <v>34699.753000000004</v>
      </c>
      <c r="E112" s="59">
        <f>INDEX('AEO 2022 52'!37:37,MATCH(E$4,'AEO 2022 52'!$13:$13,0))*1000</f>
        <v>34653.179000000004</v>
      </c>
      <c r="F112" s="59">
        <f>INDEX('AEO 2022 52'!37:37,MATCH(F$4,'AEO 2022 52'!$13:$13,0))*1000</f>
        <v>34742.434999999998</v>
      </c>
      <c r="G112" s="59">
        <f>INDEX('AEO 2022 52'!37:37,MATCH(G$4,'AEO 2022 52'!$13:$13,0))*1000</f>
        <v>34854.304999999993</v>
      </c>
      <c r="H112" s="59">
        <f>INDEX('AEO 2022 52'!37:37,MATCH(H$4,'AEO 2022 52'!$13:$13,0))*1000</f>
        <v>35002.315999999999</v>
      </c>
      <c r="I112" s="59">
        <f>INDEX('AEO 2022 52'!37:37,MATCH(I$4,'AEO 2022 52'!$13:$13,0))*1000</f>
        <v>35117.614999999998</v>
      </c>
      <c r="J112" s="59">
        <f>INDEX('AEO 2022 52'!37:37,MATCH(J$4,'AEO 2022 52'!$13:$13,0))*1000</f>
        <v>35192.047000000006</v>
      </c>
      <c r="K112" s="59">
        <f>INDEX('AEO 2022 52'!37:37,MATCH(K$4,'AEO 2022 52'!$13:$13,0))*1000</f>
        <v>35271.732000000004</v>
      </c>
      <c r="L112" s="59">
        <f>INDEX('AEO 2022 52'!37:37,MATCH(L$4,'AEO 2022 52'!$13:$13,0))*1000</f>
        <v>35350.22</v>
      </c>
      <c r="M112" s="59">
        <f>INDEX('AEO 2022 52'!37:37,MATCH(M$4,'AEO 2022 52'!$13:$13,0))*1000</f>
        <v>35424.396999999997</v>
      </c>
      <c r="N112" s="59">
        <f>INDEX('AEO 2022 52'!37:37,MATCH(N$4,'AEO 2022 52'!$13:$13,0))*1000</f>
        <v>35499.797999999995</v>
      </c>
      <c r="O112" s="59">
        <f>INDEX('AEO 2022 52'!37:37,MATCH(O$4,'AEO 2022 52'!$13:$13,0))*1000</f>
        <v>35562.309000000001</v>
      </c>
      <c r="P112" s="59">
        <f>INDEX('AEO 2022 52'!37:37,MATCH(P$4,'AEO 2022 52'!$13:$13,0))*1000</f>
        <v>35635.784</v>
      </c>
      <c r="Q112" s="59">
        <f>INDEX('AEO 2022 52'!37:37,MATCH(Q$4,'AEO 2022 52'!$13:$13,0))*1000</f>
        <v>35685.837</v>
      </c>
      <c r="R112" s="59">
        <f>INDEX('AEO 2022 52'!37:37,MATCH(R$4,'AEO 2022 52'!$13:$13,0))*1000</f>
        <v>35730.873</v>
      </c>
      <c r="S112" s="59">
        <f>INDEX('AEO 2022 52'!37:37,MATCH(S$4,'AEO 2022 52'!$13:$13,0))*1000</f>
        <v>35776.432000000001</v>
      </c>
      <c r="T112" s="59">
        <f>INDEX('AEO 2022 52'!37:37,MATCH(T$4,'AEO 2022 52'!$13:$13,0))*1000</f>
        <v>35821.914999999994</v>
      </c>
      <c r="U112" s="59">
        <f>INDEX('AEO 2022 52'!37:37,MATCH(U$4,'AEO 2022 52'!$13:$13,0))*1000</f>
        <v>35865.517</v>
      </c>
      <c r="V112" s="59">
        <f>INDEX('AEO 2022 52'!37:37,MATCH(V$4,'AEO 2022 52'!$13:$13,0))*1000</f>
        <v>35912.978999999999</v>
      </c>
      <c r="W112" s="59">
        <f>INDEX('AEO 2022 52'!37:37,MATCH(W$4,'AEO 2022 52'!$13:$13,0))*1000</f>
        <v>35953.735000000001</v>
      </c>
      <c r="X112" s="59">
        <f>INDEX('AEO 2022 52'!37:37,MATCH(X$4,'AEO 2022 52'!$13:$13,0))*1000</f>
        <v>35995.209000000003</v>
      </c>
      <c r="Y112" s="59">
        <f>INDEX('AEO 2022 52'!37:37,MATCH(Y$4,'AEO 2022 52'!$13:$13,0))*1000</f>
        <v>36036.69</v>
      </c>
      <c r="Z112" s="59">
        <f>INDEX('AEO 2022 52'!37:37,MATCH(Z$4,'AEO 2022 52'!$13:$13,0))*1000</f>
        <v>36076.565000000002</v>
      </c>
      <c r="AA112" s="59">
        <f>INDEX('AEO 2022 52'!37:37,MATCH(AA$4,'AEO 2022 52'!$13:$13,0))*1000</f>
        <v>36118.099000000002</v>
      </c>
      <c r="AB112" s="59">
        <f>INDEX('AEO 2022 52'!37:37,MATCH(AB$4,'AEO 2022 52'!$13:$13,0))*1000</f>
        <v>36161.312000000005</v>
      </c>
      <c r="AC112" s="59">
        <f>INDEX('AEO 2022 52'!37:37,MATCH(AC$4,'AEO 2022 52'!$13:$13,0))*1000</f>
        <v>36204.112999999998</v>
      </c>
      <c r="AD112" s="59">
        <f>INDEX('AEO 2022 52'!37:37,MATCH(AD$4,'AEO 2022 52'!$13:$13,0))*1000</f>
        <v>36248.07</v>
      </c>
      <c r="AE112" s="59">
        <f>INDEX('AEO 2022 52'!37:37,MATCH(AE$4,'AEO 2022 52'!$13:$13,0))*1000</f>
        <v>36292.397000000004</v>
      </c>
      <c r="AF112" s="59">
        <f>INDEX('AEO 2022 52'!37:37,MATCH(AF$4,'AEO 2022 52'!$13:$13,0))*1000</f>
        <v>36337.176999999996</v>
      </c>
      <c r="AG112" s="59">
        <f>INDEX('AEO 2022 52'!37:37,MATCH(AG$4,'AEO 2022 52'!$13:$13,0))*1000</f>
        <v>36367.629999999997</v>
      </c>
    </row>
    <row r="113" spans="1:33" x14ac:dyDescent="0.25">
      <c r="B113" t="s">
        <v>172</v>
      </c>
      <c r="C113" s="59">
        <f>INDEX('AEO 2021 52'!37:37,MATCH(C$4,'AEO 2021 52'!$14:$14,0))*1000</f>
        <v>39959.373</v>
      </c>
      <c r="D113" s="59">
        <f>INDEX('AEO 2022 52'!38:38,MATCH(D$4,'AEO 2022 52'!$13:$13,0))*1000</f>
        <v>40399.161999999997</v>
      </c>
      <c r="E113" s="59">
        <f>INDEX('AEO 2022 52'!38:38,MATCH(E$4,'AEO 2022 52'!$13:$13,0))*1000</f>
        <v>40362.442000000003</v>
      </c>
      <c r="F113" s="59">
        <f>INDEX('AEO 2022 52'!38:38,MATCH(F$4,'AEO 2022 52'!$13:$13,0))*1000</f>
        <v>40448.936000000002</v>
      </c>
      <c r="G113" s="59">
        <f>INDEX('AEO 2022 52'!38:38,MATCH(G$4,'AEO 2022 52'!$13:$13,0))*1000</f>
        <v>40570.194000000003</v>
      </c>
      <c r="H113" s="59">
        <f>INDEX('AEO 2022 52'!38:38,MATCH(H$4,'AEO 2022 52'!$13:$13,0))*1000</f>
        <v>40722.248</v>
      </c>
      <c r="I113" s="59">
        <f>INDEX('AEO 2022 52'!38:38,MATCH(I$4,'AEO 2022 52'!$13:$13,0))*1000</f>
        <v>40868.144999999997</v>
      </c>
      <c r="J113" s="59">
        <f>INDEX('AEO 2022 52'!38:38,MATCH(J$4,'AEO 2022 52'!$13:$13,0))*1000</f>
        <v>40939.743000000002</v>
      </c>
      <c r="K113" s="59">
        <f>INDEX('AEO 2022 52'!38:38,MATCH(K$4,'AEO 2022 52'!$13:$13,0))*1000</f>
        <v>41015.587</v>
      </c>
      <c r="L113" s="59">
        <f>INDEX('AEO 2022 52'!38:38,MATCH(L$4,'AEO 2022 52'!$13:$13,0))*1000</f>
        <v>41090.839</v>
      </c>
      <c r="M113" s="59">
        <f>INDEX('AEO 2022 52'!38:38,MATCH(M$4,'AEO 2022 52'!$13:$13,0))*1000</f>
        <v>41161.999000000003</v>
      </c>
      <c r="N113" s="59">
        <f>INDEX('AEO 2022 52'!38:38,MATCH(N$4,'AEO 2022 52'!$13:$13,0))*1000</f>
        <v>41234.123</v>
      </c>
      <c r="O113" s="59">
        <f>INDEX('AEO 2022 52'!38:38,MATCH(O$4,'AEO 2022 52'!$13:$13,0))*1000</f>
        <v>41294.898999999998</v>
      </c>
      <c r="P113" s="59">
        <f>INDEX('AEO 2022 52'!38:38,MATCH(P$4,'AEO 2022 52'!$13:$13,0))*1000</f>
        <v>41365.345000000001</v>
      </c>
      <c r="Q113" s="59">
        <f>INDEX('AEO 2022 52'!38:38,MATCH(Q$4,'AEO 2022 52'!$13:$13,0))*1000</f>
        <v>41412.353999999999</v>
      </c>
      <c r="R113" s="59">
        <f>INDEX('AEO 2022 52'!38:38,MATCH(R$4,'AEO 2022 52'!$13:$13,0))*1000</f>
        <v>41454.551999999996</v>
      </c>
      <c r="S113" s="59">
        <f>INDEX('AEO 2022 52'!38:38,MATCH(S$4,'AEO 2022 52'!$13:$13,0))*1000</f>
        <v>41498.356</v>
      </c>
      <c r="T113" s="59">
        <f>INDEX('AEO 2022 52'!38:38,MATCH(T$4,'AEO 2022 52'!$13:$13,0))*1000</f>
        <v>41541.451000000001</v>
      </c>
      <c r="U113" s="59">
        <f>INDEX('AEO 2022 52'!38:38,MATCH(U$4,'AEO 2022 52'!$13:$13,0))*1000</f>
        <v>41582.900999999998</v>
      </c>
      <c r="V113" s="59">
        <f>INDEX('AEO 2022 52'!38:38,MATCH(V$4,'AEO 2022 52'!$13:$13,0))*1000</f>
        <v>41627.75</v>
      </c>
      <c r="W113" s="59">
        <f>INDEX('AEO 2022 52'!38:38,MATCH(W$4,'AEO 2022 52'!$13:$13,0))*1000</f>
        <v>41666.491999999998</v>
      </c>
      <c r="X113" s="59">
        <f>INDEX('AEO 2022 52'!38:38,MATCH(X$4,'AEO 2022 52'!$13:$13,0))*1000</f>
        <v>41705.822</v>
      </c>
      <c r="Y113" s="59">
        <f>INDEX('AEO 2022 52'!38:38,MATCH(Y$4,'AEO 2022 52'!$13:$13,0))*1000</f>
        <v>41745.089999999997</v>
      </c>
      <c r="Z113" s="59">
        <f>INDEX('AEO 2022 52'!38:38,MATCH(Z$4,'AEO 2022 52'!$13:$13,0))*1000</f>
        <v>41782.913</v>
      </c>
      <c r="AA113" s="59">
        <f>INDEX('AEO 2022 52'!38:38,MATCH(AA$4,'AEO 2022 52'!$13:$13,0))*1000</f>
        <v>41822.166000000005</v>
      </c>
      <c r="AB113" s="59">
        <f>INDEX('AEO 2022 52'!38:38,MATCH(AB$4,'AEO 2022 52'!$13:$13,0))*1000</f>
        <v>41862.845999999998</v>
      </c>
      <c r="AC113" s="59">
        <f>INDEX('AEO 2022 52'!38:38,MATCH(AC$4,'AEO 2022 52'!$13:$13,0))*1000</f>
        <v>41903.137000000002</v>
      </c>
      <c r="AD113" s="59">
        <f>INDEX('AEO 2022 52'!38:38,MATCH(AD$4,'AEO 2022 52'!$13:$13,0))*1000</f>
        <v>41944.431000000004</v>
      </c>
      <c r="AE113" s="59">
        <f>INDEX('AEO 2022 52'!38:38,MATCH(AE$4,'AEO 2022 52'!$13:$13,0))*1000</f>
        <v>41986</v>
      </c>
      <c r="AF113" s="59">
        <f>INDEX('AEO 2022 52'!38:38,MATCH(AF$4,'AEO 2022 52'!$13:$13,0))*1000</f>
        <v>42027.968999999997</v>
      </c>
      <c r="AG113" s="59">
        <f>INDEX('AEO 2022 52'!38:38,MATCH(AG$4,'AEO 2022 52'!$13:$13,0))*1000</f>
        <v>42054.652999999998</v>
      </c>
    </row>
    <row r="114" spans="1:33" x14ac:dyDescent="0.25">
      <c r="B114" t="s">
        <v>173</v>
      </c>
      <c r="C114" s="47">
        <f>INDEX('AEO 2021 52'!38:38,MATCH(C$4,'AEO 2021 52'!$14:$14,0))*1000</f>
        <v>0</v>
      </c>
      <c r="D114" s="47">
        <f>INDEX('AEO 2022 52'!39:39,MATCH(D$4,'AEO 2022 52'!$13:$13,0))*1000</f>
        <v>0</v>
      </c>
      <c r="E114" s="47">
        <f>INDEX('AEO 2022 52'!39:39,MATCH(E$4,'AEO 2022 52'!$13:$13,0))*1000</f>
        <v>0</v>
      </c>
      <c r="F114" s="47">
        <f>INDEX('AEO 2022 52'!39:39,MATCH(F$4,'AEO 2022 52'!$13:$13,0))*1000</f>
        <v>0</v>
      </c>
      <c r="G114" s="47">
        <f>INDEX('AEO 2022 52'!39:39,MATCH(G$4,'AEO 2022 52'!$13:$13,0))*1000</f>
        <v>0</v>
      </c>
      <c r="H114" s="47">
        <f>INDEX('AEO 2022 52'!39:39,MATCH(H$4,'AEO 2022 52'!$13:$13,0))*1000</f>
        <v>0</v>
      </c>
      <c r="I114" s="47">
        <f>INDEX('AEO 2022 52'!39:39,MATCH(I$4,'AEO 2022 52'!$13:$13,0))*1000</f>
        <v>0</v>
      </c>
      <c r="J114" s="47">
        <f>INDEX('AEO 2022 52'!39:39,MATCH(J$4,'AEO 2022 52'!$13:$13,0))*1000</f>
        <v>0</v>
      </c>
      <c r="K114" s="47">
        <f>INDEX('AEO 2022 52'!39:39,MATCH(K$4,'AEO 2022 52'!$13:$13,0))*1000</f>
        <v>0</v>
      </c>
      <c r="L114" s="47">
        <f>INDEX('AEO 2022 52'!39:39,MATCH(L$4,'AEO 2022 52'!$13:$13,0))*1000</f>
        <v>0</v>
      </c>
      <c r="M114" s="47">
        <f>INDEX('AEO 2022 52'!39:39,MATCH(M$4,'AEO 2022 52'!$13:$13,0))*1000</f>
        <v>0</v>
      </c>
      <c r="N114" s="47">
        <f>INDEX('AEO 2022 52'!39:39,MATCH(N$4,'AEO 2022 52'!$13:$13,0))*1000</f>
        <v>0</v>
      </c>
      <c r="O114" s="47">
        <f>INDEX('AEO 2022 52'!39:39,MATCH(O$4,'AEO 2022 52'!$13:$13,0))*1000</f>
        <v>0</v>
      </c>
      <c r="P114" s="47">
        <f>INDEX('AEO 2022 52'!39:39,MATCH(P$4,'AEO 2022 52'!$13:$13,0))*1000</f>
        <v>0</v>
      </c>
      <c r="Q114" s="47">
        <f>INDEX('AEO 2022 52'!39:39,MATCH(Q$4,'AEO 2022 52'!$13:$13,0))*1000</f>
        <v>0</v>
      </c>
      <c r="R114" s="47">
        <f>INDEX('AEO 2022 52'!39:39,MATCH(R$4,'AEO 2022 52'!$13:$13,0))*1000</f>
        <v>0</v>
      </c>
      <c r="S114" s="47">
        <f>INDEX('AEO 2022 52'!39:39,MATCH(S$4,'AEO 2022 52'!$13:$13,0))*1000</f>
        <v>0</v>
      </c>
      <c r="T114" s="47">
        <f>INDEX('AEO 2022 52'!39:39,MATCH(T$4,'AEO 2022 52'!$13:$13,0))*1000</f>
        <v>0</v>
      </c>
      <c r="U114" s="47">
        <f>INDEX('AEO 2022 52'!39:39,MATCH(U$4,'AEO 2022 52'!$13:$13,0))*1000</f>
        <v>0</v>
      </c>
      <c r="V114" s="47">
        <f>INDEX('AEO 2022 52'!39:39,MATCH(V$4,'AEO 2022 52'!$13:$13,0))*1000</f>
        <v>0</v>
      </c>
      <c r="W114" s="47">
        <f>INDEX('AEO 2022 52'!39:39,MATCH(W$4,'AEO 2022 52'!$13:$13,0))*1000</f>
        <v>0</v>
      </c>
      <c r="X114" s="47">
        <f>INDEX('AEO 2022 52'!39:39,MATCH(X$4,'AEO 2022 52'!$13:$13,0))*1000</f>
        <v>0</v>
      </c>
      <c r="Y114" s="47">
        <f>INDEX('AEO 2022 52'!39:39,MATCH(Y$4,'AEO 2022 52'!$13:$13,0))*1000</f>
        <v>0</v>
      </c>
      <c r="Z114" s="47">
        <f>INDEX('AEO 2022 52'!39:39,MATCH(Z$4,'AEO 2022 52'!$13:$13,0))*1000</f>
        <v>0</v>
      </c>
      <c r="AA114" s="47">
        <f>INDEX('AEO 2022 52'!39:39,MATCH(AA$4,'AEO 2022 52'!$13:$13,0))*1000</f>
        <v>0</v>
      </c>
      <c r="AB114" s="47">
        <f>INDEX('AEO 2022 52'!39:39,MATCH(AB$4,'AEO 2022 52'!$13:$13,0))*1000</f>
        <v>0</v>
      </c>
      <c r="AC114" s="47">
        <f>INDEX('AEO 2022 52'!39:39,MATCH(AC$4,'AEO 2022 52'!$13:$13,0))*1000</f>
        <v>0</v>
      </c>
      <c r="AD114" s="47">
        <f>INDEX('AEO 2022 52'!39:39,MATCH(AD$4,'AEO 2022 52'!$13:$13,0))*1000</f>
        <v>0</v>
      </c>
      <c r="AE114" s="47">
        <f>INDEX('AEO 2022 52'!39:39,MATCH(AE$4,'AEO 2022 52'!$13:$13,0))*1000</f>
        <v>0</v>
      </c>
      <c r="AF114" s="47">
        <f>INDEX('AEO 2022 52'!39:39,MATCH(AF$4,'AEO 2022 52'!$13:$13,0))*1000</f>
        <v>0</v>
      </c>
      <c r="AG114" s="47">
        <f>INDEX('AEO 2022 52'!39:39,MATCH(AG$4,'AEO 2022 52'!$13:$13,0))*1000</f>
        <v>0</v>
      </c>
    </row>
    <row r="115" spans="1:33" x14ac:dyDescent="0.25">
      <c r="B115" t="s">
        <v>218</v>
      </c>
      <c r="C115" s="59">
        <f>INDEX('AEO 2021 52'!39:39,MATCH(C$4,'AEO 2021 52'!$14:$14,0))*1000</f>
        <v>32066.012999999999</v>
      </c>
      <c r="D115" s="59">
        <f>INDEX('AEO 2022 52'!40:40,MATCH(D$4,'AEO 2022 52'!$13:$13,0))*1000</f>
        <v>34046.405999999995</v>
      </c>
      <c r="E115" s="59">
        <f>INDEX('AEO 2022 52'!40:40,MATCH(E$4,'AEO 2022 52'!$13:$13,0))*1000</f>
        <v>34045.012999999999</v>
      </c>
      <c r="F115" s="59">
        <f>INDEX('AEO 2022 52'!40:40,MATCH(F$4,'AEO 2022 52'!$13:$13,0))*1000</f>
        <v>34121.657999999996</v>
      </c>
      <c r="G115" s="59">
        <f>INDEX('AEO 2022 52'!40:40,MATCH(G$4,'AEO 2022 52'!$13:$13,0))*1000</f>
        <v>34251.575000000004</v>
      </c>
      <c r="H115" s="59">
        <f>INDEX('AEO 2022 52'!40:40,MATCH(H$4,'AEO 2022 52'!$13:$13,0))*1000</f>
        <v>34460.735000000001</v>
      </c>
      <c r="I115" s="59">
        <f>INDEX('AEO 2022 52'!40:40,MATCH(I$4,'AEO 2022 52'!$13:$13,0))*1000</f>
        <v>34622.002</v>
      </c>
      <c r="J115" s="59">
        <f>INDEX('AEO 2022 52'!40:40,MATCH(J$4,'AEO 2022 52'!$13:$13,0))*1000</f>
        <v>34686.68</v>
      </c>
      <c r="K115" s="59">
        <f>INDEX('AEO 2022 52'!40:40,MATCH(K$4,'AEO 2022 52'!$13:$13,0))*1000</f>
        <v>34754.269</v>
      </c>
      <c r="L115" s="59">
        <f>INDEX('AEO 2022 52'!40:40,MATCH(L$4,'AEO 2022 52'!$13:$13,0))*1000</f>
        <v>34820.873</v>
      </c>
      <c r="M115" s="59">
        <f>INDEX('AEO 2022 52'!40:40,MATCH(M$4,'AEO 2022 52'!$13:$13,0))*1000</f>
        <v>34884.472000000002</v>
      </c>
      <c r="N115" s="59">
        <f>INDEX('AEO 2022 52'!40:40,MATCH(N$4,'AEO 2022 52'!$13:$13,0))*1000</f>
        <v>34948.718999999997</v>
      </c>
      <c r="O115" s="59">
        <f>INDEX('AEO 2022 52'!40:40,MATCH(O$4,'AEO 2022 52'!$13:$13,0))*1000</f>
        <v>35004.973999999995</v>
      </c>
      <c r="P115" s="59">
        <f>INDEX('AEO 2022 52'!40:40,MATCH(P$4,'AEO 2022 52'!$13:$13,0))*1000</f>
        <v>35067.841</v>
      </c>
      <c r="Q115" s="59">
        <f>INDEX('AEO 2022 52'!40:40,MATCH(Q$4,'AEO 2022 52'!$13:$13,0))*1000</f>
        <v>35108.326000000001</v>
      </c>
      <c r="R115" s="59">
        <f>INDEX('AEO 2022 52'!40:40,MATCH(R$4,'AEO 2022 52'!$13:$13,0))*1000</f>
        <v>35144.341</v>
      </c>
      <c r="S115" s="59">
        <f>INDEX('AEO 2022 52'!40:40,MATCH(S$4,'AEO 2022 52'!$13:$13,0))*1000</f>
        <v>35180.908000000003</v>
      </c>
      <c r="T115" s="59">
        <f>INDEX('AEO 2022 52'!40:40,MATCH(T$4,'AEO 2022 52'!$13:$13,0))*1000</f>
        <v>35217.205000000002</v>
      </c>
      <c r="U115" s="59">
        <f>INDEX('AEO 2022 52'!40:40,MATCH(U$4,'AEO 2022 52'!$13:$13,0))*1000</f>
        <v>35252.312000000005</v>
      </c>
      <c r="V115" s="59">
        <f>INDEX('AEO 2022 52'!40:40,MATCH(V$4,'AEO 2022 52'!$13:$13,0))*1000</f>
        <v>35289.726000000002</v>
      </c>
      <c r="W115" s="59">
        <f>INDEX('AEO 2022 52'!40:40,MATCH(W$4,'AEO 2022 52'!$13:$13,0))*1000</f>
        <v>35322.845000000001</v>
      </c>
      <c r="X115" s="59">
        <f>INDEX('AEO 2022 52'!40:40,MATCH(X$4,'AEO 2022 52'!$13:$13,0))*1000</f>
        <v>35356.434000000001</v>
      </c>
      <c r="Y115" s="59">
        <f>INDEX('AEO 2022 52'!40:40,MATCH(Y$4,'AEO 2022 52'!$13:$13,0))*1000</f>
        <v>35389.938000000002</v>
      </c>
      <c r="Z115" s="59">
        <f>INDEX('AEO 2022 52'!40:40,MATCH(Z$4,'AEO 2022 52'!$13:$13,0))*1000</f>
        <v>35422.489000000001</v>
      </c>
      <c r="AA115" s="59">
        <f>INDEX('AEO 2022 52'!40:40,MATCH(AA$4,'AEO 2022 52'!$13:$13,0))*1000</f>
        <v>35456.008999999998</v>
      </c>
      <c r="AB115" s="59">
        <f>INDEX('AEO 2022 52'!40:40,MATCH(AB$4,'AEO 2022 52'!$13:$13,0))*1000</f>
        <v>35490.543000000005</v>
      </c>
      <c r="AC115" s="59">
        <f>INDEX('AEO 2022 52'!40:40,MATCH(AC$4,'AEO 2022 52'!$13:$13,0))*1000</f>
        <v>35524.756999999998</v>
      </c>
      <c r="AD115" s="59">
        <f>INDEX('AEO 2022 52'!40:40,MATCH(AD$4,'AEO 2022 52'!$13:$13,0))*1000</f>
        <v>35559.669000000002</v>
      </c>
      <c r="AE115" s="59">
        <f>INDEX('AEO 2022 52'!40:40,MATCH(AE$4,'AEO 2022 52'!$13:$13,0))*1000</f>
        <v>35594.734000000004</v>
      </c>
      <c r="AF115" s="59">
        <f>INDEX('AEO 2022 52'!40:40,MATCH(AF$4,'AEO 2022 52'!$13:$13,0))*1000</f>
        <v>35630.076999999997</v>
      </c>
      <c r="AG115" s="59">
        <f>INDEX('AEO 2022 52'!40:40,MATCH(AG$4,'AEO 2022 52'!$13:$13,0))*1000</f>
        <v>35648.319000000003</v>
      </c>
    </row>
    <row r="116" spans="1:33" x14ac:dyDescent="0.25">
      <c r="B116" t="s">
        <v>219</v>
      </c>
      <c r="C116" s="59">
        <f>INDEX('AEO 2021 52'!40:40,MATCH(C$4,'AEO 2021 52'!$14:$14,0))*1000</f>
        <v>40440.593999999997</v>
      </c>
      <c r="D116" s="59">
        <f>INDEX('AEO 2022 52'!41:41,MATCH(D$4,'AEO 2022 52'!$13:$13,0))*1000</f>
        <v>45309.269</v>
      </c>
      <c r="E116" s="59">
        <f>INDEX('AEO 2022 52'!41:41,MATCH(E$4,'AEO 2022 52'!$13:$13,0))*1000</f>
        <v>45317.07</v>
      </c>
      <c r="F116" s="59">
        <f>INDEX('AEO 2022 52'!41:41,MATCH(F$4,'AEO 2022 52'!$13:$13,0))*1000</f>
        <v>45389.805</v>
      </c>
      <c r="G116" s="59">
        <f>INDEX('AEO 2022 52'!41:41,MATCH(G$4,'AEO 2022 52'!$13:$13,0))*1000</f>
        <v>45496.154999999999</v>
      </c>
      <c r="H116" s="59">
        <f>INDEX('AEO 2022 52'!41:41,MATCH(H$4,'AEO 2022 52'!$13:$13,0))*1000</f>
        <v>45680.034999999996</v>
      </c>
      <c r="I116" s="59">
        <f>INDEX('AEO 2022 52'!41:41,MATCH(I$4,'AEO 2022 52'!$13:$13,0))*1000</f>
        <v>45812.705999999998</v>
      </c>
      <c r="J116" s="59">
        <f>INDEX('AEO 2022 52'!41:41,MATCH(J$4,'AEO 2022 52'!$13:$13,0))*1000</f>
        <v>45874.332000000002</v>
      </c>
      <c r="K116" s="59">
        <f>INDEX('AEO 2022 52'!41:41,MATCH(K$4,'AEO 2022 52'!$13:$13,0))*1000</f>
        <v>45938.152000000002</v>
      </c>
      <c r="L116" s="59">
        <f>INDEX('AEO 2022 52'!41:41,MATCH(L$4,'AEO 2022 52'!$13:$13,0))*1000</f>
        <v>46001.216999999997</v>
      </c>
      <c r="M116" s="59">
        <f>INDEX('AEO 2022 52'!41:41,MATCH(M$4,'AEO 2022 52'!$13:$13,0))*1000</f>
        <v>46062.012000000002</v>
      </c>
      <c r="N116" s="59">
        <f>INDEX('AEO 2022 52'!41:41,MATCH(N$4,'AEO 2022 52'!$13:$13,0))*1000</f>
        <v>46123.103999999999</v>
      </c>
      <c r="O116" s="59">
        <f>INDEX('AEO 2022 52'!41:41,MATCH(O$4,'AEO 2022 52'!$13:$13,0))*1000</f>
        <v>46177.94</v>
      </c>
      <c r="P116" s="59">
        <f>INDEX('AEO 2022 52'!41:41,MATCH(P$4,'AEO 2022 52'!$13:$13,0))*1000</f>
        <v>46237.822999999997</v>
      </c>
      <c r="Q116" s="59">
        <f>INDEX('AEO 2022 52'!41:41,MATCH(Q$4,'AEO 2022 52'!$13:$13,0))*1000</f>
        <v>46275.550999999999</v>
      </c>
      <c r="R116" s="59">
        <f>INDEX('AEO 2022 52'!41:41,MATCH(R$4,'AEO 2022 52'!$13:$13,0))*1000</f>
        <v>46309.440999999999</v>
      </c>
      <c r="S116" s="59">
        <f>INDEX('AEO 2022 52'!41:41,MATCH(S$4,'AEO 2022 52'!$13:$13,0))*1000</f>
        <v>46343.788</v>
      </c>
      <c r="T116" s="59">
        <f>INDEX('AEO 2022 52'!41:41,MATCH(T$4,'AEO 2022 52'!$13:$13,0))*1000</f>
        <v>46378.276999999995</v>
      </c>
      <c r="U116" s="59">
        <f>INDEX('AEO 2022 52'!41:41,MATCH(U$4,'AEO 2022 52'!$13:$13,0))*1000</f>
        <v>46411.243000000002</v>
      </c>
      <c r="V116" s="59">
        <f>INDEX('AEO 2022 52'!41:41,MATCH(V$4,'AEO 2022 52'!$13:$13,0))*1000</f>
        <v>46445.896000000001</v>
      </c>
      <c r="W116" s="59">
        <f>INDEX('AEO 2022 52'!41:41,MATCH(W$4,'AEO 2022 52'!$13:$13,0))*1000</f>
        <v>46476.761000000006</v>
      </c>
      <c r="X116" s="59">
        <f>INDEX('AEO 2022 52'!41:41,MATCH(X$4,'AEO 2022 52'!$13:$13,0))*1000</f>
        <v>46508.259000000005</v>
      </c>
      <c r="Y116" s="59">
        <f>INDEX('AEO 2022 52'!41:41,MATCH(Y$4,'AEO 2022 52'!$13:$13,0))*1000</f>
        <v>46539.436000000002</v>
      </c>
      <c r="Z116" s="59">
        <f>INDEX('AEO 2022 52'!41:41,MATCH(Z$4,'AEO 2022 52'!$13:$13,0))*1000</f>
        <v>46570.025999999998</v>
      </c>
      <c r="AA116" s="59">
        <f>INDEX('AEO 2022 52'!41:41,MATCH(AA$4,'AEO 2022 52'!$13:$13,0))*1000</f>
        <v>46601.222999999998</v>
      </c>
      <c r="AB116" s="59">
        <f>INDEX('AEO 2022 52'!41:41,MATCH(AB$4,'AEO 2022 52'!$13:$13,0))*1000</f>
        <v>46633.11</v>
      </c>
      <c r="AC116" s="59">
        <f>INDEX('AEO 2022 52'!41:41,MATCH(AC$4,'AEO 2022 52'!$13:$13,0))*1000</f>
        <v>46664.673000000003</v>
      </c>
      <c r="AD116" s="59">
        <f>INDEX('AEO 2022 52'!41:41,MATCH(AD$4,'AEO 2022 52'!$13:$13,0))*1000</f>
        <v>46696.85</v>
      </c>
      <c r="AE116" s="59">
        <f>INDEX('AEO 2022 52'!41:41,MATCH(AE$4,'AEO 2022 52'!$13:$13,0))*1000</f>
        <v>46728.789999999994</v>
      </c>
      <c r="AF116" s="59">
        <f>INDEX('AEO 2022 52'!41:41,MATCH(AF$4,'AEO 2022 52'!$13:$13,0))*1000</f>
        <v>46761.012999999999</v>
      </c>
      <c r="AG116" s="59">
        <f>INDEX('AEO 2022 52'!41:41,MATCH(AG$4,'AEO 2022 52'!$13:$13,0))*1000</f>
        <v>46775.024000000005</v>
      </c>
    </row>
    <row r="117" spans="1:33" x14ac:dyDescent="0.25">
      <c r="B117" t="s">
        <v>167</v>
      </c>
      <c r="C117" s="59">
        <f>INDEX('AEO 2021 52'!41:41,MATCH(C$4,'AEO 2021 52'!$14:$14,0))*1000</f>
        <v>39779.32</v>
      </c>
      <c r="D117" s="59">
        <f>INDEX('AEO 2022 52'!42:42,MATCH(D$4,'AEO 2022 52'!$13:$13,0))*1000</f>
        <v>37753.833999999995</v>
      </c>
      <c r="E117" s="59">
        <f>INDEX('AEO 2022 52'!42:42,MATCH(E$4,'AEO 2022 52'!$13:$13,0))*1000</f>
        <v>37849.879999999997</v>
      </c>
      <c r="F117" s="59">
        <f>INDEX('AEO 2022 52'!42:42,MATCH(F$4,'AEO 2022 52'!$13:$13,0))*1000</f>
        <v>37965.957999999999</v>
      </c>
      <c r="G117" s="59">
        <f>INDEX('AEO 2022 52'!42:42,MATCH(G$4,'AEO 2022 52'!$13:$13,0))*1000</f>
        <v>38082.821000000004</v>
      </c>
      <c r="H117" s="59">
        <f>INDEX('AEO 2022 52'!42:42,MATCH(H$4,'AEO 2022 52'!$13:$13,0))*1000</f>
        <v>38178.902000000002</v>
      </c>
      <c r="I117" s="59">
        <f>INDEX('AEO 2022 52'!42:42,MATCH(I$4,'AEO 2022 52'!$13:$13,0))*1000</f>
        <v>38276.226000000002</v>
      </c>
      <c r="J117" s="59">
        <f>INDEX('AEO 2022 52'!42:42,MATCH(J$4,'AEO 2022 52'!$13:$13,0))*1000</f>
        <v>38373.508000000002</v>
      </c>
      <c r="K117" s="59">
        <f>INDEX('AEO 2022 52'!42:42,MATCH(K$4,'AEO 2022 52'!$13:$13,0))*1000</f>
        <v>38472.144999999997</v>
      </c>
      <c r="L117" s="59">
        <f>INDEX('AEO 2022 52'!42:42,MATCH(L$4,'AEO 2022 52'!$13:$13,0))*1000</f>
        <v>38569.775000000001</v>
      </c>
      <c r="M117" s="59">
        <f>INDEX('AEO 2022 52'!42:42,MATCH(M$4,'AEO 2022 52'!$13:$13,0))*1000</f>
        <v>38666.491999999998</v>
      </c>
      <c r="N117" s="59">
        <f>INDEX('AEO 2022 52'!42:42,MATCH(N$4,'AEO 2022 52'!$13:$13,0))*1000</f>
        <v>38763.508000000002</v>
      </c>
      <c r="O117" s="59">
        <f>INDEX('AEO 2022 52'!42:42,MATCH(O$4,'AEO 2022 52'!$13:$13,0))*1000</f>
        <v>38858.631000000001</v>
      </c>
      <c r="P117" s="59">
        <f>INDEX('AEO 2022 52'!42:42,MATCH(P$4,'AEO 2022 52'!$13:$13,0))*1000</f>
        <v>38955.429000000004</v>
      </c>
      <c r="Q117" s="59">
        <f>INDEX('AEO 2022 52'!42:42,MATCH(Q$4,'AEO 2022 52'!$13:$13,0))*1000</f>
        <v>38984.752999999997</v>
      </c>
      <c r="R117" s="59">
        <f>INDEX('AEO 2022 52'!42:42,MATCH(R$4,'AEO 2022 52'!$13:$13,0))*1000</f>
        <v>39001.9</v>
      </c>
      <c r="S117" s="59">
        <f>INDEX('AEO 2022 52'!42:42,MATCH(S$4,'AEO 2022 52'!$13:$13,0))*1000</f>
        <v>39019.038999999997</v>
      </c>
      <c r="T117" s="59">
        <f>INDEX('AEO 2022 52'!42:42,MATCH(T$4,'AEO 2022 52'!$13:$13,0))*1000</f>
        <v>39034.514999999999</v>
      </c>
      <c r="U117" s="59">
        <f>INDEX('AEO 2022 52'!42:42,MATCH(U$4,'AEO 2022 52'!$13:$13,0))*1000</f>
        <v>39048.381999999998</v>
      </c>
      <c r="V117" s="59">
        <f>INDEX('AEO 2022 52'!42:42,MATCH(V$4,'AEO 2022 52'!$13:$13,0))*1000</f>
        <v>39061.934999999998</v>
      </c>
      <c r="W117" s="59">
        <f>INDEX('AEO 2022 52'!42:42,MATCH(W$4,'AEO 2022 52'!$13:$13,0))*1000</f>
        <v>39072.998</v>
      </c>
      <c r="X117" s="59">
        <f>INDEX('AEO 2022 52'!42:42,MATCH(X$4,'AEO 2022 52'!$13:$13,0))*1000</f>
        <v>39084.212999999996</v>
      </c>
      <c r="Y117" s="59">
        <f>INDEX('AEO 2022 52'!42:42,MATCH(Y$4,'AEO 2022 52'!$13:$13,0))*1000</f>
        <v>39094.78</v>
      </c>
      <c r="Z117" s="59">
        <f>INDEX('AEO 2022 52'!42:42,MATCH(Z$4,'AEO 2022 52'!$13:$13,0))*1000</f>
        <v>39105.175000000003</v>
      </c>
      <c r="AA117" s="59">
        <f>INDEX('AEO 2022 52'!42:42,MATCH(AA$4,'AEO 2022 52'!$13:$13,0))*1000</f>
        <v>39115.467000000004</v>
      </c>
      <c r="AB117" s="59">
        <f>INDEX('AEO 2022 52'!42:42,MATCH(AB$4,'AEO 2022 52'!$13:$13,0))*1000</f>
        <v>39125.557000000001</v>
      </c>
      <c r="AC117" s="59">
        <f>INDEX('AEO 2022 52'!42:42,MATCH(AC$4,'AEO 2022 52'!$13:$13,0))*1000</f>
        <v>39135.635000000002</v>
      </c>
      <c r="AD117" s="59">
        <f>INDEX('AEO 2022 52'!42:42,MATCH(AD$4,'AEO 2022 52'!$13:$13,0))*1000</f>
        <v>39146.026999999995</v>
      </c>
      <c r="AE117" s="59">
        <f>INDEX('AEO 2022 52'!42:42,MATCH(AE$4,'AEO 2022 52'!$13:$13,0))*1000</f>
        <v>39155.909999999996</v>
      </c>
      <c r="AF117" s="59">
        <f>INDEX('AEO 2022 52'!42:42,MATCH(AF$4,'AEO 2022 52'!$13:$13,0))*1000</f>
        <v>39166.133999999998</v>
      </c>
      <c r="AG117" s="59">
        <f>INDEX('AEO 2022 52'!42:42,MATCH(AG$4,'AEO 2022 52'!$13:$13,0))*1000</f>
        <v>39170.517</v>
      </c>
    </row>
    <row r="118" spans="1:33" x14ac:dyDescent="0.25">
      <c r="B118" t="s">
        <v>174</v>
      </c>
      <c r="C118" s="59">
        <f>INDEX('AEO 2021 52'!42:42,MATCH(C$4,'AEO 2021 52'!$14:$14,0))*1000</f>
        <v>45024.017</v>
      </c>
      <c r="D118" s="59">
        <f>INDEX('AEO 2022 52'!43:43,MATCH(D$4,'AEO 2022 52'!$13:$13,0))*1000</f>
        <v>43857.852999999996</v>
      </c>
      <c r="E118" s="59">
        <f>INDEX('AEO 2022 52'!43:43,MATCH(E$4,'AEO 2022 52'!$13:$13,0))*1000</f>
        <v>43959.708999999995</v>
      </c>
      <c r="F118" s="59">
        <f>INDEX('AEO 2022 52'!43:43,MATCH(F$4,'AEO 2022 52'!$13:$13,0))*1000</f>
        <v>44114.006000000001</v>
      </c>
      <c r="G118" s="59">
        <f>INDEX('AEO 2022 52'!43:43,MATCH(G$4,'AEO 2022 52'!$13:$13,0))*1000</f>
        <v>44293.411</v>
      </c>
      <c r="H118" s="59">
        <f>INDEX('AEO 2022 52'!43:43,MATCH(H$4,'AEO 2022 52'!$13:$13,0))*1000</f>
        <v>44394.981</v>
      </c>
      <c r="I118" s="59">
        <f>INDEX('AEO 2022 52'!43:43,MATCH(I$4,'AEO 2022 52'!$13:$13,0))*1000</f>
        <v>44515.633000000002</v>
      </c>
      <c r="J118" s="59">
        <f>INDEX('AEO 2022 52'!43:43,MATCH(J$4,'AEO 2022 52'!$13:$13,0))*1000</f>
        <v>44643.065999999999</v>
      </c>
      <c r="K118" s="59">
        <f>INDEX('AEO 2022 52'!43:43,MATCH(K$4,'AEO 2022 52'!$13:$13,0))*1000</f>
        <v>44776.375</v>
      </c>
      <c r="L118" s="59">
        <f>INDEX('AEO 2022 52'!43:43,MATCH(L$4,'AEO 2022 52'!$13:$13,0))*1000</f>
        <v>44894.993000000002</v>
      </c>
      <c r="M118" s="59">
        <f>INDEX('AEO 2022 52'!43:43,MATCH(M$4,'AEO 2022 52'!$13:$13,0))*1000</f>
        <v>45003.310999999994</v>
      </c>
      <c r="N118" s="59">
        <f>INDEX('AEO 2022 52'!43:43,MATCH(N$4,'AEO 2022 52'!$13:$13,0))*1000</f>
        <v>45106.437999999995</v>
      </c>
      <c r="O118" s="59">
        <f>INDEX('AEO 2022 52'!43:43,MATCH(O$4,'AEO 2022 52'!$13:$13,0))*1000</f>
        <v>45203.933999999994</v>
      </c>
      <c r="P118" s="59">
        <f>INDEX('AEO 2022 52'!43:43,MATCH(P$4,'AEO 2022 52'!$13:$13,0))*1000</f>
        <v>45299.625</v>
      </c>
      <c r="Q118" s="59">
        <f>INDEX('AEO 2022 52'!43:43,MATCH(Q$4,'AEO 2022 52'!$13:$13,0))*1000</f>
        <v>45327.309000000001</v>
      </c>
      <c r="R118" s="59">
        <f>INDEX('AEO 2022 52'!43:43,MATCH(R$4,'AEO 2022 52'!$13:$13,0))*1000</f>
        <v>45342.078999999998</v>
      </c>
      <c r="S118" s="59">
        <f>INDEX('AEO 2022 52'!43:43,MATCH(S$4,'AEO 2022 52'!$13:$13,0))*1000</f>
        <v>45356.613000000005</v>
      </c>
      <c r="T118" s="59">
        <f>INDEX('AEO 2022 52'!43:43,MATCH(T$4,'AEO 2022 52'!$13:$13,0))*1000</f>
        <v>45375.343000000001</v>
      </c>
      <c r="U118" s="59">
        <f>INDEX('AEO 2022 52'!43:43,MATCH(U$4,'AEO 2022 52'!$13:$13,0))*1000</f>
        <v>45392.741999999998</v>
      </c>
      <c r="V118" s="59">
        <f>INDEX('AEO 2022 52'!43:43,MATCH(V$4,'AEO 2022 52'!$13:$13,0))*1000</f>
        <v>45411.194000000003</v>
      </c>
      <c r="W118" s="59">
        <f>INDEX('AEO 2022 52'!43:43,MATCH(W$4,'AEO 2022 52'!$13:$13,0))*1000</f>
        <v>45426.368999999999</v>
      </c>
      <c r="X118" s="59">
        <f>INDEX('AEO 2022 52'!43:43,MATCH(X$4,'AEO 2022 52'!$13:$13,0))*1000</f>
        <v>45441.760999999999</v>
      </c>
      <c r="Y118" s="59">
        <f>INDEX('AEO 2022 52'!43:43,MATCH(Y$4,'AEO 2022 52'!$13:$13,0))*1000</f>
        <v>45456.843999999997</v>
      </c>
      <c r="Z118" s="59">
        <f>INDEX('AEO 2022 52'!43:43,MATCH(Z$4,'AEO 2022 52'!$13:$13,0))*1000</f>
        <v>45471.271999999997</v>
      </c>
      <c r="AA118" s="59">
        <f>INDEX('AEO 2022 52'!43:43,MATCH(AA$4,'AEO 2022 52'!$13:$13,0))*1000</f>
        <v>45486.130000000005</v>
      </c>
      <c r="AB118" s="59">
        <f>INDEX('AEO 2022 52'!43:43,MATCH(AB$4,'AEO 2022 52'!$13:$13,0))*1000</f>
        <v>45501.368999999999</v>
      </c>
      <c r="AC118" s="59">
        <f>INDEX('AEO 2022 52'!43:43,MATCH(AC$4,'AEO 2022 52'!$13:$13,0))*1000</f>
        <v>45516.491000000002</v>
      </c>
      <c r="AD118" s="59">
        <f>INDEX('AEO 2022 52'!43:43,MATCH(AD$4,'AEO 2022 52'!$13:$13,0))*1000</f>
        <v>45532.100999999995</v>
      </c>
      <c r="AE118" s="59">
        <f>INDEX('AEO 2022 52'!43:43,MATCH(AE$4,'AEO 2022 52'!$13:$13,0))*1000</f>
        <v>45547.614999999998</v>
      </c>
      <c r="AF118" s="59">
        <f>INDEX('AEO 2022 52'!43:43,MATCH(AF$4,'AEO 2022 52'!$13:$13,0))*1000</f>
        <v>45563.389000000003</v>
      </c>
      <c r="AG118" s="59">
        <f>INDEX('AEO 2022 52'!43:43,MATCH(AG$4,'AEO 2022 52'!$13:$13,0))*1000</f>
        <v>45574.883000000002</v>
      </c>
    </row>
    <row r="119" spans="1:33" x14ac:dyDescent="0.25">
      <c r="B119" t="s">
        <v>175</v>
      </c>
      <c r="C119" s="59">
        <f>INDEX('AEO 2021 52'!43:43,MATCH(C$4,'AEO 2021 52'!$14:$14,0))*1000</f>
        <v>39835.036999999997</v>
      </c>
      <c r="D119" s="59">
        <f>INDEX('AEO 2022 52'!44:44,MATCH(D$4,'AEO 2022 52'!$13:$13,0))*1000</f>
        <v>36330.75</v>
      </c>
      <c r="E119" s="59">
        <f>INDEX('AEO 2022 52'!44:44,MATCH(E$4,'AEO 2022 52'!$13:$13,0))*1000</f>
        <v>36454.120999999999</v>
      </c>
      <c r="F119" s="59">
        <f>INDEX('AEO 2022 52'!44:44,MATCH(F$4,'AEO 2022 52'!$13:$13,0))*1000</f>
        <v>36634.453000000001</v>
      </c>
      <c r="G119" s="59">
        <f>INDEX('AEO 2022 52'!44:44,MATCH(G$4,'AEO 2022 52'!$13:$13,0))*1000</f>
        <v>36853.596000000005</v>
      </c>
      <c r="H119" s="59">
        <f>INDEX('AEO 2022 52'!44:44,MATCH(H$4,'AEO 2022 52'!$13:$13,0))*1000</f>
        <v>36994.686000000002</v>
      </c>
      <c r="I119" s="59">
        <f>INDEX('AEO 2022 52'!44:44,MATCH(I$4,'AEO 2022 52'!$13:$13,0))*1000</f>
        <v>37154.259000000005</v>
      </c>
      <c r="J119" s="59">
        <f>INDEX('AEO 2022 52'!44:44,MATCH(J$4,'AEO 2022 52'!$13:$13,0))*1000</f>
        <v>37313.896000000001</v>
      </c>
      <c r="K119" s="59">
        <f>INDEX('AEO 2022 52'!44:44,MATCH(K$4,'AEO 2022 52'!$13:$13,0))*1000</f>
        <v>37480.010999999999</v>
      </c>
      <c r="L119" s="59">
        <f>INDEX('AEO 2022 52'!44:44,MATCH(L$4,'AEO 2022 52'!$13:$13,0))*1000</f>
        <v>37622.726000000002</v>
      </c>
      <c r="M119" s="59">
        <f>INDEX('AEO 2022 52'!44:44,MATCH(M$4,'AEO 2022 52'!$13:$13,0))*1000</f>
        <v>37745.182000000001</v>
      </c>
      <c r="N119" s="59">
        <f>INDEX('AEO 2022 52'!44:44,MATCH(N$4,'AEO 2022 52'!$13:$13,0))*1000</f>
        <v>37854.548999999999</v>
      </c>
      <c r="O119" s="59">
        <f>INDEX('AEO 2022 52'!44:44,MATCH(O$4,'AEO 2022 52'!$13:$13,0))*1000</f>
        <v>37954.433000000005</v>
      </c>
      <c r="P119" s="59">
        <f>INDEX('AEO 2022 52'!44:44,MATCH(P$4,'AEO 2022 52'!$13:$13,0))*1000</f>
        <v>38054.172999999995</v>
      </c>
      <c r="Q119" s="59">
        <f>INDEX('AEO 2022 52'!44:44,MATCH(Q$4,'AEO 2022 52'!$13:$13,0))*1000</f>
        <v>38085.540999999997</v>
      </c>
      <c r="R119" s="59">
        <f>INDEX('AEO 2022 52'!44:44,MATCH(R$4,'AEO 2022 52'!$13:$13,0))*1000</f>
        <v>38103.541999999994</v>
      </c>
      <c r="S119" s="59">
        <f>INDEX('AEO 2022 52'!44:44,MATCH(S$4,'AEO 2022 52'!$13:$13,0))*1000</f>
        <v>38121.346000000005</v>
      </c>
      <c r="T119" s="59">
        <f>INDEX('AEO 2022 52'!44:44,MATCH(T$4,'AEO 2022 52'!$13:$13,0))*1000</f>
        <v>38137.802000000003</v>
      </c>
      <c r="U119" s="59">
        <f>INDEX('AEO 2022 52'!44:44,MATCH(U$4,'AEO 2022 52'!$13:$13,0))*1000</f>
        <v>38153.415999999997</v>
      </c>
      <c r="V119" s="59">
        <f>INDEX('AEO 2022 52'!44:44,MATCH(V$4,'AEO 2022 52'!$13:$13,0))*1000</f>
        <v>38170.399000000005</v>
      </c>
      <c r="W119" s="59">
        <f>INDEX('AEO 2022 52'!44:44,MATCH(W$4,'AEO 2022 52'!$13:$13,0))*1000</f>
        <v>38184.649999999994</v>
      </c>
      <c r="X119" s="59">
        <f>INDEX('AEO 2022 52'!44:44,MATCH(X$4,'AEO 2022 52'!$13:$13,0))*1000</f>
        <v>38199.139000000003</v>
      </c>
      <c r="Y119" s="59">
        <f>INDEX('AEO 2022 52'!44:44,MATCH(Y$4,'AEO 2022 52'!$13:$13,0))*1000</f>
        <v>38213.486000000004</v>
      </c>
      <c r="Z119" s="59">
        <f>INDEX('AEO 2022 52'!44:44,MATCH(Z$4,'AEO 2022 52'!$13:$13,0))*1000</f>
        <v>38227.234000000004</v>
      </c>
      <c r="AA119" s="59">
        <f>INDEX('AEO 2022 52'!44:44,MATCH(AA$4,'AEO 2022 52'!$13:$13,0))*1000</f>
        <v>38241.47</v>
      </c>
      <c r="AB119" s="59">
        <f>INDEX('AEO 2022 52'!44:44,MATCH(AB$4,'AEO 2022 52'!$13:$13,0))*1000</f>
        <v>38256.165000000001</v>
      </c>
      <c r="AC119" s="59">
        <f>INDEX('AEO 2022 52'!44:44,MATCH(AC$4,'AEO 2022 52'!$13:$13,0))*1000</f>
        <v>38270.752</v>
      </c>
      <c r="AD119" s="59">
        <f>INDEX('AEO 2022 52'!44:44,MATCH(AD$4,'AEO 2022 52'!$13:$13,0))*1000</f>
        <v>38285.777999999998</v>
      </c>
      <c r="AE119" s="59">
        <f>INDEX('AEO 2022 52'!44:44,MATCH(AE$4,'AEO 2022 52'!$13:$13,0))*1000</f>
        <v>38300.803999999996</v>
      </c>
      <c r="AF119" s="59">
        <f>INDEX('AEO 2022 52'!44:44,MATCH(AF$4,'AEO 2022 52'!$13:$13,0))*1000</f>
        <v>38316.043999999994</v>
      </c>
      <c r="AG119" s="59">
        <f>INDEX('AEO 2022 52'!44:44,MATCH(AG$4,'AEO 2022 52'!$13:$13,0))*1000</f>
        <v>38326.934999999998</v>
      </c>
    </row>
    <row r="120" spans="1:33" x14ac:dyDescent="0.25">
      <c r="B120" t="s">
        <v>176</v>
      </c>
      <c r="C120" s="59">
        <f>INDEX('AEO 2021 52'!44:44,MATCH(C$4,'AEO 2021 52'!$14:$14,0))*1000</f>
        <v>38074.669000000002</v>
      </c>
      <c r="D120" s="59">
        <f>INDEX('AEO 2022 52'!45:45,MATCH(D$4,'AEO 2022 52'!$13:$13,0))*1000</f>
        <v>42715.175999999999</v>
      </c>
      <c r="E120" s="59">
        <f>INDEX('AEO 2022 52'!45:45,MATCH(E$4,'AEO 2022 52'!$13:$13,0))*1000</f>
        <v>42800.002999999997</v>
      </c>
      <c r="F120" s="59">
        <f>INDEX('AEO 2022 52'!45:45,MATCH(F$4,'AEO 2022 52'!$13:$13,0))*1000</f>
        <v>42901.413</v>
      </c>
      <c r="G120" s="59">
        <f>INDEX('AEO 2022 52'!45:45,MATCH(G$4,'AEO 2022 52'!$13:$13,0))*1000</f>
        <v>43005.343999999997</v>
      </c>
      <c r="H120" s="59">
        <f>INDEX('AEO 2022 52'!45:45,MATCH(H$4,'AEO 2022 52'!$13:$13,0))*1000</f>
        <v>43100.451999999997</v>
      </c>
      <c r="I120" s="59">
        <f>INDEX('AEO 2022 52'!45:45,MATCH(I$4,'AEO 2022 52'!$13:$13,0))*1000</f>
        <v>43197.182000000001</v>
      </c>
      <c r="J120" s="59">
        <f>INDEX('AEO 2022 52'!45:45,MATCH(J$4,'AEO 2022 52'!$13:$13,0))*1000</f>
        <v>43292.811999999998</v>
      </c>
      <c r="K120" s="59">
        <f>INDEX('AEO 2022 52'!45:45,MATCH(K$4,'AEO 2022 52'!$13:$13,0))*1000</f>
        <v>43389.339</v>
      </c>
      <c r="L120" s="59">
        <f>INDEX('AEO 2022 52'!45:45,MATCH(L$4,'AEO 2022 52'!$13:$13,0))*1000</f>
        <v>43485.016000000003</v>
      </c>
      <c r="M120" s="59">
        <f>INDEX('AEO 2022 52'!45:45,MATCH(M$4,'AEO 2022 52'!$13:$13,0))*1000</f>
        <v>43580.059000000001</v>
      </c>
      <c r="N120" s="59">
        <f>INDEX('AEO 2022 52'!45:45,MATCH(N$4,'AEO 2022 52'!$13:$13,0))*1000</f>
        <v>43675.243000000002</v>
      </c>
      <c r="O120" s="59">
        <f>INDEX('AEO 2022 52'!45:45,MATCH(O$4,'AEO 2022 52'!$13:$13,0))*1000</f>
        <v>43768.875</v>
      </c>
      <c r="P120" s="59">
        <f>INDEX('AEO 2022 52'!45:45,MATCH(P$4,'AEO 2022 52'!$13:$13,0))*1000</f>
        <v>43863.846000000005</v>
      </c>
      <c r="Q120" s="59">
        <f>INDEX('AEO 2022 52'!45:45,MATCH(Q$4,'AEO 2022 52'!$13:$13,0))*1000</f>
        <v>43891.029000000002</v>
      </c>
      <c r="R120" s="59">
        <f>INDEX('AEO 2022 52'!45:45,MATCH(R$4,'AEO 2022 52'!$13:$13,0))*1000</f>
        <v>43904.750999999997</v>
      </c>
      <c r="S120" s="59">
        <f>INDEX('AEO 2022 52'!45:45,MATCH(S$4,'AEO 2022 52'!$13:$13,0))*1000</f>
        <v>43918.517999999996</v>
      </c>
      <c r="T120" s="59">
        <f>INDEX('AEO 2022 52'!45:45,MATCH(T$4,'AEO 2022 52'!$13:$13,0))*1000</f>
        <v>43931.212999999996</v>
      </c>
      <c r="U120" s="59">
        <f>INDEX('AEO 2022 52'!45:45,MATCH(U$4,'AEO 2022 52'!$13:$13,0))*1000</f>
        <v>43942.909</v>
      </c>
      <c r="V120" s="59">
        <f>INDEX('AEO 2022 52'!45:45,MATCH(V$4,'AEO 2022 52'!$13:$13,0))*1000</f>
        <v>43954.464</v>
      </c>
      <c r="W120" s="59">
        <f>INDEX('AEO 2022 52'!45:45,MATCH(W$4,'AEO 2022 52'!$13:$13,0))*1000</f>
        <v>43964.512000000002</v>
      </c>
      <c r="X120" s="59">
        <f>INDEX('AEO 2022 52'!45:45,MATCH(X$4,'AEO 2022 52'!$13:$13,0))*1000</f>
        <v>43974.476000000002</v>
      </c>
      <c r="Y120" s="59">
        <f>INDEX('AEO 2022 52'!45:45,MATCH(Y$4,'AEO 2022 52'!$13:$13,0))*1000</f>
        <v>43984.103999999999</v>
      </c>
      <c r="Z120" s="59">
        <f>INDEX('AEO 2022 52'!45:45,MATCH(Z$4,'AEO 2022 52'!$13:$13,0))*1000</f>
        <v>43993.453999999998</v>
      </c>
      <c r="AA120" s="59">
        <f>INDEX('AEO 2022 52'!45:45,MATCH(AA$4,'AEO 2022 52'!$13:$13,0))*1000</f>
        <v>44002.795999999995</v>
      </c>
      <c r="AB120" s="59">
        <f>INDEX('AEO 2022 52'!45:45,MATCH(AB$4,'AEO 2022 52'!$13:$13,0))*1000</f>
        <v>44012.137999999999</v>
      </c>
      <c r="AC120" s="59">
        <f>INDEX('AEO 2022 52'!45:45,MATCH(AC$4,'AEO 2022 52'!$13:$13,0))*1000</f>
        <v>44021.453999999998</v>
      </c>
      <c r="AD120" s="59">
        <f>INDEX('AEO 2022 52'!45:45,MATCH(AD$4,'AEO 2022 52'!$13:$13,0))*1000</f>
        <v>44030.991000000002</v>
      </c>
      <c r="AE120" s="59">
        <f>INDEX('AEO 2022 52'!45:45,MATCH(AE$4,'AEO 2022 52'!$13:$13,0))*1000</f>
        <v>44040.237000000001</v>
      </c>
      <c r="AF120" s="59">
        <f>INDEX('AEO 2022 52'!45:45,MATCH(AF$4,'AEO 2022 52'!$13:$13,0))*1000</f>
        <v>44049.697999999997</v>
      </c>
      <c r="AG120" s="59">
        <f>INDEX('AEO 2022 52'!45:45,MATCH(AG$4,'AEO 2022 52'!$13:$13,0))*1000</f>
        <v>44053.226000000002</v>
      </c>
    </row>
    <row r="121" spans="1:33" x14ac:dyDescent="0.25">
      <c r="B121" t="s">
        <v>177</v>
      </c>
      <c r="C121" s="59">
        <f>INDEX('AEO 2021 52'!45:45,MATCH(C$4,'AEO 2021 52'!$14:$14,0))*1000</f>
        <v>42888.34</v>
      </c>
      <c r="D121" s="59">
        <f>INDEX('AEO 2022 52'!46:46,MATCH(D$4,'AEO 2022 52'!$13:$13,0))*1000</f>
        <v>49433.754000000001</v>
      </c>
      <c r="E121" s="59">
        <f>INDEX('AEO 2022 52'!46:46,MATCH(E$4,'AEO 2022 52'!$13:$13,0))*1000</f>
        <v>49517.113000000005</v>
      </c>
      <c r="F121" s="59">
        <f>INDEX('AEO 2022 52'!46:46,MATCH(F$4,'AEO 2022 52'!$13:$13,0))*1000</f>
        <v>49624.245000000003</v>
      </c>
      <c r="G121" s="59">
        <f>INDEX('AEO 2022 52'!46:46,MATCH(G$4,'AEO 2022 52'!$13:$13,0))*1000</f>
        <v>49733.851999999999</v>
      </c>
      <c r="H121" s="59">
        <f>INDEX('AEO 2022 52'!46:46,MATCH(H$4,'AEO 2022 52'!$13:$13,0))*1000</f>
        <v>49831.603999999999</v>
      </c>
      <c r="I121" s="59">
        <f>INDEX('AEO 2022 52'!46:46,MATCH(I$4,'AEO 2022 52'!$13:$13,0))*1000</f>
        <v>49930.832000000002</v>
      </c>
      <c r="J121" s="59">
        <f>INDEX('AEO 2022 52'!46:46,MATCH(J$4,'AEO 2022 52'!$13:$13,0))*1000</f>
        <v>50029.003000000004</v>
      </c>
      <c r="K121" s="59">
        <f>INDEX('AEO 2022 52'!46:46,MATCH(K$4,'AEO 2022 52'!$13:$13,0))*1000</f>
        <v>50128.402999999998</v>
      </c>
      <c r="L121" s="59">
        <f>INDEX('AEO 2022 52'!46:46,MATCH(L$4,'AEO 2022 52'!$13:$13,0))*1000</f>
        <v>50227.036</v>
      </c>
      <c r="M121" s="59">
        <f>INDEX('AEO 2022 52'!46:46,MATCH(M$4,'AEO 2022 52'!$13:$13,0))*1000</f>
        <v>50324.78</v>
      </c>
      <c r="N121" s="59">
        <f>INDEX('AEO 2022 52'!46:46,MATCH(N$4,'AEO 2022 52'!$13:$13,0))*1000</f>
        <v>50422.957999999999</v>
      </c>
      <c r="O121" s="59">
        <f>INDEX('AEO 2022 52'!46:46,MATCH(O$4,'AEO 2022 52'!$13:$13,0))*1000</f>
        <v>50518.578000000001</v>
      </c>
      <c r="P121" s="59">
        <f>INDEX('AEO 2022 52'!46:46,MATCH(P$4,'AEO 2022 52'!$13:$13,0))*1000</f>
        <v>50616.314000000006</v>
      </c>
      <c r="Q121" s="59">
        <f>INDEX('AEO 2022 52'!46:46,MATCH(Q$4,'AEO 2022 52'!$13:$13,0))*1000</f>
        <v>50645.935000000005</v>
      </c>
      <c r="R121" s="59">
        <f>INDEX('AEO 2022 52'!46:46,MATCH(R$4,'AEO 2022 52'!$13:$13,0))*1000</f>
        <v>50662.846000000005</v>
      </c>
      <c r="S121" s="59">
        <f>INDEX('AEO 2022 52'!46:46,MATCH(S$4,'AEO 2022 52'!$13:$13,0))*1000</f>
        <v>50679.957999999999</v>
      </c>
      <c r="T121" s="59">
        <f>INDEX('AEO 2022 52'!46:46,MATCH(T$4,'AEO 2022 52'!$13:$13,0))*1000</f>
        <v>50695.656000000003</v>
      </c>
      <c r="U121" s="59">
        <f>INDEX('AEO 2022 52'!46:46,MATCH(U$4,'AEO 2022 52'!$13:$13,0))*1000</f>
        <v>50709.999000000003</v>
      </c>
      <c r="V121" s="59">
        <f>INDEX('AEO 2022 52'!46:46,MATCH(V$4,'AEO 2022 52'!$13:$13,0))*1000</f>
        <v>50724.460999999996</v>
      </c>
      <c r="W121" s="59">
        <f>INDEX('AEO 2022 52'!46:46,MATCH(W$4,'AEO 2022 52'!$13:$13,0))*1000</f>
        <v>50736.545999999995</v>
      </c>
      <c r="X121" s="59">
        <f>INDEX('AEO 2022 52'!46:46,MATCH(X$4,'AEO 2022 52'!$13:$13,0))*1000</f>
        <v>50748.652999999998</v>
      </c>
      <c r="Y121" s="59">
        <f>INDEX('AEO 2022 52'!46:46,MATCH(Y$4,'AEO 2022 52'!$13:$13,0))*1000</f>
        <v>50760.319000000003</v>
      </c>
      <c r="Z121" s="59">
        <f>INDEX('AEO 2022 52'!46:46,MATCH(Z$4,'AEO 2022 52'!$13:$13,0))*1000</f>
        <v>50771.583999999995</v>
      </c>
      <c r="AA121" s="59">
        <f>INDEX('AEO 2022 52'!46:46,MATCH(AA$4,'AEO 2022 52'!$13:$13,0))*1000</f>
        <v>50782.936000000002</v>
      </c>
      <c r="AB121" s="59">
        <f>INDEX('AEO 2022 52'!46:46,MATCH(AB$4,'AEO 2022 52'!$13:$13,0))*1000</f>
        <v>50794.285000000003</v>
      </c>
      <c r="AC121" s="59">
        <f>INDEX('AEO 2022 52'!46:46,MATCH(AC$4,'AEO 2022 52'!$13:$13,0))*1000</f>
        <v>50805.568999999996</v>
      </c>
      <c r="AD121" s="59">
        <f>INDEX('AEO 2022 52'!46:46,MATCH(AD$4,'AEO 2022 52'!$13:$13,0))*1000</f>
        <v>50817.188000000002</v>
      </c>
      <c r="AE121" s="59">
        <f>INDEX('AEO 2022 52'!46:46,MATCH(AE$4,'AEO 2022 52'!$13:$13,0))*1000</f>
        <v>50828.570999999996</v>
      </c>
      <c r="AF121" s="59">
        <f>INDEX('AEO 2022 52'!46:46,MATCH(AF$4,'AEO 2022 52'!$13:$13,0))*1000</f>
        <v>50840.175999999999</v>
      </c>
      <c r="AG121" s="59">
        <f>INDEX('AEO 2022 52'!46:46,MATCH(AG$4,'AEO 2022 52'!$13:$13,0))*1000</f>
        <v>50846.404999999999</v>
      </c>
    </row>
    <row r="122" spans="1:33" x14ac:dyDescent="0.25">
      <c r="B122" t="s">
        <v>178</v>
      </c>
      <c r="C122" s="59">
        <f>INDEX('AEO 2021 52'!46:46,MATCH(C$4,'AEO 2021 52'!$14:$14,0))*1000</f>
        <v>69760.581999999995</v>
      </c>
      <c r="D122" s="59">
        <f>INDEX('AEO 2022 52'!47:47,MATCH(D$4,'AEO 2022 52'!$13:$13,0))*1000</f>
        <v>69184.775999999998</v>
      </c>
      <c r="E122" s="59">
        <f>INDEX('AEO 2022 52'!47:47,MATCH(E$4,'AEO 2022 52'!$13:$13,0))*1000</f>
        <v>69290.031000000003</v>
      </c>
      <c r="F122" s="59">
        <f>INDEX('AEO 2022 52'!47:47,MATCH(F$4,'AEO 2022 52'!$13:$13,0))*1000</f>
        <v>69422.225999999995</v>
      </c>
      <c r="G122" s="59">
        <f>INDEX('AEO 2022 52'!47:47,MATCH(G$4,'AEO 2022 52'!$13:$13,0))*1000</f>
        <v>69562.468999999997</v>
      </c>
      <c r="H122" s="59">
        <f>INDEX('AEO 2022 52'!47:47,MATCH(H$4,'AEO 2022 52'!$13:$13,0))*1000</f>
        <v>69660.774000000005</v>
      </c>
      <c r="I122" s="59">
        <f>INDEX('AEO 2022 52'!47:47,MATCH(I$4,'AEO 2022 52'!$13:$13,0))*1000</f>
        <v>69768.623000000007</v>
      </c>
      <c r="J122" s="59">
        <f>INDEX('AEO 2022 52'!47:47,MATCH(J$4,'AEO 2022 52'!$13:$13,0))*1000</f>
        <v>69875.930999999997</v>
      </c>
      <c r="K122" s="59">
        <f>INDEX('AEO 2022 52'!47:47,MATCH(K$4,'AEO 2022 52'!$13:$13,0))*1000</f>
        <v>69985.351999999999</v>
      </c>
      <c r="L122" s="59">
        <f>INDEX('AEO 2022 52'!47:47,MATCH(L$4,'AEO 2022 52'!$13:$13,0))*1000</f>
        <v>70089.271999999997</v>
      </c>
      <c r="M122" s="59">
        <f>INDEX('AEO 2022 52'!47:47,MATCH(M$4,'AEO 2022 52'!$13:$13,0))*1000</f>
        <v>70189.682000000001</v>
      </c>
      <c r="N122" s="59">
        <f>INDEX('AEO 2022 52'!47:47,MATCH(N$4,'AEO 2022 52'!$13:$13,0))*1000</f>
        <v>70288.901999999987</v>
      </c>
      <c r="O122" s="59">
        <f>INDEX('AEO 2022 52'!47:47,MATCH(O$4,'AEO 2022 52'!$13:$13,0))*1000</f>
        <v>70385.108999999997</v>
      </c>
      <c r="P122" s="59">
        <f>INDEX('AEO 2022 52'!47:47,MATCH(P$4,'AEO 2022 52'!$13:$13,0))*1000</f>
        <v>70482.826000000001</v>
      </c>
      <c r="Q122" s="59">
        <f>INDEX('AEO 2022 52'!47:47,MATCH(Q$4,'AEO 2022 52'!$13:$13,0))*1000</f>
        <v>70512.497000000003</v>
      </c>
      <c r="R122" s="59">
        <f>INDEX('AEO 2022 52'!47:47,MATCH(R$4,'AEO 2022 52'!$13:$13,0))*1000</f>
        <v>70529.32699999999</v>
      </c>
      <c r="S122" s="59">
        <f>INDEX('AEO 2022 52'!47:47,MATCH(S$4,'AEO 2022 52'!$13:$13,0))*1000</f>
        <v>70546.44</v>
      </c>
      <c r="T122" s="59">
        <f>INDEX('AEO 2022 52'!47:47,MATCH(T$4,'AEO 2022 52'!$13:$13,0))*1000</f>
        <v>70563.179000000004</v>
      </c>
      <c r="U122" s="59">
        <f>INDEX('AEO 2022 52'!47:47,MATCH(U$4,'AEO 2022 52'!$13:$13,0))*1000</f>
        <v>70578.277999999991</v>
      </c>
      <c r="V122" s="59">
        <f>INDEX('AEO 2022 52'!47:47,MATCH(V$4,'AEO 2022 52'!$13:$13,0))*1000</f>
        <v>70593.338000000003</v>
      </c>
      <c r="W122" s="59">
        <f>INDEX('AEO 2022 52'!47:47,MATCH(W$4,'AEO 2022 52'!$13:$13,0))*1000</f>
        <v>70605.597999999998</v>
      </c>
      <c r="X122" s="59">
        <f>INDEX('AEO 2022 52'!47:47,MATCH(X$4,'AEO 2022 52'!$13:$13,0))*1000</f>
        <v>70618.027000000002</v>
      </c>
      <c r="Y122" s="59">
        <f>INDEX('AEO 2022 52'!47:47,MATCH(Y$4,'AEO 2022 52'!$13:$13,0))*1000</f>
        <v>70629.868000000002</v>
      </c>
      <c r="Z122" s="59">
        <f>INDEX('AEO 2022 52'!47:47,MATCH(Z$4,'AEO 2022 52'!$13:$13,0))*1000</f>
        <v>70641.395999999993</v>
      </c>
      <c r="AA122" s="59">
        <f>INDEX('AEO 2022 52'!47:47,MATCH(AA$4,'AEO 2022 52'!$13:$13,0))*1000</f>
        <v>70652.945999999996</v>
      </c>
      <c r="AB122" s="59">
        <f>INDEX('AEO 2022 52'!47:47,MATCH(AB$4,'AEO 2022 52'!$13:$13,0))*1000</f>
        <v>70664.413</v>
      </c>
      <c r="AC122" s="59">
        <f>INDEX('AEO 2022 52'!47:47,MATCH(AC$4,'AEO 2022 52'!$13:$13,0))*1000</f>
        <v>70675.918999999994</v>
      </c>
      <c r="AD122" s="59">
        <f>INDEX('AEO 2022 52'!47:47,MATCH(AD$4,'AEO 2022 52'!$13:$13,0))*1000</f>
        <v>70687.804999999993</v>
      </c>
      <c r="AE122" s="59">
        <f>INDEX('AEO 2022 52'!47:47,MATCH(AE$4,'AEO 2022 52'!$13:$13,0))*1000</f>
        <v>70699.141999999993</v>
      </c>
      <c r="AF122" s="59">
        <f>INDEX('AEO 2022 52'!47:47,MATCH(AF$4,'AEO 2022 52'!$13:$13,0))*1000</f>
        <v>70710.86099999999</v>
      </c>
      <c r="AG122" s="59">
        <f>INDEX('AEO 2022 52'!47:47,MATCH(AG$4,'AEO 2022 52'!$13:$13,0))*1000</f>
        <v>70717.078999999998</v>
      </c>
    </row>
    <row r="123" spans="1:33" x14ac:dyDescent="0.25">
      <c r="B123" t="s">
        <v>220</v>
      </c>
      <c r="C123" s="59">
        <f>INDEX('AEO 2021 52'!47:47,MATCH(C$4,'AEO 2021 52'!$14:$14,0))*1000</f>
        <v>37472.633000000002</v>
      </c>
      <c r="D123" s="59">
        <f>INDEX('AEO 2022 52'!48:48,MATCH(D$4,'AEO 2022 52'!$13:$13,0))*1000</f>
        <v>37340.569000000003</v>
      </c>
      <c r="E123" s="59">
        <f>INDEX('AEO 2022 52'!48:48,MATCH(E$4,'AEO 2022 52'!$13:$13,0))*1000</f>
        <v>37404.273999999998</v>
      </c>
      <c r="F123" s="59">
        <f>INDEX('AEO 2022 52'!48:48,MATCH(F$4,'AEO 2022 52'!$13:$13,0))*1000</f>
        <v>37538.567000000003</v>
      </c>
      <c r="G123" s="59">
        <f>INDEX('AEO 2022 52'!48:48,MATCH(G$4,'AEO 2022 52'!$13:$13,0))*1000</f>
        <v>37683.933000000005</v>
      </c>
      <c r="H123" s="59">
        <f>INDEX('AEO 2022 52'!48:48,MATCH(H$4,'AEO 2022 52'!$13:$13,0))*1000</f>
        <v>37801.285000000003</v>
      </c>
      <c r="I123" s="59">
        <f>INDEX('AEO 2022 52'!48:48,MATCH(I$4,'AEO 2022 52'!$13:$13,0))*1000</f>
        <v>37920.921000000002</v>
      </c>
      <c r="J123" s="59">
        <f>INDEX('AEO 2022 52'!48:48,MATCH(J$4,'AEO 2022 52'!$13:$13,0))*1000</f>
        <v>38037.159</v>
      </c>
      <c r="K123" s="59">
        <f>INDEX('AEO 2022 52'!48:48,MATCH(K$4,'AEO 2022 52'!$13:$13,0))*1000</f>
        <v>38156.421999999999</v>
      </c>
      <c r="L123" s="59">
        <f>INDEX('AEO 2022 52'!48:48,MATCH(L$4,'AEO 2022 52'!$13:$13,0))*1000</f>
        <v>38270.282999999996</v>
      </c>
      <c r="M123" s="59">
        <f>INDEX('AEO 2022 52'!48:48,MATCH(M$4,'AEO 2022 52'!$13:$13,0))*1000</f>
        <v>38378.200999999994</v>
      </c>
      <c r="N123" s="59">
        <f>INDEX('AEO 2022 52'!48:48,MATCH(N$4,'AEO 2022 52'!$13:$13,0))*1000</f>
        <v>38485.748</v>
      </c>
      <c r="O123" s="59">
        <f>INDEX('AEO 2022 52'!48:48,MATCH(O$4,'AEO 2022 52'!$13:$13,0))*1000</f>
        <v>38586.413999999997</v>
      </c>
      <c r="P123" s="59">
        <f>INDEX('AEO 2022 52'!48:48,MATCH(P$4,'AEO 2022 52'!$13:$13,0))*1000</f>
        <v>38692.138999999996</v>
      </c>
      <c r="Q123" s="59">
        <f>INDEX('AEO 2022 52'!48:48,MATCH(Q$4,'AEO 2022 52'!$13:$13,0))*1000</f>
        <v>38729.565000000002</v>
      </c>
      <c r="R123" s="59">
        <f>INDEX('AEO 2022 52'!48:48,MATCH(R$4,'AEO 2022 52'!$13:$13,0))*1000</f>
        <v>38753.402999999998</v>
      </c>
      <c r="S123" s="59">
        <f>INDEX('AEO 2022 52'!48:48,MATCH(S$4,'AEO 2022 52'!$13:$13,0))*1000</f>
        <v>38777.195</v>
      </c>
      <c r="T123" s="59">
        <f>INDEX('AEO 2022 52'!48:48,MATCH(T$4,'AEO 2022 52'!$13:$13,0))*1000</f>
        <v>38800.285000000003</v>
      </c>
      <c r="U123" s="59">
        <f>INDEX('AEO 2022 52'!48:48,MATCH(U$4,'AEO 2022 52'!$13:$13,0))*1000</f>
        <v>38821.731999999996</v>
      </c>
      <c r="V123" s="59">
        <f>INDEX('AEO 2022 52'!48:48,MATCH(V$4,'AEO 2022 52'!$13:$13,0))*1000</f>
        <v>38845.176999999996</v>
      </c>
      <c r="W123" s="59">
        <f>INDEX('AEO 2022 52'!48:48,MATCH(W$4,'AEO 2022 52'!$13:$13,0))*1000</f>
        <v>38863.822999999997</v>
      </c>
      <c r="X123" s="59">
        <f>INDEX('AEO 2022 52'!48:48,MATCH(X$4,'AEO 2022 52'!$13:$13,0))*1000</f>
        <v>38882.885000000002</v>
      </c>
      <c r="Y123" s="59">
        <f>INDEX('AEO 2022 52'!48:48,MATCH(Y$4,'AEO 2022 52'!$13:$13,0))*1000</f>
        <v>38901.47</v>
      </c>
      <c r="Z123" s="59">
        <f>INDEX('AEO 2022 52'!48:48,MATCH(Z$4,'AEO 2022 52'!$13:$13,0))*1000</f>
        <v>38919.189000000006</v>
      </c>
      <c r="AA123" s="59">
        <f>INDEX('AEO 2022 52'!48:48,MATCH(AA$4,'AEO 2022 52'!$13:$13,0))*1000</f>
        <v>38937.496000000006</v>
      </c>
      <c r="AB123" s="59">
        <f>INDEX('AEO 2022 52'!48:48,MATCH(AB$4,'AEO 2022 52'!$13:$13,0))*1000</f>
        <v>38956.356</v>
      </c>
      <c r="AC123" s="59">
        <f>INDEX('AEO 2022 52'!48:48,MATCH(AC$4,'AEO 2022 52'!$13:$13,0))*1000</f>
        <v>38975.040000000001</v>
      </c>
      <c r="AD123" s="59">
        <f>INDEX('AEO 2022 52'!48:48,MATCH(AD$4,'AEO 2022 52'!$13:$13,0))*1000</f>
        <v>38994.427000000003</v>
      </c>
      <c r="AE123" s="59">
        <f>INDEX('AEO 2022 52'!48:48,MATCH(AE$4,'AEO 2022 52'!$13:$13,0))*1000</f>
        <v>39013.561000000002</v>
      </c>
      <c r="AF123" s="59">
        <f>INDEX('AEO 2022 52'!48:48,MATCH(AF$4,'AEO 2022 52'!$13:$13,0))*1000</f>
        <v>39033.108</v>
      </c>
      <c r="AG123" s="59">
        <f>INDEX('AEO 2022 52'!48:48,MATCH(AG$4,'AEO 2022 52'!$13:$13,0))*1000</f>
        <v>39049.243999999999</v>
      </c>
    </row>
    <row r="124" spans="1:33" x14ac:dyDescent="0.25">
      <c r="B124" t="s">
        <v>221</v>
      </c>
      <c r="C124" s="59">
        <f>INDEX('AEO 2021 52'!48:48,MATCH(C$4,'AEO 2021 52'!$14:$14,0))*1000</f>
        <v>49111.5</v>
      </c>
      <c r="D124" s="59">
        <f>INDEX('AEO 2022 52'!49:49,MATCH(D$4,'AEO 2022 52'!$13:$13,0))*1000</f>
        <v>50030.284999999996</v>
      </c>
      <c r="E124" s="59">
        <f>INDEX('AEO 2022 52'!49:49,MATCH(E$4,'AEO 2022 52'!$13:$13,0))*1000</f>
        <v>50091.926999999996</v>
      </c>
      <c r="F124" s="59">
        <f>INDEX('AEO 2022 52'!49:49,MATCH(F$4,'AEO 2022 52'!$13:$13,0))*1000</f>
        <v>50230.35</v>
      </c>
      <c r="G124" s="59">
        <f>INDEX('AEO 2022 52'!49:49,MATCH(G$4,'AEO 2022 52'!$13:$13,0))*1000</f>
        <v>50384.51</v>
      </c>
      <c r="H124" s="59">
        <f>INDEX('AEO 2022 52'!49:49,MATCH(H$4,'AEO 2022 52'!$13:$13,0))*1000</f>
        <v>50500.286</v>
      </c>
      <c r="I124" s="59">
        <f>INDEX('AEO 2022 52'!49:49,MATCH(I$4,'AEO 2022 52'!$13:$13,0))*1000</f>
        <v>50619.644</v>
      </c>
      <c r="J124" s="59">
        <f>INDEX('AEO 2022 52'!49:49,MATCH(J$4,'AEO 2022 52'!$13:$13,0))*1000</f>
        <v>50734.951000000001</v>
      </c>
      <c r="K124" s="59">
        <f>INDEX('AEO 2022 52'!49:49,MATCH(K$4,'AEO 2022 52'!$13:$13,0))*1000</f>
        <v>50853.442999999999</v>
      </c>
      <c r="L124" s="59">
        <f>INDEX('AEO 2022 52'!49:49,MATCH(L$4,'AEO 2022 52'!$13:$13,0))*1000</f>
        <v>50967.330999999998</v>
      </c>
      <c r="M124" s="59">
        <f>INDEX('AEO 2022 52'!49:49,MATCH(M$4,'AEO 2022 52'!$13:$13,0))*1000</f>
        <v>51076.279000000002</v>
      </c>
      <c r="N124" s="59">
        <f>INDEX('AEO 2022 52'!49:49,MATCH(N$4,'AEO 2022 52'!$13:$13,0))*1000</f>
        <v>51184.662000000004</v>
      </c>
      <c r="O124" s="59">
        <f>INDEX('AEO 2022 52'!49:49,MATCH(O$4,'AEO 2022 52'!$13:$13,0))*1000</f>
        <v>51286.06</v>
      </c>
      <c r="P124" s="59">
        <f>INDEX('AEO 2022 52'!49:49,MATCH(P$4,'AEO 2022 52'!$13:$13,0))*1000</f>
        <v>51393.379000000001</v>
      </c>
      <c r="Q124" s="59">
        <f>INDEX('AEO 2022 52'!49:49,MATCH(Q$4,'AEO 2022 52'!$13:$13,0))*1000</f>
        <v>51432.014000000003</v>
      </c>
      <c r="R124" s="59">
        <f>INDEX('AEO 2022 52'!49:49,MATCH(R$4,'AEO 2022 52'!$13:$13,0))*1000</f>
        <v>51457.065999999999</v>
      </c>
      <c r="S124" s="59">
        <f>INDEX('AEO 2022 52'!49:49,MATCH(S$4,'AEO 2022 52'!$13:$13,0))*1000</f>
        <v>51482.052000000003</v>
      </c>
      <c r="T124" s="59">
        <f>INDEX('AEO 2022 52'!49:49,MATCH(T$4,'AEO 2022 52'!$13:$13,0))*1000</f>
        <v>51506.618000000002</v>
      </c>
      <c r="U124" s="59">
        <f>INDEX('AEO 2022 52'!49:49,MATCH(U$4,'AEO 2022 52'!$13:$13,0))*1000</f>
        <v>51529.307999999997</v>
      </c>
      <c r="V124" s="59">
        <f>INDEX('AEO 2022 52'!49:49,MATCH(V$4,'AEO 2022 52'!$13:$13,0))*1000</f>
        <v>51553.623</v>
      </c>
      <c r="W124" s="59">
        <f>INDEX('AEO 2022 52'!49:49,MATCH(W$4,'AEO 2022 52'!$13:$13,0))*1000</f>
        <v>51572.998</v>
      </c>
      <c r="X124" s="59">
        <f>INDEX('AEO 2022 52'!49:49,MATCH(X$4,'AEO 2022 52'!$13:$13,0))*1000</f>
        <v>51592.754000000001</v>
      </c>
      <c r="Y124" s="59">
        <f>INDEX('AEO 2022 52'!49:49,MATCH(Y$4,'AEO 2022 52'!$13:$13,0))*1000</f>
        <v>51612.018999999993</v>
      </c>
      <c r="Z124" s="59">
        <f>INDEX('AEO 2022 52'!49:49,MATCH(Z$4,'AEO 2022 52'!$13:$13,0))*1000</f>
        <v>51630.428</v>
      </c>
      <c r="AA124" s="59">
        <f>INDEX('AEO 2022 52'!49:49,MATCH(AA$4,'AEO 2022 52'!$13:$13,0))*1000</f>
        <v>51649.487000000001</v>
      </c>
      <c r="AB124" s="59">
        <f>INDEX('AEO 2022 52'!49:49,MATCH(AB$4,'AEO 2022 52'!$13:$13,0))*1000</f>
        <v>51669.209000000003</v>
      </c>
      <c r="AC124" s="59">
        <f>INDEX('AEO 2022 52'!49:49,MATCH(AC$4,'AEO 2022 52'!$13:$13,0))*1000</f>
        <v>51688.758999999998</v>
      </c>
      <c r="AD124" s="59">
        <f>INDEX('AEO 2022 52'!49:49,MATCH(AD$4,'AEO 2022 52'!$13:$13,0))*1000</f>
        <v>51709.11</v>
      </c>
      <c r="AE124" s="59">
        <f>INDEX('AEO 2022 52'!49:49,MATCH(AE$4,'AEO 2022 52'!$13:$13,0))*1000</f>
        <v>51728.991999999998</v>
      </c>
      <c r="AF124" s="59">
        <f>INDEX('AEO 2022 52'!49:49,MATCH(AF$4,'AEO 2022 52'!$13:$13,0))*1000</f>
        <v>51749.42</v>
      </c>
      <c r="AG124" s="59">
        <f>INDEX('AEO 2022 52'!49:49,MATCH(AG$4,'AEO 2022 52'!$13:$13,0))*1000</f>
        <v>51766.525000000001</v>
      </c>
    </row>
    <row r="125" spans="1:33" s="53" customFormat="1" ht="15.75" thickBot="1" x14ac:dyDescent="0.3">
      <c r="A125" s="52"/>
      <c r="B125" s="54" t="s">
        <v>23</v>
      </c>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c r="AC125" s="55"/>
      <c r="AD125" s="55"/>
      <c r="AE125" s="55"/>
      <c r="AF125" s="55"/>
      <c r="AG125" s="55"/>
    </row>
    <row r="126" spans="1:33" ht="15.75" thickTop="1" x14ac:dyDescent="0.25">
      <c r="B126" t="s">
        <v>168</v>
      </c>
      <c r="C126" s="47">
        <f>INDEX('AEO 2021 52'!186:186,MATCH(C$4,'AEO 2021 52'!$14:$14,0))*1000</f>
        <v>0</v>
      </c>
      <c r="D126" s="47">
        <f>INDEX('AEO 2022 52'!194:194,MATCH(D$4,'AEO 2022 52'!$13:$13,0))*1000</f>
        <v>0</v>
      </c>
      <c r="E126" s="47">
        <f>INDEX('AEO 2022 52'!194:194,MATCH(E$4,'AEO 2022 52'!$13:$13,0))*1000</f>
        <v>0</v>
      </c>
      <c r="F126" s="47">
        <f>INDEX('AEO 2022 52'!194:194,MATCH(F$4,'AEO 2022 52'!$13:$13,0))*1000</f>
        <v>0</v>
      </c>
      <c r="G126" s="47">
        <f>INDEX('AEO 2022 52'!194:194,MATCH(G$4,'AEO 2022 52'!$13:$13,0))*1000</f>
        <v>0</v>
      </c>
      <c r="H126" s="47">
        <f>INDEX('AEO 2022 52'!194:194,MATCH(H$4,'AEO 2022 52'!$13:$13,0))*1000</f>
        <v>0</v>
      </c>
      <c r="I126" s="47">
        <f>INDEX('AEO 2022 52'!194:194,MATCH(I$4,'AEO 2022 52'!$13:$13,0))*1000</f>
        <v>0</v>
      </c>
      <c r="J126" s="47">
        <f>INDEX('AEO 2022 52'!194:194,MATCH(J$4,'AEO 2022 52'!$13:$13,0))*1000</f>
        <v>0</v>
      </c>
      <c r="K126" s="47">
        <f>INDEX('AEO 2022 52'!194:194,MATCH(K$4,'AEO 2022 52'!$13:$13,0))*1000</f>
        <v>0</v>
      </c>
      <c r="L126" s="47">
        <f>INDEX('AEO 2022 52'!194:194,MATCH(L$4,'AEO 2022 52'!$13:$13,0))*1000</f>
        <v>0</v>
      </c>
      <c r="M126" s="47">
        <f>INDEX('AEO 2022 52'!194:194,MATCH(M$4,'AEO 2022 52'!$13:$13,0))*1000</f>
        <v>0</v>
      </c>
      <c r="N126" s="47">
        <f>INDEX('AEO 2022 52'!194:194,MATCH(N$4,'AEO 2022 52'!$13:$13,0))*1000</f>
        <v>0</v>
      </c>
      <c r="O126" s="47">
        <f>INDEX('AEO 2022 52'!194:194,MATCH(O$4,'AEO 2022 52'!$13:$13,0))*1000</f>
        <v>0</v>
      </c>
      <c r="P126" s="47">
        <f>INDEX('AEO 2022 52'!194:194,MATCH(P$4,'AEO 2022 52'!$13:$13,0))*1000</f>
        <v>0</v>
      </c>
      <c r="Q126" s="47">
        <f>INDEX('AEO 2022 52'!194:194,MATCH(Q$4,'AEO 2022 52'!$13:$13,0))*1000</f>
        <v>0</v>
      </c>
      <c r="R126" s="47">
        <f>INDEX('AEO 2022 52'!194:194,MATCH(R$4,'AEO 2022 52'!$13:$13,0))*1000</f>
        <v>0</v>
      </c>
      <c r="S126" s="47">
        <f>INDEX('AEO 2022 52'!194:194,MATCH(S$4,'AEO 2022 52'!$13:$13,0))*1000</f>
        <v>0</v>
      </c>
      <c r="T126" s="47">
        <f>INDEX('AEO 2022 52'!194:194,MATCH(T$4,'AEO 2022 52'!$13:$13,0))*1000</f>
        <v>0</v>
      </c>
      <c r="U126" s="47">
        <f>INDEX('AEO 2022 52'!194:194,MATCH(U$4,'AEO 2022 52'!$13:$13,0))*1000</f>
        <v>0</v>
      </c>
      <c r="V126" s="47">
        <f>INDEX('AEO 2022 52'!194:194,MATCH(V$4,'AEO 2022 52'!$13:$13,0))*1000</f>
        <v>0</v>
      </c>
      <c r="W126" s="47">
        <f>INDEX('AEO 2022 52'!194:194,MATCH(W$4,'AEO 2022 52'!$13:$13,0))*1000</f>
        <v>0</v>
      </c>
      <c r="X126" s="47">
        <f>INDEX('AEO 2022 52'!194:194,MATCH(X$4,'AEO 2022 52'!$13:$13,0))*1000</f>
        <v>0</v>
      </c>
      <c r="Y126" s="47">
        <f>INDEX('AEO 2022 52'!194:194,MATCH(Y$4,'AEO 2022 52'!$13:$13,0))*1000</f>
        <v>0</v>
      </c>
      <c r="Z126" s="47">
        <f>INDEX('AEO 2022 52'!194:194,MATCH(Z$4,'AEO 2022 52'!$13:$13,0))*1000</f>
        <v>0</v>
      </c>
      <c r="AA126" s="47">
        <f>INDEX('AEO 2022 52'!194:194,MATCH(AA$4,'AEO 2022 52'!$13:$13,0))*1000</f>
        <v>0</v>
      </c>
      <c r="AB126" s="47">
        <f>INDEX('AEO 2022 52'!194:194,MATCH(AB$4,'AEO 2022 52'!$13:$13,0))*1000</f>
        <v>0</v>
      </c>
      <c r="AC126" s="47">
        <f>INDEX('AEO 2022 52'!194:194,MATCH(AC$4,'AEO 2022 52'!$13:$13,0))*1000</f>
        <v>0</v>
      </c>
      <c r="AD126" s="47">
        <f>INDEX('AEO 2022 52'!194:194,MATCH(AD$4,'AEO 2022 52'!$13:$13,0))*1000</f>
        <v>0</v>
      </c>
      <c r="AE126" s="47">
        <f>INDEX('AEO 2022 52'!194:194,MATCH(AE$4,'AEO 2022 52'!$13:$13,0))*1000</f>
        <v>0</v>
      </c>
      <c r="AF126" s="47">
        <f>INDEX('AEO 2022 52'!194:194,MATCH(AF$4,'AEO 2022 52'!$13:$13,0))*1000</f>
        <v>0</v>
      </c>
      <c r="AG126" s="47">
        <f>INDEX('AEO 2022 52'!194:194,MATCH(AG$4,'AEO 2022 52'!$13:$13,0))*1000</f>
        <v>0</v>
      </c>
    </row>
    <row r="127" spans="1:33" x14ac:dyDescent="0.25">
      <c r="B127" t="s">
        <v>169</v>
      </c>
      <c r="C127" s="27">
        <f>INDEX('AEO 2021 52'!187:187,MATCH(C$4,'AEO 2021 52'!$14:$14,0))*1000</f>
        <v>58685.036</v>
      </c>
      <c r="D127" s="27">
        <f>INDEX('AEO 2022 52'!195:195,MATCH(D$4,'AEO 2022 52'!$13:$13,0))*1000</f>
        <v>49708.754999999997</v>
      </c>
      <c r="E127" s="27">
        <f>INDEX('AEO 2022 52'!195:195,MATCH(E$4,'AEO 2022 52'!$13:$13,0))*1000</f>
        <v>48845.909</v>
      </c>
      <c r="F127" s="27">
        <f>INDEX('AEO 2022 52'!195:195,MATCH(F$4,'AEO 2022 52'!$13:$13,0))*1000</f>
        <v>48162.543999999994</v>
      </c>
      <c r="G127" s="27">
        <f>INDEX('AEO 2022 52'!195:195,MATCH(G$4,'AEO 2022 52'!$13:$13,0))*1000</f>
        <v>47609.172999999995</v>
      </c>
      <c r="H127" s="27">
        <f>INDEX('AEO 2022 52'!195:195,MATCH(H$4,'AEO 2022 52'!$13:$13,0))*1000</f>
        <v>47217.216</v>
      </c>
      <c r="I127" s="27">
        <f>INDEX('AEO 2022 52'!195:195,MATCH(I$4,'AEO 2022 52'!$13:$13,0))*1000</f>
        <v>46916.186999999998</v>
      </c>
      <c r="J127" s="27">
        <f>INDEX('AEO 2022 52'!195:195,MATCH(J$4,'AEO 2022 52'!$13:$13,0))*1000</f>
        <v>46696.784999999996</v>
      </c>
      <c r="K127" s="27">
        <f>INDEX('AEO 2022 52'!195:195,MATCH(K$4,'AEO 2022 52'!$13:$13,0))*1000</f>
        <v>46512.771999999997</v>
      </c>
      <c r="L127" s="27">
        <f>INDEX('AEO 2022 52'!195:195,MATCH(L$4,'AEO 2022 52'!$13:$13,0))*1000</f>
        <v>46351.764999999999</v>
      </c>
      <c r="M127" s="27">
        <f>INDEX('AEO 2022 52'!195:195,MATCH(M$4,'AEO 2022 52'!$13:$13,0))*1000</f>
        <v>46219.109000000004</v>
      </c>
      <c r="N127" s="27">
        <f>INDEX('AEO 2022 52'!195:195,MATCH(N$4,'AEO 2022 52'!$13:$13,0))*1000</f>
        <v>46109.279999999999</v>
      </c>
      <c r="O127" s="27">
        <f>INDEX('AEO 2022 52'!195:195,MATCH(O$4,'AEO 2022 52'!$13:$13,0))*1000</f>
        <v>46005.000999999997</v>
      </c>
      <c r="P127" s="27">
        <f>INDEX('AEO 2022 52'!195:195,MATCH(P$4,'AEO 2022 52'!$13:$13,0))*1000</f>
        <v>45906.368000000002</v>
      </c>
      <c r="Q127" s="27">
        <f>INDEX('AEO 2022 52'!195:195,MATCH(Q$4,'AEO 2022 52'!$13:$13,0))*1000</f>
        <v>45793.343000000001</v>
      </c>
      <c r="R127" s="27">
        <f>INDEX('AEO 2022 52'!195:195,MATCH(R$4,'AEO 2022 52'!$13:$13,0))*1000</f>
        <v>45686.610999999997</v>
      </c>
      <c r="S127" s="27">
        <f>INDEX('AEO 2022 52'!195:195,MATCH(S$4,'AEO 2022 52'!$13:$13,0))*1000</f>
        <v>45591.61</v>
      </c>
      <c r="T127" s="27">
        <f>INDEX('AEO 2022 52'!195:195,MATCH(T$4,'AEO 2022 52'!$13:$13,0))*1000</f>
        <v>45503.898999999998</v>
      </c>
      <c r="U127" s="27">
        <f>INDEX('AEO 2022 52'!195:195,MATCH(U$4,'AEO 2022 52'!$13:$13,0))*1000</f>
        <v>45422.671999999999</v>
      </c>
      <c r="V127" s="27">
        <f>INDEX('AEO 2022 52'!195:195,MATCH(V$4,'AEO 2022 52'!$13:$13,0))*1000</f>
        <v>45345.356</v>
      </c>
      <c r="W127" s="27">
        <f>INDEX('AEO 2022 52'!195:195,MATCH(W$4,'AEO 2022 52'!$13:$13,0))*1000</f>
        <v>45275.252999999997</v>
      </c>
      <c r="X127" s="27">
        <f>INDEX('AEO 2022 52'!195:195,MATCH(X$4,'AEO 2022 52'!$13:$13,0))*1000</f>
        <v>45207.684000000001</v>
      </c>
      <c r="Y127" s="27">
        <f>INDEX('AEO 2022 52'!195:195,MATCH(Y$4,'AEO 2022 52'!$13:$13,0))*1000</f>
        <v>45144.665000000001</v>
      </c>
      <c r="Z127" s="27">
        <f>INDEX('AEO 2022 52'!195:195,MATCH(Z$4,'AEO 2022 52'!$13:$13,0))*1000</f>
        <v>45085.296999999999</v>
      </c>
      <c r="AA127" s="27">
        <f>INDEX('AEO 2022 52'!195:195,MATCH(AA$4,'AEO 2022 52'!$13:$13,0))*1000</f>
        <v>45030.716</v>
      </c>
      <c r="AB127" s="27">
        <f>INDEX('AEO 2022 52'!195:195,MATCH(AB$4,'AEO 2022 52'!$13:$13,0))*1000</f>
        <v>44979.74</v>
      </c>
      <c r="AC127" s="27">
        <f>INDEX('AEO 2022 52'!195:195,MATCH(AC$4,'AEO 2022 52'!$13:$13,0))*1000</f>
        <v>44932.697</v>
      </c>
      <c r="AD127" s="27">
        <f>INDEX('AEO 2022 52'!195:195,MATCH(AD$4,'AEO 2022 52'!$13:$13,0))*1000</f>
        <v>44887.829000000005</v>
      </c>
      <c r="AE127" s="27">
        <f>INDEX('AEO 2022 52'!195:195,MATCH(AE$4,'AEO 2022 52'!$13:$13,0))*1000</f>
        <v>44846.684000000001</v>
      </c>
      <c r="AF127" s="27">
        <f>INDEX('AEO 2022 52'!195:195,MATCH(AF$4,'AEO 2022 52'!$13:$13,0))*1000</f>
        <v>44807.85</v>
      </c>
      <c r="AG127" s="27">
        <f>INDEX('AEO 2022 52'!195:195,MATCH(AG$4,'AEO 2022 52'!$13:$13,0))*1000</f>
        <v>44750.186999999998</v>
      </c>
    </row>
    <row r="128" spans="1:33" x14ac:dyDescent="0.25">
      <c r="B128" t="s">
        <v>170</v>
      </c>
      <c r="C128" s="27">
        <f>INDEX('AEO 2021 52'!188:188,MATCH(C$4,'AEO 2021 52'!$14:$14,0))*1000</f>
        <v>46553.417000000001</v>
      </c>
      <c r="D128" s="27">
        <f>INDEX('AEO 2022 52'!196:196,MATCH(D$4,'AEO 2022 52'!$13:$13,0))*1000</f>
        <v>42412.936999999998</v>
      </c>
      <c r="E128" s="27">
        <f>INDEX('AEO 2022 52'!196:196,MATCH(E$4,'AEO 2022 52'!$13:$13,0))*1000</f>
        <v>41492.645000000004</v>
      </c>
      <c r="F128" s="27">
        <f>INDEX('AEO 2022 52'!196:196,MATCH(F$4,'AEO 2022 52'!$13:$13,0))*1000</f>
        <v>40784.077000000005</v>
      </c>
      <c r="G128" s="27">
        <f>INDEX('AEO 2022 52'!196:196,MATCH(G$4,'AEO 2022 52'!$13:$13,0))*1000</f>
        <v>40222.224999999999</v>
      </c>
      <c r="H128" s="27">
        <f>INDEX('AEO 2022 52'!196:196,MATCH(H$4,'AEO 2022 52'!$13:$13,0))*1000</f>
        <v>39889.468999999997</v>
      </c>
      <c r="I128" s="27">
        <f>INDEX('AEO 2022 52'!196:196,MATCH(I$4,'AEO 2022 52'!$13:$13,0))*1000</f>
        <v>39601.447999999997</v>
      </c>
      <c r="J128" s="27">
        <f>INDEX('AEO 2022 52'!196:196,MATCH(J$4,'AEO 2022 52'!$13:$13,0))*1000</f>
        <v>39353.206999999995</v>
      </c>
      <c r="K128" s="27">
        <f>INDEX('AEO 2022 52'!196:196,MATCH(K$4,'AEO 2022 52'!$13:$13,0))*1000</f>
        <v>39157.828999999998</v>
      </c>
      <c r="L128" s="27">
        <f>INDEX('AEO 2022 52'!196:196,MATCH(L$4,'AEO 2022 52'!$13:$13,0))*1000</f>
        <v>38984.942999999999</v>
      </c>
      <c r="M128" s="27">
        <f>INDEX('AEO 2022 52'!196:196,MATCH(M$4,'AEO 2022 52'!$13:$13,0))*1000</f>
        <v>38841.133000000002</v>
      </c>
      <c r="N128" s="27">
        <f>INDEX('AEO 2022 52'!196:196,MATCH(N$4,'AEO 2022 52'!$13:$13,0))*1000</f>
        <v>38721.812999999995</v>
      </c>
      <c r="O128" s="27">
        <f>INDEX('AEO 2022 52'!196:196,MATCH(O$4,'AEO 2022 52'!$13:$13,0))*1000</f>
        <v>38609.165000000001</v>
      </c>
      <c r="P128" s="27">
        <f>INDEX('AEO 2022 52'!196:196,MATCH(P$4,'AEO 2022 52'!$13:$13,0))*1000</f>
        <v>38503.25</v>
      </c>
      <c r="Q128" s="27">
        <f>INDEX('AEO 2022 52'!196:196,MATCH(Q$4,'AEO 2022 52'!$13:$13,0))*1000</f>
        <v>38383.315999999999</v>
      </c>
      <c r="R128" s="27">
        <f>INDEX('AEO 2022 52'!196:196,MATCH(R$4,'AEO 2022 52'!$13:$13,0))*1000</f>
        <v>38270.527000000002</v>
      </c>
      <c r="S128" s="27">
        <f>INDEX('AEO 2022 52'!196:196,MATCH(S$4,'AEO 2022 52'!$13:$13,0))*1000</f>
        <v>38171.775999999998</v>
      </c>
      <c r="T128" s="27">
        <f>INDEX('AEO 2022 52'!196:196,MATCH(T$4,'AEO 2022 52'!$13:$13,0))*1000</f>
        <v>38081.084999999999</v>
      </c>
      <c r="U128" s="27">
        <f>INDEX('AEO 2022 52'!196:196,MATCH(U$4,'AEO 2022 52'!$13:$13,0))*1000</f>
        <v>37996.161999999997</v>
      </c>
      <c r="V128" s="27">
        <f>INDEX('AEO 2022 52'!196:196,MATCH(V$4,'AEO 2022 52'!$13:$13,0))*1000</f>
        <v>37915.520000000004</v>
      </c>
      <c r="W128" s="27">
        <f>INDEX('AEO 2022 52'!196:196,MATCH(W$4,'AEO 2022 52'!$13:$13,0))*1000</f>
        <v>37840.809000000001</v>
      </c>
      <c r="X128" s="27">
        <f>INDEX('AEO 2022 52'!196:196,MATCH(X$4,'AEO 2022 52'!$13:$13,0))*1000</f>
        <v>37769.592000000004</v>
      </c>
      <c r="Y128" s="27">
        <f>INDEX('AEO 2022 52'!196:196,MATCH(Y$4,'AEO 2022 52'!$13:$13,0))*1000</f>
        <v>37702.449999999997</v>
      </c>
      <c r="Z128" s="27">
        <f>INDEX('AEO 2022 52'!196:196,MATCH(Z$4,'AEO 2022 52'!$13:$13,0))*1000</f>
        <v>37639.542000000001</v>
      </c>
      <c r="AA128" s="27">
        <f>INDEX('AEO 2022 52'!196:196,MATCH(AA$4,'AEO 2022 52'!$13:$13,0))*1000</f>
        <v>37581.435999999994</v>
      </c>
      <c r="AB128" s="27">
        <f>INDEX('AEO 2022 52'!196:196,MATCH(AB$4,'AEO 2022 52'!$13:$13,0))*1000</f>
        <v>37527.203000000001</v>
      </c>
      <c r="AC128" s="27">
        <f>INDEX('AEO 2022 52'!196:196,MATCH(AC$4,'AEO 2022 52'!$13:$13,0))*1000</f>
        <v>37476.883000000002</v>
      </c>
      <c r="AD128" s="27">
        <f>INDEX('AEO 2022 52'!196:196,MATCH(AD$4,'AEO 2022 52'!$13:$13,0))*1000</f>
        <v>37429.268000000004</v>
      </c>
      <c r="AE128" s="27">
        <f>INDEX('AEO 2022 52'!196:196,MATCH(AE$4,'AEO 2022 52'!$13:$13,0))*1000</f>
        <v>37384.502</v>
      </c>
      <c r="AF128" s="27">
        <f>INDEX('AEO 2022 52'!196:196,MATCH(AF$4,'AEO 2022 52'!$13:$13,0))*1000</f>
        <v>37342.776999999995</v>
      </c>
      <c r="AG128" s="27">
        <f>INDEX('AEO 2022 52'!196:196,MATCH(AG$4,'AEO 2022 52'!$13:$13,0))*1000</f>
        <v>37281.978999999999</v>
      </c>
    </row>
    <row r="129" spans="1:33" x14ac:dyDescent="0.25">
      <c r="B129" t="s">
        <v>171</v>
      </c>
      <c r="C129" s="27">
        <f>INDEX('AEO 2021 52'!189:189,MATCH(C$4,'AEO 2021 52'!$14:$14,0))*1000</f>
        <v>46540.623</v>
      </c>
      <c r="D129" s="27">
        <f>INDEX('AEO 2022 52'!197:197,MATCH(D$4,'AEO 2022 52'!$13:$13,0))*1000</f>
        <v>43723.049000000006</v>
      </c>
      <c r="E129" s="27">
        <f>INDEX('AEO 2022 52'!197:197,MATCH(E$4,'AEO 2022 52'!$13:$13,0))*1000</f>
        <v>42587.333999999995</v>
      </c>
      <c r="F129" s="27">
        <f>INDEX('AEO 2022 52'!197:197,MATCH(F$4,'AEO 2022 52'!$13:$13,0))*1000</f>
        <v>41651.493000000002</v>
      </c>
      <c r="G129" s="27">
        <f>INDEX('AEO 2022 52'!197:197,MATCH(G$4,'AEO 2022 52'!$13:$13,0))*1000</f>
        <v>40852.229999999996</v>
      </c>
      <c r="H129" s="27">
        <f>INDEX('AEO 2022 52'!197:197,MATCH(H$4,'AEO 2022 52'!$13:$13,0))*1000</f>
        <v>40416.111000000004</v>
      </c>
      <c r="I129" s="27">
        <f>INDEX('AEO 2022 52'!197:197,MATCH(I$4,'AEO 2022 52'!$13:$13,0))*1000</f>
        <v>40087.947999999997</v>
      </c>
      <c r="J129" s="27">
        <f>INDEX('AEO 2022 52'!197:197,MATCH(J$4,'AEO 2022 52'!$13:$13,0))*1000</f>
        <v>39829.914000000004</v>
      </c>
      <c r="K129" s="27">
        <f>INDEX('AEO 2022 52'!197:197,MATCH(K$4,'AEO 2022 52'!$13:$13,0))*1000</f>
        <v>39633.698000000004</v>
      </c>
      <c r="L129" s="27">
        <f>INDEX('AEO 2022 52'!197:197,MATCH(L$4,'AEO 2022 52'!$13:$13,0))*1000</f>
        <v>39444.988000000005</v>
      </c>
      <c r="M129" s="27">
        <f>INDEX('AEO 2022 52'!197:197,MATCH(M$4,'AEO 2022 52'!$13:$13,0))*1000</f>
        <v>39298.988000000005</v>
      </c>
      <c r="N129" s="27">
        <f>INDEX('AEO 2022 52'!197:197,MATCH(N$4,'AEO 2022 52'!$13:$13,0))*1000</f>
        <v>39190.693000000007</v>
      </c>
      <c r="O129" s="27">
        <f>INDEX('AEO 2022 52'!197:197,MATCH(O$4,'AEO 2022 52'!$13:$13,0))*1000</f>
        <v>39073.245999999999</v>
      </c>
      <c r="P129" s="27">
        <f>INDEX('AEO 2022 52'!197:197,MATCH(P$4,'AEO 2022 52'!$13:$13,0))*1000</f>
        <v>38959.721000000005</v>
      </c>
      <c r="Q129" s="27">
        <f>INDEX('AEO 2022 52'!197:197,MATCH(Q$4,'AEO 2022 52'!$13:$13,0))*1000</f>
        <v>38831.561999999998</v>
      </c>
      <c r="R129" s="27">
        <f>INDEX('AEO 2022 52'!197:197,MATCH(R$4,'AEO 2022 52'!$13:$13,0))*1000</f>
        <v>38710.116999999998</v>
      </c>
      <c r="S129" s="27">
        <f>INDEX('AEO 2022 52'!197:197,MATCH(S$4,'AEO 2022 52'!$13:$13,0))*1000</f>
        <v>38610.233</v>
      </c>
      <c r="T129" s="27">
        <f>INDEX('AEO 2022 52'!197:197,MATCH(T$4,'AEO 2022 52'!$13:$13,0))*1000</f>
        <v>38517.902000000002</v>
      </c>
      <c r="U129" s="27">
        <f>INDEX('AEO 2022 52'!197:197,MATCH(U$4,'AEO 2022 52'!$13:$13,0))*1000</f>
        <v>38431.431000000004</v>
      </c>
      <c r="V129" s="27">
        <f>INDEX('AEO 2022 52'!197:197,MATCH(V$4,'AEO 2022 52'!$13:$13,0))*1000</f>
        <v>38349.293000000005</v>
      </c>
      <c r="W129" s="27">
        <f>INDEX('AEO 2022 52'!197:197,MATCH(W$4,'AEO 2022 52'!$13:$13,0))*1000</f>
        <v>38276.806000000004</v>
      </c>
      <c r="X129" s="27">
        <f>INDEX('AEO 2022 52'!197:197,MATCH(X$4,'AEO 2022 52'!$13:$13,0))*1000</f>
        <v>38207.576999999997</v>
      </c>
      <c r="Y129" s="27">
        <f>INDEX('AEO 2022 52'!197:197,MATCH(Y$4,'AEO 2022 52'!$13:$13,0))*1000</f>
        <v>38142.311000000002</v>
      </c>
      <c r="Z129" s="27">
        <f>INDEX('AEO 2022 52'!197:197,MATCH(Z$4,'AEO 2022 52'!$13:$13,0))*1000</f>
        <v>38081.023999999998</v>
      </c>
      <c r="AA129" s="27">
        <f>INDEX('AEO 2022 52'!197:197,MATCH(AA$4,'AEO 2022 52'!$13:$13,0))*1000</f>
        <v>38026.44</v>
      </c>
      <c r="AB129" s="27">
        <f>INDEX('AEO 2022 52'!197:197,MATCH(AB$4,'AEO 2022 52'!$13:$13,0))*1000</f>
        <v>37975.46</v>
      </c>
      <c r="AC129" s="27">
        <f>INDEX('AEO 2022 52'!197:197,MATCH(AC$4,'AEO 2022 52'!$13:$13,0))*1000</f>
        <v>37928.257000000005</v>
      </c>
      <c r="AD129" s="27">
        <f>INDEX('AEO 2022 52'!197:197,MATCH(AD$4,'AEO 2022 52'!$13:$13,0))*1000</f>
        <v>37883.587</v>
      </c>
      <c r="AE129" s="27">
        <f>INDEX('AEO 2022 52'!197:197,MATCH(AE$4,'AEO 2022 52'!$13:$13,0))*1000</f>
        <v>37841.678999999996</v>
      </c>
      <c r="AF129" s="27">
        <f>INDEX('AEO 2022 52'!197:197,MATCH(AF$4,'AEO 2022 52'!$13:$13,0))*1000</f>
        <v>37802.559000000001</v>
      </c>
      <c r="AG129" s="27">
        <f>INDEX('AEO 2022 52'!197:197,MATCH(AG$4,'AEO 2022 52'!$13:$13,0))*1000</f>
        <v>37744.281999999999</v>
      </c>
    </row>
    <row r="130" spans="1:33" x14ac:dyDescent="0.25">
      <c r="B130" t="s">
        <v>172</v>
      </c>
      <c r="C130" s="27">
        <f>INDEX('AEO 2021 52'!190:190,MATCH(C$4,'AEO 2021 52'!$14:$14,0))*1000</f>
        <v>57054.974000000002</v>
      </c>
      <c r="D130" s="27">
        <f>INDEX('AEO 2022 52'!198:198,MATCH(D$4,'AEO 2022 52'!$13:$13,0))*1000</f>
        <v>53067.241999999998</v>
      </c>
      <c r="E130" s="27">
        <f>INDEX('AEO 2022 52'!198:198,MATCH(E$4,'AEO 2022 52'!$13:$13,0))*1000</f>
        <v>51595.73</v>
      </c>
      <c r="F130" s="27">
        <f>INDEX('AEO 2022 52'!198:198,MATCH(F$4,'AEO 2022 52'!$13:$13,0))*1000</f>
        <v>50352.031999999999</v>
      </c>
      <c r="G130" s="27">
        <f>INDEX('AEO 2022 52'!198:198,MATCH(G$4,'AEO 2022 52'!$13:$13,0))*1000</f>
        <v>49243.625999999997</v>
      </c>
      <c r="H130" s="27">
        <f>INDEX('AEO 2022 52'!198:198,MATCH(H$4,'AEO 2022 52'!$13:$13,0))*1000</f>
        <v>48688.118000000002</v>
      </c>
      <c r="I130" s="27">
        <f>INDEX('AEO 2022 52'!198:198,MATCH(I$4,'AEO 2022 52'!$13:$13,0))*1000</f>
        <v>48253.159</v>
      </c>
      <c r="J130" s="27">
        <f>INDEX('AEO 2022 52'!198:198,MATCH(J$4,'AEO 2022 52'!$13:$13,0))*1000</f>
        <v>47913.284</v>
      </c>
      <c r="K130" s="27">
        <f>INDEX('AEO 2022 52'!198:198,MATCH(K$4,'AEO 2022 52'!$13:$13,0))*1000</f>
        <v>47661.243000000002</v>
      </c>
      <c r="L130" s="27">
        <f>INDEX('AEO 2022 52'!198:198,MATCH(L$4,'AEO 2022 52'!$13:$13,0))*1000</f>
        <v>47399.718999999997</v>
      </c>
      <c r="M130" s="27">
        <f>INDEX('AEO 2022 52'!198:198,MATCH(M$4,'AEO 2022 52'!$13:$13,0))*1000</f>
        <v>47206.050999999999</v>
      </c>
      <c r="N130" s="27">
        <f>INDEX('AEO 2022 52'!198:198,MATCH(N$4,'AEO 2022 52'!$13:$13,0))*1000</f>
        <v>47074.474000000002</v>
      </c>
      <c r="O130" s="27">
        <f>INDEX('AEO 2022 52'!198:198,MATCH(O$4,'AEO 2022 52'!$13:$13,0))*1000</f>
        <v>46913.981999999996</v>
      </c>
      <c r="P130" s="27">
        <f>INDEX('AEO 2022 52'!198:198,MATCH(P$4,'AEO 2022 52'!$13:$13,0))*1000</f>
        <v>46755.385999999999</v>
      </c>
      <c r="Q130" s="27">
        <f>INDEX('AEO 2022 52'!198:198,MATCH(Q$4,'AEO 2022 52'!$13:$13,0))*1000</f>
        <v>46584.328000000001</v>
      </c>
      <c r="R130" s="27">
        <f>INDEX('AEO 2022 52'!198:198,MATCH(R$4,'AEO 2022 52'!$13:$13,0))*1000</f>
        <v>46421.894</v>
      </c>
      <c r="S130" s="27">
        <f>INDEX('AEO 2022 52'!198:198,MATCH(S$4,'AEO 2022 52'!$13:$13,0))*1000</f>
        <v>46294.060000000005</v>
      </c>
      <c r="T130" s="27">
        <f>INDEX('AEO 2022 52'!198:198,MATCH(T$4,'AEO 2022 52'!$13:$13,0))*1000</f>
        <v>46174.942000000003</v>
      </c>
      <c r="U130" s="27">
        <f>INDEX('AEO 2022 52'!198:198,MATCH(U$4,'AEO 2022 52'!$13:$13,0))*1000</f>
        <v>46062.652999999998</v>
      </c>
      <c r="V130" s="27">
        <f>INDEX('AEO 2022 52'!198:198,MATCH(V$4,'AEO 2022 52'!$13:$13,0))*1000</f>
        <v>45955.146999999997</v>
      </c>
      <c r="W130" s="27">
        <f>INDEX('AEO 2022 52'!198:198,MATCH(W$4,'AEO 2022 52'!$13:$13,0))*1000</f>
        <v>45864.254000000001</v>
      </c>
      <c r="X130" s="27">
        <f>INDEX('AEO 2022 52'!198:198,MATCH(X$4,'AEO 2022 52'!$13:$13,0))*1000</f>
        <v>45776.772000000004</v>
      </c>
      <c r="Y130" s="27">
        <f>INDEX('AEO 2022 52'!198:198,MATCH(Y$4,'AEO 2022 52'!$13:$13,0))*1000</f>
        <v>45694.088000000003</v>
      </c>
      <c r="Z130" s="27">
        <f>INDEX('AEO 2022 52'!198:198,MATCH(Z$4,'AEO 2022 52'!$13:$13,0))*1000</f>
        <v>45615.715000000004</v>
      </c>
      <c r="AA130" s="27">
        <f>INDEX('AEO 2022 52'!198:198,MATCH(AA$4,'AEO 2022 52'!$13:$13,0))*1000</f>
        <v>45547.851999999999</v>
      </c>
      <c r="AB130" s="27">
        <f>INDEX('AEO 2022 52'!198:198,MATCH(AB$4,'AEO 2022 52'!$13:$13,0))*1000</f>
        <v>45484.240999999995</v>
      </c>
      <c r="AC130" s="27">
        <f>INDEX('AEO 2022 52'!198:198,MATCH(AC$4,'AEO 2022 52'!$13:$13,0))*1000</f>
        <v>45424.998999999996</v>
      </c>
      <c r="AD130" s="27">
        <f>INDEX('AEO 2022 52'!198:198,MATCH(AD$4,'AEO 2022 52'!$13:$13,0))*1000</f>
        <v>45368.568000000007</v>
      </c>
      <c r="AE130" s="27">
        <f>INDEX('AEO 2022 52'!198:198,MATCH(AE$4,'AEO 2022 52'!$13:$13,0))*1000</f>
        <v>45315.697</v>
      </c>
      <c r="AF130" s="27">
        <f>INDEX('AEO 2022 52'!198:198,MATCH(AF$4,'AEO 2022 52'!$13:$13,0))*1000</f>
        <v>45265.799999999996</v>
      </c>
      <c r="AG130" s="27">
        <f>INDEX('AEO 2022 52'!198:198,MATCH(AG$4,'AEO 2022 52'!$13:$13,0))*1000</f>
        <v>45197.17</v>
      </c>
    </row>
    <row r="131" spans="1:33" x14ac:dyDescent="0.25">
      <c r="B131" t="s">
        <v>173</v>
      </c>
      <c r="C131" s="27">
        <f>INDEX('AEO 2021 52'!191:191,MATCH(C$4,'AEO 2021 52'!$14:$14,0))*1000</f>
        <v>123636.64199999999</v>
      </c>
      <c r="D131" s="27">
        <f>INDEX('AEO 2022 52'!199:199,MATCH(D$4,'AEO 2022 52'!$13:$13,0))*1000</f>
        <v>112672.06600000001</v>
      </c>
      <c r="E131" s="27">
        <f>INDEX('AEO 2022 52'!199:199,MATCH(E$4,'AEO 2022 52'!$13:$13,0))*1000</f>
        <v>111346.024</v>
      </c>
      <c r="F131" s="27">
        <f>INDEX('AEO 2022 52'!199:199,MATCH(F$4,'AEO 2022 52'!$13:$13,0))*1000</f>
        <v>110209.91499999999</v>
      </c>
      <c r="G131" s="27">
        <f>INDEX('AEO 2022 52'!199:199,MATCH(G$4,'AEO 2022 52'!$13:$13,0))*1000</f>
        <v>109196.31200000001</v>
      </c>
      <c r="H131" s="27">
        <f>INDEX('AEO 2022 52'!199:199,MATCH(H$4,'AEO 2022 52'!$13:$13,0))*1000</f>
        <v>108745.43</v>
      </c>
      <c r="I131" s="27">
        <f>INDEX('AEO 2022 52'!199:199,MATCH(I$4,'AEO 2022 52'!$13:$13,0))*1000</f>
        <v>108421.15</v>
      </c>
      <c r="J131" s="27">
        <f>INDEX('AEO 2022 52'!199:199,MATCH(J$4,'AEO 2022 52'!$13:$13,0))*1000</f>
        <v>108133.14099999999</v>
      </c>
      <c r="K131" s="27">
        <f>INDEX('AEO 2022 52'!199:199,MATCH(K$4,'AEO 2022 52'!$13:$13,0))*1000</f>
        <v>107924.095</v>
      </c>
      <c r="L131" s="27">
        <f>INDEX('AEO 2022 52'!199:199,MATCH(L$4,'AEO 2022 52'!$13:$13,0))*1000</f>
        <v>107701.30899999999</v>
      </c>
      <c r="M131" s="27">
        <f>INDEX('AEO 2022 52'!199:199,MATCH(M$4,'AEO 2022 52'!$13:$13,0))*1000</f>
        <v>107542.389</v>
      </c>
      <c r="N131" s="27">
        <f>INDEX('AEO 2022 52'!199:199,MATCH(N$4,'AEO 2022 52'!$13:$13,0))*1000</f>
        <v>107435.814</v>
      </c>
      <c r="O131" s="27">
        <f>INDEX('AEO 2022 52'!199:199,MATCH(O$4,'AEO 2022 52'!$13:$13,0))*1000</f>
        <v>107295.01299999999</v>
      </c>
      <c r="P131" s="27">
        <f>INDEX('AEO 2022 52'!199:199,MATCH(P$4,'AEO 2022 52'!$13:$13,0))*1000</f>
        <v>107156.50900000001</v>
      </c>
      <c r="Q131" s="27">
        <f>INDEX('AEO 2022 52'!199:199,MATCH(Q$4,'AEO 2022 52'!$13:$13,0))*1000</f>
        <v>107003.136</v>
      </c>
      <c r="R131" s="27">
        <f>INDEX('AEO 2022 52'!199:199,MATCH(R$4,'AEO 2022 52'!$13:$13,0))*1000</f>
        <v>106857.773</v>
      </c>
      <c r="S131" s="27">
        <f>INDEX('AEO 2022 52'!199:199,MATCH(S$4,'AEO 2022 52'!$13:$13,0))*1000</f>
        <v>106746.307</v>
      </c>
      <c r="T131" s="27">
        <f>INDEX('AEO 2022 52'!199:199,MATCH(T$4,'AEO 2022 52'!$13:$13,0))*1000</f>
        <v>106642.792</v>
      </c>
      <c r="U131" s="27">
        <f>INDEX('AEO 2022 52'!199:199,MATCH(U$4,'AEO 2022 52'!$13:$13,0))*1000</f>
        <v>106545.12800000001</v>
      </c>
      <c r="V131" s="27">
        <f>INDEX('AEO 2022 52'!199:199,MATCH(V$4,'AEO 2022 52'!$13:$13,0))*1000</f>
        <v>106451.515</v>
      </c>
      <c r="W131" s="27">
        <f>INDEX('AEO 2022 52'!199:199,MATCH(W$4,'AEO 2022 52'!$13:$13,0))*1000</f>
        <v>106374.023</v>
      </c>
      <c r="X131" s="27">
        <f>INDEX('AEO 2022 52'!199:199,MATCH(X$4,'AEO 2022 52'!$13:$13,0))*1000</f>
        <v>106299.24800000001</v>
      </c>
      <c r="Y131" s="27">
        <f>INDEX('AEO 2022 52'!199:199,MATCH(Y$4,'AEO 2022 52'!$13:$13,0))*1000</f>
        <v>106228.73699999999</v>
      </c>
      <c r="Z131" s="27">
        <f>INDEX('AEO 2022 52'!199:199,MATCH(Z$4,'AEO 2022 52'!$13:$13,0))*1000</f>
        <v>106161.125</v>
      </c>
      <c r="AA131" s="27">
        <f>INDEX('AEO 2022 52'!199:199,MATCH(AA$4,'AEO 2022 52'!$13:$13,0))*1000</f>
        <v>106103.72200000001</v>
      </c>
      <c r="AB131" s="27">
        <f>INDEX('AEO 2022 52'!199:199,MATCH(AB$4,'AEO 2022 52'!$13:$13,0))*1000</f>
        <v>106050.247</v>
      </c>
      <c r="AC131" s="27">
        <f>INDEX('AEO 2022 52'!199:199,MATCH(AC$4,'AEO 2022 52'!$13:$13,0))*1000</f>
        <v>106000.954</v>
      </c>
      <c r="AD131" s="27">
        <f>INDEX('AEO 2022 52'!199:199,MATCH(AD$4,'AEO 2022 52'!$13:$13,0))*1000</f>
        <v>105954.277</v>
      </c>
      <c r="AE131" s="27">
        <f>INDEX('AEO 2022 52'!199:199,MATCH(AE$4,'AEO 2022 52'!$13:$13,0))*1000</f>
        <v>105910.713</v>
      </c>
      <c r="AF131" s="27">
        <f>INDEX('AEO 2022 52'!199:199,MATCH(AF$4,'AEO 2022 52'!$13:$13,0))*1000</f>
        <v>105869.774</v>
      </c>
      <c r="AG131" s="27">
        <f>INDEX('AEO 2022 52'!199:199,MATCH(AG$4,'AEO 2022 52'!$13:$13,0))*1000</f>
        <v>105809.776</v>
      </c>
    </row>
    <row r="132" spans="1:33" x14ac:dyDescent="0.25">
      <c r="B132" t="s">
        <v>218</v>
      </c>
      <c r="C132" s="27">
        <f>INDEX('AEO 2021 52'!192:192,MATCH(C$4,'AEO 2021 52'!$14:$14,0))*1000</f>
        <v>46846.187999999995</v>
      </c>
      <c r="D132" s="27">
        <f>INDEX('AEO 2022 52'!200:200,MATCH(D$4,'AEO 2022 52'!$13:$13,0))*1000</f>
        <v>44426.043999999994</v>
      </c>
      <c r="E132" s="27">
        <f>INDEX('AEO 2022 52'!200:200,MATCH(E$4,'AEO 2022 52'!$13:$13,0))*1000</f>
        <v>43210.002999999997</v>
      </c>
      <c r="F132" s="27">
        <f>INDEX('AEO 2022 52'!200:200,MATCH(F$4,'AEO 2022 52'!$13:$13,0))*1000</f>
        <v>42207.404999999999</v>
      </c>
      <c r="G132" s="27">
        <f>INDEX('AEO 2022 52'!200:200,MATCH(G$4,'AEO 2022 52'!$13:$13,0))*1000</f>
        <v>41369.919000000002</v>
      </c>
      <c r="H132" s="27">
        <f>INDEX('AEO 2022 52'!200:200,MATCH(H$4,'AEO 2022 52'!$13:$13,0))*1000</f>
        <v>40868.915999999997</v>
      </c>
      <c r="I132" s="27">
        <f>INDEX('AEO 2022 52'!200:200,MATCH(I$4,'AEO 2022 52'!$13:$13,0))*1000</f>
        <v>40480.269999999997</v>
      </c>
      <c r="J132" s="27">
        <f>INDEX('AEO 2022 52'!200:200,MATCH(J$4,'AEO 2022 52'!$13:$13,0))*1000</f>
        <v>40189.025999999998</v>
      </c>
      <c r="K132" s="27">
        <f>INDEX('AEO 2022 52'!200:200,MATCH(K$4,'AEO 2022 52'!$13:$13,0))*1000</f>
        <v>39971.497000000003</v>
      </c>
      <c r="L132" s="27">
        <f>INDEX('AEO 2022 52'!200:200,MATCH(L$4,'AEO 2022 52'!$13:$13,0))*1000</f>
        <v>39753.632000000005</v>
      </c>
      <c r="M132" s="27">
        <f>INDEX('AEO 2022 52'!200:200,MATCH(M$4,'AEO 2022 52'!$13:$13,0))*1000</f>
        <v>39588.103999999999</v>
      </c>
      <c r="N132" s="27">
        <f>INDEX('AEO 2022 52'!200:200,MATCH(N$4,'AEO 2022 52'!$13:$13,0))*1000</f>
        <v>39469.841</v>
      </c>
      <c r="O132" s="27">
        <f>INDEX('AEO 2022 52'!200:200,MATCH(O$4,'AEO 2022 52'!$13:$13,0))*1000</f>
        <v>39335.216999999997</v>
      </c>
      <c r="P132" s="27">
        <f>INDEX('AEO 2022 52'!200:200,MATCH(P$4,'AEO 2022 52'!$13:$13,0))*1000</f>
        <v>39203.487000000001</v>
      </c>
      <c r="Q132" s="27">
        <f>INDEX('AEO 2022 52'!200:200,MATCH(Q$4,'AEO 2022 52'!$13:$13,0))*1000</f>
        <v>39058.345999999998</v>
      </c>
      <c r="R132" s="27">
        <f>INDEX('AEO 2022 52'!200:200,MATCH(R$4,'AEO 2022 52'!$13:$13,0))*1000</f>
        <v>38920.963000000003</v>
      </c>
      <c r="S132" s="27">
        <f>INDEX('AEO 2022 52'!200:200,MATCH(S$4,'AEO 2022 52'!$13:$13,0))*1000</f>
        <v>38809.803</v>
      </c>
      <c r="T132" s="27">
        <f>INDEX('AEO 2022 52'!200:200,MATCH(T$4,'AEO 2022 52'!$13:$13,0))*1000</f>
        <v>38706.691999999995</v>
      </c>
      <c r="U132" s="27">
        <f>INDEX('AEO 2022 52'!200:200,MATCH(U$4,'AEO 2022 52'!$13:$13,0))*1000</f>
        <v>38609.886000000006</v>
      </c>
      <c r="V132" s="27">
        <f>INDEX('AEO 2022 52'!200:200,MATCH(V$4,'AEO 2022 52'!$13:$13,0))*1000</f>
        <v>38517.699999999997</v>
      </c>
      <c r="W132" s="27">
        <f>INDEX('AEO 2022 52'!200:200,MATCH(W$4,'AEO 2022 52'!$13:$13,0))*1000</f>
        <v>38437.423999999999</v>
      </c>
      <c r="X132" s="27">
        <f>INDEX('AEO 2022 52'!200:200,MATCH(X$4,'AEO 2022 52'!$13:$13,0))*1000</f>
        <v>38360.683000000005</v>
      </c>
      <c r="Y132" s="27">
        <f>INDEX('AEO 2022 52'!200:200,MATCH(Y$4,'AEO 2022 52'!$13:$13,0))*1000</f>
        <v>38288.165999999997</v>
      </c>
      <c r="Z132" s="27">
        <f>INDEX('AEO 2022 52'!200:200,MATCH(Z$4,'AEO 2022 52'!$13:$13,0))*1000</f>
        <v>38220.012999999999</v>
      </c>
      <c r="AA132" s="27">
        <f>INDEX('AEO 2022 52'!200:200,MATCH(AA$4,'AEO 2022 52'!$13:$13,0))*1000</f>
        <v>38159.58</v>
      </c>
      <c r="AB132" s="27">
        <f>INDEX('AEO 2022 52'!200:200,MATCH(AB$4,'AEO 2022 52'!$13:$13,0))*1000</f>
        <v>38104.874000000003</v>
      </c>
      <c r="AC132" s="27">
        <f>INDEX('AEO 2022 52'!200:200,MATCH(AC$4,'AEO 2022 52'!$13:$13,0))*1000</f>
        <v>38054.023999999998</v>
      </c>
      <c r="AD132" s="27">
        <f>INDEX('AEO 2022 52'!200:200,MATCH(AD$4,'AEO 2022 52'!$13:$13,0))*1000</f>
        <v>38006.279000000002</v>
      </c>
      <c r="AE132" s="27">
        <f>INDEX('AEO 2022 52'!200:200,MATCH(AE$4,'AEO 2022 52'!$13:$13,0))*1000</f>
        <v>37959.796999999999</v>
      </c>
      <c r="AF132" s="27">
        <f>INDEX('AEO 2022 52'!200:200,MATCH(AF$4,'AEO 2022 52'!$13:$13,0))*1000</f>
        <v>37916.991999999998</v>
      </c>
      <c r="AG132" s="27">
        <f>INDEX('AEO 2022 52'!200:200,MATCH(AG$4,'AEO 2022 52'!$13:$13,0))*1000</f>
        <v>37854.675000000003</v>
      </c>
    </row>
    <row r="133" spans="1:33" x14ac:dyDescent="0.25">
      <c r="B133" t="s">
        <v>219</v>
      </c>
      <c r="C133" s="27">
        <f>INDEX('AEO 2021 52'!193:193,MATCH(C$4,'AEO 2021 52'!$14:$14,0))*1000</f>
        <v>58304.768000000004</v>
      </c>
      <c r="D133" s="27">
        <f>INDEX('AEO 2022 52'!201:201,MATCH(D$4,'AEO 2022 52'!$13:$13,0))*1000</f>
        <v>59174.334999999999</v>
      </c>
      <c r="E133" s="27">
        <f>INDEX('AEO 2022 52'!201:201,MATCH(E$4,'AEO 2022 52'!$13:$13,0))*1000</f>
        <v>57654.343000000001</v>
      </c>
      <c r="F133" s="27">
        <f>INDEX('AEO 2022 52'!201:201,MATCH(F$4,'AEO 2022 52'!$13:$13,0))*1000</f>
        <v>56394.592000000004</v>
      </c>
      <c r="G133" s="27">
        <f>INDEX('AEO 2022 52'!201:201,MATCH(G$4,'AEO 2022 52'!$13:$13,0))*1000</f>
        <v>55301.594000000005</v>
      </c>
      <c r="H133" s="27">
        <f>INDEX('AEO 2022 52'!201:201,MATCH(H$4,'AEO 2022 52'!$13:$13,0))*1000</f>
        <v>54702.187000000005</v>
      </c>
      <c r="I133" s="27">
        <f>INDEX('AEO 2022 52'!201:201,MATCH(I$4,'AEO 2022 52'!$13:$13,0))*1000</f>
        <v>54233.767999999996</v>
      </c>
      <c r="J133" s="27">
        <f>INDEX('AEO 2022 52'!201:201,MATCH(J$4,'AEO 2022 52'!$13:$13,0))*1000</f>
        <v>53862.408000000003</v>
      </c>
      <c r="K133" s="27">
        <f>INDEX('AEO 2022 52'!201:201,MATCH(K$4,'AEO 2022 52'!$13:$13,0))*1000</f>
        <v>53581.757000000005</v>
      </c>
      <c r="L133" s="27">
        <f>INDEX('AEO 2022 52'!201:201,MATCH(L$4,'AEO 2022 52'!$13:$13,0))*1000</f>
        <v>53302.998</v>
      </c>
      <c r="M133" s="27">
        <f>INDEX('AEO 2022 52'!201:201,MATCH(M$4,'AEO 2022 52'!$13:$13,0))*1000</f>
        <v>53087.605000000003</v>
      </c>
      <c r="N133" s="27">
        <f>INDEX('AEO 2022 52'!201:201,MATCH(N$4,'AEO 2022 52'!$13:$13,0))*1000</f>
        <v>52928.947</v>
      </c>
      <c r="O133" s="27">
        <f>INDEX('AEO 2022 52'!201:201,MATCH(O$4,'AEO 2022 52'!$13:$13,0))*1000</f>
        <v>52752.357000000004</v>
      </c>
      <c r="P133" s="27">
        <f>INDEX('AEO 2022 52'!201:201,MATCH(P$4,'AEO 2022 52'!$13:$13,0))*1000</f>
        <v>52580.09</v>
      </c>
      <c r="Q133" s="27">
        <f>INDEX('AEO 2022 52'!201:201,MATCH(Q$4,'AEO 2022 52'!$13:$13,0))*1000</f>
        <v>52396.587</v>
      </c>
      <c r="R133" s="27">
        <f>INDEX('AEO 2022 52'!201:201,MATCH(R$4,'AEO 2022 52'!$13:$13,0))*1000</f>
        <v>52223.861999999994</v>
      </c>
      <c r="S133" s="27">
        <f>INDEX('AEO 2022 52'!201:201,MATCH(S$4,'AEO 2022 52'!$13:$13,0))*1000</f>
        <v>52082.672000000006</v>
      </c>
      <c r="T133" s="27">
        <f>INDEX('AEO 2022 52'!201:201,MATCH(T$4,'AEO 2022 52'!$13:$13,0))*1000</f>
        <v>51952.057000000001</v>
      </c>
      <c r="U133" s="27">
        <f>INDEX('AEO 2022 52'!201:201,MATCH(U$4,'AEO 2022 52'!$13:$13,0))*1000</f>
        <v>51828.053</v>
      </c>
      <c r="V133" s="27">
        <f>INDEX('AEO 2022 52'!201:201,MATCH(V$4,'AEO 2022 52'!$13:$13,0))*1000</f>
        <v>51709.087</v>
      </c>
      <c r="W133" s="27">
        <f>INDEX('AEO 2022 52'!201:201,MATCH(W$4,'AEO 2022 52'!$13:$13,0))*1000</f>
        <v>51604.809000000001</v>
      </c>
      <c r="X133" s="27">
        <f>INDEX('AEO 2022 52'!201:201,MATCH(X$4,'AEO 2022 52'!$13:$13,0))*1000</f>
        <v>51504.436000000002</v>
      </c>
      <c r="Y133" s="27">
        <f>INDEX('AEO 2022 52'!201:201,MATCH(Y$4,'AEO 2022 52'!$13:$13,0))*1000</f>
        <v>51409.592000000004</v>
      </c>
      <c r="Z133" s="27">
        <f>INDEX('AEO 2022 52'!201:201,MATCH(Z$4,'AEO 2022 52'!$13:$13,0))*1000</f>
        <v>51319.930999999997</v>
      </c>
      <c r="AA133" s="27">
        <f>INDEX('AEO 2022 52'!201:201,MATCH(AA$4,'AEO 2022 52'!$13:$13,0))*1000</f>
        <v>51240.161999999997</v>
      </c>
      <c r="AB133" s="27">
        <f>INDEX('AEO 2022 52'!201:201,MATCH(AB$4,'AEO 2022 52'!$13:$13,0))*1000</f>
        <v>51165.000999999997</v>
      </c>
      <c r="AC133" s="27">
        <f>INDEX('AEO 2022 52'!201:201,MATCH(AC$4,'AEO 2022 52'!$13:$13,0))*1000</f>
        <v>51094.752999999997</v>
      </c>
      <c r="AD133" s="27">
        <f>INDEX('AEO 2022 52'!201:201,MATCH(AD$4,'AEO 2022 52'!$13:$13,0))*1000</f>
        <v>51030.186000000002</v>
      </c>
      <c r="AE133" s="27">
        <f>INDEX('AEO 2022 52'!201:201,MATCH(AE$4,'AEO 2022 52'!$13:$13,0))*1000</f>
        <v>50967.406999999999</v>
      </c>
      <c r="AF133" s="27">
        <f>INDEX('AEO 2022 52'!201:201,MATCH(AF$4,'AEO 2022 52'!$13:$13,0))*1000</f>
        <v>50909.863000000005</v>
      </c>
      <c r="AG133" s="27">
        <f>INDEX('AEO 2022 52'!201:201,MATCH(AG$4,'AEO 2022 52'!$13:$13,0))*1000</f>
        <v>50832.885999999999</v>
      </c>
    </row>
    <row r="134" spans="1:33" x14ac:dyDescent="0.25">
      <c r="B134" t="s">
        <v>167</v>
      </c>
      <c r="C134" s="27">
        <f>INDEX('AEO 2021 52'!194:194,MATCH(C$4,'AEO 2021 52'!$14:$14,0))*1000</f>
        <v>53237.732000000004</v>
      </c>
      <c r="D134" s="27">
        <f>INDEX('AEO 2022 52'!202:202,MATCH(D$4,'AEO 2022 52'!$13:$13,0))*1000</f>
        <v>46863.556000000004</v>
      </c>
      <c r="E134" s="27">
        <f>INDEX('AEO 2022 52'!202:202,MATCH(E$4,'AEO 2022 52'!$13:$13,0))*1000</f>
        <v>45713.096999999994</v>
      </c>
      <c r="F134" s="27">
        <f>INDEX('AEO 2022 52'!202:202,MATCH(F$4,'AEO 2022 52'!$13:$13,0))*1000</f>
        <v>44896.464999999997</v>
      </c>
      <c r="G134" s="27">
        <f>INDEX('AEO 2022 52'!202:202,MATCH(G$4,'AEO 2022 52'!$13:$13,0))*1000</f>
        <v>44248.558000000005</v>
      </c>
      <c r="H134" s="27">
        <f>INDEX('AEO 2022 52'!202:202,MATCH(H$4,'AEO 2022 52'!$13:$13,0))*1000</f>
        <v>43758.243999999999</v>
      </c>
      <c r="I134" s="27">
        <f>INDEX('AEO 2022 52'!202:202,MATCH(I$4,'AEO 2022 52'!$13:$13,0))*1000</f>
        <v>43392.982000000004</v>
      </c>
      <c r="J134" s="27">
        <f>INDEX('AEO 2022 52'!202:202,MATCH(J$4,'AEO 2022 52'!$13:$13,0))*1000</f>
        <v>43111.446000000004</v>
      </c>
      <c r="K134" s="27">
        <f>INDEX('AEO 2022 52'!202:202,MATCH(K$4,'AEO 2022 52'!$13:$13,0))*1000</f>
        <v>42891.917999999998</v>
      </c>
      <c r="L134" s="27">
        <f>INDEX('AEO 2022 52'!202:202,MATCH(L$4,'AEO 2022 52'!$13:$13,0))*1000</f>
        <v>42711.182000000001</v>
      </c>
      <c r="M134" s="27">
        <f>INDEX('AEO 2022 52'!202:202,MATCH(M$4,'AEO 2022 52'!$13:$13,0))*1000</f>
        <v>42561.646000000001</v>
      </c>
      <c r="N134" s="27">
        <f>INDEX('AEO 2022 52'!202:202,MATCH(N$4,'AEO 2022 52'!$13:$13,0))*1000</f>
        <v>42436.423999999999</v>
      </c>
      <c r="O134" s="27">
        <f>INDEX('AEO 2022 52'!202:202,MATCH(O$4,'AEO 2022 52'!$13:$13,0))*1000</f>
        <v>42327.434999999998</v>
      </c>
      <c r="P134" s="27">
        <f>INDEX('AEO 2022 52'!202:202,MATCH(P$4,'AEO 2022 52'!$13:$13,0))*1000</f>
        <v>42228.752</v>
      </c>
      <c r="Q134" s="27">
        <f>INDEX('AEO 2022 52'!202:202,MATCH(Q$4,'AEO 2022 52'!$13:$13,0))*1000</f>
        <v>42073.619999999995</v>
      </c>
      <c r="R134" s="27">
        <f>INDEX('AEO 2022 52'!202:202,MATCH(R$4,'AEO 2022 52'!$13:$13,0))*1000</f>
        <v>41913.868000000002</v>
      </c>
      <c r="S134" s="27">
        <f>INDEX('AEO 2022 52'!202:202,MATCH(S$4,'AEO 2022 52'!$13:$13,0))*1000</f>
        <v>41765.93</v>
      </c>
      <c r="T134" s="27">
        <f>INDEX('AEO 2022 52'!202:202,MATCH(T$4,'AEO 2022 52'!$13:$13,0))*1000</f>
        <v>41626.987000000001</v>
      </c>
      <c r="U134" s="27">
        <f>INDEX('AEO 2022 52'!202:202,MATCH(U$4,'AEO 2022 52'!$13:$13,0))*1000</f>
        <v>41496.589999999997</v>
      </c>
      <c r="V134" s="27">
        <f>INDEX('AEO 2022 52'!202:202,MATCH(V$4,'AEO 2022 52'!$13:$13,0))*1000</f>
        <v>41372.002</v>
      </c>
      <c r="W134" s="27">
        <f>INDEX('AEO 2022 52'!202:202,MATCH(W$4,'AEO 2022 52'!$13:$13,0))*1000</f>
        <v>41256.248</v>
      </c>
      <c r="X134" s="27">
        <f>INDEX('AEO 2022 52'!202:202,MATCH(X$4,'AEO 2022 52'!$13:$13,0))*1000</f>
        <v>41143.185000000005</v>
      </c>
      <c r="Y134" s="27">
        <f>INDEX('AEO 2022 52'!202:202,MATCH(Y$4,'AEO 2022 52'!$13:$13,0))*1000</f>
        <v>41036.343000000001</v>
      </c>
      <c r="Z134" s="27">
        <f>INDEX('AEO 2022 52'!202:202,MATCH(Z$4,'AEO 2022 52'!$13:$13,0))*1000</f>
        <v>40933.983</v>
      </c>
      <c r="AA134" s="27">
        <f>INDEX('AEO 2022 52'!202:202,MATCH(AA$4,'AEO 2022 52'!$13:$13,0))*1000</f>
        <v>40837.048000000003</v>
      </c>
      <c r="AB134" s="27">
        <f>INDEX('AEO 2022 52'!202:202,MATCH(AB$4,'AEO 2022 52'!$13:$13,0))*1000</f>
        <v>40745.178</v>
      </c>
      <c r="AC134" s="27">
        <f>INDEX('AEO 2022 52'!202:202,MATCH(AC$4,'AEO 2022 52'!$13:$13,0))*1000</f>
        <v>40658.481999999996</v>
      </c>
      <c r="AD134" s="27">
        <f>INDEX('AEO 2022 52'!202:202,MATCH(AD$4,'AEO 2022 52'!$13:$13,0))*1000</f>
        <v>40575.145999999993</v>
      </c>
      <c r="AE134" s="27">
        <f>INDEX('AEO 2022 52'!202:202,MATCH(AE$4,'AEO 2022 52'!$13:$13,0))*1000</f>
        <v>40496.525000000001</v>
      </c>
      <c r="AF134" s="27">
        <f>INDEX('AEO 2022 52'!202:202,MATCH(AF$4,'AEO 2022 52'!$13:$13,0))*1000</f>
        <v>40421.391000000003</v>
      </c>
      <c r="AG134" s="27">
        <f>INDEX('AEO 2022 52'!202:202,MATCH(AG$4,'AEO 2022 52'!$13:$13,0))*1000</f>
        <v>40342.776999999995</v>
      </c>
    </row>
    <row r="135" spans="1:33" x14ac:dyDescent="0.25">
      <c r="B135" t="s">
        <v>174</v>
      </c>
      <c r="C135" s="47">
        <f>INDEX('AEO 2021 52'!195:195,MATCH(C$4,'AEO 2021 52'!$14:$14,0))*1000</f>
        <v>0</v>
      </c>
      <c r="D135" s="47">
        <f>INDEX('AEO 2022 52'!203:203,MATCH(D$4,'AEO 2022 52'!$13:$13,0))*1000</f>
        <v>0</v>
      </c>
      <c r="E135" s="47">
        <f>INDEX('AEO 2022 52'!203:203,MATCH(E$4,'AEO 2022 52'!$13:$13,0))*1000</f>
        <v>0</v>
      </c>
      <c r="F135" s="47">
        <f>INDEX('AEO 2022 52'!203:203,MATCH(F$4,'AEO 2022 52'!$13:$13,0))*1000</f>
        <v>0</v>
      </c>
      <c r="G135" s="47">
        <f>INDEX('AEO 2022 52'!203:203,MATCH(G$4,'AEO 2022 52'!$13:$13,0))*1000</f>
        <v>0</v>
      </c>
      <c r="H135" s="47">
        <f>INDEX('AEO 2022 52'!203:203,MATCH(H$4,'AEO 2022 52'!$13:$13,0))*1000</f>
        <v>0</v>
      </c>
      <c r="I135" s="47">
        <f>INDEX('AEO 2022 52'!203:203,MATCH(I$4,'AEO 2022 52'!$13:$13,0))*1000</f>
        <v>0</v>
      </c>
      <c r="J135" s="47">
        <f>INDEX('AEO 2022 52'!203:203,MATCH(J$4,'AEO 2022 52'!$13:$13,0))*1000</f>
        <v>0</v>
      </c>
      <c r="K135" s="47">
        <f>INDEX('AEO 2022 52'!203:203,MATCH(K$4,'AEO 2022 52'!$13:$13,0))*1000</f>
        <v>0</v>
      </c>
      <c r="L135" s="47">
        <f>INDEX('AEO 2022 52'!203:203,MATCH(L$4,'AEO 2022 52'!$13:$13,0))*1000</f>
        <v>0</v>
      </c>
      <c r="M135" s="47">
        <f>INDEX('AEO 2022 52'!203:203,MATCH(M$4,'AEO 2022 52'!$13:$13,0))*1000</f>
        <v>0</v>
      </c>
      <c r="N135" s="47">
        <f>INDEX('AEO 2022 52'!203:203,MATCH(N$4,'AEO 2022 52'!$13:$13,0))*1000</f>
        <v>0</v>
      </c>
      <c r="O135" s="47">
        <f>INDEX('AEO 2022 52'!203:203,MATCH(O$4,'AEO 2022 52'!$13:$13,0))*1000</f>
        <v>0</v>
      </c>
      <c r="P135" s="47">
        <f>INDEX('AEO 2022 52'!203:203,MATCH(P$4,'AEO 2022 52'!$13:$13,0))*1000</f>
        <v>0</v>
      </c>
      <c r="Q135" s="47">
        <f>INDEX('AEO 2022 52'!203:203,MATCH(Q$4,'AEO 2022 52'!$13:$13,0))*1000</f>
        <v>0</v>
      </c>
      <c r="R135" s="47">
        <f>INDEX('AEO 2022 52'!203:203,MATCH(R$4,'AEO 2022 52'!$13:$13,0))*1000</f>
        <v>0</v>
      </c>
      <c r="S135" s="47">
        <f>INDEX('AEO 2022 52'!203:203,MATCH(S$4,'AEO 2022 52'!$13:$13,0))*1000</f>
        <v>0</v>
      </c>
      <c r="T135" s="47">
        <f>INDEX('AEO 2022 52'!203:203,MATCH(T$4,'AEO 2022 52'!$13:$13,0))*1000</f>
        <v>0</v>
      </c>
      <c r="U135" s="47">
        <f>INDEX('AEO 2022 52'!203:203,MATCH(U$4,'AEO 2022 52'!$13:$13,0))*1000</f>
        <v>0</v>
      </c>
      <c r="V135" s="47">
        <f>INDEX('AEO 2022 52'!203:203,MATCH(V$4,'AEO 2022 52'!$13:$13,0))*1000</f>
        <v>0</v>
      </c>
      <c r="W135" s="47">
        <f>INDEX('AEO 2022 52'!203:203,MATCH(W$4,'AEO 2022 52'!$13:$13,0))*1000</f>
        <v>0</v>
      </c>
      <c r="X135" s="47">
        <f>INDEX('AEO 2022 52'!203:203,MATCH(X$4,'AEO 2022 52'!$13:$13,0))*1000</f>
        <v>0</v>
      </c>
      <c r="Y135" s="47">
        <f>INDEX('AEO 2022 52'!203:203,MATCH(Y$4,'AEO 2022 52'!$13:$13,0))*1000</f>
        <v>0</v>
      </c>
      <c r="Z135" s="47">
        <f>INDEX('AEO 2022 52'!203:203,MATCH(Z$4,'AEO 2022 52'!$13:$13,0))*1000</f>
        <v>0</v>
      </c>
      <c r="AA135" s="47">
        <f>INDEX('AEO 2022 52'!203:203,MATCH(AA$4,'AEO 2022 52'!$13:$13,0))*1000</f>
        <v>0</v>
      </c>
      <c r="AB135" s="47">
        <f>INDEX('AEO 2022 52'!203:203,MATCH(AB$4,'AEO 2022 52'!$13:$13,0))*1000</f>
        <v>0</v>
      </c>
      <c r="AC135" s="47">
        <f>INDEX('AEO 2022 52'!203:203,MATCH(AC$4,'AEO 2022 52'!$13:$13,0))*1000</f>
        <v>0</v>
      </c>
      <c r="AD135" s="47">
        <f>INDEX('AEO 2022 52'!203:203,MATCH(AD$4,'AEO 2022 52'!$13:$13,0))*1000</f>
        <v>0</v>
      </c>
      <c r="AE135" s="47">
        <f>INDEX('AEO 2022 52'!203:203,MATCH(AE$4,'AEO 2022 52'!$13:$13,0))*1000</f>
        <v>0</v>
      </c>
      <c r="AF135" s="47">
        <f>INDEX('AEO 2022 52'!203:203,MATCH(AF$4,'AEO 2022 52'!$13:$13,0))*1000</f>
        <v>0</v>
      </c>
      <c r="AG135" s="47">
        <f>INDEX('AEO 2022 52'!203:203,MATCH(AG$4,'AEO 2022 52'!$13:$13,0))*1000</f>
        <v>0</v>
      </c>
    </row>
    <row r="136" spans="1:33" x14ac:dyDescent="0.25">
      <c r="B136" t="s">
        <v>175</v>
      </c>
      <c r="C136" s="58">
        <f>D136</f>
        <v>42584.953000000001</v>
      </c>
      <c r="D136" s="59">
        <f>INDEX('AEO 2022 52'!204:204,MATCH(D$4,'AEO 2022 52'!$13:$13,0))*1000</f>
        <v>42584.953000000001</v>
      </c>
      <c r="E136" s="59">
        <f>INDEX('AEO 2022 52'!204:204,MATCH(E$4,'AEO 2022 52'!$13:$13,0))*1000</f>
        <v>41636.192000000003</v>
      </c>
      <c r="F136" s="59">
        <f>INDEX('AEO 2022 52'!204:204,MATCH(F$4,'AEO 2022 52'!$13:$13,0))*1000</f>
        <v>40993.686999999998</v>
      </c>
      <c r="G136" s="59">
        <f>INDEX('AEO 2022 52'!204:204,MATCH(G$4,'AEO 2022 52'!$13:$13,0))*1000</f>
        <v>40550.468000000001</v>
      </c>
      <c r="H136" s="59">
        <f>INDEX('AEO 2022 52'!204:204,MATCH(H$4,'AEO 2022 52'!$13:$13,0))*1000</f>
        <v>40221.962</v>
      </c>
      <c r="I136" s="59">
        <f>INDEX('AEO 2022 52'!204:204,MATCH(I$4,'AEO 2022 52'!$13:$13,0))*1000</f>
        <v>40048.5</v>
      </c>
      <c r="J136" s="59">
        <f>INDEX('AEO 2022 52'!204:204,MATCH(J$4,'AEO 2022 52'!$13:$13,0))*1000</f>
        <v>39915.897000000004</v>
      </c>
      <c r="K136" s="59">
        <f>INDEX('AEO 2022 52'!204:204,MATCH(K$4,'AEO 2022 52'!$13:$13,0))*1000</f>
        <v>39812.519</v>
      </c>
      <c r="L136" s="59">
        <f>INDEX('AEO 2022 52'!204:204,MATCH(L$4,'AEO 2022 52'!$13:$13,0))*1000</f>
        <v>39738.303999999996</v>
      </c>
      <c r="M136" s="59">
        <f>INDEX('AEO 2022 52'!204:204,MATCH(M$4,'AEO 2022 52'!$13:$13,0))*1000</f>
        <v>39677.120000000003</v>
      </c>
      <c r="N136" s="59">
        <f>INDEX('AEO 2022 52'!204:204,MATCH(N$4,'AEO 2022 52'!$13:$13,0))*1000</f>
        <v>39624.392999999996</v>
      </c>
      <c r="O136" s="59">
        <f>INDEX('AEO 2022 52'!204:204,MATCH(O$4,'AEO 2022 52'!$13:$13,0))*1000</f>
        <v>39575.108</v>
      </c>
      <c r="P136" s="59">
        <f>INDEX('AEO 2022 52'!204:204,MATCH(P$4,'AEO 2022 52'!$13:$13,0))*1000</f>
        <v>39526.524000000005</v>
      </c>
      <c r="Q136" s="59">
        <f>INDEX('AEO 2022 52'!204:204,MATCH(Q$4,'AEO 2022 52'!$13:$13,0))*1000</f>
        <v>39414.684000000001</v>
      </c>
      <c r="R136" s="59">
        <f>INDEX('AEO 2022 52'!204:204,MATCH(R$4,'AEO 2022 52'!$13:$13,0))*1000</f>
        <v>39300.423000000003</v>
      </c>
      <c r="S136" s="59">
        <f>INDEX('AEO 2022 52'!204:204,MATCH(S$4,'AEO 2022 52'!$13:$13,0))*1000</f>
        <v>39196.739000000001</v>
      </c>
      <c r="T136" s="59">
        <f>INDEX('AEO 2022 52'!204:204,MATCH(T$4,'AEO 2022 52'!$13:$13,0))*1000</f>
        <v>39103.146000000001</v>
      </c>
      <c r="U136" s="59">
        <f>INDEX('AEO 2022 52'!204:204,MATCH(U$4,'AEO 2022 52'!$13:$13,0))*1000</f>
        <v>39009.189999999995</v>
      </c>
      <c r="V136" s="59">
        <f>INDEX('AEO 2022 52'!204:204,MATCH(V$4,'AEO 2022 52'!$13:$13,0))*1000</f>
        <v>38919.425999999999</v>
      </c>
      <c r="W136" s="59">
        <f>INDEX('AEO 2022 52'!204:204,MATCH(W$4,'AEO 2022 52'!$13:$13,0))*1000</f>
        <v>38834.170999999995</v>
      </c>
      <c r="X136" s="59">
        <f>INDEX('AEO 2022 52'!204:204,MATCH(X$4,'AEO 2022 52'!$13:$13,0))*1000</f>
        <v>38752.144</v>
      </c>
      <c r="Y136" s="59">
        <f>INDEX('AEO 2022 52'!204:204,MATCH(Y$4,'AEO 2022 52'!$13:$13,0))*1000</f>
        <v>38674.156000000003</v>
      </c>
      <c r="Z136" s="59">
        <f>INDEX('AEO 2022 52'!204:204,MATCH(Z$4,'AEO 2022 52'!$13:$13,0))*1000</f>
        <v>38600.391000000003</v>
      </c>
      <c r="AA136" s="59">
        <f>INDEX('AEO 2022 52'!204:204,MATCH(AA$4,'AEO 2022 52'!$13:$13,0))*1000</f>
        <v>38530.456999999995</v>
      </c>
      <c r="AB136" s="59">
        <f>INDEX('AEO 2022 52'!204:204,MATCH(AB$4,'AEO 2022 52'!$13:$13,0))*1000</f>
        <v>38464.267999999996</v>
      </c>
      <c r="AC136" s="59">
        <f>INDEX('AEO 2022 52'!204:204,MATCH(AC$4,'AEO 2022 52'!$13:$13,0))*1000</f>
        <v>38401.916999999994</v>
      </c>
      <c r="AD136" s="59">
        <f>INDEX('AEO 2022 52'!204:204,MATCH(AD$4,'AEO 2022 52'!$13:$13,0))*1000</f>
        <v>38342.441999999995</v>
      </c>
      <c r="AE136" s="59">
        <f>INDEX('AEO 2022 52'!204:204,MATCH(AE$4,'AEO 2022 52'!$13:$13,0))*1000</f>
        <v>38285.5</v>
      </c>
      <c r="AF136" s="59">
        <f>INDEX('AEO 2022 52'!204:204,MATCH(AF$4,'AEO 2022 52'!$13:$13,0))*1000</f>
        <v>38231.647000000004</v>
      </c>
      <c r="AG136" s="59">
        <f>INDEX('AEO 2022 52'!204:204,MATCH(AG$4,'AEO 2022 52'!$13:$13,0))*1000</f>
        <v>38173.191000000006</v>
      </c>
    </row>
    <row r="137" spans="1:33" x14ac:dyDescent="0.25">
      <c r="B137" t="s">
        <v>176</v>
      </c>
      <c r="C137" s="47">
        <f>INDEX('AEO 2021 52'!197:197,MATCH(C$4,'AEO 2021 52'!$14:$14,0))*1000</f>
        <v>0</v>
      </c>
      <c r="D137" s="47">
        <f>INDEX('AEO 2022 52'!205:205,MATCH(D$4,'AEO 2022 52'!$13:$13,0))*1000</f>
        <v>0</v>
      </c>
      <c r="E137" s="47">
        <f>INDEX('AEO 2022 52'!205:205,MATCH(E$4,'AEO 2022 52'!$13:$13,0))*1000</f>
        <v>0</v>
      </c>
      <c r="F137" s="47">
        <f>INDEX('AEO 2022 52'!205:205,MATCH(F$4,'AEO 2022 52'!$13:$13,0))*1000</f>
        <v>0</v>
      </c>
      <c r="G137" s="47">
        <f>INDEX('AEO 2022 52'!205:205,MATCH(G$4,'AEO 2022 52'!$13:$13,0))*1000</f>
        <v>0</v>
      </c>
      <c r="H137" s="47">
        <f>INDEX('AEO 2022 52'!205:205,MATCH(H$4,'AEO 2022 52'!$13:$13,0))*1000</f>
        <v>0</v>
      </c>
      <c r="I137" s="47">
        <f>INDEX('AEO 2022 52'!205:205,MATCH(I$4,'AEO 2022 52'!$13:$13,0))*1000</f>
        <v>0</v>
      </c>
      <c r="J137" s="47">
        <f>INDEX('AEO 2022 52'!205:205,MATCH(J$4,'AEO 2022 52'!$13:$13,0))*1000</f>
        <v>0</v>
      </c>
      <c r="K137" s="47">
        <f>INDEX('AEO 2022 52'!205:205,MATCH(K$4,'AEO 2022 52'!$13:$13,0))*1000</f>
        <v>0</v>
      </c>
      <c r="L137" s="47">
        <f>INDEX('AEO 2022 52'!205:205,MATCH(L$4,'AEO 2022 52'!$13:$13,0))*1000</f>
        <v>0</v>
      </c>
      <c r="M137" s="47">
        <f>INDEX('AEO 2022 52'!205:205,MATCH(M$4,'AEO 2022 52'!$13:$13,0))*1000</f>
        <v>0</v>
      </c>
      <c r="N137" s="47">
        <f>INDEX('AEO 2022 52'!205:205,MATCH(N$4,'AEO 2022 52'!$13:$13,0))*1000</f>
        <v>0</v>
      </c>
      <c r="O137" s="47">
        <f>INDEX('AEO 2022 52'!205:205,MATCH(O$4,'AEO 2022 52'!$13:$13,0))*1000</f>
        <v>0</v>
      </c>
      <c r="P137" s="47">
        <f>INDEX('AEO 2022 52'!205:205,MATCH(P$4,'AEO 2022 52'!$13:$13,0))*1000</f>
        <v>0</v>
      </c>
      <c r="Q137" s="47">
        <f>INDEX('AEO 2022 52'!205:205,MATCH(Q$4,'AEO 2022 52'!$13:$13,0))*1000</f>
        <v>0</v>
      </c>
      <c r="R137" s="47">
        <f>INDEX('AEO 2022 52'!205:205,MATCH(R$4,'AEO 2022 52'!$13:$13,0))*1000</f>
        <v>0</v>
      </c>
      <c r="S137" s="47">
        <f>INDEX('AEO 2022 52'!205:205,MATCH(S$4,'AEO 2022 52'!$13:$13,0))*1000</f>
        <v>0</v>
      </c>
      <c r="T137" s="47">
        <f>INDEX('AEO 2022 52'!205:205,MATCH(T$4,'AEO 2022 52'!$13:$13,0))*1000</f>
        <v>0</v>
      </c>
      <c r="U137" s="47">
        <f>INDEX('AEO 2022 52'!205:205,MATCH(U$4,'AEO 2022 52'!$13:$13,0))*1000</f>
        <v>0</v>
      </c>
      <c r="V137" s="47">
        <f>INDEX('AEO 2022 52'!205:205,MATCH(V$4,'AEO 2022 52'!$13:$13,0))*1000</f>
        <v>0</v>
      </c>
      <c r="W137" s="47">
        <f>INDEX('AEO 2022 52'!205:205,MATCH(W$4,'AEO 2022 52'!$13:$13,0))*1000</f>
        <v>0</v>
      </c>
      <c r="X137" s="47">
        <f>INDEX('AEO 2022 52'!205:205,MATCH(X$4,'AEO 2022 52'!$13:$13,0))*1000</f>
        <v>0</v>
      </c>
      <c r="Y137" s="47">
        <f>INDEX('AEO 2022 52'!205:205,MATCH(Y$4,'AEO 2022 52'!$13:$13,0))*1000</f>
        <v>0</v>
      </c>
      <c r="Z137" s="47">
        <f>INDEX('AEO 2022 52'!205:205,MATCH(Z$4,'AEO 2022 52'!$13:$13,0))*1000</f>
        <v>0</v>
      </c>
      <c r="AA137" s="47">
        <f>INDEX('AEO 2022 52'!205:205,MATCH(AA$4,'AEO 2022 52'!$13:$13,0))*1000</f>
        <v>0</v>
      </c>
      <c r="AB137" s="47">
        <f>INDEX('AEO 2022 52'!205:205,MATCH(AB$4,'AEO 2022 52'!$13:$13,0))*1000</f>
        <v>0</v>
      </c>
      <c r="AC137" s="47">
        <f>INDEX('AEO 2022 52'!205:205,MATCH(AC$4,'AEO 2022 52'!$13:$13,0))*1000</f>
        <v>0</v>
      </c>
      <c r="AD137" s="47">
        <f>INDEX('AEO 2022 52'!205:205,MATCH(AD$4,'AEO 2022 52'!$13:$13,0))*1000</f>
        <v>0</v>
      </c>
      <c r="AE137" s="47">
        <f>INDEX('AEO 2022 52'!205:205,MATCH(AE$4,'AEO 2022 52'!$13:$13,0))*1000</f>
        <v>0</v>
      </c>
      <c r="AF137" s="47">
        <f>INDEX('AEO 2022 52'!205:205,MATCH(AF$4,'AEO 2022 52'!$13:$13,0))*1000</f>
        <v>0</v>
      </c>
      <c r="AG137" s="47">
        <f>INDEX('AEO 2022 52'!205:205,MATCH(AG$4,'AEO 2022 52'!$13:$13,0))*1000</f>
        <v>0</v>
      </c>
    </row>
    <row r="138" spans="1:33" x14ac:dyDescent="0.25">
      <c r="B138" t="s">
        <v>177</v>
      </c>
      <c r="C138" s="27">
        <f>INDEX('AEO 2021 52'!198:198,MATCH(C$4,'AEO 2021 52'!$14:$14,0))*1000</f>
        <v>56923.527000000002</v>
      </c>
      <c r="D138" s="27">
        <f>INDEX('AEO 2022 52'!206:206,MATCH(D$4,'AEO 2022 52'!$13:$13,0))*1000</f>
        <v>61412.574999999997</v>
      </c>
      <c r="E138" s="27">
        <f>INDEX('AEO 2022 52'!206:206,MATCH(E$4,'AEO 2022 52'!$13:$13,0))*1000</f>
        <v>60076.224999999999</v>
      </c>
      <c r="F138" s="27">
        <f>INDEX('AEO 2022 52'!206:206,MATCH(F$4,'AEO 2022 52'!$13:$13,0))*1000</f>
        <v>59073.279999999999</v>
      </c>
      <c r="G138" s="27">
        <f>INDEX('AEO 2022 52'!206:206,MATCH(G$4,'AEO 2022 52'!$13:$13,0))*1000</f>
        <v>58271.636999999995</v>
      </c>
      <c r="H138" s="27">
        <f>INDEX('AEO 2022 52'!206:206,MATCH(H$4,'AEO 2022 52'!$13:$13,0))*1000</f>
        <v>57675.868999999999</v>
      </c>
      <c r="I138" s="27">
        <f>INDEX('AEO 2022 52'!206:206,MATCH(I$4,'AEO 2022 52'!$13:$13,0))*1000</f>
        <v>57227.271999999997</v>
      </c>
      <c r="J138" s="27">
        <f>INDEX('AEO 2022 52'!206:206,MATCH(J$4,'AEO 2022 52'!$13:$13,0))*1000</f>
        <v>56878.909999999996</v>
      </c>
      <c r="K138" s="27">
        <f>INDEX('AEO 2022 52'!206:206,MATCH(K$4,'AEO 2022 52'!$13:$13,0))*1000</f>
        <v>56605.209000000003</v>
      </c>
      <c r="L138" s="27">
        <f>INDEX('AEO 2022 52'!206:206,MATCH(L$4,'AEO 2022 52'!$13:$13,0))*1000</f>
        <v>56376.347000000002</v>
      </c>
      <c r="M138" s="27">
        <f>INDEX('AEO 2022 52'!206:206,MATCH(M$4,'AEO 2022 52'!$13:$13,0))*1000</f>
        <v>56183.788</v>
      </c>
      <c r="N138" s="27">
        <f>INDEX('AEO 2022 52'!206:206,MATCH(N$4,'AEO 2022 52'!$13:$13,0))*1000</f>
        <v>56019.684000000001</v>
      </c>
      <c r="O138" s="27">
        <f>INDEX('AEO 2022 52'!206:206,MATCH(O$4,'AEO 2022 52'!$13:$13,0))*1000</f>
        <v>55876.475999999995</v>
      </c>
      <c r="P138" s="27">
        <f>INDEX('AEO 2022 52'!206:206,MATCH(P$4,'AEO 2022 52'!$13:$13,0))*1000</f>
        <v>55742.786</v>
      </c>
      <c r="Q138" s="27">
        <f>INDEX('AEO 2022 52'!206:206,MATCH(Q$4,'AEO 2022 52'!$13:$13,0))*1000</f>
        <v>55552.574000000001</v>
      </c>
      <c r="R138" s="27">
        <f>INDEX('AEO 2022 52'!206:206,MATCH(R$4,'AEO 2022 52'!$13:$13,0))*1000</f>
        <v>55365.208000000006</v>
      </c>
      <c r="S138" s="27">
        <f>INDEX('AEO 2022 52'!206:206,MATCH(S$4,'AEO 2022 52'!$13:$13,0))*1000</f>
        <v>55193.420000000006</v>
      </c>
      <c r="T138" s="27">
        <f>INDEX('AEO 2022 52'!206:206,MATCH(T$4,'AEO 2022 52'!$13:$13,0))*1000</f>
        <v>55033.188000000002</v>
      </c>
      <c r="U138" s="27">
        <f>INDEX('AEO 2022 52'!206:206,MATCH(U$4,'AEO 2022 52'!$13:$13,0))*1000</f>
        <v>54882.014999999999</v>
      </c>
      <c r="V138" s="27">
        <f>INDEX('AEO 2022 52'!206:206,MATCH(V$4,'AEO 2022 52'!$13:$13,0))*1000</f>
        <v>54737.16</v>
      </c>
      <c r="W138" s="27">
        <f>INDEX('AEO 2022 52'!206:206,MATCH(W$4,'AEO 2022 52'!$13:$13,0))*1000</f>
        <v>54599.079000000005</v>
      </c>
      <c r="X138" s="27">
        <f>INDEX('AEO 2022 52'!206:206,MATCH(X$4,'AEO 2022 52'!$13:$13,0))*1000</f>
        <v>54465.800999999999</v>
      </c>
      <c r="Y138" s="27">
        <f>INDEX('AEO 2022 52'!206:206,MATCH(Y$4,'AEO 2022 52'!$13:$13,0))*1000</f>
        <v>54338.913</v>
      </c>
      <c r="Z138" s="27">
        <f>INDEX('AEO 2022 52'!206:206,MATCH(Z$4,'AEO 2022 52'!$13:$13,0))*1000</f>
        <v>54218.296000000002</v>
      </c>
      <c r="AA138" s="27">
        <f>INDEX('AEO 2022 52'!206:206,MATCH(AA$4,'AEO 2022 52'!$13:$13,0))*1000</f>
        <v>54103.394</v>
      </c>
      <c r="AB138" s="27">
        <f>INDEX('AEO 2022 52'!206:206,MATCH(AB$4,'AEO 2022 52'!$13:$13,0))*1000</f>
        <v>53994.216999999997</v>
      </c>
      <c r="AC138" s="27">
        <f>INDEX('AEO 2022 52'!206:206,MATCH(AC$4,'AEO 2022 52'!$13:$13,0))*1000</f>
        <v>53891.205000000002</v>
      </c>
      <c r="AD138" s="27">
        <f>INDEX('AEO 2022 52'!206:206,MATCH(AD$4,'AEO 2022 52'!$13:$13,0))*1000</f>
        <v>53792.309000000001</v>
      </c>
      <c r="AE138" s="27">
        <f>INDEX('AEO 2022 52'!206:206,MATCH(AE$4,'AEO 2022 52'!$13:$13,0))*1000</f>
        <v>53698.222999999998</v>
      </c>
      <c r="AF138" s="27">
        <f>INDEX('AEO 2022 52'!206:206,MATCH(AF$4,'AEO 2022 52'!$13:$13,0))*1000</f>
        <v>53608.608</v>
      </c>
      <c r="AG138" s="27">
        <f>INDEX('AEO 2022 52'!206:206,MATCH(AG$4,'AEO 2022 52'!$13:$13,0))*1000</f>
        <v>53515.807999999997</v>
      </c>
    </row>
    <row r="139" spans="1:33" x14ac:dyDescent="0.25">
      <c r="B139" t="s">
        <v>178</v>
      </c>
      <c r="C139" s="27">
        <f>INDEX('AEO 2021 52'!199:199,MATCH(C$4,'AEO 2021 52'!$14:$14,0))*1000</f>
        <v>89246.941000000006</v>
      </c>
      <c r="D139" s="27">
        <f>INDEX('AEO 2022 52'!207:207,MATCH(D$4,'AEO 2022 52'!$13:$13,0))*1000</f>
        <v>86827.614000000001</v>
      </c>
      <c r="E139" s="27">
        <f>INDEX('AEO 2022 52'!207:207,MATCH(E$4,'AEO 2022 52'!$13:$13,0))*1000</f>
        <v>85072.188999999998</v>
      </c>
      <c r="F139" s="27">
        <f>INDEX('AEO 2022 52'!207:207,MATCH(F$4,'AEO 2022 52'!$13:$13,0))*1000</f>
        <v>83758.407999999996</v>
      </c>
      <c r="G139" s="27">
        <f>INDEX('AEO 2022 52'!207:207,MATCH(G$4,'AEO 2022 52'!$13:$13,0))*1000</f>
        <v>82714.600000000006</v>
      </c>
      <c r="H139" s="27">
        <f>INDEX('AEO 2022 52'!207:207,MATCH(H$4,'AEO 2022 52'!$13:$13,0))*1000</f>
        <v>81896.225000000006</v>
      </c>
      <c r="I139" s="27">
        <f>INDEX('AEO 2022 52'!207:207,MATCH(I$4,'AEO 2022 52'!$13:$13,0))*1000</f>
        <v>81287.017999999996</v>
      </c>
      <c r="J139" s="27">
        <f>INDEX('AEO 2022 52'!207:207,MATCH(J$4,'AEO 2022 52'!$13:$13,0))*1000</f>
        <v>80815.781000000003</v>
      </c>
      <c r="K139" s="27">
        <f>INDEX('AEO 2022 52'!207:207,MATCH(K$4,'AEO 2022 52'!$13:$13,0))*1000</f>
        <v>80438.972000000009</v>
      </c>
      <c r="L139" s="27">
        <f>INDEX('AEO 2022 52'!207:207,MATCH(L$4,'AEO 2022 52'!$13:$13,0))*1000</f>
        <v>80118.629000000001</v>
      </c>
      <c r="M139" s="27">
        <f>INDEX('AEO 2022 52'!207:207,MATCH(M$4,'AEO 2022 52'!$13:$13,0))*1000</f>
        <v>79839.989000000001</v>
      </c>
      <c r="N139" s="27">
        <f>INDEX('AEO 2022 52'!207:207,MATCH(N$4,'AEO 2022 52'!$13:$13,0))*1000</f>
        <v>79594.788</v>
      </c>
      <c r="O139" s="27">
        <f>INDEX('AEO 2022 52'!207:207,MATCH(O$4,'AEO 2022 52'!$13:$13,0))*1000</f>
        <v>79380.324999999997</v>
      </c>
      <c r="P139" s="27">
        <f>INDEX('AEO 2022 52'!207:207,MATCH(P$4,'AEO 2022 52'!$13:$13,0))*1000</f>
        <v>79177.773000000001</v>
      </c>
      <c r="Q139" s="27">
        <f>INDEX('AEO 2022 52'!207:207,MATCH(Q$4,'AEO 2022 52'!$13:$13,0))*1000</f>
        <v>78923.850999999995</v>
      </c>
      <c r="R139" s="27">
        <f>INDEX('AEO 2022 52'!207:207,MATCH(R$4,'AEO 2022 52'!$13:$13,0))*1000</f>
        <v>78678.786999999997</v>
      </c>
      <c r="S139" s="27">
        <f>INDEX('AEO 2022 52'!207:207,MATCH(S$4,'AEO 2022 52'!$13:$13,0))*1000</f>
        <v>78452.003000000012</v>
      </c>
      <c r="T139" s="27">
        <f>INDEX('AEO 2022 52'!207:207,MATCH(T$4,'AEO 2022 52'!$13:$13,0))*1000</f>
        <v>78244.148000000001</v>
      </c>
      <c r="U139" s="27">
        <f>INDEX('AEO 2022 52'!207:207,MATCH(U$4,'AEO 2022 52'!$13:$13,0))*1000</f>
        <v>78044.707999999999</v>
      </c>
      <c r="V139" s="27">
        <f>INDEX('AEO 2022 52'!207:207,MATCH(V$4,'AEO 2022 52'!$13:$13,0))*1000</f>
        <v>77853.928</v>
      </c>
      <c r="W139" s="27">
        <f>INDEX('AEO 2022 52'!207:207,MATCH(W$4,'AEO 2022 52'!$13:$13,0))*1000</f>
        <v>77670.09</v>
      </c>
      <c r="X139" s="27">
        <f>INDEX('AEO 2022 52'!207:207,MATCH(X$4,'AEO 2022 52'!$13:$13,0))*1000</f>
        <v>77493.042000000001</v>
      </c>
      <c r="Y139" s="27">
        <f>INDEX('AEO 2022 52'!207:207,MATCH(Y$4,'AEO 2022 52'!$13:$13,0))*1000</f>
        <v>77324.303</v>
      </c>
      <c r="Z139" s="27">
        <f>INDEX('AEO 2022 52'!207:207,MATCH(Z$4,'AEO 2022 52'!$13:$13,0))*1000</f>
        <v>77164.879000000001</v>
      </c>
      <c r="AA139" s="27">
        <f>INDEX('AEO 2022 52'!207:207,MATCH(AA$4,'AEO 2022 52'!$13:$13,0))*1000</f>
        <v>77012.466</v>
      </c>
      <c r="AB139" s="27">
        <f>INDEX('AEO 2022 52'!207:207,MATCH(AB$4,'AEO 2022 52'!$13:$13,0))*1000</f>
        <v>76867.622000000003</v>
      </c>
      <c r="AC139" s="27">
        <f>INDEX('AEO 2022 52'!207:207,MATCH(AC$4,'AEO 2022 52'!$13:$13,0))*1000</f>
        <v>76730.080000000002</v>
      </c>
      <c r="AD139" s="27">
        <f>INDEX('AEO 2022 52'!207:207,MATCH(AD$4,'AEO 2022 52'!$13:$13,0))*1000</f>
        <v>76600.479000000007</v>
      </c>
      <c r="AE139" s="27">
        <f>INDEX('AEO 2022 52'!207:207,MATCH(AE$4,'AEO 2022 52'!$13:$13,0))*1000</f>
        <v>76474.570999999996</v>
      </c>
      <c r="AF139" s="27">
        <f>INDEX('AEO 2022 52'!207:207,MATCH(AF$4,'AEO 2022 52'!$13:$13,0))*1000</f>
        <v>76356.849999999991</v>
      </c>
      <c r="AG139" s="27">
        <f>INDEX('AEO 2022 52'!207:207,MATCH(AG$4,'AEO 2022 52'!$13:$13,0))*1000</f>
        <v>76235.709999999992</v>
      </c>
    </row>
    <row r="140" spans="1:33" x14ac:dyDescent="0.25">
      <c r="B140" t="s">
        <v>220</v>
      </c>
      <c r="C140" s="27">
        <f>INDEX('AEO 2021 52'!200:200,MATCH(C$4,'AEO 2021 52'!$14:$14,0))*1000</f>
        <v>51780.601999999999</v>
      </c>
      <c r="D140" s="27">
        <f>INDEX('AEO 2022 52'!208:208,MATCH(D$4,'AEO 2022 52'!$13:$13,0))*1000</f>
        <v>46066.398999999998</v>
      </c>
      <c r="E140" s="27">
        <f>INDEX('AEO 2022 52'!208:208,MATCH(E$4,'AEO 2022 52'!$13:$13,0))*1000</f>
        <v>44824.924000000006</v>
      </c>
      <c r="F140" s="27">
        <f>INDEX('AEO 2022 52'!208:208,MATCH(F$4,'AEO 2022 52'!$13:$13,0))*1000</f>
        <v>43810.15</v>
      </c>
      <c r="G140" s="27">
        <f>INDEX('AEO 2022 52'!208:208,MATCH(G$4,'AEO 2022 52'!$13:$13,0))*1000</f>
        <v>42938.156000000003</v>
      </c>
      <c r="H140" s="27">
        <f>INDEX('AEO 2022 52'!208:208,MATCH(H$4,'AEO 2022 52'!$13:$13,0))*1000</f>
        <v>42475.235000000001</v>
      </c>
      <c r="I140" s="27">
        <f>INDEX('AEO 2022 52'!208:208,MATCH(I$4,'AEO 2022 52'!$13:$13,0))*1000</f>
        <v>42151.328999999998</v>
      </c>
      <c r="J140" s="27">
        <f>INDEX('AEO 2022 52'!208:208,MATCH(J$4,'AEO 2022 52'!$13:$13,0))*1000</f>
        <v>41895.434999999998</v>
      </c>
      <c r="K140" s="27">
        <f>INDEX('AEO 2022 52'!208:208,MATCH(K$4,'AEO 2022 52'!$13:$13,0))*1000</f>
        <v>41715.487999999998</v>
      </c>
      <c r="L140" s="27">
        <f>INDEX('AEO 2022 52'!208:208,MATCH(L$4,'AEO 2022 52'!$13:$13,0))*1000</f>
        <v>41534.702000000005</v>
      </c>
      <c r="M140" s="27">
        <f>INDEX('AEO 2022 52'!208:208,MATCH(M$4,'AEO 2022 52'!$13:$13,0))*1000</f>
        <v>41405.883999999998</v>
      </c>
      <c r="N140" s="27">
        <f>INDEX('AEO 2022 52'!208:208,MATCH(N$4,'AEO 2022 52'!$13:$13,0))*1000</f>
        <v>41324.444000000003</v>
      </c>
      <c r="O140" s="27">
        <f>INDEX('AEO 2022 52'!208:208,MATCH(O$4,'AEO 2022 52'!$13:$13,0))*1000</f>
        <v>41226.500999999997</v>
      </c>
      <c r="P140" s="27">
        <f>INDEX('AEO 2022 52'!208:208,MATCH(P$4,'AEO 2022 52'!$13:$13,0))*1000</f>
        <v>41131.908000000003</v>
      </c>
      <c r="Q140" s="27">
        <f>INDEX('AEO 2022 52'!208:208,MATCH(Q$4,'AEO 2022 52'!$13:$13,0))*1000</f>
        <v>40977.443999999996</v>
      </c>
      <c r="R140" s="27">
        <f>INDEX('AEO 2022 52'!208:208,MATCH(R$4,'AEO 2022 52'!$13:$13,0))*1000</f>
        <v>40820.239999999998</v>
      </c>
      <c r="S140" s="27">
        <f>INDEX('AEO 2022 52'!208:208,MATCH(S$4,'AEO 2022 52'!$13:$13,0))*1000</f>
        <v>40689.728000000003</v>
      </c>
      <c r="T140" s="27">
        <f>INDEX('AEO 2022 52'!208:208,MATCH(T$4,'AEO 2022 52'!$13:$13,0))*1000</f>
        <v>40567.554000000004</v>
      </c>
      <c r="U140" s="27">
        <f>INDEX('AEO 2022 52'!208:208,MATCH(U$4,'AEO 2022 52'!$13:$13,0))*1000</f>
        <v>40451.095999999998</v>
      </c>
      <c r="V140" s="27">
        <f>INDEX('AEO 2022 52'!208:208,MATCH(V$4,'AEO 2022 52'!$13:$13,0))*1000</f>
        <v>40339.385999999999</v>
      </c>
      <c r="W140" s="27">
        <f>INDEX('AEO 2022 52'!208:208,MATCH(W$4,'AEO 2022 52'!$13:$13,0))*1000</f>
        <v>40240.44</v>
      </c>
      <c r="X140" s="27">
        <f>INDEX('AEO 2022 52'!208:208,MATCH(X$4,'AEO 2022 52'!$13:$13,0))*1000</f>
        <v>40144.634000000005</v>
      </c>
      <c r="Y140" s="27">
        <f>INDEX('AEO 2022 52'!208:208,MATCH(Y$4,'AEO 2022 52'!$13:$13,0))*1000</f>
        <v>40053.375</v>
      </c>
      <c r="Z140" s="27">
        <f>INDEX('AEO 2022 52'!208:208,MATCH(Z$4,'AEO 2022 52'!$13:$13,0))*1000</f>
        <v>39966.315999999999</v>
      </c>
      <c r="AA140" s="27">
        <f>INDEX('AEO 2022 52'!208:208,MATCH(AA$4,'AEO 2022 52'!$13:$13,0))*1000</f>
        <v>39887.504999999997</v>
      </c>
      <c r="AB140" s="27">
        <f>INDEX('AEO 2022 52'!208:208,MATCH(AB$4,'AEO 2022 52'!$13:$13,0))*1000</f>
        <v>39812.705999999998</v>
      </c>
      <c r="AC140" s="27">
        <f>INDEX('AEO 2022 52'!208:208,MATCH(AC$4,'AEO 2022 52'!$13:$13,0))*1000</f>
        <v>39742.111000000004</v>
      </c>
      <c r="AD140" s="27">
        <f>INDEX('AEO 2022 52'!208:208,MATCH(AD$4,'AEO 2022 52'!$13:$13,0))*1000</f>
        <v>39674.339</v>
      </c>
      <c r="AE140" s="27">
        <f>INDEX('AEO 2022 52'!208:208,MATCH(AE$4,'AEO 2022 52'!$13:$13,0))*1000</f>
        <v>39609.810000000005</v>
      </c>
      <c r="AF140" s="27">
        <f>INDEX('AEO 2022 52'!208:208,MATCH(AF$4,'AEO 2022 52'!$13:$13,0))*1000</f>
        <v>39548.321000000004</v>
      </c>
      <c r="AG140" s="27">
        <f>INDEX('AEO 2022 52'!208:208,MATCH(AG$4,'AEO 2022 52'!$13:$13,0))*1000</f>
        <v>39482.593999999997</v>
      </c>
    </row>
    <row r="141" spans="1:33" x14ac:dyDescent="0.25">
      <c r="B141" t="s">
        <v>221</v>
      </c>
      <c r="C141" s="27">
        <f>INDEX('AEO 2021 52'!201:201,MATCH(C$4,'AEO 2021 52'!$14:$14,0))*1000</f>
        <v>68232.512999999992</v>
      </c>
      <c r="D141" s="27">
        <f>INDEX('AEO 2022 52'!209:209,MATCH(D$4,'AEO 2022 52'!$13:$13,0))*1000</f>
        <v>63963.467000000004</v>
      </c>
      <c r="E141" s="27">
        <f>INDEX('AEO 2022 52'!209:209,MATCH(E$4,'AEO 2022 52'!$13:$13,0))*1000</f>
        <v>62318.652999999998</v>
      </c>
      <c r="F141" s="27">
        <f>INDEX('AEO 2022 52'!209:209,MATCH(F$4,'AEO 2022 52'!$13:$13,0))*1000</f>
        <v>60990.806999999993</v>
      </c>
      <c r="G141" s="27">
        <f>INDEX('AEO 2022 52'!209:209,MATCH(G$4,'AEO 2022 52'!$13:$13,0))*1000</f>
        <v>59831.802000000003</v>
      </c>
      <c r="H141" s="27">
        <f>INDEX('AEO 2022 52'!209:209,MATCH(H$4,'AEO 2022 52'!$13:$13,0))*1000</f>
        <v>59182.629000000001</v>
      </c>
      <c r="I141" s="27">
        <f>INDEX('AEO 2022 52'!209:209,MATCH(I$4,'AEO 2022 52'!$13:$13,0))*1000</f>
        <v>58707.095999999998</v>
      </c>
      <c r="J141" s="27">
        <f>INDEX('AEO 2022 52'!209:209,MATCH(J$4,'AEO 2022 52'!$13:$13,0))*1000</f>
        <v>58323.635000000002</v>
      </c>
      <c r="K141" s="27">
        <f>INDEX('AEO 2022 52'!209:209,MATCH(K$4,'AEO 2022 52'!$13:$13,0))*1000</f>
        <v>58041.172000000006</v>
      </c>
      <c r="L141" s="27">
        <f>INDEX('AEO 2022 52'!209:209,MATCH(L$4,'AEO 2022 52'!$13:$13,0))*1000</f>
        <v>57765.785000000003</v>
      </c>
      <c r="M141" s="27">
        <f>INDEX('AEO 2022 52'!209:209,MATCH(M$4,'AEO 2022 52'!$13:$13,0))*1000</f>
        <v>57557.964</v>
      </c>
      <c r="N141" s="27">
        <f>INDEX('AEO 2022 52'!209:209,MATCH(N$4,'AEO 2022 52'!$13:$13,0))*1000</f>
        <v>57410.521999999997</v>
      </c>
      <c r="O141" s="27">
        <f>INDEX('AEO 2022 52'!209:209,MATCH(O$4,'AEO 2022 52'!$13:$13,0))*1000</f>
        <v>57247.402000000002</v>
      </c>
      <c r="P141" s="27">
        <f>INDEX('AEO 2022 52'!209:209,MATCH(P$4,'AEO 2022 52'!$13:$13,0))*1000</f>
        <v>57089.153000000006</v>
      </c>
      <c r="Q141" s="27">
        <f>INDEX('AEO 2022 52'!209:209,MATCH(Q$4,'AEO 2022 52'!$13:$13,0))*1000</f>
        <v>56874.915999999997</v>
      </c>
      <c r="R141" s="27">
        <f>INDEX('AEO 2022 52'!209:209,MATCH(R$4,'AEO 2022 52'!$13:$13,0))*1000</f>
        <v>56663.345000000001</v>
      </c>
      <c r="S141" s="27">
        <f>INDEX('AEO 2022 52'!209:209,MATCH(S$4,'AEO 2022 52'!$13:$13,0))*1000</f>
        <v>56480.956999999995</v>
      </c>
      <c r="T141" s="27">
        <f>INDEX('AEO 2022 52'!209:209,MATCH(T$4,'AEO 2022 52'!$13:$13,0))*1000</f>
        <v>56309.986000000004</v>
      </c>
      <c r="U141" s="27">
        <f>INDEX('AEO 2022 52'!209:209,MATCH(U$4,'AEO 2022 52'!$13:$13,0))*1000</f>
        <v>56148.815000000002</v>
      </c>
      <c r="V141" s="27">
        <f>INDEX('AEO 2022 52'!209:209,MATCH(V$4,'AEO 2022 52'!$13:$13,0))*1000</f>
        <v>55994.239999999998</v>
      </c>
      <c r="W141" s="27">
        <f>INDEX('AEO 2022 52'!209:209,MATCH(W$4,'AEO 2022 52'!$13:$13,0))*1000</f>
        <v>55857.184999999998</v>
      </c>
      <c r="X141" s="27">
        <f>INDEX('AEO 2022 52'!209:209,MATCH(X$4,'AEO 2022 52'!$13:$13,0))*1000</f>
        <v>55723.720999999998</v>
      </c>
      <c r="Y141" s="27">
        <f>INDEX('AEO 2022 52'!209:209,MATCH(Y$4,'AEO 2022 52'!$13:$13,0))*1000</f>
        <v>55596.873999999996</v>
      </c>
      <c r="Z141" s="27">
        <f>INDEX('AEO 2022 52'!209:209,MATCH(Z$4,'AEO 2022 52'!$13:$13,0))*1000</f>
        <v>55475.288</v>
      </c>
      <c r="AA141" s="27">
        <f>INDEX('AEO 2022 52'!209:209,MATCH(AA$4,'AEO 2022 52'!$13:$13,0))*1000</f>
        <v>55364.254000000001</v>
      </c>
      <c r="AB141" s="27">
        <f>INDEX('AEO 2022 52'!209:209,MATCH(AB$4,'AEO 2022 52'!$13:$13,0))*1000</f>
        <v>55258.591</v>
      </c>
      <c r="AC141" s="27">
        <f>INDEX('AEO 2022 52'!209:209,MATCH(AC$4,'AEO 2022 52'!$13:$13,0))*1000</f>
        <v>55158.580999999998</v>
      </c>
      <c r="AD141" s="27">
        <f>INDEX('AEO 2022 52'!209:209,MATCH(AD$4,'AEO 2022 52'!$13:$13,0))*1000</f>
        <v>55062.218000000001</v>
      </c>
      <c r="AE141" s="27">
        <f>INDEX('AEO 2022 52'!209:209,MATCH(AE$4,'AEO 2022 52'!$13:$13,0))*1000</f>
        <v>54971.310000000005</v>
      </c>
      <c r="AF141" s="27">
        <f>INDEX('AEO 2022 52'!209:209,MATCH(AF$4,'AEO 2022 52'!$13:$13,0))*1000</f>
        <v>54884.159</v>
      </c>
      <c r="AG141" s="27">
        <f>INDEX('AEO 2022 52'!209:209,MATCH(AG$4,'AEO 2022 52'!$13:$13,0))*1000</f>
        <v>54793.940999999999</v>
      </c>
    </row>
    <row r="144" spans="1:33" s="57" customFormat="1" x14ac:dyDescent="0.25">
      <c r="A144" s="56"/>
      <c r="B144" s="56" t="s">
        <v>1485</v>
      </c>
    </row>
    <row r="145" spans="1:35" x14ac:dyDescent="0.25">
      <c r="C145" s="1">
        <f>C4</f>
        <v>2020</v>
      </c>
      <c r="D145" s="1">
        <f t="shared" ref="D145:AG145" si="42">D4</f>
        <v>2021</v>
      </c>
      <c r="E145" s="1">
        <f t="shared" si="42"/>
        <v>2022</v>
      </c>
      <c r="F145" s="1">
        <f t="shared" si="42"/>
        <v>2023</v>
      </c>
      <c r="G145" s="1">
        <f t="shared" si="42"/>
        <v>2024</v>
      </c>
      <c r="H145" s="1">
        <f t="shared" si="42"/>
        <v>2025</v>
      </c>
      <c r="I145" s="1">
        <f t="shared" si="42"/>
        <v>2026</v>
      </c>
      <c r="J145" s="1">
        <f t="shared" si="42"/>
        <v>2027</v>
      </c>
      <c r="K145" s="1">
        <f t="shared" si="42"/>
        <v>2028</v>
      </c>
      <c r="L145" s="1">
        <f t="shared" si="42"/>
        <v>2029</v>
      </c>
      <c r="M145" s="1">
        <f t="shared" si="42"/>
        <v>2030</v>
      </c>
      <c r="N145" s="1">
        <f t="shared" si="42"/>
        <v>2031</v>
      </c>
      <c r="O145" s="1">
        <f t="shared" si="42"/>
        <v>2032</v>
      </c>
      <c r="P145" s="1">
        <f t="shared" si="42"/>
        <v>2033</v>
      </c>
      <c r="Q145" s="1">
        <f t="shared" si="42"/>
        <v>2034</v>
      </c>
      <c r="R145" s="1">
        <f t="shared" si="42"/>
        <v>2035</v>
      </c>
      <c r="S145" s="1">
        <f t="shared" si="42"/>
        <v>2036</v>
      </c>
      <c r="T145" s="1">
        <f t="shared" si="42"/>
        <v>2037</v>
      </c>
      <c r="U145" s="1">
        <f t="shared" si="42"/>
        <v>2038</v>
      </c>
      <c r="V145" s="1">
        <f t="shared" si="42"/>
        <v>2039</v>
      </c>
      <c r="W145" s="1">
        <f t="shared" si="42"/>
        <v>2040</v>
      </c>
      <c r="X145" s="1">
        <f t="shared" si="42"/>
        <v>2041</v>
      </c>
      <c r="Y145" s="1">
        <f t="shared" si="42"/>
        <v>2042</v>
      </c>
      <c r="Z145" s="1">
        <f t="shared" si="42"/>
        <v>2043</v>
      </c>
      <c r="AA145" s="1">
        <f t="shared" si="42"/>
        <v>2044</v>
      </c>
      <c r="AB145" s="1">
        <f t="shared" si="42"/>
        <v>2045</v>
      </c>
      <c r="AC145" s="1">
        <f t="shared" si="42"/>
        <v>2046</v>
      </c>
      <c r="AD145" s="1">
        <f t="shared" si="42"/>
        <v>2047</v>
      </c>
      <c r="AE145" s="1">
        <f t="shared" si="42"/>
        <v>2048</v>
      </c>
      <c r="AF145" s="1">
        <f t="shared" si="42"/>
        <v>2049</v>
      </c>
      <c r="AG145" s="1">
        <f t="shared" si="42"/>
        <v>2050</v>
      </c>
    </row>
    <row r="146" spans="1:35" x14ac:dyDescent="0.25">
      <c r="B146" t="s">
        <v>1405</v>
      </c>
      <c r="C146" s="29">
        <f>SUMPRODUCT(C34:C49,C92:C107)*cpi_2020to2012</f>
        <v>32534.586365490701</v>
      </c>
      <c r="D146" s="29">
        <f t="shared" ref="D146:AG146" si="43">SUMPRODUCT(D34:D49,D92:D107)*cpi_2021to2012</f>
        <v>31441.587494424439</v>
      </c>
      <c r="E146" s="29">
        <f t="shared" si="43"/>
        <v>31701.569302758351</v>
      </c>
      <c r="F146" s="29">
        <f t="shared" si="43"/>
        <v>31888.407092421501</v>
      </c>
      <c r="G146" s="29">
        <f t="shared" si="43"/>
        <v>32105.48253813872</v>
      </c>
      <c r="H146" s="29">
        <f t="shared" si="43"/>
        <v>32326.881410251281</v>
      </c>
      <c r="I146" s="29">
        <f t="shared" si="43"/>
        <v>32483.316444302702</v>
      </c>
      <c r="J146" s="29">
        <f t="shared" si="43"/>
        <v>32586.966728383995</v>
      </c>
      <c r="K146" s="29">
        <f t="shared" si="43"/>
        <v>32700.742610630998</v>
      </c>
      <c r="L146" s="29">
        <f t="shared" si="43"/>
        <v>32801.003430553705</v>
      </c>
      <c r="M146" s="29">
        <f t="shared" si="43"/>
        <v>32873.439242591368</v>
      </c>
      <c r="N146" s="29">
        <f t="shared" si="43"/>
        <v>32973.008782609002</v>
      </c>
      <c r="O146" s="29">
        <f t="shared" si="43"/>
        <v>33030.727993862114</v>
      </c>
      <c r="P146" s="29">
        <f t="shared" si="43"/>
        <v>33106.835166293247</v>
      </c>
      <c r="Q146" s="29">
        <f t="shared" si="43"/>
        <v>33163.860670740993</v>
      </c>
      <c r="R146" s="29">
        <f t="shared" si="43"/>
        <v>33219.047475694337</v>
      </c>
      <c r="S146" s="29">
        <f t="shared" si="43"/>
        <v>33253.087736260888</v>
      </c>
      <c r="T146" s="29">
        <f t="shared" si="43"/>
        <v>33273.824638146783</v>
      </c>
      <c r="U146" s="29">
        <f t="shared" si="43"/>
        <v>33288.899130339021</v>
      </c>
      <c r="V146" s="29">
        <f t="shared" si="43"/>
        <v>33308.182587199248</v>
      </c>
      <c r="W146" s="29">
        <f t="shared" si="43"/>
        <v>33316.707628234071</v>
      </c>
      <c r="X146" s="29">
        <f t="shared" si="43"/>
        <v>33336.800514875526</v>
      </c>
      <c r="Y146" s="29">
        <f t="shared" si="43"/>
        <v>33363.819935152809</v>
      </c>
      <c r="Z146" s="29">
        <f t="shared" si="43"/>
        <v>33383.173910230726</v>
      </c>
      <c r="AA146" s="29">
        <f t="shared" si="43"/>
        <v>33407.491999682432</v>
      </c>
      <c r="AB146" s="29">
        <f t="shared" si="43"/>
        <v>33445.793581685924</v>
      </c>
      <c r="AC146" s="29">
        <f t="shared" si="43"/>
        <v>33458.344531882518</v>
      </c>
      <c r="AD146" s="29">
        <f t="shared" si="43"/>
        <v>33476.624099136818</v>
      </c>
      <c r="AE146" s="29">
        <f t="shared" si="43"/>
        <v>33514.377061412997</v>
      </c>
      <c r="AF146" s="29">
        <f t="shared" si="43"/>
        <v>33525.813547319245</v>
      </c>
      <c r="AG146" s="29">
        <f t="shared" si="43"/>
        <v>33544.269051697447</v>
      </c>
    </row>
    <row r="147" spans="1:35" x14ac:dyDescent="0.25">
      <c r="B147" t="s">
        <v>1406</v>
      </c>
      <c r="C147" s="29">
        <f t="shared" ref="C147" si="44">SUMPRODUCT(C53:C68,C126:C141)*cpi_2020to2012</f>
        <v>51764.073488338334</v>
      </c>
      <c r="D147" s="29">
        <f t="shared" ref="D147:AG147" si="45">SUMPRODUCT(D53:D68,D126:D141)*cpi_2021to2012</f>
        <v>47026.211106226387</v>
      </c>
      <c r="E147" s="29">
        <f t="shared" si="45"/>
        <v>46320.73287602279</v>
      </c>
      <c r="F147" s="29">
        <f t="shared" si="45"/>
        <v>45499.600155042739</v>
      </c>
      <c r="G147" s="29">
        <f t="shared" si="45"/>
        <v>44843.749545003688</v>
      </c>
      <c r="H147" s="29">
        <f t="shared" si="45"/>
        <v>44564.98105468414</v>
      </c>
      <c r="I147" s="29">
        <f t="shared" si="45"/>
        <v>44289.741167494722</v>
      </c>
      <c r="J147" s="29">
        <f t="shared" si="45"/>
        <v>44030.766383134003</v>
      </c>
      <c r="K147" s="29">
        <f t="shared" si="45"/>
        <v>43857.583041106278</v>
      </c>
      <c r="L147" s="29">
        <f t="shared" si="45"/>
        <v>43679.788670118622</v>
      </c>
      <c r="M147" s="29">
        <f t="shared" si="45"/>
        <v>43506.403476858504</v>
      </c>
      <c r="N147" s="29">
        <f t="shared" si="45"/>
        <v>43424.829780576714</v>
      </c>
      <c r="O147" s="29">
        <f t="shared" si="45"/>
        <v>43268.986109709535</v>
      </c>
      <c r="P147" s="29">
        <f t="shared" si="45"/>
        <v>43144.670954730565</v>
      </c>
      <c r="Q147" s="29">
        <f t="shared" si="45"/>
        <v>43035.554287958861</v>
      </c>
      <c r="R147" s="29">
        <f t="shared" si="45"/>
        <v>42948.001020838346</v>
      </c>
      <c r="S147" s="29">
        <f t="shared" si="45"/>
        <v>42845.283483404492</v>
      </c>
      <c r="T147" s="29">
        <f t="shared" si="45"/>
        <v>42721.3923777608</v>
      </c>
      <c r="U147" s="29">
        <f t="shared" si="45"/>
        <v>42595.58683159545</v>
      </c>
      <c r="V147" s="29">
        <f t="shared" si="45"/>
        <v>42479.556565407293</v>
      </c>
      <c r="W147" s="29">
        <f t="shared" si="45"/>
        <v>42361.240647923143</v>
      </c>
      <c r="X147" s="29">
        <f t="shared" si="45"/>
        <v>42267.799446973353</v>
      </c>
      <c r="Y147" s="29">
        <f t="shared" si="45"/>
        <v>42191.064883823943</v>
      </c>
      <c r="Z147" s="29">
        <f t="shared" si="45"/>
        <v>42108.94476369553</v>
      </c>
      <c r="AA147" s="29">
        <f t="shared" si="45"/>
        <v>42043.071894482797</v>
      </c>
      <c r="AB147" s="29">
        <f t="shared" si="45"/>
        <v>42005.195699536445</v>
      </c>
      <c r="AC147" s="29">
        <f t="shared" si="45"/>
        <v>41926.118473163908</v>
      </c>
      <c r="AD147" s="29">
        <f t="shared" si="45"/>
        <v>41859.96983913974</v>
      </c>
      <c r="AE147" s="29">
        <f t="shared" si="45"/>
        <v>41829.137984175191</v>
      </c>
      <c r="AF147" s="29">
        <f t="shared" si="45"/>
        <v>41756.273369326947</v>
      </c>
      <c r="AG147" s="29">
        <f t="shared" si="45"/>
        <v>41699.252159665935</v>
      </c>
      <c r="AI147" s="29"/>
    </row>
    <row r="148" spans="1:35" x14ac:dyDescent="0.25">
      <c r="B148" t="s">
        <v>1407</v>
      </c>
      <c r="C148" s="29">
        <f t="shared" ref="C148" si="46">SUMPRODUCT(C72:C87,C109:C124)*cpi_2020to2012</f>
        <v>36693.63141014619</v>
      </c>
      <c r="D148" s="29">
        <f t="shared" ref="D148:AG148" si="47">SUMPRODUCT(D72:D87,D109:D124)*cpi_2021to2012</f>
        <v>35865.969226708185</v>
      </c>
      <c r="E148" s="29">
        <f t="shared" si="47"/>
        <v>36227.550448349481</v>
      </c>
      <c r="F148" s="29">
        <f t="shared" si="47"/>
        <v>36442.857589084844</v>
      </c>
      <c r="G148" s="29">
        <f t="shared" si="47"/>
        <v>36693.428820162764</v>
      </c>
      <c r="H148" s="29">
        <f t="shared" si="47"/>
        <v>36953.111229113791</v>
      </c>
      <c r="I148" s="29">
        <f t="shared" si="47"/>
        <v>37117.771333823839</v>
      </c>
      <c r="J148" s="29">
        <f t="shared" si="47"/>
        <v>37221.913587593175</v>
      </c>
      <c r="K148" s="29">
        <f t="shared" si="47"/>
        <v>37341.008124143933</v>
      </c>
      <c r="L148" s="29">
        <f t="shared" si="47"/>
        <v>37446.072973523755</v>
      </c>
      <c r="M148" s="29">
        <f t="shared" si="47"/>
        <v>37512.205595454383</v>
      </c>
      <c r="N148" s="29">
        <f t="shared" si="47"/>
        <v>37616.662627769241</v>
      </c>
      <c r="O148" s="29">
        <f t="shared" si="47"/>
        <v>37662.424957196105</v>
      </c>
      <c r="P148" s="29">
        <f t="shared" si="47"/>
        <v>37735.600536676458</v>
      </c>
      <c r="Q148" s="29">
        <f t="shared" si="47"/>
        <v>37802.651155048632</v>
      </c>
      <c r="R148" s="29">
        <f t="shared" si="47"/>
        <v>37876.641075512074</v>
      </c>
      <c r="S148" s="29">
        <f t="shared" si="47"/>
        <v>37921.104140991913</v>
      </c>
      <c r="T148" s="29">
        <f t="shared" si="47"/>
        <v>37942.266720991545</v>
      </c>
      <c r="U148" s="29">
        <f t="shared" si="47"/>
        <v>37955.122955964376</v>
      </c>
      <c r="V148" s="29">
        <f t="shared" si="47"/>
        <v>37973.59370285261</v>
      </c>
      <c r="W148" s="29">
        <f t="shared" si="47"/>
        <v>37975.675662777685</v>
      </c>
      <c r="X148" s="29">
        <f t="shared" si="47"/>
        <v>37996.488105143348</v>
      </c>
      <c r="Y148" s="29">
        <f t="shared" si="47"/>
        <v>38026.793507920331</v>
      </c>
      <c r="Z148" s="29">
        <f t="shared" si="47"/>
        <v>38048.267833081656</v>
      </c>
      <c r="AA148" s="29">
        <f t="shared" si="47"/>
        <v>38077.824865405091</v>
      </c>
      <c r="AB148" s="29">
        <f t="shared" si="47"/>
        <v>38127.653052707064</v>
      </c>
      <c r="AC148" s="29">
        <f t="shared" si="47"/>
        <v>38139.781277806767</v>
      </c>
      <c r="AD148" s="29">
        <f t="shared" si="47"/>
        <v>38160.808906231498</v>
      </c>
      <c r="AE148" s="29">
        <f t="shared" si="47"/>
        <v>38207.946004606354</v>
      </c>
      <c r="AF148" s="29">
        <f t="shared" si="47"/>
        <v>38218.051510696365</v>
      </c>
      <c r="AG148" s="29">
        <f t="shared" si="47"/>
        <v>38241.133938032479</v>
      </c>
    </row>
    <row r="150" spans="1:35" s="57" customFormat="1" x14ac:dyDescent="0.25">
      <c r="A150" s="56"/>
      <c r="B150" s="56" t="s">
        <v>1486</v>
      </c>
    </row>
    <row r="151" spans="1:35" x14ac:dyDescent="0.25">
      <c r="C151" s="1">
        <f>C145</f>
        <v>2020</v>
      </c>
      <c r="D151" s="1">
        <f t="shared" ref="D151:AG151" si="48">D145</f>
        <v>2021</v>
      </c>
      <c r="E151" s="1">
        <f t="shared" si="48"/>
        <v>2022</v>
      </c>
      <c r="F151" s="1">
        <f t="shared" si="48"/>
        <v>2023</v>
      </c>
      <c r="G151" s="1">
        <f t="shared" si="48"/>
        <v>2024</v>
      </c>
      <c r="H151" s="1">
        <f t="shared" si="48"/>
        <v>2025</v>
      </c>
      <c r="I151" s="1">
        <f t="shared" si="48"/>
        <v>2026</v>
      </c>
      <c r="J151" s="1">
        <f t="shared" si="48"/>
        <v>2027</v>
      </c>
      <c r="K151" s="1">
        <f t="shared" si="48"/>
        <v>2028</v>
      </c>
      <c r="L151" s="1">
        <f t="shared" si="48"/>
        <v>2029</v>
      </c>
      <c r="M151" s="1">
        <f t="shared" si="48"/>
        <v>2030</v>
      </c>
      <c r="N151" s="1">
        <f t="shared" si="48"/>
        <v>2031</v>
      </c>
      <c r="O151" s="1">
        <f t="shared" si="48"/>
        <v>2032</v>
      </c>
      <c r="P151" s="1">
        <f t="shared" si="48"/>
        <v>2033</v>
      </c>
      <c r="Q151" s="1">
        <f t="shared" si="48"/>
        <v>2034</v>
      </c>
      <c r="R151" s="1">
        <f t="shared" si="48"/>
        <v>2035</v>
      </c>
      <c r="S151" s="1">
        <f t="shared" si="48"/>
        <v>2036</v>
      </c>
      <c r="T151" s="1">
        <f t="shared" si="48"/>
        <v>2037</v>
      </c>
      <c r="U151" s="1">
        <f t="shared" si="48"/>
        <v>2038</v>
      </c>
      <c r="V151" s="1">
        <f t="shared" si="48"/>
        <v>2039</v>
      </c>
      <c r="W151" s="1">
        <f t="shared" si="48"/>
        <v>2040</v>
      </c>
      <c r="X151" s="1">
        <f t="shared" si="48"/>
        <v>2041</v>
      </c>
      <c r="Y151" s="1">
        <f t="shared" si="48"/>
        <v>2042</v>
      </c>
      <c r="Z151" s="1">
        <f t="shared" si="48"/>
        <v>2043</v>
      </c>
      <c r="AA151" s="1">
        <f t="shared" si="48"/>
        <v>2044</v>
      </c>
      <c r="AB151" s="1">
        <f t="shared" si="48"/>
        <v>2045</v>
      </c>
      <c r="AC151" s="1">
        <f t="shared" si="48"/>
        <v>2046</v>
      </c>
      <c r="AD151" s="1">
        <f t="shared" si="48"/>
        <v>2047</v>
      </c>
      <c r="AE151" s="1">
        <f t="shared" si="48"/>
        <v>2048</v>
      </c>
      <c r="AF151" s="1">
        <f t="shared" si="48"/>
        <v>2049</v>
      </c>
      <c r="AG151" s="1">
        <f t="shared" si="48"/>
        <v>2050</v>
      </c>
    </row>
    <row r="152" spans="1:35" x14ac:dyDescent="0.25">
      <c r="B152" t="s">
        <v>1405</v>
      </c>
      <c r="C152" s="29">
        <f>INDEX('NREL Calcs'!$C$29:$AG$31,MATCH('LDV Cost Calcs'!$B152,'NREL Calcs'!$B$29:$B$31,0),MATCH('LDV Cost Calcs'!C$151,'NREL Calcs'!$C$28:$AG$28,0))*C146</f>
        <v>32342.6363589045</v>
      </c>
      <c r="D152" s="29">
        <f>INDEX('NREL Calcs'!$C$29:$AG$31,MATCH('LDV Cost Calcs'!$B152,'NREL Calcs'!$B$29:$B$31,0),MATCH('LDV Cost Calcs'!D$151,'NREL Calcs'!$C$28:$AG$28,0))*D146</f>
        <v>31217.362717887419</v>
      </c>
      <c r="E152" s="29">
        <f>INDEX('NREL Calcs'!$C$29:$AG$31,MATCH('LDV Cost Calcs'!$B152,'NREL Calcs'!$B$29:$B$31,0),MATCH('LDV Cost Calcs'!E$151,'NREL Calcs'!$C$28:$AG$28,0))*E146</f>
        <v>31436.446953801642</v>
      </c>
      <c r="F152" s="29">
        <f>INDEX('NREL Calcs'!$C$29:$AG$31,MATCH('LDV Cost Calcs'!$B152,'NREL Calcs'!$B$29:$B$31,0),MATCH('LDV Cost Calcs'!F$151,'NREL Calcs'!$C$28:$AG$28,0))*F146</f>
        <v>31582.448578235268</v>
      </c>
      <c r="G152" s="29">
        <f>INDEX('NREL Calcs'!$C$29:$AG$31,MATCH('LDV Cost Calcs'!$B152,'NREL Calcs'!$B$29:$B$31,0),MATCH('LDV Cost Calcs'!G$151,'NREL Calcs'!$C$28:$AG$28,0))*G146</f>
        <v>31757.900280763795</v>
      </c>
      <c r="H152" s="29">
        <f>INDEX('NREL Calcs'!$C$29:$AG$31,MATCH('LDV Cost Calcs'!$B152,'NREL Calcs'!$B$29:$B$31,0),MATCH('LDV Cost Calcs'!H$151,'NREL Calcs'!$C$28:$AG$28,0))*H146</f>
        <v>31937.088580026721</v>
      </c>
      <c r="I152" s="29">
        <f>INDEX('NREL Calcs'!$C$29:$AG$31,MATCH('LDV Cost Calcs'!$B152,'NREL Calcs'!$B$29:$B$31,0),MATCH('LDV Cost Calcs'!I$151,'NREL Calcs'!$C$28:$AG$28,0))*I146</f>
        <v>32051.631027078809</v>
      </c>
      <c r="J152" s="29">
        <f>INDEX('NREL Calcs'!$C$29:$AG$31,MATCH('LDV Cost Calcs'!$B152,'NREL Calcs'!$B$29:$B$31,0),MATCH('LDV Cost Calcs'!J$151,'NREL Calcs'!$C$28:$AG$28,0))*J146</f>
        <v>32113.769884482779</v>
      </c>
      <c r="K152" s="29">
        <f>INDEX('NREL Calcs'!$C$29:$AG$31,MATCH('LDV Cost Calcs'!$B152,'NREL Calcs'!$B$29:$B$31,0),MATCH('LDV Cost Calcs'!K$151,'NREL Calcs'!$C$28:$AG$28,0))*K146</f>
        <v>32185.619524621943</v>
      </c>
      <c r="L152" s="29">
        <f>INDEX('NREL Calcs'!$C$29:$AG$31,MATCH('LDV Cost Calcs'!$B152,'NREL Calcs'!$B$29:$B$31,0),MATCH('LDV Cost Calcs'!L$151,'NREL Calcs'!$C$28:$AG$28,0))*L146</f>
        <v>32243.903393669327</v>
      </c>
      <c r="M152" s="29">
        <f>INDEX('NREL Calcs'!$C$29:$AG$31,MATCH('LDV Cost Calcs'!$B152,'NREL Calcs'!$B$29:$B$31,0),MATCH('LDV Cost Calcs'!M$151,'NREL Calcs'!$C$28:$AG$28,0))*M146</f>
        <v>32274.622148931001</v>
      </c>
      <c r="N152" s="29">
        <f>INDEX('NREL Calcs'!$C$29:$AG$31,MATCH('LDV Cost Calcs'!$B152,'NREL Calcs'!$B$29:$B$31,0),MATCH('LDV Cost Calcs'!N$151,'NREL Calcs'!$C$28:$AG$28,0))*N146</f>
        <v>32331.768527633991</v>
      </c>
      <c r="O152" s="29">
        <f>INDEX('NREL Calcs'!$C$29:$AG$31,MATCH('LDV Cost Calcs'!$B152,'NREL Calcs'!$B$29:$B$31,0),MATCH('LDV Cost Calcs'!O$151,'NREL Calcs'!$C$28:$AG$28,0))*O146</f>
        <v>32347.684742713987</v>
      </c>
      <c r="P152" s="29">
        <f>INDEX('NREL Calcs'!$C$29:$AG$31,MATCH('LDV Cost Calcs'!$B152,'NREL Calcs'!$B$29:$B$31,0),MATCH('LDV Cost Calcs'!P$151,'NREL Calcs'!$C$28:$AG$28,0))*P146</f>
        <v>32381.443853850255</v>
      </c>
      <c r="Q152" s="29">
        <f>INDEX('NREL Calcs'!$C$29:$AG$31,MATCH('LDV Cost Calcs'!$B152,'NREL Calcs'!$B$29:$B$31,0),MATCH('LDV Cost Calcs'!Q$151,'NREL Calcs'!$C$28:$AG$28,0))*Q146</f>
        <v>32396.375422549452</v>
      </c>
      <c r="R152" s="29">
        <f>INDEX('NREL Calcs'!$C$29:$AG$31,MATCH('LDV Cost Calcs'!$B152,'NREL Calcs'!$B$29:$B$31,0),MATCH('LDV Cost Calcs'!R$151,'NREL Calcs'!$C$28:$AG$28,0))*R146</f>
        <v>32409.372643127219</v>
      </c>
      <c r="S152" s="29">
        <f>INDEX('NREL Calcs'!$C$29:$AG$31,MATCH('LDV Cost Calcs'!$B152,'NREL Calcs'!$B$29:$B$31,0),MATCH('LDV Cost Calcs'!S$151,'NREL Calcs'!$C$28:$AG$28,0))*S146</f>
        <v>32401.628849545585</v>
      </c>
      <c r="T152" s="29">
        <f>INDEX('NREL Calcs'!$C$29:$AG$31,MATCH('LDV Cost Calcs'!$B152,'NREL Calcs'!$B$29:$B$31,0),MATCH('LDV Cost Calcs'!T$151,'NREL Calcs'!$C$28:$AG$28,0))*T146</f>
        <v>32380.854871890009</v>
      </c>
      <c r="U152" s="29">
        <f>INDEX('NREL Calcs'!$C$29:$AG$31,MATCH('LDV Cost Calcs'!$B152,'NREL Calcs'!$B$29:$B$31,0),MATCH('LDV Cost Calcs'!U$151,'NREL Calcs'!$C$28:$AG$28,0))*U146</f>
        <v>32354.526341490036</v>
      </c>
      <c r="V152" s="29">
        <f>INDEX('NREL Calcs'!$C$29:$AG$31,MATCH('LDV Cost Calcs'!$B152,'NREL Calcs'!$B$29:$B$31,0),MATCH('LDV Cost Calcs'!V$151,'NREL Calcs'!$C$28:$AG$28,0))*V146</f>
        <v>32332.246320907278</v>
      </c>
      <c r="W152" s="29">
        <f>INDEX('NREL Calcs'!$C$29:$AG$31,MATCH('LDV Cost Calcs'!$B152,'NREL Calcs'!$B$29:$B$31,0),MATCH('LDV Cost Calcs'!W$151,'NREL Calcs'!$C$28:$AG$28,0))*W146</f>
        <v>32299.488859358349</v>
      </c>
      <c r="X152" s="29">
        <f>INDEX('NREL Calcs'!$C$29:$AG$31,MATCH('LDV Cost Calcs'!$B152,'NREL Calcs'!$B$29:$B$31,0),MATCH('LDV Cost Calcs'!X$151,'NREL Calcs'!$C$28:$AG$28,0))*X146</f>
        <v>32277.910810646987</v>
      </c>
      <c r="Y152" s="29">
        <f>INDEX('NREL Calcs'!$C$29:$AG$31,MATCH('LDV Cost Calcs'!$B152,'NREL Calcs'!$B$29:$B$31,0),MATCH('LDV Cost Calcs'!Y$151,'NREL Calcs'!$C$28:$AG$28,0))*Y146</f>
        <v>32262.98126208195</v>
      </c>
      <c r="Z152" s="29">
        <f>INDEX('NREL Calcs'!$C$29:$AG$31,MATCH('LDV Cost Calcs'!$B152,'NREL Calcs'!$B$29:$B$31,0),MATCH('LDV Cost Calcs'!Z$151,'NREL Calcs'!$C$28:$AG$28,0))*Z146</f>
        <v>32240.582076272938</v>
      </c>
      <c r="AA152" s="29">
        <f>INDEX('NREL Calcs'!$C$29:$AG$31,MATCH('LDV Cost Calcs'!$B152,'NREL Calcs'!$B$29:$B$31,0),MATCH('LDV Cost Calcs'!AA$151,'NREL Calcs'!$C$28:$AG$28,0))*AA146</f>
        <v>32222.923313854415</v>
      </c>
      <c r="AB152" s="29">
        <f>INDEX('NREL Calcs'!$C$29:$AG$31,MATCH('LDV Cost Calcs'!$B152,'NREL Calcs'!$B$29:$B$31,0),MATCH('LDV Cost Calcs'!AB$151,'NREL Calcs'!$C$28:$AG$28,0))*AB146</f>
        <v>32218.675092742193</v>
      </c>
      <c r="AC152" s="29">
        <f>INDEX('NREL Calcs'!$C$29:$AG$31,MATCH('LDV Cost Calcs'!$B152,'NREL Calcs'!$B$29:$B$31,0),MATCH('LDV Cost Calcs'!AC$151,'NREL Calcs'!$C$28:$AG$28,0))*AC146</f>
        <v>32189.558394827818</v>
      </c>
      <c r="AD152" s="29">
        <f>INDEX('NREL Calcs'!$C$29:$AG$31,MATCH('LDV Cost Calcs'!$B152,'NREL Calcs'!$B$29:$B$31,0),MATCH('LDV Cost Calcs'!AD$151,'NREL Calcs'!$C$28:$AG$28,0))*AD146</f>
        <v>32165.91510624978</v>
      </c>
      <c r="AE152" s="29">
        <f>INDEX('NREL Calcs'!$C$29:$AG$31,MATCH('LDV Cost Calcs'!$B152,'NREL Calcs'!$B$29:$B$31,0),MATCH('LDV Cost Calcs'!AE$151,'NREL Calcs'!$C$28:$AG$28,0))*AE146</f>
        <v>32160.913762169279</v>
      </c>
      <c r="AF152" s="29">
        <f>INDEX('NREL Calcs'!$C$29:$AG$31,MATCH('LDV Cost Calcs'!$B152,'NREL Calcs'!$B$29:$B$31,0),MATCH('LDV Cost Calcs'!AF$151,'NREL Calcs'!$C$28:$AG$28,0))*AF146</f>
        <v>32130.598139463389</v>
      </c>
      <c r="AG152" s="29">
        <f>INDEX('NREL Calcs'!$C$29:$AG$31,MATCH('LDV Cost Calcs'!$B152,'NREL Calcs'!$B$29:$B$31,0),MATCH('LDV Cost Calcs'!AG$151,'NREL Calcs'!$C$28:$AG$28,0))*AG146</f>
        <v>32106.972615828534</v>
      </c>
    </row>
    <row r="153" spans="1:35" x14ac:dyDescent="0.25">
      <c r="B153" t="s">
        <v>1406</v>
      </c>
      <c r="C153" s="29">
        <f>INDEX('NREL Calcs'!$C$29:$AG$31,MATCH('LDV Cost Calcs'!$B153,'NREL Calcs'!$B$29:$B$31,0),MATCH('LDV Cost Calcs'!C$151,'NREL Calcs'!$C$28:$AG$28,0))*C147</f>
        <v>49825.127915526456</v>
      </c>
      <c r="D153" s="29">
        <f>INDEX('NREL Calcs'!$C$29:$AG$31,MATCH('LDV Cost Calcs'!$B153,'NREL Calcs'!$B$29:$B$31,0),MATCH('LDV Cost Calcs'!D$151,'NREL Calcs'!$C$28:$AG$28,0))*D147</f>
        <v>44974.65093859093</v>
      </c>
      <c r="E153" s="29">
        <f>INDEX('NREL Calcs'!$C$29:$AG$31,MATCH('LDV Cost Calcs'!$B153,'NREL Calcs'!$B$29:$B$31,0),MATCH('LDV Cost Calcs'!E$151,'NREL Calcs'!$C$28:$AG$28,0))*E147</f>
        <v>44014.219167724943</v>
      </c>
      <c r="F153" s="29">
        <f>INDEX('NREL Calcs'!$C$29:$AG$31,MATCH('LDV Cost Calcs'!$B153,'NREL Calcs'!$B$29:$B$31,0),MATCH('LDV Cost Calcs'!F$151,'NREL Calcs'!$C$28:$AG$28,0))*F147</f>
        <v>42953.308793217126</v>
      </c>
      <c r="G153" s="29">
        <f>INDEX('NREL Calcs'!$C$29:$AG$31,MATCH('LDV Cost Calcs'!$B153,'NREL Calcs'!$B$29:$B$31,0),MATCH('LDV Cost Calcs'!G$151,'NREL Calcs'!$C$28:$AG$28,0))*G147</f>
        <v>42057.5416672758</v>
      </c>
      <c r="H153" s="29">
        <f>INDEX('NREL Calcs'!$C$29:$AG$31,MATCH('LDV Cost Calcs'!$B153,'NREL Calcs'!$B$29:$B$31,0),MATCH('LDV Cost Calcs'!H$151,'NREL Calcs'!$C$28:$AG$28,0))*H147</f>
        <v>41521.193218745728</v>
      </c>
      <c r="I153" s="29">
        <f>INDEX('NREL Calcs'!$C$29:$AG$31,MATCH('LDV Cost Calcs'!$B153,'NREL Calcs'!$B$29:$B$31,0),MATCH('LDV Cost Calcs'!I$151,'NREL Calcs'!$C$28:$AG$28,0))*I147</f>
        <v>40991.54978497071</v>
      </c>
      <c r="J153" s="29">
        <f>INDEX('NREL Calcs'!$C$29:$AG$31,MATCH('LDV Cost Calcs'!$B153,'NREL Calcs'!$B$29:$B$31,0),MATCH('LDV Cost Calcs'!J$151,'NREL Calcs'!$C$28:$AG$28,0))*J147</f>
        <v>40480.255533118921</v>
      </c>
      <c r="K153" s="29">
        <f>INDEX('NREL Calcs'!$C$29:$AG$31,MATCH('LDV Cost Calcs'!$B153,'NREL Calcs'!$B$29:$B$31,0),MATCH('LDV Cost Calcs'!K$151,'NREL Calcs'!$C$28:$AG$28,0))*K147</f>
        <v>40050.500534005791</v>
      </c>
      <c r="L153" s="29">
        <f>INDEX('NREL Calcs'!$C$29:$AG$31,MATCH('LDV Cost Calcs'!$B153,'NREL Calcs'!$B$29:$B$31,0),MATCH('LDV Cost Calcs'!L$151,'NREL Calcs'!$C$28:$AG$28,0))*L147</f>
        <v>39618.699784148041</v>
      </c>
      <c r="M153" s="29">
        <f>INDEX('NREL Calcs'!$C$29:$AG$31,MATCH('LDV Cost Calcs'!$B153,'NREL Calcs'!$B$29:$B$31,0),MATCH('LDV Cost Calcs'!M$151,'NREL Calcs'!$C$28:$AG$28,0))*M147</f>
        <v>39193.064533043878</v>
      </c>
      <c r="N153" s="29">
        <f>INDEX('NREL Calcs'!$C$29:$AG$31,MATCH('LDV Cost Calcs'!$B153,'NREL Calcs'!$B$29:$B$31,0),MATCH('LDV Cost Calcs'!N$151,'NREL Calcs'!$C$28:$AG$28,0))*N147</f>
        <v>38851.711066905031</v>
      </c>
      <c r="O153" s="29">
        <f>INDEX('NREL Calcs'!$C$29:$AG$31,MATCH('LDV Cost Calcs'!$B153,'NREL Calcs'!$B$29:$B$31,0),MATCH('LDV Cost Calcs'!O$151,'NREL Calcs'!$C$28:$AG$28,0))*O147</f>
        <v>38445.373597779428</v>
      </c>
      <c r="P153" s="29">
        <f>INDEX('NREL Calcs'!$C$29:$AG$31,MATCH('LDV Cost Calcs'!$B153,'NREL Calcs'!$B$29:$B$31,0),MATCH('LDV Cost Calcs'!P$151,'NREL Calcs'!$C$28:$AG$28,0))*P147</f>
        <v>38068.778022891718</v>
      </c>
      <c r="Q153" s="29">
        <f>INDEX('NREL Calcs'!$C$29:$AG$31,MATCH('LDV Cost Calcs'!$B153,'NREL Calcs'!$B$29:$B$31,0),MATCH('LDV Cost Calcs'!Q$151,'NREL Calcs'!$C$28:$AG$28,0))*Q147</f>
        <v>37707.03279171919</v>
      </c>
      <c r="R153" s="29">
        <f>INDEX('NREL Calcs'!$C$29:$AG$31,MATCH('LDV Cost Calcs'!$B153,'NREL Calcs'!$B$29:$B$31,0),MATCH('LDV Cost Calcs'!R$151,'NREL Calcs'!$C$28:$AG$28,0))*R147</f>
        <v>37365.394214259322</v>
      </c>
      <c r="S153" s="29">
        <f>INDEX('NREL Calcs'!$C$29:$AG$31,MATCH('LDV Cost Calcs'!$B153,'NREL Calcs'!$B$29:$B$31,0),MATCH('LDV Cost Calcs'!S$151,'NREL Calcs'!$C$28:$AG$28,0))*S147</f>
        <v>37011.736188451512</v>
      </c>
      <c r="T153" s="29">
        <f>INDEX('NREL Calcs'!$C$29:$AG$31,MATCH('LDV Cost Calcs'!$B153,'NREL Calcs'!$B$29:$B$31,0),MATCH('LDV Cost Calcs'!T$151,'NREL Calcs'!$C$28:$AG$28,0))*T147</f>
        <v>36641.18529712945</v>
      </c>
      <c r="U153" s="29">
        <f>INDEX('NREL Calcs'!$C$29:$AG$31,MATCH('LDV Cost Calcs'!$B153,'NREL Calcs'!$B$29:$B$31,0),MATCH('LDV Cost Calcs'!U$151,'NREL Calcs'!$C$28:$AG$28,0))*U147</f>
        <v>36270.53269321323</v>
      </c>
      <c r="V153" s="29">
        <f>INDEX('NREL Calcs'!$C$29:$AG$31,MATCH('LDV Cost Calcs'!$B153,'NREL Calcs'!$B$29:$B$31,0),MATCH('LDV Cost Calcs'!V$151,'NREL Calcs'!$C$28:$AG$28,0))*V147</f>
        <v>35909.695600358587</v>
      </c>
      <c r="W153" s="29">
        <f>INDEX('NREL Calcs'!$C$29:$AG$31,MATCH('LDV Cost Calcs'!$B153,'NREL Calcs'!$B$29:$B$31,0),MATCH('LDV Cost Calcs'!W$151,'NREL Calcs'!$C$28:$AG$28,0))*W147</f>
        <v>35548.371924143852</v>
      </c>
      <c r="X153" s="29">
        <f>INDEX('NREL Calcs'!$C$29:$AG$31,MATCH('LDV Cost Calcs'!$B153,'NREL Calcs'!$B$29:$B$31,0),MATCH('LDV Cost Calcs'!X$151,'NREL Calcs'!$C$28:$AG$28,0))*X147</f>
        <v>35209.228645754723</v>
      </c>
      <c r="Y153" s="29">
        <f>INDEX('NREL Calcs'!$C$29:$AG$31,MATCH('LDV Cost Calcs'!$B153,'NREL Calcs'!$B$29:$B$31,0),MATCH('LDV Cost Calcs'!Y$151,'NREL Calcs'!$C$28:$AG$28,0))*Y147</f>
        <v>34885.051790274963</v>
      </c>
      <c r="Z153" s="29">
        <f>INDEX('NREL Calcs'!$C$29:$AG$31,MATCH('LDV Cost Calcs'!$B153,'NREL Calcs'!$B$29:$B$31,0),MATCH('LDV Cost Calcs'!Z$151,'NREL Calcs'!$C$28:$AG$28,0))*Z147</f>
        <v>34557.401866726424</v>
      </c>
      <c r="AA153" s="29">
        <f>INDEX('NREL Calcs'!$C$29:$AG$31,MATCH('LDV Cost Calcs'!$B153,'NREL Calcs'!$B$29:$B$31,0),MATCH('LDV Cost Calcs'!AA$151,'NREL Calcs'!$C$28:$AG$28,0))*AA147</f>
        <v>34243.998416950613</v>
      </c>
      <c r="AB153" s="29">
        <f>INDEX('NREL Calcs'!$C$29:$AG$31,MATCH('LDV Cost Calcs'!$B153,'NREL Calcs'!$B$29:$B$31,0),MATCH('LDV Cost Calcs'!AB$151,'NREL Calcs'!$C$28:$AG$28,0))*AB147</f>
        <v>33954.03818148782</v>
      </c>
      <c r="AC153" s="29">
        <f>INDEX('NREL Calcs'!$C$29:$AG$31,MATCH('LDV Cost Calcs'!$B153,'NREL Calcs'!$B$29:$B$31,0),MATCH('LDV Cost Calcs'!AC$151,'NREL Calcs'!$C$28:$AG$28,0))*AC147</f>
        <v>33631.495367779142</v>
      </c>
      <c r="AD153" s="29">
        <f>INDEX('NREL Calcs'!$C$29:$AG$31,MATCH('LDV Cost Calcs'!$B153,'NREL Calcs'!$B$29:$B$31,0),MATCH('LDV Cost Calcs'!AD$151,'NREL Calcs'!$C$28:$AG$28,0))*AD147</f>
        <v>33320.219195620812</v>
      </c>
      <c r="AE153" s="29">
        <f>INDEX('NREL Calcs'!$C$29:$AG$31,MATCH('LDV Cost Calcs'!$B153,'NREL Calcs'!$B$29:$B$31,0),MATCH('LDV Cost Calcs'!AE$151,'NREL Calcs'!$C$28:$AG$28,0))*AE147</f>
        <v>33037.653139003298</v>
      </c>
      <c r="AF153" s="29">
        <f>INDEX('NREL Calcs'!$C$29:$AG$31,MATCH('LDV Cost Calcs'!$B153,'NREL Calcs'!$B$29:$B$31,0),MATCH('LDV Cost Calcs'!AF$151,'NREL Calcs'!$C$28:$AG$28,0))*AF147</f>
        <v>32722.528258193233</v>
      </c>
      <c r="AG153" s="29">
        <f>INDEX('NREL Calcs'!$C$29:$AG$31,MATCH('LDV Cost Calcs'!$B153,'NREL Calcs'!$B$29:$B$31,0),MATCH('LDV Cost Calcs'!AG$151,'NREL Calcs'!$C$28:$AG$28,0))*AG147</f>
        <v>32420.620351200374</v>
      </c>
    </row>
    <row r="154" spans="1:35" x14ac:dyDescent="0.25">
      <c r="B154" t="s">
        <v>1407</v>
      </c>
      <c r="C154" s="29">
        <f>INDEX('NREL Calcs'!$C$29:$AG$31,MATCH('LDV Cost Calcs'!$B154,'NREL Calcs'!$B$29:$B$31,0),MATCH('LDV Cost Calcs'!C$151,'NREL Calcs'!$C$28:$AG$28,0))*C148</f>
        <v>35443.546139439881</v>
      </c>
      <c r="D154" s="29">
        <f>INDEX('NREL Calcs'!$C$29:$AG$31,MATCH('LDV Cost Calcs'!$B154,'NREL Calcs'!$B$29:$B$31,0),MATCH('LDV Cost Calcs'!D$151,'NREL Calcs'!$C$28:$AG$28,0))*D148</f>
        <v>34572.73032047251</v>
      </c>
      <c r="E154" s="29">
        <f>INDEX('NREL Calcs'!$C$29:$AG$31,MATCH('LDV Cost Calcs'!$B154,'NREL Calcs'!$B$29:$B$31,0),MATCH('LDV Cost Calcs'!E$151,'NREL Calcs'!$C$28:$AG$28,0))*E148</f>
        <v>34849.203911594086</v>
      </c>
      <c r="F154" s="29">
        <f>INDEX('NREL Calcs'!$C$29:$AG$31,MATCH('LDV Cost Calcs'!$B154,'NREL Calcs'!$B$29:$B$31,0),MATCH('LDV Cost Calcs'!F$151,'NREL Calcs'!$C$28:$AG$28,0))*F148</f>
        <v>34983.821056600449</v>
      </c>
      <c r="G154" s="29">
        <f>INDEX('NREL Calcs'!$C$29:$AG$31,MATCH('LDV Cost Calcs'!$B154,'NREL Calcs'!$B$29:$B$31,0),MATCH('LDV Cost Calcs'!G$151,'NREL Calcs'!$C$28:$AG$28,0))*G148</f>
        <v>35151.363645752921</v>
      </c>
      <c r="H154" s="29">
        <f>INDEX('NREL Calcs'!$C$29:$AG$31,MATCH('LDV Cost Calcs'!$B154,'NREL Calcs'!$B$29:$B$31,0),MATCH('LDV Cost Calcs'!H$151,'NREL Calcs'!$C$28:$AG$28,0))*H148</f>
        <v>35326.619427789316</v>
      </c>
      <c r="I154" s="29">
        <f>INDEX('NREL Calcs'!$C$29:$AG$31,MATCH('LDV Cost Calcs'!$B154,'NREL Calcs'!$B$29:$B$31,0),MATCH('LDV Cost Calcs'!I$151,'NREL Calcs'!$C$28:$AG$28,0))*I148</f>
        <v>35410.191140824951</v>
      </c>
      <c r="J154" s="29">
        <f>INDEX('NREL Calcs'!$C$29:$AG$31,MATCH('LDV Cost Calcs'!$B154,'NREL Calcs'!$B$29:$B$31,0),MATCH('LDV Cost Calcs'!J$151,'NREL Calcs'!$C$28:$AG$28,0))*J148</f>
        <v>35435.494342774749</v>
      </c>
      <c r="K154" s="29">
        <f>INDEX('NREL Calcs'!$C$29:$AG$31,MATCH('LDV Cost Calcs'!$B154,'NREL Calcs'!$B$29:$B$31,0),MATCH('LDV Cost Calcs'!K$151,'NREL Calcs'!$C$28:$AG$28,0))*K148</f>
        <v>35474.588111438214</v>
      </c>
      <c r="L154" s="29">
        <f>INDEX('NREL Calcs'!$C$29:$AG$31,MATCH('LDV Cost Calcs'!$B154,'NREL Calcs'!$B$29:$B$31,0),MATCH('LDV Cost Calcs'!L$151,'NREL Calcs'!$C$28:$AG$28,0))*L148</f>
        <v>35499.907505123585</v>
      </c>
      <c r="M154" s="29">
        <f>INDEX('NREL Calcs'!$C$29:$AG$31,MATCH('LDV Cost Calcs'!$B154,'NREL Calcs'!$B$29:$B$31,0),MATCH('LDV Cost Calcs'!M$151,'NREL Calcs'!$C$28:$AG$28,0))*M148</f>
        <v>35487.977501346308</v>
      </c>
      <c r="N154" s="29">
        <f>INDEX('NREL Calcs'!$C$29:$AG$31,MATCH('LDV Cost Calcs'!$B154,'NREL Calcs'!$B$29:$B$31,0),MATCH('LDV Cost Calcs'!N$151,'NREL Calcs'!$C$28:$AG$28,0))*N148</f>
        <v>35511.964486332523</v>
      </c>
      <c r="O154" s="29">
        <f>INDEX('NREL Calcs'!$C$29:$AG$31,MATCH('LDV Cost Calcs'!$B154,'NREL Calcs'!$B$29:$B$31,0),MATCH('LDV Cost Calcs'!O$151,'NREL Calcs'!$C$28:$AG$28,0))*O148</f>
        <v>35480.241967164577</v>
      </c>
      <c r="P154" s="29">
        <f>INDEX('NREL Calcs'!$C$29:$AG$31,MATCH('LDV Cost Calcs'!$B154,'NREL Calcs'!$B$29:$B$31,0),MATCH('LDV Cost Calcs'!P$151,'NREL Calcs'!$C$28:$AG$28,0))*P148</f>
        <v>35474.107747097667</v>
      </c>
      <c r="Q154" s="29">
        <f>INDEX('NREL Calcs'!$C$29:$AG$31,MATCH('LDV Cost Calcs'!$B154,'NREL Calcs'!$B$29:$B$31,0),MATCH('LDV Cost Calcs'!Q$151,'NREL Calcs'!$C$28:$AG$28,0))*Q148</f>
        <v>35461.9366731681</v>
      </c>
      <c r="R154" s="29">
        <f>INDEX('NREL Calcs'!$C$29:$AG$31,MATCH('LDV Cost Calcs'!$B154,'NREL Calcs'!$B$29:$B$31,0),MATCH('LDV Cost Calcs'!R$151,'NREL Calcs'!$C$28:$AG$28,0))*R148</f>
        <v>35455.994643045095</v>
      </c>
      <c r="S154" s="29">
        <f>INDEX('NREL Calcs'!$C$29:$AG$31,MATCH('LDV Cost Calcs'!$B154,'NREL Calcs'!$B$29:$B$31,0),MATCH('LDV Cost Calcs'!S$151,'NREL Calcs'!$C$28:$AG$28,0))*S148</f>
        <v>35422.177134020363</v>
      </c>
      <c r="T154" s="29">
        <f>INDEX('NREL Calcs'!$C$29:$AG$31,MATCH('LDV Cost Calcs'!$B154,'NREL Calcs'!$B$29:$B$31,0),MATCH('LDV Cost Calcs'!T$151,'NREL Calcs'!$C$28:$AG$28,0))*T148</f>
        <v>35366.464042687126</v>
      </c>
      <c r="U154" s="29">
        <f>INDEX('NREL Calcs'!$C$29:$AG$31,MATCH('LDV Cost Calcs'!$B154,'NREL Calcs'!$B$29:$B$31,0),MATCH('LDV Cost Calcs'!U$151,'NREL Calcs'!$C$28:$AG$28,0))*U148</f>
        <v>35302.940826765967</v>
      </c>
      <c r="V154" s="29">
        <f>INDEX('NREL Calcs'!$C$29:$AG$31,MATCH('LDV Cost Calcs'!$B154,'NREL Calcs'!$B$29:$B$31,0),MATCH('LDV Cost Calcs'!V$151,'NREL Calcs'!$C$28:$AG$28,0))*V148</f>
        <v>35244.577477825929</v>
      </c>
      <c r="W154" s="29">
        <f>INDEX('NREL Calcs'!$C$29:$AG$31,MATCH('LDV Cost Calcs'!$B154,'NREL Calcs'!$B$29:$B$31,0),MATCH('LDV Cost Calcs'!W$151,'NREL Calcs'!$C$28:$AG$28,0))*W148</f>
        <v>35170.962254170772</v>
      </c>
      <c r="X154" s="29">
        <f>INDEX('NREL Calcs'!$C$29:$AG$31,MATCH('LDV Cost Calcs'!$B154,'NREL Calcs'!$B$29:$B$31,0),MATCH('LDV Cost Calcs'!X$151,'NREL Calcs'!$C$28:$AG$28,0))*X148</f>
        <v>35114.648617997518</v>
      </c>
      <c r="Y154" s="29">
        <f>INDEX('NREL Calcs'!$C$29:$AG$31,MATCH('LDV Cost Calcs'!$B154,'NREL Calcs'!$B$29:$B$31,0),MATCH('LDV Cost Calcs'!Y$151,'NREL Calcs'!$C$28:$AG$28,0))*Y148</f>
        <v>35067.006257529632</v>
      </c>
      <c r="Z154" s="29">
        <f>INDEX('NREL Calcs'!$C$29:$AG$31,MATCH('LDV Cost Calcs'!$B154,'NREL Calcs'!$B$29:$B$31,0),MATCH('LDV Cost Calcs'!Z$151,'NREL Calcs'!$C$28:$AG$28,0))*Z148</f>
        <v>35011.117170929094</v>
      </c>
      <c r="AA154" s="29">
        <f>INDEX('NREL Calcs'!$C$29:$AG$31,MATCH('LDV Cost Calcs'!$B154,'NREL Calcs'!$B$29:$B$31,0),MATCH('LDV Cost Calcs'!AA$151,'NREL Calcs'!$C$28:$AG$28,0))*AA148</f>
        <v>34962.564080399963</v>
      </c>
      <c r="AB154" s="29">
        <f>INDEX('NREL Calcs'!$C$29:$AG$31,MATCH('LDV Cost Calcs'!$B154,'NREL Calcs'!$B$29:$B$31,0),MATCH('LDV Cost Calcs'!AB$151,'NREL Calcs'!$C$28:$AG$28,0))*AB148</f>
        <v>34932.465774660173</v>
      </c>
      <c r="AC154" s="29">
        <f>INDEX('NREL Calcs'!$C$29:$AG$31,MATCH('LDV Cost Calcs'!$B154,'NREL Calcs'!$B$29:$B$31,0),MATCH('LDV Cost Calcs'!AC$151,'NREL Calcs'!$C$28:$AG$28,0))*AC148</f>
        <v>34867.703598443222</v>
      </c>
      <c r="AD154" s="29">
        <f>INDEX('NREL Calcs'!$C$29:$AG$31,MATCH('LDV Cost Calcs'!$B154,'NREL Calcs'!$B$29:$B$31,0),MATCH('LDV Cost Calcs'!AD$151,'NREL Calcs'!$C$28:$AG$28,0))*AD148</f>
        <v>34811.011371210981</v>
      </c>
      <c r="AE154" s="29">
        <f>INDEX('NREL Calcs'!$C$29:$AG$31,MATCH('LDV Cost Calcs'!$B154,'NREL Calcs'!$B$29:$B$31,0),MATCH('LDV Cost Calcs'!AE$151,'NREL Calcs'!$C$28:$AG$28,0))*AE148</f>
        <v>34778.00109143836</v>
      </c>
      <c r="AF154" s="29">
        <f>INDEX('NREL Calcs'!$C$29:$AG$31,MATCH('LDV Cost Calcs'!$B154,'NREL Calcs'!$B$29:$B$31,0),MATCH('LDV Cost Calcs'!AF$151,'NREL Calcs'!$C$28:$AG$28,0))*AF148</f>
        <v>34711.169685922665</v>
      </c>
      <c r="AG154" s="29">
        <f>INDEX('NREL Calcs'!$C$29:$AG$31,MATCH('LDV Cost Calcs'!$B154,'NREL Calcs'!$B$29:$B$31,0),MATCH('LDV Cost Calcs'!AG$151,'NREL Calcs'!$C$28:$AG$28,0))*AG148</f>
        <v>34656.058418610337</v>
      </c>
    </row>
    <row r="157" spans="1:35" x14ac:dyDescent="0.25">
      <c r="C157" s="1"/>
      <c r="E157" s="29"/>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254"/>
  <sheetViews>
    <sheetView topLeftCell="A245" workbookViewId="0">
      <selection activeCell="A258" sqref="A258"/>
    </sheetView>
  </sheetViews>
  <sheetFormatPr defaultColWidth="8.85546875" defaultRowHeight="15" x14ac:dyDescent="0.25"/>
  <cols>
    <col min="1" max="1" width="26" bestFit="1" customWidth="1"/>
  </cols>
  <sheetData>
    <row r="1" spans="1:32" s="2" customFormat="1" x14ac:dyDescent="0.25">
      <c r="A1" s="2" t="s">
        <v>206</v>
      </c>
    </row>
    <row r="2" spans="1:32" x14ac:dyDescent="0.25">
      <c r="B2">
        <v>2020</v>
      </c>
      <c r="C2">
        <v>2021</v>
      </c>
      <c r="D2">
        <v>2022</v>
      </c>
      <c r="E2">
        <v>2023</v>
      </c>
      <c r="F2">
        <v>2024</v>
      </c>
      <c r="G2">
        <v>2025</v>
      </c>
      <c r="H2">
        <v>2026</v>
      </c>
      <c r="I2">
        <v>2027</v>
      </c>
      <c r="J2">
        <v>2028</v>
      </c>
      <c r="K2">
        <v>2029</v>
      </c>
      <c r="L2">
        <v>2030</v>
      </c>
      <c r="M2">
        <v>2031</v>
      </c>
      <c r="N2">
        <v>2032</v>
      </c>
      <c r="O2">
        <v>2033</v>
      </c>
      <c r="P2">
        <v>2034</v>
      </c>
      <c r="Q2">
        <v>2035</v>
      </c>
      <c r="R2">
        <v>2036</v>
      </c>
      <c r="S2">
        <v>2037</v>
      </c>
      <c r="T2">
        <v>2038</v>
      </c>
      <c r="U2">
        <v>2039</v>
      </c>
      <c r="V2">
        <v>2040</v>
      </c>
      <c r="W2">
        <v>2041</v>
      </c>
      <c r="X2">
        <v>2042</v>
      </c>
      <c r="Y2">
        <v>2043</v>
      </c>
      <c r="Z2">
        <v>2044</v>
      </c>
      <c r="AA2">
        <v>2045</v>
      </c>
      <c r="AB2">
        <v>2046</v>
      </c>
      <c r="AC2">
        <v>2047</v>
      </c>
      <c r="AD2">
        <v>2048</v>
      </c>
      <c r="AE2">
        <v>2049</v>
      </c>
      <c r="AF2">
        <v>2050</v>
      </c>
    </row>
    <row r="3" spans="1:32" x14ac:dyDescent="0.25">
      <c r="A3" t="str">
        <f>'AEO 2021 39'!A22</f>
        <v>100 Mile Electric Vehicle</v>
      </c>
      <c r="B3">
        <f>INDEX('AEO 2021 39'!22:22,MATCH(B$2,'AEO 2021 39'!$14:$14,0))</f>
        <v>0.2087</v>
      </c>
      <c r="C3">
        <f>INDEX('AEO 2022 39'!23:23,MATCH(C$2,'AEO 2022 39'!$13:$13,0))</f>
        <v>0.19994300000000001</v>
      </c>
      <c r="D3">
        <f>INDEX('AEO 2022 39'!23:23,MATCH(D$2,'AEO 2022 39'!$13:$13,0))</f>
        <v>0.195351</v>
      </c>
      <c r="E3">
        <f>INDEX('AEO 2022 39'!23:23,MATCH(E$2,'AEO 2022 39'!$13:$13,0))</f>
        <v>0.190271</v>
      </c>
      <c r="F3">
        <f>INDEX('AEO 2022 39'!23:23,MATCH(F$2,'AEO 2022 39'!$13:$13,0))</f>
        <v>0.18446799999999999</v>
      </c>
      <c r="G3">
        <f>INDEX('AEO 2022 39'!23:23,MATCH(G$2,'AEO 2022 39'!$13:$13,0))</f>
        <v>0.17801800000000001</v>
      </c>
      <c r="H3">
        <f>INDEX('AEO 2022 39'!23:23,MATCH(H$2,'AEO 2022 39'!$13:$13,0))</f>
        <v>0.17077300000000001</v>
      </c>
      <c r="I3">
        <f>INDEX('AEO 2022 39'!23:23,MATCH(I$2,'AEO 2022 39'!$13:$13,0))</f>
        <v>0.162686</v>
      </c>
      <c r="J3">
        <f>INDEX('AEO 2022 39'!23:23,MATCH(J$2,'AEO 2022 39'!$13:$13,0))</f>
        <v>0.15362100000000001</v>
      </c>
      <c r="K3">
        <f>INDEX('AEO 2022 39'!23:23,MATCH(K$2,'AEO 2022 39'!$13:$13,0))</f>
        <v>0.143627</v>
      </c>
      <c r="L3">
        <f>INDEX('AEO 2022 39'!23:23,MATCH(L$2,'AEO 2022 39'!$13:$13,0))</f>
        <v>0.13288900000000001</v>
      </c>
      <c r="M3">
        <f>INDEX('AEO 2022 39'!23:23,MATCH(M$2,'AEO 2022 39'!$13:$13,0))</f>
        <v>0.121687</v>
      </c>
      <c r="N3">
        <f>INDEX('AEO 2022 39'!23:23,MATCH(N$2,'AEO 2022 39'!$13:$13,0))</f>
        <v>0.11032</v>
      </c>
      <c r="O3">
        <f>INDEX('AEO 2022 39'!23:23,MATCH(O$2,'AEO 2022 39'!$13:$13,0))</f>
        <v>9.9067000000000002E-2</v>
      </c>
      <c r="P3">
        <f>INDEX('AEO 2022 39'!23:23,MATCH(P$2,'AEO 2022 39'!$13:$13,0))</f>
        <v>8.8153999999999996E-2</v>
      </c>
      <c r="Q3">
        <f>INDEX('AEO 2022 39'!23:23,MATCH(Q$2,'AEO 2022 39'!$13:$13,0))</f>
        <v>7.7871999999999997E-2</v>
      </c>
      <c r="R3">
        <f>INDEX('AEO 2022 39'!23:23,MATCH(R$2,'AEO 2022 39'!$13:$13,0))</f>
        <v>6.8597000000000005E-2</v>
      </c>
      <c r="S3">
        <f>INDEX('AEO 2022 39'!23:23,MATCH(S$2,'AEO 2022 39'!$13:$13,0))</f>
        <v>6.0506999999999998E-2</v>
      </c>
      <c r="T3">
        <f>INDEX('AEO 2022 39'!23:23,MATCH(T$2,'AEO 2022 39'!$13:$13,0))</f>
        <v>5.4038000000000003E-2</v>
      </c>
      <c r="U3">
        <f>INDEX('AEO 2022 39'!23:23,MATCH(U$2,'AEO 2022 39'!$13:$13,0))</f>
        <v>4.8723000000000002E-2</v>
      </c>
      <c r="V3">
        <f>INDEX('AEO 2022 39'!23:23,MATCH(V$2,'AEO 2022 39'!$13:$13,0))</f>
        <v>4.4741999999999997E-2</v>
      </c>
      <c r="W3">
        <f>INDEX('AEO 2022 39'!23:23,MATCH(W$2,'AEO 2022 39'!$13:$13,0))</f>
        <v>4.1744999999999997E-2</v>
      </c>
      <c r="X3">
        <f>INDEX('AEO 2022 39'!23:23,MATCH(X$2,'AEO 2022 39'!$13:$13,0))</f>
        <v>3.9503000000000003E-2</v>
      </c>
      <c r="Y3">
        <f>INDEX('AEO 2022 39'!23:23,MATCH(Y$2,'AEO 2022 39'!$13:$13,0))</f>
        <v>3.7830999999999997E-2</v>
      </c>
      <c r="Z3">
        <f>INDEX('AEO 2022 39'!23:23,MATCH(Z$2,'AEO 2022 39'!$13:$13,0))</f>
        <v>3.6459999999999999E-2</v>
      </c>
      <c r="AA3">
        <f>INDEX('AEO 2022 39'!23:23,MATCH(AA$2,'AEO 2022 39'!$13:$13,0))</f>
        <v>3.5392E-2</v>
      </c>
      <c r="AB3">
        <f>INDEX('AEO 2022 39'!23:23,MATCH(AB$2,'AEO 2022 39'!$13:$13,0))</f>
        <v>3.4458999999999997E-2</v>
      </c>
      <c r="AC3">
        <f>INDEX('AEO 2022 39'!23:23,MATCH(AC$2,'AEO 2022 39'!$13:$13,0))</f>
        <v>3.3607999999999999E-2</v>
      </c>
      <c r="AD3">
        <f>INDEX('AEO 2022 39'!23:23,MATCH(AD$2,'AEO 2022 39'!$13:$13,0))</f>
        <v>3.2805000000000001E-2</v>
      </c>
      <c r="AE3">
        <f>INDEX('AEO 2022 39'!23:23,MATCH(AE$2,'AEO 2022 39'!$13:$13,0))</f>
        <v>3.2107999999999998E-2</v>
      </c>
      <c r="AF3">
        <f>INDEX('AEO 2022 39'!23:23,MATCH(AF$2,'AEO 2022 39'!$13:$13,0))</f>
        <v>3.1428999999999999E-2</v>
      </c>
    </row>
    <row r="4" spans="1:32" x14ac:dyDescent="0.25">
      <c r="A4" t="str">
        <f>'AEO 2021 39'!A23</f>
        <v>200 Mile Electric Vehicle</v>
      </c>
      <c r="B4">
        <f>INDEX('AEO 2021 39'!23:23,MATCH(B$2,'AEO 2021 39'!$14:$14,0))</f>
        <v>0.17965500000000001</v>
      </c>
      <c r="C4">
        <f>INDEX('AEO 2022 39'!24:24,MATCH(C$2,'AEO 2022 39'!$13:$13,0))</f>
        <v>0.13844799999999999</v>
      </c>
      <c r="D4">
        <f>INDEX('AEO 2022 39'!24:24,MATCH(D$2,'AEO 2022 39'!$13:$13,0))</f>
        <v>0.16100400000000001</v>
      </c>
      <c r="E4">
        <f>INDEX('AEO 2022 39'!24:24,MATCH(E$2,'AEO 2022 39'!$13:$13,0))</f>
        <v>0.18390100000000001</v>
      </c>
      <c r="F4">
        <f>INDEX('AEO 2022 39'!24:24,MATCH(F$2,'AEO 2022 39'!$13:$13,0))</f>
        <v>0.20694499999999999</v>
      </c>
      <c r="G4">
        <f>INDEX('AEO 2022 39'!24:24,MATCH(G$2,'AEO 2022 39'!$13:$13,0))</f>
        <v>0.22786899999999999</v>
      </c>
      <c r="H4">
        <f>INDEX('AEO 2022 39'!24:24,MATCH(H$2,'AEO 2022 39'!$13:$13,0))</f>
        <v>0.24752099999999999</v>
      </c>
      <c r="I4">
        <f>INDEX('AEO 2022 39'!24:24,MATCH(I$2,'AEO 2022 39'!$13:$13,0))</f>
        <v>0.26579700000000001</v>
      </c>
      <c r="J4">
        <f>INDEX('AEO 2022 39'!24:24,MATCH(J$2,'AEO 2022 39'!$13:$13,0))</f>
        <v>0.28323799999999999</v>
      </c>
      <c r="K4">
        <f>INDEX('AEO 2022 39'!24:24,MATCH(K$2,'AEO 2022 39'!$13:$13,0))</f>
        <v>0.30007</v>
      </c>
      <c r="L4">
        <f>INDEX('AEO 2022 39'!24:24,MATCH(L$2,'AEO 2022 39'!$13:$13,0))</f>
        <v>0.316521</v>
      </c>
      <c r="M4">
        <f>INDEX('AEO 2022 39'!24:24,MATCH(M$2,'AEO 2022 39'!$13:$13,0))</f>
        <v>0.33248899999999998</v>
      </c>
      <c r="N4">
        <f>INDEX('AEO 2022 39'!24:24,MATCH(N$2,'AEO 2022 39'!$13:$13,0))</f>
        <v>0.35017399999999999</v>
      </c>
      <c r="O4">
        <f>INDEX('AEO 2022 39'!24:24,MATCH(O$2,'AEO 2022 39'!$13:$13,0))</f>
        <v>0.36840200000000001</v>
      </c>
      <c r="P4">
        <f>INDEX('AEO 2022 39'!24:24,MATCH(P$2,'AEO 2022 39'!$13:$13,0))</f>
        <v>0.386042</v>
      </c>
      <c r="Q4">
        <f>INDEX('AEO 2022 39'!24:24,MATCH(Q$2,'AEO 2022 39'!$13:$13,0))</f>
        <v>0.40351799999999999</v>
      </c>
      <c r="R4">
        <f>INDEX('AEO 2022 39'!24:24,MATCH(R$2,'AEO 2022 39'!$13:$13,0))</f>
        <v>0.421097</v>
      </c>
      <c r="S4">
        <f>INDEX('AEO 2022 39'!24:24,MATCH(S$2,'AEO 2022 39'!$13:$13,0))</f>
        <v>0.43924999999999997</v>
      </c>
      <c r="T4">
        <f>INDEX('AEO 2022 39'!24:24,MATCH(T$2,'AEO 2022 39'!$13:$13,0))</f>
        <v>0.45860699999999999</v>
      </c>
      <c r="U4">
        <f>INDEX('AEO 2022 39'!24:24,MATCH(U$2,'AEO 2022 39'!$13:$13,0))</f>
        <v>0.47881000000000001</v>
      </c>
      <c r="V4">
        <f>INDEX('AEO 2022 39'!24:24,MATCH(V$2,'AEO 2022 39'!$13:$13,0))</f>
        <v>0.50045799999999996</v>
      </c>
      <c r="W4">
        <f>INDEX('AEO 2022 39'!24:24,MATCH(W$2,'AEO 2022 39'!$13:$13,0))</f>
        <v>0.52275799999999994</v>
      </c>
      <c r="X4">
        <f>INDEX('AEO 2022 39'!24:24,MATCH(X$2,'AEO 2022 39'!$13:$13,0))</f>
        <v>0.54586299999999999</v>
      </c>
      <c r="Y4">
        <f>INDEX('AEO 2022 39'!24:24,MATCH(Y$2,'AEO 2022 39'!$13:$13,0))</f>
        <v>0.56961799999999996</v>
      </c>
      <c r="Z4">
        <f>INDEX('AEO 2022 39'!24:24,MATCH(Z$2,'AEO 2022 39'!$13:$13,0))</f>
        <v>0.59409299999999998</v>
      </c>
      <c r="AA4">
        <f>INDEX('AEO 2022 39'!24:24,MATCH(AA$2,'AEO 2022 39'!$13:$13,0))</f>
        <v>0.61792800000000003</v>
      </c>
      <c r="AB4">
        <f>INDEX('AEO 2022 39'!24:24,MATCH(AB$2,'AEO 2022 39'!$13:$13,0))</f>
        <v>0.64264299999999996</v>
      </c>
      <c r="AC4">
        <f>INDEX('AEO 2022 39'!24:24,MATCH(AC$2,'AEO 2022 39'!$13:$13,0))</f>
        <v>0.66742400000000002</v>
      </c>
      <c r="AD4">
        <f>INDEX('AEO 2022 39'!24:24,MATCH(AD$2,'AEO 2022 39'!$13:$13,0))</f>
        <v>0.69175399999999998</v>
      </c>
      <c r="AE4">
        <f>INDEX('AEO 2022 39'!24:24,MATCH(AE$2,'AEO 2022 39'!$13:$13,0))</f>
        <v>0.71638400000000002</v>
      </c>
      <c r="AF4">
        <f>INDEX('AEO 2022 39'!24:24,MATCH(AF$2,'AEO 2022 39'!$13:$13,0))</f>
        <v>0.73965700000000001</v>
      </c>
    </row>
    <row r="5" spans="1:32" x14ac:dyDescent="0.25">
      <c r="A5" t="str">
        <f>'AEO 2021 39'!A24</f>
        <v>300 Mile Electric Vehicle</v>
      </c>
      <c r="B5">
        <f>INDEX('AEO 2021 39'!24:24,MATCH(B$2,'AEO 2021 39'!$14:$14,0))</f>
        <v>0.39378200000000002</v>
      </c>
      <c r="C5">
        <f>INDEX('AEO 2022 39'!25:25,MATCH(C$2,'AEO 2022 39'!$13:$13,0))</f>
        <v>0.71364899999999998</v>
      </c>
      <c r="D5">
        <f>INDEX('AEO 2022 39'!25:25,MATCH(D$2,'AEO 2022 39'!$13:$13,0))</f>
        <v>0.85750400000000004</v>
      </c>
      <c r="E5">
        <f>INDEX('AEO 2022 39'!25:25,MATCH(E$2,'AEO 2022 39'!$13:$13,0))</f>
        <v>1.012691</v>
      </c>
      <c r="F5">
        <f>INDEX('AEO 2022 39'!25:25,MATCH(F$2,'AEO 2022 39'!$13:$13,0))</f>
        <v>1.1707430000000001</v>
      </c>
      <c r="G5">
        <f>INDEX('AEO 2022 39'!25:25,MATCH(G$2,'AEO 2022 39'!$13:$13,0))</f>
        <v>1.3171930000000001</v>
      </c>
      <c r="H5">
        <f>INDEX('AEO 2022 39'!25:25,MATCH(H$2,'AEO 2022 39'!$13:$13,0))</f>
        <v>1.4546840000000001</v>
      </c>
      <c r="I5">
        <f>INDEX('AEO 2022 39'!25:25,MATCH(I$2,'AEO 2022 39'!$13:$13,0))</f>
        <v>1.5832250000000001</v>
      </c>
      <c r="J5">
        <f>INDEX('AEO 2022 39'!25:25,MATCH(J$2,'AEO 2022 39'!$13:$13,0))</f>
        <v>1.705527</v>
      </c>
      <c r="K5">
        <f>INDEX('AEO 2022 39'!25:25,MATCH(K$2,'AEO 2022 39'!$13:$13,0))</f>
        <v>1.823348</v>
      </c>
      <c r="L5">
        <f>INDEX('AEO 2022 39'!25:25,MATCH(L$2,'AEO 2022 39'!$13:$13,0))</f>
        <v>1.942035</v>
      </c>
      <c r="M5">
        <f>INDEX('AEO 2022 39'!25:25,MATCH(M$2,'AEO 2022 39'!$13:$13,0))</f>
        <v>2.058554</v>
      </c>
      <c r="N5">
        <f>INDEX('AEO 2022 39'!25:25,MATCH(N$2,'AEO 2022 39'!$13:$13,0))</f>
        <v>2.1833130000000001</v>
      </c>
      <c r="O5">
        <f>INDEX('AEO 2022 39'!25:25,MATCH(O$2,'AEO 2022 39'!$13:$13,0))</f>
        <v>2.312265</v>
      </c>
      <c r="P5">
        <f>INDEX('AEO 2022 39'!25:25,MATCH(P$2,'AEO 2022 39'!$13:$13,0))</f>
        <v>2.4381599999999999</v>
      </c>
      <c r="Q5">
        <f>INDEX('AEO 2022 39'!25:25,MATCH(Q$2,'AEO 2022 39'!$13:$13,0))</f>
        <v>2.5613380000000001</v>
      </c>
      <c r="R5">
        <f>INDEX('AEO 2022 39'!25:25,MATCH(R$2,'AEO 2022 39'!$13:$13,0))</f>
        <v>2.6828850000000002</v>
      </c>
      <c r="S5">
        <f>INDEX('AEO 2022 39'!25:25,MATCH(S$2,'AEO 2022 39'!$13:$13,0))</f>
        <v>2.8047430000000002</v>
      </c>
      <c r="T5">
        <f>INDEX('AEO 2022 39'!25:25,MATCH(T$2,'AEO 2022 39'!$13:$13,0))</f>
        <v>2.9302329999999999</v>
      </c>
      <c r="U5">
        <f>INDEX('AEO 2022 39'!25:25,MATCH(U$2,'AEO 2022 39'!$13:$13,0))</f>
        <v>3.059396</v>
      </c>
      <c r="V5">
        <f>INDEX('AEO 2022 39'!25:25,MATCH(V$2,'AEO 2022 39'!$13:$13,0))</f>
        <v>3.194922</v>
      </c>
      <c r="W5">
        <f>INDEX('AEO 2022 39'!25:25,MATCH(W$2,'AEO 2022 39'!$13:$13,0))</f>
        <v>3.335172</v>
      </c>
      <c r="X5">
        <f>INDEX('AEO 2022 39'!25:25,MATCH(X$2,'AEO 2022 39'!$13:$13,0))</f>
        <v>3.4791639999999999</v>
      </c>
      <c r="Y5">
        <f>INDEX('AEO 2022 39'!25:25,MATCH(Y$2,'AEO 2022 39'!$13:$13,0))</f>
        <v>3.6311580000000001</v>
      </c>
      <c r="Z5">
        <f>INDEX('AEO 2022 39'!25:25,MATCH(Z$2,'AEO 2022 39'!$13:$13,0))</f>
        <v>3.7877900000000002</v>
      </c>
      <c r="AA5">
        <f>INDEX('AEO 2022 39'!25:25,MATCH(AA$2,'AEO 2022 39'!$13:$13,0))</f>
        <v>3.9481440000000001</v>
      </c>
      <c r="AB5">
        <f>INDEX('AEO 2022 39'!25:25,MATCH(AB$2,'AEO 2022 39'!$13:$13,0))</f>
        <v>4.1158809999999999</v>
      </c>
      <c r="AC5">
        <f>INDEX('AEO 2022 39'!25:25,MATCH(AC$2,'AEO 2022 39'!$13:$13,0))</f>
        <v>4.2883420000000001</v>
      </c>
      <c r="AD5">
        <f>INDEX('AEO 2022 39'!25:25,MATCH(AD$2,'AEO 2022 39'!$13:$13,0))</f>
        <v>4.4635389999999999</v>
      </c>
      <c r="AE5">
        <f>INDEX('AEO 2022 39'!25:25,MATCH(AE$2,'AEO 2022 39'!$13:$13,0))</f>
        <v>4.645168</v>
      </c>
      <c r="AF5">
        <f>INDEX('AEO 2022 39'!25:25,MATCH(AF$2,'AEO 2022 39'!$13:$13,0))</f>
        <v>4.8263740000000004</v>
      </c>
    </row>
    <row r="6" spans="1:32" x14ac:dyDescent="0.25">
      <c r="A6" t="str">
        <f>'AEO 2021 39'!A25</f>
        <v>Plug-in 10 Gasoline Hybrid</v>
      </c>
      <c r="B6">
        <f>INDEX('AEO 2021 39'!25:25,MATCH(B$2,'AEO 2021 39'!$14:$14,0))</f>
        <v>0.330181</v>
      </c>
      <c r="C6">
        <f>INDEX('AEO 2022 39'!26:26,MATCH(C$2,'AEO 2022 39'!$13:$13,0))</f>
        <v>0.34413199999999999</v>
      </c>
      <c r="D6">
        <f>INDEX('AEO 2022 39'!26:26,MATCH(D$2,'AEO 2022 39'!$13:$13,0))</f>
        <v>0.37788899999999997</v>
      </c>
      <c r="E6">
        <f>INDEX('AEO 2022 39'!26:26,MATCH(E$2,'AEO 2022 39'!$13:$13,0))</f>
        <v>0.404561</v>
      </c>
      <c r="F6">
        <f>INDEX('AEO 2022 39'!26:26,MATCH(F$2,'AEO 2022 39'!$13:$13,0))</f>
        <v>0.42787999999999998</v>
      </c>
      <c r="G6">
        <f>INDEX('AEO 2022 39'!26:26,MATCH(G$2,'AEO 2022 39'!$13:$13,0))</f>
        <v>0.44902700000000001</v>
      </c>
      <c r="H6">
        <f>INDEX('AEO 2022 39'!26:26,MATCH(H$2,'AEO 2022 39'!$13:$13,0))</f>
        <v>0.46759400000000001</v>
      </c>
      <c r="I6">
        <f>INDEX('AEO 2022 39'!26:26,MATCH(I$2,'AEO 2022 39'!$13:$13,0))</f>
        <v>0.48388100000000001</v>
      </c>
      <c r="J6">
        <f>INDEX('AEO 2022 39'!26:26,MATCH(J$2,'AEO 2022 39'!$13:$13,0))</f>
        <v>0.49827100000000002</v>
      </c>
      <c r="K6">
        <f>INDEX('AEO 2022 39'!26:26,MATCH(K$2,'AEO 2022 39'!$13:$13,0))</f>
        <v>0.51088299999999998</v>
      </c>
      <c r="L6">
        <f>INDEX('AEO 2022 39'!26:26,MATCH(L$2,'AEO 2022 39'!$13:$13,0))</f>
        <v>0.52259999999999995</v>
      </c>
      <c r="M6">
        <f>INDEX('AEO 2022 39'!26:26,MATCH(M$2,'AEO 2022 39'!$13:$13,0))</f>
        <v>0.53356999999999999</v>
      </c>
      <c r="N6">
        <f>INDEX('AEO 2022 39'!26:26,MATCH(N$2,'AEO 2022 39'!$13:$13,0))</f>
        <v>0.54616799999999999</v>
      </c>
      <c r="O6">
        <f>INDEX('AEO 2022 39'!26:26,MATCH(O$2,'AEO 2022 39'!$13:$13,0))</f>
        <v>0.55890600000000001</v>
      </c>
      <c r="P6">
        <f>INDEX('AEO 2022 39'!26:26,MATCH(P$2,'AEO 2022 39'!$13:$13,0))</f>
        <v>0.57097200000000004</v>
      </c>
      <c r="Q6">
        <f>INDEX('AEO 2022 39'!26:26,MATCH(Q$2,'AEO 2022 39'!$13:$13,0))</f>
        <v>0.5827</v>
      </c>
      <c r="R6">
        <f>INDEX('AEO 2022 39'!26:26,MATCH(R$2,'AEO 2022 39'!$13:$13,0))</f>
        <v>0.59447499999999998</v>
      </c>
      <c r="S6">
        <f>INDEX('AEO 2022 39'!26:26,MATCH(S$2,'AEO 2022 39'!$13:$13,0))</f>
        <v>0.60706599999999999</v>
      </c>
      <c r="T6">
        <f>INDEX('AEO 2022 39'!26:26,MATCH(T$2,'AEO 2022 39'!$13:$13,0))</f>
        <v>0.62133300000000002</v>
      </c>
      <c r="U6">
        <f>INDEX('AEO 2022 39'!26:26,MATCH(U$2,'AEO 2022 39'!$13:$13,0))</f>
        <v>0.63716200000000001</v>
      </c>
      <c r="V6">
        <f>INDEX('AEO 2022 39'!26:26,MATCH(V$2,'AEO 2022 39'!$13:$13,0))</f>
        <v>0.65511799999999998</v>
      </c>
      <c r="W6">
        <f>INDEX('AEO 2022 39'!26:26,MATCH(W$2,'AEO 2022 39'!$13:$13,0))</f>
        <v>0.67410300000000001</v>
      </c>
      <c r="X6">
        <f>INDEX('AEO 2022 39'!26:26,MATCH(X$2,'AEO 2022 39'!$13:$13,0))</f>
        <v>0.69457000000000002</v>
      </c>
      <c r="Y6">
        <f>INDEX('AEO 2022 39'!26:26,MATCH(Y$2,'AEO 2022 39'!$13:$13,0))</f>
        <v>0.71624600000000005</v>
      </c>
      <c r="Z6">
        <f>INDEX('AEO 2022 39'!26:26,MATCH(Z$2,'AEO 2022 39'!$13:$13,0))</f>
        <v>0.73846000000000001</v>
      </c>
      <c r="AA6">
        <f>INDEX('AEO 2022 39'!26:26,MATCH(AA$2,'AEO 2022 39'!$13:$13,0))</f>
        <v>0.76048199999999999</v>
      </c>
      <c r="AB6">
        <f>INDEX('AEO 2022 39'!26:26,MATCH(AB$2,'AEO 2022 39'!$13:$13,0))</f>
        <v>0.78330299999999997</v>
      </c>
      <c r="AC6">
        <f>INDEX('AEO 2022 39'!26:26,MATCH(AC$2,'AEO 2022 39'!$13:$13,0))</f>
        <v>0.80618900000000004</v>
      </c>
      <c r="AD6">
        <f>INDEX('AEO 2022 39'!26:26,MATCH(AD$2,'AEO 2022 39'!$13:$13,0))</f>
        <v>0.828592</v>
      </c>
      <c r="AE6">
        <f>INDEX('AEO 2022 39'!26:26,MATCH(AE$2,'AEO 2022 39'!$13:$13,0))</f>
        <v>0.85094199999999998</v>
      </c>
      <c r="AF6">
        <f>INDEX('AEO 2022 39'!26:26,MATCH(AF$2,'AEO 2022 39'!$13:$13,0))</f>
        <v>0.872035</v>
      </c>
    </row>
    <row r="7" spans="1:32" x14ac:dyDescent="0.25">
      <c r="A7" t="str">
        <f>'AEO 2021 39'!A26</f>
        <v>Plug-in 40 Gasoline Hybrid</v>
      </c>
      <c r="B7">
        <f>INDEX('AEO 2021 39'!26:26,MATCH(B$2,'AEO 2021 39'!$14:$14,0))</f>
        <v>0.17662900000000001</v>
      </c>
      <c r="C7">
        <f>INDEX('AEO 2022 39'!27:27,MATCH(C$2,'AEO 2022 39'!$13:$13,0))</f>
        <v>0.206648</v>
      </c>
      <c r="D7">
        <f>INDEX('AEO 2022 39'!27:27,MATCH(D$2,'AEO 2022 39'!$13:$13,0))</f>
        <v>0.203287</v>
      </c>
      <c r="E7">
        <f>INDEX('AEO 2022 39'!27:27,MATCH(E$2,'AEO 2022 39'!$13:$13,0))</f>
        <v>0.199353</v>
      </c>
      <c r="F7">
        <f>INDEX('AEO 2022 39'!27:27,MATCH(F$2,'AEO 2022 39'!$13:$13,0))</f>
        <v>0.19481799999999999</v>
      </c>
      <c r="G7">
        <f>INDEX('AEO 2022 39'!27:27,MATCH(G$2,'AEO 2022 39'!$13:$13,0))</f>
        <v>0.189552</v>
      </c>
      <c r="H7">
        <f>INDEX('AEO 2022 39'!27:27,MATCH(H$2,'AEO 2022 39'!$13:$13,0))</f>
        <v>0.183558</v>
      </c>
      <c r="I7">
        <f>INDEX('AEO 2022 39'!27:27,MATCH(I$2,'AEO 2022 39'!$13:$13,0))</f>
        <v>0.17666499999999999</v>
      </c>
      <c r="J7">
        <f>INDEX('AEO 2022 39'!27:27,MATCH(J$2,'AEO 2022 39'!$13:$13,0))</f>
        <v>0.16877900000000001</v>
      </c>
      <c r="K7">
        <f>INDEX('AEO 2022 39'!27:27,MATCH(K$2,'AEO 2022 39'!$13:$13,0))</f>
        <v>0.15992500000000001</v>
      </c>
      <c r="L7">
        <f>INDEX('AEO 2022 39'!27:27,MATCH(L$2,'AEO 2022 39'!$13:$13,0))</f>
        <v>0.15038399999999999</v>
      </c>
      <c r="M7">
        <f>INDEX('AEO 2022 39'!27:27,MATCH(M$2,'AEO 2022 39'!$13:$13,0))</f>
        <v>0.140317</v>
      </c>
      <c r="N7">
        <f>INDEX('AEO 2022 39'!27:27,MATCH(N$2,'AEO 2022 39'!$13:$13,0))</f>
        <v>0.12998799999999999</v>
      </c>
      <c r="O7">
        <f>INDEX('AEO 2022 39'!27:27,MATCH(O$2,'AEO 2022 39'!$13:$13,0))</f>
        <v>0.119528</v>
      </c>
      <c r="P7">
        <f>INDEX('AEO 2022 39'!27:27,MATCH(P$2,'AEO 2022 39'!$13:$13,0))</f>
        <v>0.109123</v>
      </c>
      <c r="Q7">
        <f>INDEX('AEO 2022 39'!27:27,MATCH(Q$2,'AEO 2022 39'!$13:$13,0))</f>
        <v>9.9152000000000004E-2</v>
      </c>
      <c r="R7">
        <f>INDEX('AEO 2022 39'!27:27,MATCH(R$2,'AEO 2022 39'!$13:$13,0))</f>
        <v>9.0005000000000002E-2</v>
      </c>
      <c r="S7">
        <f>INDEX('AEO 2022 39'!27:27,MATCH(S$2,'AEO 2022 39'!$13:$13,0))</f>
        <v>8.2034999999999997E-2</v>
      </c>
      <c r="T7">
        <f>INDEX('AEO 2022 39'!27:27,MATCH(T$2,'AEO 2022 39'!$13:$13,0))</f>
        <v>7.5527999999999998E-2</v>
      </c>
      <c r="U7">
        <f>INDEX('AEO 2022 39'!27:27,MATCH(U$2,'AEO 2022 39'!$13:$13,0))</f>
        <v>7.0557999999999996E-2</v>
      </c>
      <c r="V7">
        <f>INDEX('AEO 2022 39'!27:27,MATCH(V$2,'AEO 2022 39'!$13:$13,0))</f>
        <v>6.6864000000000007E-2</v>
      </c>
      <c r="W7">
        <f>INDEX('AEO 2022 39'!27:27,MATCH(W$2,'AEO 2022 39'!$13:$13,0))</f>
        <v>6.4060000000000006E-2</v>
      </c>
      <c r="X7">
        <f>INDEX('AEO 2022 39'!27:27,MATCH(X$2,'AEO 2022 39'!$13:$13,0))</f>
        <v>6.2484999999999999E-2</v>
      </c>
      <c r="Y7">
        <f>INDEX('AEO 2022 39'!27:27,MATCH(Y$2,'AEO 2022 39'!$13:$13,0))</f>
        <v>6.2106000000000001E-2</v>
      </c>
      <c r="Z7">
        <f>INDEX('AEO 2022 39'!27:27,MATCH(Z$2,'AEO 2022 39'!$13:$13,0))</f>
        <v>6.2162000000000002E-2</v>
      </c>
      <c r="AA7">
        <f>INDEX('AEO 2022 39'!27:27,MATCH(AA$2,'AEO 2022 39'!$13:$13,0))</f>
        <v>6.2370000000000002E-2</v>
      </c>
      <c r="AB7">
        <f>INDEX('AEO 2022 39'!27:27,MATCH(AB$2,'AEO 2022 39'!$13:$13,0))</f>
        <v>6.2767000000000003E-2</v>
      </c>
      <c r="AC7">
        <f>INDEX('AEO 2022 39'!27:27,MATCH(AC$2,'AEO 2022 39'!$13:$13,0))</f>
        <v>6.3258999999999996E-2</v>
      </c>
      <c r="AD7">
        <f>INDEX('AEO 2022 39'!27:27,MATCH(AD$2,'AEO 2022 39'!$13:$13,0))</f>
        <v>6.3784999999999994E-2</v>
      </c>
      <c r="AE7">
        <f>INDEX('AEO 2022 39'!27:27,MATCH(AE$2,'AEO 2022 39'!$13:$13,0))</f>
        <v>6.4435999999999993E-2</v>
      </c>
      <c r="AF7">
        <f>INDEX('AEO 2022 39'!27:27,MATCH(AF$2,'AEO 2022 39'!$13:$13,0))</f>
        <v>6.5051999999999999E-2</v>
      </c>
    </row>
    <row r="9" spans="1:32" s="2" customFormat="1" x14ac:dyDescent="0.25">
      <c r="A9" s="2" t="s">
        <v>207</v>
      </c>
    </row>
    <row r="10" spans="1:32" x14ac:dyDescent="0.25">
      <c r="B10">
        <v>2020</v>
      </c>
      <c r="C10">
        <v>2021</v>
      </c>
      <c r="D10">
        <v>2022</v>
      </c>
      <c r="E10">
        <v>2023</v>
      </c>
      <c r="F10">
        <v>2024</v>
      </c>
      <c r="G10">
        <v>2025</v>
      </c>
      <c r="H10">
        <v>2026</v>
      </c>
      <c r="I10">
        <v>2027</v>
      </c>
      <c r="J10">
        <v>2028</v>
      </c>
      <c r="K10">
        <v>2029</v>
      </c>
      <c r="L10">
        <v>2030</v>
      </c>
      <c r="M10">
        <v>2031</v>
      </c>
      <c r="N10">
        <v>2032</v>
      </c>
      <c r="O10">
        <v>2033</v>
      </c>
      <c r="P10">
        <v>2034</v>
      </c>
      <c r="Q10">
        <v>2035</v>
      </c>
      <c r="R10">
        <v>2036</v>
      </c>
      <c r="S10">
        <v>2037</v>
      </c>
      <c r="T10">
        <v>2038</v>
      </c>
      <c r="U10">
        <v>2039</v>
      </c>
      <c r="V10">
        <v>2040</v>
      </c>
      <c r="W10">
        <v>2041</v>
      </c>
      <c r="X10">
        <v>2042</v>
      </c>
      <c r="Y10">
        <v>2043</v>
      </c>
      <c r="Z10">
        <v>2044</v>
      </c>
      <c r="AA10">
        <v>2045</v>
      </c>
      <c r="AB10">
        <v>2046</v>
      </c>
      <c r="AC10">
        <v>2047</v>
      </c>
      <c r="AD10">
        <v>2048</v>
      </c>
      <c r="AE10">
        <v>2049</v>
      </c>
      <c r="AF10">
        <v>2050</v>
      </c>
    </row>
    <row r="11" spans="1:32" x14ac:dyDescent="0.25">
      <c r="A11" t="str">
        <f>'AEO 2021 39'!A45</f>
        <v>200 Mile Electric Vehicle</v>
      </c>
      <c r="B11">
        <f>INDEX('AEO 2021 39'!45:45,MATCH(B$2,'AEO 2021 39'!$14:$14,0))</f>
        <v>3.5414000000000001E-2</v>
      </c>
      <c r="C11">
        <f>INDEX('AEO 2022 39'!49:49,MATCH(C$2,'AEO 2022 39'!$13:$13,0))</f>
        <v>5.3226999999999997E-2</v>
      </c>
      <c r="D11">
        <f>INDEX('AEO 2022 39'!49:49,MATCH(D$2,'AEO 2022 39'!$13:$13,0))</f>
        <v>9.0626999999999999E-2</v>
      </c>
      <c r="E11">
        <f>INDEX('AEO 2022 39'!49:49,MATCH(E$2,'AEO 2022 39'!$13:$13,0))</f>
        <v>0.135324</v>
      </c>
      <c r="F11">
        <f>INDEX('AEO 2022 39'!49:49,MATCH(F$2,'AEO 2022 39'!$13:$13,0))</f>
        <v>0.18605099999999999</v>
      </c>
      <c r="G11">
        <f>INDEX('AEO 2022 39'!49:49,MATCH(G$2,'AEO 2022 39'!$13:$13,0))</f>
        <v>0.23822399999999999</v>
      </c>
      <c r="H11">
        <f>INDEX('AEO 2022 39'!49:49,MATCH(H$2,'AEO 2022 39'!$13:$13,0))</f>
        <v>0.291126</v>
      </c>
      <c r="I11">
        <f>INDEX('AEO 2022 39'!49:49,MATCH(I$2,'AEO 2022 39'!$13:$13,0))</f>
        <v>0.34429799999999999</v>
      </c>
      <c r="J11">
        <f>INDEX('AEO 2022 39'!49:49,MATCH(J$2,'AEO 2022 39'!$13:$13,0))</f>
        <v>0.39833499999999999</v>
      </c>
      <c r="K11">
        <f>INDEX('AEO 2022 39'!49:49,MATCH(K$2,'AEO 2022 39'!$13:$13,0))</f>
        <v>0.45353900000000003</v>
      </c>
      <c r="L11">
        <f>INDEX('AEO 2022 39'!49:49,MATCH(L$2,'AEO 2022 39'!$13:$13,0))</f>
        <v>0.509992</v>
      </c>
      <c r="M11">
        <f>INDEX('AEO 2022 39'!49:49,MATCH(M$2,'AEO 2022 39'!$13:$13,0))</f>
        <v>0.56552999999999998</v>
      </c>
      <c r="N11">
        <f>INDEX('AEO 2022 39'!49:49,MATCH(N$2,'AEO 2022 39'!$13:$13,0))</f>
        <v>0.62174200000000002</v>
      </c>
      <c r="O11">
        <f>INDEX('AEO 2022 39'!49:49,MATCH(O$2,'AEO 2022 39'!$13:$13,0))</f>
        <v>0.67758700000000005</v>
      </c>
      <c r="P11">
        <f>INDEX('AEO 2022 39'!49:49,MATCH(P$2,'AEO 2022 39'!$13:$13,0))</f>
        <v>0.73059600000000002</v>
      </c>
      <c r="Q11">
        <f>INDEX('AEO 2022 39'!49:49,MATCH(Q$2,'AEO 2022 39'!$13:$13,0))</f>
        <v>0.78069500000000003</v>
      </c>
      <c r="R11">
        <f>INDEX('AEO 2022 39'!49:49,MATCH(R$2,'AEO 2022 39'!$13:$13,0))</f>
        <v>0.82850999999999997</v>
      </c>
      <c r="S11">
        <f>INDEX('AEO 2022 39'!49:49,MATCH(S$2,'AEO 2022 39'!$13:$13,0))</f>
        <v>0.87452200000000002</v>
      </c>
      <c r="T11">
        <f>INDEX('AEO 2022 39'!49:49,MATCH(T$2,'AEO 2022 39'!$13:$13,0))</f>
        <v>0.91923200000000005</v>
      </c>
      <c r="U11">
        <f>INDEX('AEO 2022 39'!49:49,MATCH(U$2,'AEO 2022 39'!$13:$13,0))</f>
        <v>0.96250800000000003</v>
      </c>
      <c r="V11">
        <f>INDEX('AEO 2022 39'!49:49,MATCH(V$2,'AEO 2022 39'!$13:$13,0))</f>
        <v>1.0036229999999999</v>
      </c>
      <c r="W11">
        <f>INDEX('AEO 2022 39'!49:49,MATCH(W$2,'AEO 2022 39'!$13:$13,0))</f>
        <v>1.041539</v>
      </c>
      <c r="X11">
        <f>INDEX('AEO 2022 39'!49:49,MATCH(X$2,'AEO 2022 39'!$13:$13,0))</f>
        <v>1.0760149999999999</v>
      </c>
      <c r="Y11">
        <f>INDEX('AEO 2022 39'!49:49,MATCH(Y$2,'AEO 2022 39'!$13:$13,0))</f>
        <v>1.1072390000000001</v>
      </c>
      <c r="Z11">
        <f>INDEX('AEO 2022 39'!49:49,MATCH(Z$2,'AEO 2022 39'!$13:$13,0))</f>
        <v>1.1354470000000001</v>
      </c>
      <c r="AA11">
        <f>INDEX('AEO 2022 39'!49:49,MATCH(AA$2,'AEO 2022 39'!$13:$13,0))</f>
        <v>1.159999</v>
      </c>
      <c r="AB11">
        <f>INDEX('AEO 2022 39'!49:49,MATCH(AB$2,'AEO 2022 39'!$13:$13,0))</f>
        <v>1.1831240000000001</v>
      </c>
      <c r="AC11">
        <f>INDEX('AEO 2022 39'!49:49,MATCH(AC$2,'AEO 2022 39'!$13:$13,0))</f>
        <v>1.204286</v>
      </c>
      <c r="AD11">
        <f>INDEX('AEO 2022 39'!49:49,MATCH(AD$2,'AEO 2022 39'!$13:$13,0))</f>
        <v>1.2232179999999999</v>
      </c>
      <c r="AE11">
        <f>INDEX('AEO 2022 39'!49:49,MATCH(AE$2,'AEO 2022 39'!$13:$13,0))</f>
        <v>1.241528</v>
      </c>
      <c r="AF11">
        <f>INDEX('AEO 2022 39'!49:49,MATCH(AF$2,'AEO 2022 39'!$13:$13,0))</f>
        <v>1.258467</v>
      </c>
    </row>
    <row r="12" spans="1:32" x14ac:dyDescent="0.25">
      <c r="A12" t="str">
        <f>'AEO 2021 39'!A46</f>
        <v>300 Mile Electric Vehicle</v>
      </c>
      <c r="B12">
        <f>INDEX('AEO 2021 39'!46:46,MATCH(B$2,'AEO 2021 39'!$14:$14,0))</f>
        <v>6.0679999999999998E-2</v>
      </c>
      <c r="C12">
        <f>INDEX('AEO 2022 39'!50:50,MATCH(C$2,'AEO 2022 39'!$13:$13,0))</f>
        <v>0.167295</v>
      </c>
      <c r="D12">
        <f>INDEX('AEO 2022 39'!50:50,MATCH(D$2,'AEO 2022 39'!$13:$13,0))</f>
        <v>0.29510700000000001</v>
      </c>
      <c r="E12">
        <f>INDEX('AEO 2022 39'!50:50,MATCH(E$2,'AEO 2022 39'!$13:$13,0))</f>
        <v>0.44941199999999998</v>
      </c>
      <c r="F12">
        <f>INDEX('AEO 2022 39'!50:50,MATCH(F$2,'AEO 2022 39'!$13:$13,0))</f>
        <v>0.63112699999999999</v>
      </c>
      <c r="G12">
        <f>INDEX('AEO 2022 39'!50:50,MATCH(G$2,'AEO 2022 39'!$13:$13,0))</f>
        <v>0.824878</v>
      </c>
      <c r="H12">
        <f>INDEX('AEO 2022 39'!50:50,MATCH(H$2,'AEO 2022 39'!$13:$13,0))</f>
        <v>1.027093</v>
      </c>
      <c r="I12">
        <f>INDEX('AEO 2022 39'!50:50,MATCH(I$2,'AEO 2022 39'!$13:$13,0))</f>
        <v>1.2357720000000001</v>
      </c>
      <c r="J12">
        <f>INDEX('AEO 2022 39'!50:50,MATCH(J$2,'AEO 2022 39'!$13:$13,0))</f>
        <v>1.452772</v>
      </c>
      <c r="K12">
        <f>INDEX('AEO 2022 39'!50:50,MATCH(K$2,'AEO 2022 39'!$13:$13,0))</f>
        <v>1.6804330000000001</v>
      </c>
      <c r="L12">
        <f>INDEX('AEO 2022 39'!50:50,MATCH(L$2,'AEO 2022 39'!$13:$13,0))</f>
        <v>1.9175610000000001</v>
      </c>
      <c r="M12">
        <f>INDEX('AEO 2022 39'!50:50,MATCH(M$2,'AEO 2022 39'!$13:$13,0))</f>
        <v>2.1632750000000001</v>
      </c>
      <c r="N12">
        <f>INDEX('AEO 2022 39'!50:50,MATCH(N$2,'AEO 2022 39'!$13:$13,0))</f>
        <v>2.4295230000000001</v>
      </c>
      <c r="O12">
        <f>INDEX('AEO 2022 39'!50:50,MATCH(O$2,'AEO 2022 39'!$13:$13,0))</f>
        <v>2.7117520000000002</v>
      </c>
      <c r="P12">
        <f>INDEX('AEO 2022 39'!50:50,MATCH(P$2,'AEO 2022 39'!$13:$13,0))</f>
        <v>3.001131</v>
      </c>
      <c r="Q12">
        <f>INDEX('AEO 2022 39'!50:50,MATCH(Q$2,'AEO 2022 39'!$13:$13,0))</f>
        <v>3.2963529999999999</v>
      </c>
      <c r="R12">
        <f>INDEX('AEO 2022 39'!50:50,MATCH(R$2,'AEO 2022 39'!$13:$13,0))</f>
        <v>3.5980400000000001</v>
      </c>
      <c r="S12">
        <f>INDEX('AEO 2022 39'!50:50,MATCH(S$2,'AEO 2022 39'!$13:$13,0))</f>
        <v>3.908312</v>
      </c>
      <c r="T12">
        <f>INDEX('AEO 2022 39'!50:50,MATCH(T$2,'AEO 2022 39'!$13:$13,0))</f>
        <v>4.2306080000000001</v>
      </c>
      <c r="U12">
        <f>INDEX('AEO 2022 39'!50:50,MATCH(U$2,'AEO 2022 39'!$13:$13,0))</f>
        <v>4.5638180000000004</v>
      </c>
      <c r="V12">
        <f>INDEX('AEO 2022 39'!50:50,MATCH(V$2,'AEO 2022 39'!$13:$13,0))</f>
        <v>4.9103289999999999</v>
      </c>
      <c r="W12">
        <f>INDEX('AEO 2022 39'!50:50,MATCH(W$2,'AEO 2022 39'!$13:$13,0))</f>
        <v>5.2647719999999998</v>
      </c>
      <c r="X12">
        <f>INDEX('AEO 2022 39'!50:50,MATCH(X$2,'AEO 2022 39'!$13:$13,0))</f>
        <v>5.6258749999999997</v>
      </c>
      <c r="Y12">
        <f>INDEX('AEO 2022 39'!50:50,MATCH(Y$2,'AEO 2022 39'!$13:$13,0))</f>
        <v>5.9950150000000004</v>
      </c>
      <c r="Z12">
        <f>INDEX('AEO 2022 39'!50:50,MATCH(Z$2,'AEO 2022 39'!$13:$13,0))</f>
        <v>6.3687849999999999</v>
      </c>
      <c r="AA12">
        <f>INDEX('AEO 2022 39'!50:50,MATCH(AA$2,'AEO 2022 39'!$13:$13,0))</f>
        <v>6.7433550000000002</v>
      </c>
      <c r="AB12">
        <f>INDEX('AEO 2022 39'!50:50,MATCH(AB$2,'AEO 2022 39'!$13:$13,0))</f>
        <v>7.1278379999999997</v>
      </c>
      <c r="AC12">
        <f>INDEX('AEO 2022 39'!50:50,MATCH(AC$2,'AEO 2022 39'!$13:$13,0))</f>
        <v>7.5186149999999996</v>
      </c>
      <c r="AD12">
        <f>INDEX('AEO 2022 39'!50:50,MATCH(AD$2,'AEO 2022 39'!$13:$13,0))</f>
        <v>7.9128340000000001</v>
      </c>
      <c r="AE12">
        <f>INDEX('AEO 2022 39'!50:50,MATCH(AE$2,'AEO 2022 39'!$13:$13,0))</f>
        <v>8.3168629999999997</v>
      </c>
      <c r="AF12">
        <f>INDEX('AEO 2022 39'!50:50,MATCH(AF$2,'AEO 2022 39'!$13:$13,0))</f>
        <v>8.7220510000000004</v>
      </c>
    </row>
    <row r="13" spans="1:32" x14ac:dyDescent="0.25">
      <c r="A13" t="str">
        <f>'AEO 2021 39'!A47</f>
        <v>Plug-in 10 Gasoline Hybrid</v>
      </c>
      <c r="B13">
        <f>INDEX('AEO 2021 39'!47:47,MATCH(B$2,'AEO 2021 39'!$14:$14,0))</f>
        <v>5.6167000000000002E-2</v>
      </c>
      <c r="C13">
        <f>INDEX('AEO 2022 39'!51:51,MATCH(C$2,'AEO 2022 39'!$13:$13,0))</f>
        <v>0.143902</v>
      </c>
      <c r="D13">
        <f>INDEX('AEO 2022 39'!51:51,MATCH(D$2,'AEO 2022 39'!$13:$13,0))</f>
        <v>0.195798</v>
      </c>
      <c r="E13">
        <f>INDEX('AEO 2022 39'!51:51,MATCH(E$2,'AEO 2022 39'!$13:$13,0))</f>
        <v>0.24768699999999999</v>
      </c>
      <c r="F13">
        <f>INDEX('AEO 2022 39'!51:51,MATCH(F$2,'AEO 2022 39'!$13:$13,0))</f>
        <v>0.298508</v>
      </c>
      <c r="G13">
        <f>INDEX('AEO 2022 39'!51:51,MATCH(G$2,'AEO 2022 39'!$13:$13,0))</f>
        <v>0.34722999999999998</v>
      </c>
      <c r="H13">
        <f>INDEX('AEO 2022 39'!51:51,MATCH(H$2,'AEO 2022 39'!$13:$13,0))</f>
        <v>0.39447900000000002</v>
      </c>
      <c r="I13">
        <f>INDEX('AEO 2022 39'!51:51,MATCH(I$2,'AEO 2022 39'!$13:$13,0))</f>
        <v>0.44023299999999999</v>
      </c>
      <c r="J13">
        <f>INDEX('AEO 2022 39'!51:51,MATCH(J$2,'AEO 2022 39'!$13:$13,0))</f>
        <v>0.48524499999999998</v>
      </c>
      <c r="K13">
        <f>INDEX('AEO 2022 39'!51:51,MATCH(K$2,'AEO 2022 39'!$13:$13,0))</f>
        <v>0.52973499999999996</v>
      </c>
      <c r="L13">
        <f>INDEX('AEO 2022 39'!51:51,MATCH(L$2,'AEO 2022 39'!$13:$13,0))</f>
        <v>0.57406999999999997</v>
      </c>
      <c r="M13">
        <f>INDEX('AEO 2022 39'!51:51,MATCH(M$2,'AEO 2022 39'!$13:$13,0))</f>
        <v>0.61844399999999999</v>
      </c>
      <c r="N13">
        <f>INDEX('AEO 2022 39'!51:51,MATCH(N$2,'AEO 2022 39'!$13:$13,0))</f>
        <v>0.66398999999999997</v>
      </c>
      <c r="O13">
        <f>INDEX('AEO 2022 39'!51:51,MATCH(O$2,'AEO 2022 39'!$13:$13,0))</f>
        <v>0.70988499999999999</v>
      </c>
      <c r="P13">
        <f>INDEX('AEO 2022 39'!51:51,MATCH(P$2,'AEO 2022 39'!$13:$13,0))</f>
        <v>0.75480800000000003</v>
      </c>
      <c r="Q13">
        <f>INDEX('AEO 2022 39'!51:51,MATCH(Q$2,'AEO 2022 39'!$13:$13,0))</f>
        <v>0.79823900000000003</v>
      </c>
      <c r="R13">
        <f>INDEX('AEO 2022 39'!51:51,MATCH(R$2,'AEO 2022 39'!$13:$13,0))</f>
        <v>0.84058100000000002</v>
      </c>
      <c r="S13">
        <f>INDEX('AEO 2022 39'!51:51,MATCH(S$2,'AEO 2022 39'!$13:$13,0))</f>
        <v>0.88236400000000004</v>
      </c>
      <c r="T13">
        <f>INDEX('AEO 2022 39'!51:51,MATCH(T$2,'AEO 2022 39'!$13:$13,0))</f>
        <v>0.92405300000000001</v>
      </c>
      <c r="U13">
        <f>INDEX('AEO 2022 39'!51:51,MATCH(U$2,'AEO 2022 39'!$13:$13,0))</f>
        <v>0.96581899999999998</v>
      </c>
      <c r="V13">
        <f>INDEX('AEO 2022 39'!51:51,MATCH(V$2,'AEO 2022 39'!$13:$13,0))</f>
        <v>1.00773</v>
      </c>
      <c r="W13">
        <f>INDEX('AEO 2022 39'!51:51,MATCH(W$2,'AEO 2022 39'!$13:$13,0))</f>
        <v>1.0491680000000001</v>
      </c>
      <c r="X13">
        <f>INDEX('AEO 2022 39'!51:51,MATCH(X$2,'AEO 2022 39'!$13:$13,0))</f>
        <v>1.089766</v>
      </c>
      <c r="Y13">
        <f>INDEX('AEO 2022 39'!51:51,MATCH(Y$2,'AEO 2022 39'!$13:$13,0))</f>
        <v>1.130085</v>
      </c>
      <c r="Z13">
        <f>INDEX('AEO 2022 39'!51:51,MATCH(Z$2,'AEO 2022 39'!$13:$13,0))</f>
        <v>1.169813</v>
      </c>
      <c r="AA13">
        <f>INDEX('AEO 2022 39'!51:51,MATCH(AA$2,'AEO 2022 39'!$13:$13,0))</f>
        <v>1.208391</v>
      </c>
      <c r="AB13">
        <f>INDEX('AEO 2022 39'!51:51,MATCH(AB$2,'AEO 2022 39'!$13:$13,0))</f>
        <v>1.2474050000000001</v>
      </c>
      <c r="AC13">
        <f>INDEX('AEO 2022 39'!51:51,MATCH(AC$2,'AEO 2022 39'!$13:$13,0))</f>
        <v>1.2864199999999999</v>
      </c>
      <c r="AD13">
        <f>INDEX('AEO 2022 39'!51:51,MATCH(AD$2,'AEO 2022 39'!$13:$13,0))</f>
        <v>1.3250869999999999</v>
      </c>
      <c r="AE13">
        <f>INDEX('AEO 2022 39'!51:51,MATCH(AE$2,'AEO 2022 39'!$13:$13,0))</f>
        <v>1.3641399999999999</v>
      </c>
      <c r="AF13">
        <f>INDEX('AEO 2022 39'!51:51,MATCH(AF$2,'AEO 2022 39'!$13:$13,0))</f>
        <v>1.4028750000000001</v>
      </c>
    </row>
    <row r="14" spans="1:32" x14ac:dyDescent="0.25">
      <c r="A14" t="str">
        <f>'AEO 2021 39'!A48</f>
        <v>Plug-in 40 Gasoline Hybrid</v>
      </c>
      <c r="B14">
        <f>INDEX('AEO 2021 39'!48:48,MATCH(B$2,'AEO 2021 39'!$14:$14,0))</f>
        <v>4.5997999999999997E-2</v>
      </c>
      <c r="C14">
        <f>INDEX('AEO 2022 39'!52:52,MATCH(C$2,'AEO 2022 39'!$13:$13,0))</f>
        <v>3.6219000000000001E-2</v>
      </c>
      <c r="D14">
        <f>INDEX('AEO 2022 39'!52:52,MATCH(D$2,'AEO 2022 39'!$13:$13,0))</f>
        <v>0.19077</v>
      </c>
      <c r="E14">
        <f>INDEX('AEO 2022 39'!52:52,MATCH(E$2,'AEO 2022 39'!$13:$13,0))</f>
        <v>0.381158</v>
      </c>
      <c r="F14">
        <f>INDEX('AEO 2022 39'!52:52,MATCH(F$2,'AEO 2022 39'!$13:$13,0))</f>
        <v>0.57521299999999997</v>
      </c>
      <c r="G14">
        <f>INDEX('AEO 2022 39'!52:52,MATCH(G$2,'AEO 2022 39'!$13:$13,0))</f>
        <v>0.76460700000000004</v>
      </c>
      <c r="H14">
        <f>INDEX('AEO 2022 39'!52:52,MATCH(H$2,'AEO 2022 39'!$13:$13,0))</f>
        <v>0.94979899999999995</v>
      </c>
      <c r="I14">
        <f>INDEX('AEO 2022 39'!52:52,MATCH(I$2,'AEO 2022 39'!$13:$13,0))</f>
        <v>1.130417</v>
      </c>
      <c r="J14">
        <f>INDEX('AEO 2022 39'!52:52,MATCH(J$2,'AEO 2022 39'!$13:$13,0))</f>
        <v>1.3093980000000001</v>
      </c>
      <c r="K14">
        <f>INDEX('AEO 2022 39'!52:52,MATCH(K$2,'AEO 2022 39'!$13:$13,0))</f>
        <v>1.487557</v>
      </c>
      <c r="L14">
        <f>INDEX('AEO 2022 39'!52:52,MATCH(L$2,'AEO 2022 39'!$13:$13,0))</f>
        <v>1.6660699999999999</v>
      </c>
      <c r="M14">
        <f>INDEX('AEO 2022 39'!52:52,MATCH(M$2,'AEO 2022 39'!$13:$13,0))</f>
        <v>1.846158</v>
      </c>
      <c r="N14">
        <f>INDEX('AEO 2022 39'!52:52,MATCH(N$2,'AEO 2022 39'!$13:$13,0))</f>
        <v>2.0314739999999998</v>
      </c>
      <c r="O14">
        <f>INDEX('AEO 2022 39'!52:52,MATCH(O$2,'AEO 2022 39'!$13:$13,0))</f>
        <v>2.2202060000000001</v>
      </c>
      <c r="P14">
        <f>INDEX('AEO 2022 39'!52:52,MATCH(P$2,'AEO 2022 39'!$13:$13,0))</f>
        <v>2.4065300000000001</v>
      </c>
      <c r="Q14">
        <f>INDEX('AEO 2022 39'!52:52,MATCH(Q$2,'AEO 2022 39'!$13:$13,0))</f>
        <v>2.5891570000000002</v>
      </c>
      <c r="R14">
        <f>INDEX('AEO 2022 39'!52:52,MATCH(R$2,'AEO 2022 39'!$13:$13,0))</f>
        <v>2.7685179999999998</v>
      </c>
      <c r="S14">
        <f>INDEX('AEO 2022 39'!52:52,MATCH(S$2,'AEO 2022 39'!$13:$13,0))</f>
        <v>2.9449429999999999</v>
      </c>
      <c r="T14">
        <f>INDEX('AEO 2022 39'!52:52,MATCH(T$2,'AEO 2022 39'!$13:$13,0))</f>
        <v>3.1201590000000001</v>
      </c>
      <c r="U14">
        <f>INDEX('AEO 2022 39'!52:52,MATCH(U$2,'AEO 2022 39'!$13:$13,0))</f>
        <v>3.294022</v>
      </c>
      <c r="V14">
        <f>INDEX('AEO 2022 39'!52:52,MATCH(V$2,'AEO 2022 39'!$13:$13,0))</f>
        <v>3.4654020000000001</v>
      </c>
      <c r="W14">
        <f>INDEX('AEO 2022 39'!52:52,MATCH(W$2,'AEO 2022 39'!$13:$13,0))</f>
        <v>3.6321140000000001</v>
      </c>
      <c r="X14">
        <f>INDEX('AEO 2022 39'!52:52,MATCH(X$2,'AEO 2022 39'!$13:$13,0))</f>
        <v>3.7931560000000002</v>
      </c>
      <c r="Y14">
        <f>INDEX('AEO 2022 39'!52:52,MATCH(Y$2,'AEO 2022 39'!$13:$13,0))</f>
        <v>3.9489869999999998</v>
      </c>
      <c r="Z14">
        <f>INDEX('AEO 2022 39'!52:52,MATCH(Z$2,'AEO 2022 39'!$13:$13,0))</f>
        <v>4.0996430000000004</v>
      </c>
      <c r="AA14">
        <f>INDEX('AEO 2022 39'!52:52,MATCH(AA$2,'AEO 2022 39'!$13:$13,0))</f>
        <v>4.2443759999999999</v>
      </c>
      <c r="AB14">
        <f>INDEX('AEO 2022 39'!52:52,MATCH(AB$2,'AEO 2022 39'!$13:$13,0))</f>
        <v>4.3859870000000001</v>
      </c>
      <c r="AC14">
        <f>INDEX('AEO 2022 39'!52:52,MATCH(AC$2,'AEO 2022 39'!$13:$13,0))</f>
        <v>4.5257120000000004</v>
      </c>
      <c r="AD14">
        <f>INDEX('AEO 2022 39'!52:52,MATCH(AD$2,'AEO 2022 39'!$13:$13,0))</f>
        <v>4.6631030000000004</v>
      </c>
      <c r="AE14">
        <f>INDEX('AEO 2022 39'!52:52,MATCH(AE$2,'AEO 2022 39'!$13:$13,0))</f>
        <v>4.8008480000000002</v>
      </c>
      <c r="AF14">
        <f>INDEX('AEO 2022 39'!52:52,MATCH(AF$2,'AEO 2022 39'!$13:$13,0))</f>
        <v>4.9368530000000002</v>
      </c>
    </row>
    <row r="15" spans="1:32" x14ac:dyDescent="0.25">
      <c r="A15" t="str">
        <f>'AEO 2021 39'!A49</f>
        <v>Electric-Diesel Hybrid</v>
      </c>
      <c r="B15">
        <f>INDEX('AEO 2021 39'!49:49,MATCH(B$2,'AEO 2021 39'!$14:$14,0))</f>
        <v>0</v>
      </c>
      <c r="C15">
        <f>INDEX('AEO 2022 39'!53:53,MATCH(C$2,'AEO 2022 39'!$13:$13,0))</f>
        <v>0</v>
      </c>
      <c r="D15">
        <f>INDEX('AEO 2022 39'!53:53,MATCH(D$2,'AEO 2022 39'!$13:$13,0))</f>
        <v>0</v>
      </c>
      <c r="E15">
        <f>INDEX('AEO 2022 39'!53:53,MATCH(E$2,'AEO 2022 39'!$13:$13,0))</f>
        <v>0</v>
      </c>
      <c r="F15">
        <f>INDEX('AEO 2022 39'!53:53,MATCH(F$2,'AEO 2022 39'!$13:$13,0))</f>
        <v>0</v>
      </c>
      <c r="G15">
        <f>INDEX('AEO 2022 39'!53:53,MATCH(G$2,'AEO 2022 39'!$13:$13,0))</f>
        <v>0</v>
      </c>
      <c r="H15">
        <f>INDEX('AEO 2022 39'!53:53,MATCH(H$2,'AEO 2022 39'!$13:$13,0))</f>
        <v>0</v>
      </c>
      <c r="I15">
        <f>INDEX('AEO 2022 39'!53:53,MATCH(I$2,'AEO 2022 39'!$13:$13,0))</f>
        <v>0</v>
      </c>
      <c r="J15">
        <f>INDEX('AEO 2022 39'!53:53,MATCH(J$2,'AEO 2022 39'!$13:$13,0))</f>
        <v>0</v>
      </c>
      <c r="K15">
        <f>INDEX('AEO 2022 39'!53:53,MATCH(K$2,'AEO 2022 39'!$13:$13,0))</f>
        <v>0</v>
      </c>
      <c r="L15">
        <f>INDEX('AEO 2022 39'!53:53,MATCH(L$2,'AEO 2022 39'!$13:$13,0))</f>
        <v>0</v>
      </c>
      <c r="M15">
        <f>INDEX('AEO 2022 39'!53:53,MATCH(M$2,'AEO 2022 39'!$13:$13,0))</f>
        <v>0</v>
      </c>
      <c r="N15">
        <f>INDEX('AEO 2022 39'!53:53,MATCH(N$2,'AEO 2022 39'!$13:$13,0))</f>
        <v>0</v>
      </c>
      <c r="O15">
        <f>INDEX('AEO 2022 39'!53:53,MATCH(O$2,'AEO 2022 39'!$13:$13,0))</f>
        <v>0</v>
      </c>
      <c r="P15">
        <f>INDEX('AEO 2022 39'!53:53,MATCH(P$2,'AEO 2022 39'!$13:$13,0))</f>
        <v>0</v>
      </c>
      <c r="Q15">
        <f>INDEX('AEO 2022 39'!53:53,MATCH(Q$2,'AEO 2022 39'!$13:$13,0))</f>
        <v>0</v>
      </c>
      <c r="R15">
        <f>INDEX('AEO 2022 39'!53:53,MATCH(R$2,'AEO 2022 39'!$13:$13,0))</f>
        <v>0</v>
      </c>
      <c r="S15">
        <f>INDEX('AEO 2022 39'!53:53,MATCH(S$2,'AEO 2022 39'!$13:$13,0))</f>
        <v>0</v>
      </c>
      <c r="T15">
        <f>INDEX('AEO 2022 39'!53:53,MATCH(T$2,'AEO 2022 39'!$13:$13,0))</f>
        <v>0</v>
      </c>
      <c r="U15">
        <f>INDEX('AEO 2022 39'!53:53,MATCH(U$2,'AEO 2022 39'!$13:$13,0))</f>
        <v>0</v>
      </c>
      <c r="V15">
        <f>INDEX('AEO 2022 39'!53:53,MATCH(V$2,'AEO 2022 39'!$13:$13,0))</f>
        <v>0</v>
      </c>
      <c r="W15">
        <f>INDEX('AEO 2022 39'!53:53,MATCH(W$2,'AEO 2022 39'!$13:$13,0))</f>
        <v>0</v>
      </c>
      <c r="X15">
        <f>INDEX('AEO 2022 39'!53:53,MATCH(X$2,'AEO 2022 39'!$13:$13,0))</f>
        <v>0</v>
      </c>
      <c r="Y15">
        <f>INDEX('AEO 2022 39'!53:53,MATCH(Y$2,'AEO 2022 39'!$13:$13,0))</f>
        <v>0</v>
      </c>
      <c r="Z15">
        <f>INDEX('AEO 2022 39'!53:53,MATCH(Z$2,'AEO 2022 39'!$13:$13,0))</f>
        <v>0</v>
      </c>
      <c r="AA15">
        <f>INDEX('AEO 2022 39'!53:53,MATCH(AA$2,'AEO 2022 39'!$13:$13,0))</f>
        <v>0</v>
      </c>
      <c r="AB15">
        <f>INDEX('AEO 2022 39'!53:53,MATCH(AB$2,'AEO 2022 39'!$13:$13,0))</f>
        <v>0</v>
      </c>
      <c r="AC15">
        <f>INDEX('AEO 2022 39'!53:53,MATCH(AC$2,'AEO 2022 39'!$13:$13,0))</f>
        <v>0</v>
      </c>
      <c r="AD15">
        <f>INDEX('AEO 2022 39'!53:53,MATCH(AD$2,'AEO 2022 39'!$13:$13,0))</f>
        <v>0</v>
      </c>
      <c r="AE15">
        <f>INDEX('AEO 2022 39'!53:53,MATCH(AE$2,'AEO 2022 39'!$13:$13,0))</f>
        <v>0</v>
      </c>
      <c r="AF15">
        <f>INDEX('AEO 2022 39'!53:53,MATCH(AF$2,'AEO 2022 39'!$13:$13,0))</f>
        <v>0</v>
      </c>
    </row>
    <row r="17" spans="1:32" s="2" customFormat="1" x14ac:dyDescent="0.25">
      <c r="A17" s="2" t="s">
        <v>208</v>
      </c>
    </row>
    <row r="18" spans="1:32" x14ac:dyDescent="0.25">
      <c r="A18" t="s">
        <v>209</v>
      </c>
      <c r="B18">
        <f t="shared" ref="B18:AF18" si="0">B2</f>
        <v>2020</v>
      </c>
      <c r="C18">
        <f t="shared" si="0"/>
        <v>2021</v>
      </c>
      <c r="D18">
        <f t="shared" si="0"/>
        <v>2022</v>
      </c>
      <c r="E18">
        <f t="shared" si="0"/>
        <v>2023</v>
      </c>
      <c r="F18">
        <f t="shared" si="0"/>
        <v>2024</v>
      </c>
      <c r="G18">
        <f t="shared" si="0"/>
        <v>2025</v>
      </c>
      <c r="H18">
        <f t="shared" si="0"/>
        <v>2026</v>
      </c>
      <c r="I18">
        <f t="shared" si="0"/>
        <v>2027</v>
      </c>
      <c r="J18">
        <f t="shared" si="0"/>
        <v>2028</v>
      </c>
      <c r="K18">
        <f t="shared" si="0"/>
        <v>2029</v>
      </c>
      <c r="L18">
        <f t="shared" si="0"/>
        <v>2030</v>
      </c>
      <c r="M18">
        <f t="shared" si="0"/>
        <v>2031</v>
      </c>
      <c r="N18">
        <f t="shared" si="0"/>
        <v>2032</v>
      </c>
      <c r="O18">
        <f t="shared" si="0"/>
        <v>2033</v>
      </c>
      <c r="P18">
        <f t="shared" si="0"/>
        <v>2034</v>
      </c>
      <c r="Q18">
        <f t="shared" si="0"/>
        <v>2035</v>
      </c>
      <c r="R18">
        <f t="shared" si="0"/>
        <v>2036</v>
      </c>
      <c r="S18">
        <f t="shared" si="0"/>
        <v>2037</v>
      </c>
      <c r="T18">
        <f t="shared" si="0"/>
        <v>2038</v>
      </c>
      <c r="U18">
        <f t="shared" si="0"/>
        <v>2039</v>
      </c>
      <c r="V18">
        <f t="shared" si="0"/>
        <v>2040</v>
      </c>
      <c r="W18">
        <f t="shared" si="0"/>
        <v>2041</v>
      </c>
      <c r="X18">
        <f t="shared" si="0"/>
        <v>2042</v>
      </c>
      <c r="Y18">
        <f t="shared" si="0"/>
        <v>2043</v>
      </c>
      <c r="Z18">
        <f t="shared" si="0"/>
        <v>2044</v>
      </c>
      <c r="AA18">
        <f t="shared" si="0"/>
        <v>2045</v>
      </c>
      <c r="AB18">
        <f t="shared" si="0"/>
        <v>2046</v>
      </c>
      <c r="AC18">
        <f t="shared" si="0"/>
        <v>2047</v>
      </c>
      <c r="AD18">
        <f t="shared" si="0"/>
        <v>2048</v>
      </c>
      <c r="AE18">
        <f t="shared" si="0"/>
        <v>2049</v>
      </c>
      <c r="AF18">
        <f t="shared" si="0"/>
        <v>2050</v>
      </c>
    </row>
    <row r="19" spans="1:32" x14ac:dyDescent="0.25">
      <c r="A19" t="str">
        <f>A3</f>
        <v>100 Mile Electric Vehicle</v>
      </c>
      <c r="B19">
        <f t="shared" ref="B19:AF21" si="1">(SUM(B3,B11)/SUM(B$3:B$5,B$11:B$13))</f>
        <v>0.26125269959910014</v>
      </c>
      <c r="C19">
        <f t="shared" si="1"/>
        <v>0.178733804741949</v>
      </c>
      <c r="D19">
        <f t="shared" si="1"/>
        <v>0.15928452353832676</v>
      </c>
      <c r="E19">
        <f t="shared" si="1"/>
        <v>0.14671160003712905</v>
      </c>
      <c r="F19">
        <f t="shared" si="1"/>
        <v>0.13836477282826992</v>
      </c>
      <c r="G19">
        <f t="shared" si="1"/>
        <v>0.13283985636105305</v>
      </c>
      <c r="H19">
        <f t="shared" si="1"/>
        <v>0.12881782960869861</v>
      </c>
      <c r="I19">
        <f t="shared" si="1"/>
        <v>0.12573973632512411</v>
      </c>
      <c r="J19">
        <f t="shared" si="1"/>
        <v>0.12323918032267125</v>
      </c>
      <c r="K19">
        <f t="shared" si="1"/>
        <v>0.12111053242994174</v>
      </c>
      <c r="L19">
        <f t="shared" si="1"/>
        <v>0.11920506101536268</v>
      </c>
      <c r="M19">
        <f t="shared" si="1"/>
        <v>0.11727294585867969</v>
      </c>
      <c r="N19">
        <f t="shared" si="1"/>
        <v>0.11512106659755794</v>
      </c>
      <c r="O19">
        <f t="shared" si="1"/>
        <v>0.11290285534524271</v>
      </c>
      <c r="P19">
        <f t="shared" si="1"/>
        <v>0.11065847570940023</v>
      </c>
      <c r="Q19">
        <f t="shared" si="1"/>
        <v>0.10843210072221385</v>
      </c>
      <c r="R19">
        <f t="shared" si="1"/>
        <v>0.1062959509272238</v>
      </c>
      <c r="S19">
        <f t="shared" si="1"/>
        <v>0.10424308599910498</v>
      </c>
      <c r="T19">
        <f t="shared" si="1"/>
        <v>0.10226893134236392</v>
      </c>
      <c r="U19">
        <f t="shared" si="1"/>
        <v>0.10032975251496318</v>
      </c>
      <c r="V19">
        <f t="shared" si="1"/>
        <v>9.8329044503162877E-2</v>
      </c>
      <c r="W19">
        <f t="shared" si="1"/>
        <v>9.6247816777984552E-2</v>
      </c>
      <c r="X19">
        <f t="shared" si="1"/>
        <v>9.4087424067065065E-2</v>
      </c>
      <c r="Y19">
        <f t="shared" si="1"/>
        <v>9.1819016777075296E-2</v>
      </c>
      <c r="Z19">
        <f t="shared" si="1"/>
        <v>8.9510561404076941E-2</v>
      </c>
      <c r="AA19">
        <f t="shared" si="1"/>
        <v>8.7170770896877608E-2</v>
      </c>
      <c r="AB19">
        <f t="shared" si="1"/>
        <v>8.4841007988795486E-2</v>
      </c>
      <c r="AC19">
        <f t="shared" si="1"/>
        <v>8.2533447076562336E-2</v>
      </c>
      <c r="AD19">
        <f t="shared" si="1"/>
        <v>8.0260973745876554E-2</v>
      </c>
      <c r="AE19">
        <f t="shared" si="1"/>
        <v>7.8059640267756122E-2</v>
      </c>
      <c r="AF19">
        <f t="shared" si="1"/>
        <v>7.5961790612049912E-2</v>
      </c>
    </row>
    <row r="20" spans="1:32" x14ac:dyDescent="0.25">
      <c r="A20" t="str">
        <f>A4</f>
        <v>200 Mile Electric Vehicle</v>
      </c>
      <c r="B20">
        <f t="shared" ref="B20:P20" si="2">(SUM(B4,B12)/SUM(B$3:B$5,B$11:B$13))</f>
        <v>0.25720838443575439</v>
      </c>
      <c r="C20">
        <f t="shared" si="2"/>
        <v>0.21584946740616073</v>
      </c>
      <c r="D20">
        <f t="shared" si="2"/>
        <v>0.2540454976102699</v>
      </c>
      <c r="E20">
        <f t="shared" si="2"/>
        <v>0.28536790661501044</v>
      </c>
      <c r="F20">
        <f t="shared" si="2"/>
        <v>0.31296544008197641</v>
      </c>
      <c r="G20">
        <f t="shared" si="2"/>
        <v>0.33597464999814897</v>
      </c>
      <c r="H20">
        <f t="shared" si="2"/>
        <v>0.35547383533816224</v>
      </c>
      <c r="I20">
        <f t="shared" si="2"/>
        <v>0.372411930423801</v>
      </c>
      <c r="J20">
        <f t="shared" si="2"/>
        <v>0.38761142089579698</v>
      </c>
      <c r="K20">
        <f t="shared" si="2"/>
        <v>0.40166347851199979</v>
      </c>
      <c r="L20">
        <f t="shared" si="2"/>
        <v>0.41425066400052801</v>
      </c>
      <c r="M20">
        <f t="shared" si="2"/>
        <v>0.42589981977751112</v>
      </c>
      <c r="N20">
        <f t="shared" si="2"/>
        <v>0.43712374560902223</v>
      </c>
      <c r="O20">
        <f t="shared" si="2"/>
        <v>0.44776461783892274</v>
      </c>
      <c r="P20">
        <f t="shared" si="2"/>
        <v>0.45779468842019699</v>
      </c>
      <c r="Q20">
        <f t="shared" si="1"/>
        <v>0.46727254242382721</v>
      </c>
      <c r="R20">
        <f t="shared" si="1"/>
        <v>0.47621742927185884</v>
      </c>
      <c r="S20">
        <f t="shared" si="1"/>
        <v>0.48469435648781034</v>
      </c>
      <c r="T20">
        <f t="shared" si="1"/>
        <v>0.49273172591838132</v>
      </c>
      <c r="U20">
        <f t="shared" si="1"/>
        <v>0.50030667499811987</v>
      </c>
      <c r="V20">
        <f t="shared" si="1"/>
        <v>0.50749263445473203</v>
      </c>
      <c r="W20">
        <f t="shared" si="1"/>
        <v>0.51421153366715366</v>
      </c>
      <c r="X20">
        <f t="shared" si="1"/>
        <v>0.52055003185678761</v>
      </c>
      <c r="Y20">
        <f t="shared" si="1"/>
        <v>0.52639414844711863</v>
      </c>
      <c r="Z20">
        <f t="shared" si="1"/>
        <v>0.53182643227499826</v>
      </c>
      <c r="AA20">
        <f t="shared" si="1"/>
        <v>0.53680236332721243</v>
      </c>
      <c r="AB20">
        <f t="shared" si="1"/>
        <v>0.54144599636967949</v>
      </c>
      <c r="AC20">
        <f t="shared" si="1"/>
        <v>0.54578341649056805</v>
      </c>
      <c r="AD20">
        <f t="shared" si="1"/>
        <v>0.54984073664422106</v>
      </c>
      <c r="AE20">
        <f t="shared" si="1"/>
        <v>0.55363699775272301</v>
      </c>
      <c r="AF20">
        <f t="shared" si="1"/>
        <v>0.5571986283610133</v>
      </c>
    </row>
    <row r="21" spans="1:32" x14ac:dyDescent="0.25">
      <c r="A21" t="str">
        <f>A5</f>
        <v>300 Mile Electric Vehicle</v>
      </c>
      <c r="B21">
        <f t="shared" si="1"/>
        <v>0.48153891596514548</v>
      </c>
      <c r="C21">
        <f t="shared" si="1"/>
        <v>0.60541672785189038</v>
      </c>
      <c r="D21">
        <f t="shared" si="1"/>
        <v>0.58666997885140337</v>
      </c>
      <c r="E21">
        <f t="shared" si="1"/>
        <v>0.56792049334786054</v>
      </c>
      <c r="F21">
        <f t="shared" si="1"/>
        <v>0.54866978708975367</v>
      </c>
      <c r="G21">
        <f t="shared" si="1"/>
        <v>0.53118549364079792</v>
      </c>
      <c r="H21">
        <f t="shared" si="1"/>
        <v>0.51570833505313929</v>
      </c>
      <c r="I21">
        <f t="shared" si="1"/>
        <v>0.50184833325107503</v>
      </c>
      <c r="J21">
        <f t="shared" si="1"/>
        <v>0.48914939878153174</v>
      </c>
      <c r="K21">
        <f t="shared" si="1"/>
        <v>0.47722598905805846</v>
      </c>
      <c r="L21">
        <f t="shared" si="1"/>
        <v>0.46654427498410922</v>
      </c>
      <c r="M21">
        <f t="shared" si="1"/>
        <v>0.45682723436380918</v>
      </c>
      <c r="N21">
        <f t="shared" si="1"/>
        <v>0.44775518779341988</v>
      </c>
      <c r="O21">
        <f t="shared" si="1"/>
        <v>0.43933252681583462</v>
      </c>
      <c r="P21">
        <f t="shared" si="1"/>
        <v>0.43154683587040277</v>
      </c>
      <c r="Q21">
        <f t="shared" si="1"/>
        <v>0.42429535685395903</v>
      </c>
      <c r="R21">
        <f t="shared" si="1"/>
        <v>0.41748661980091734</v>
      </c>
      <c r="S21">
        <f t="shared" si="1"/>
        <v>0.41106255751308457</v>
      </c>
      <c r="T21">
        <f t="shared" si="1"/>
        <v>0.40499934273925475</v>
      </c>
      <c r="U21">
        <f t="shared" si="1"/>
        <v>0.39936357248691695</v>
      </c>
      <c r="V21">
        <f t="shared" si="1"/>
        <v>0.3941783210421051</v>
      </c>
      <c r="W21">
        <f t="shared" si="1"/>
        <v>0.38954064955486173</v>
      </c>
      <c r="X21">
        <f t="shared" si="1"/>
        <v>0.38536254407614723</v>
      </c>
      <c r="Y21">
        <f t="shared" si="1"/>
        <v>0.38178683477580616</v>
      </c>
      <c r="Z21">
        <f t="shared" si="1"/>
        <v>0.37866300632092487</v>
      </c>
      <c r="AA21">
        <f t="shared" si="1"/>
        <v>0.37602686577590988</v>
      </c>
      <c r="AB21">
        <f t="shared" si="1"/>
        <v>0.37371299564152505</v>
      </c>
      <c r="AC21">
        <f t="shared" si="1"/>
        <v>0.37168313643286971</v>
      </c>
      <c r="AD21">
        <f t="shared" si="1"/>
        <v>0.3698982896099024</v>
      </c>
      <c r="AE21">
        <f t="shared" si="1"/>
        <v>0.36830336197952085</v>
      </c>
      <c r="AF21">
        <f t="shared" si="1"/>
        <v>0.36683958102693659</v>
      </c>
    </row>
    <row r="23" spans="1:32" x14ac:dyDescent="0.25">
      <c r="A23" t="s">
        <v>210</v>
      </c>
    </row>
    <row r="24" spans="1:32" x14ac:dyDescent="0.25">
      <c r="A24" t="str">
        <f>A6</f>
        <v>Plug-in 10 Gasoline Hybrid</v>
      </c>
      <c r="B24">
        <f t="shared" ref="B24:AF24" si="3">SUM(B6,B14)/SUM(B$6:B$7,B$14:B$15)</f>
        <v>0.68048761957135206</v>
      </c>
      <c r="C24">
        <f t="shared" si="3"/>
        <v>0.64795851440973484</v>
      </c>
      <c r="D24">
        <f t="shared" si="3"/>
        <v>0.7366564500625693</v>
      </c>
      <c r="E24">
        <f t="shared" si="3"/>
        <v>0.79762596033589428</v>
      </c>
      <c r="F24">
        <f t="shared" si="3"/>
        <v>0.83736855242167407</v>
      </c>
      <c r="G24">
        <f t="shared" si="3"/>
        <v>0.86491313339785325</v>
      </c>
      <c r="H24">
        <f t="shared" si="3"/>
        <v>0.88534439842318724</v>
      </c>
      <c r="I24">
        <f t="shared" si="3"/>
        <v>0.90135753781624739</v>
      </c>
      <c r="J24">
        <f t="shared" si="3"/>
        <v>0.91460488715109134</v>
      </c>
      <c r="K24">
        <f t="shared" si="3"/>
        <v>0.92590456201800908</v>
      </c>
      <c r="L24">
        <f t="shared" si="3"/>
        <v>0.93570734151498858</v>
      </c>
      <c r="M24">
        <f t="shared" si="3"/>
        <v>0.94431964508570287</v>
      </c>
      <c r="N24">
        <f t="shared" si="3"/>
        <v>0.95199196345143167</v>
      </c>
      <c r="O24">
        <f t="shared" si="3"/>
        <v>0.95876411006540985</v>
      </c>
      <c r="P24">
        <f t="shared" si="3"/>
        <v>0.96464649900781607</v>
      </c>
      <c r="Q24">
        <f t="shared" si="3"/>
        <v>0.96968764072492608</v>
      </c>
      <c r="R24">
        <f t="shared" si="3"/>
        <v>0.97393424496625824</v>
      </c>
      <c r="S24">
        <f t="shared" si="3"/>
        <v>0.97742597502947137</v>
      </c>
      <c r="T24">
        <f t="shared" si="3"/>
        <v>0.98021283619158395</v>
      </c>
      <c r="U24">
        <f t="shared" si="3"/>
        <v>0.98236817865819437</v>
      </c>
      <c r="V24">
        <f t="shared" si="3"/>
        <v>0.98403203527548466</v>
      </c>
      <c r="W24">
        <f t="shared" si="3"/>
        <v>0.98534189022801077</v>
      </c>
      <c r="X24">
        <f t="shared" si="3"/>
        <v>0.9862676697849837</v>
      </c>
      <c r="Y24">
        <f t="shared" si="3"/>
        <v>0.98686237648706809</v>
      </c>
      <c r="Z24">
        <f t="shared" si="3"/>
        <v>0.98731456360013181</v>
      </c>
      <c r="AA24">
        <f t="shared" si="3"/>
        <v>0.9876914952317124</v>
      </c>
      <c r="AB24">
        <f t="shared" si="3"/>
        <v>0.98800337993259635</v>
      </c>
      <c r="AC24">
        <f t="shared" si="3"/>
        <v>0.98827486117186503</v>
      </c>
      <c r="AD24">
        <f t="shared" si="3"/>
        <v>0.9885185438521964</v>
      </c>
      <c r="AE24">
        <f t="shared" si="3"/>
        <v>0.98872752756801419</v>
      </c>
      <c r="AF24">
        <f t="shared" si="3"/>
        <v>0.98892532099408581</v>
      </c>
    </row>
    <row r="25" spans="1:32" x14ac:dyDescent="0.25">
      <c r="A25" t="str">
        <f>A7</f>
        <v>Plug-in 40 Gasoline Hybrid</v>
      </c>
      <c r="B25">
        <f t="shared" ref="B25:AF25" si="4">SUM(B7,B15)/SUM(B$6:B$7,B$14:B$15)</f>
        <v>0.31951238042864794</v>
      </c>
      <c r="C25">
        <f t="shared" si="4"/>
        <v>0.35204148559026505</v>
      </c>
      <c r="D25">
        <f t="shared" si="4"/>
        <v>0.26334354993743087</v>
      </c>
      <c r="E25">
        <f t="shared" si="4"/>
        <v>0.20237403966410575</v>
      </c>
      <c r="F25">
        <f t="shared" si="4"/>
        <v>0.16263144757832593</v>
      </c>
      <c r="G25">
        <f t="shared" si="4"/>
        <v>0.13508686660214683</v>
      </c>
      <c r="H25">
        <f t="shared" si="4"/>
        <v>0.1146556015768128</v>
      </c>
      <c r="I25">
        <f t="shared" si="4"/>
        <v>9.8642462183752527E-2</v>
      </c>
      <c r="J25">
        <f t="shared" si="4"/>
        <v>8.5395112848908758E-2</v>
      </c>
      <c r="K25">
        <f t="shared" si="4"/>
        <v>7.4095437981991003E-2</v>
      </c>
      <c r="L25">
        <f t="shared" si="4"/>
        <v>6.4292658485011464E-2</v>
      </c>
      <c r="M25">
        <f t="shared" si="4"/>
        <v>5.568035491429716E-2</v>
      </c>
      <c r="N25">
        <f t="shared" si="4"/>
        <v>4.8008036548568306E-2</v>
      </c>
      <c r="O25">
        <f t="shared" si="4"/>
        <v>4.1235889934590007E-2</v>
      </c>
      <c r="P25">
        <f t="shared" si="4"/>
        <v>3.5353500992184018E-2</v>
      </c>
      <c r="Q25">
        <f t="shared" si="4"/>
        <v>3.0312359275073836E-2</v>
      </c>
      <c r="R25">
        <f t="shared" si="4"/>
        <v>2.6065755033741693E-2</v>
      </c>
      <c r="S25">
        <f t="shared" si="4"/>
        <v>2.2574024970528701E-2</v>
      </c>
      <c r="T25">
        <f t="shared" si="4"/>
        <v>1.9787163808415987E-2</v>
      </c>
      <c r="U25">
        <f t="shared" si="4"/>
        <v>1.7631821341805642E-2</v>
      </c>
      <c r="V25">
        <f t="shared" si="4"/>
        <v>1.5967964724515355E-2</v>
      </c>
      <c r="W25">
        <f t="shared" si="4"/>
        <v>1.4658109771989284E-2</v>
      </c>
      <c r="X25">
        <f t="shared" si="4"/>
        <v>1.3732330215016401E-2</v>
      </c>
      <c r="Y25">
        <f t="shared" si="4"/>
        <v>1.3137623512931906E-2</v>
      </c>
      <c r="Z25">
        <f t="shared" si="4"/>
        <v>1.2685436399868171E-2</v>
      </c>
      <c r="AA25">
        <f t="shared" si="4"/>
        <v>1.2308504768287513E-2</v>
      </c>
      <c r="AB25">
        <f t="shared" si="4"/>
        <v>1.19966200674037E-2</v>
      </c>
      <c r="AC25">
        <f t="shared" si="4"/>
        <v>1.1725138828134845E-2</v>
      </c>
      <c r="AD25">
        <f t="shared" si="4"/>
        <v>1.1481456147803609E-2</v>
      </c>
      <c r="AE25">
        <f t="shared" si="4"/>
        <v>1.1272472431985717E-2</v>
      </c>
      <c r="AF25">
        <f t="shared" si="4"/>
        <v>1.1074679005914257E-2</v>
      </c>
    </row>
    <row r="27" spans="1:32" s="2" customFormat="1" x14ac:dyDescent="0.25">
      <c r="A27" s="2" t="s">
        <v>212</v>
      </c>
    </row>
    <row r="28" spans="1:32" x14ac:dyDescent="0.25">
      <c r="B28">
        <f t="shared" ref="B28:AF28" si="5">B2</f>
        <v>2020</v>
      </c>
      <c r="C28">
        <f t="shared" si="5"/>
        <v>2021</v>
      </c>
      <c r="D28">
        <f t="shared" si="5"/>
        <v>2022</v>
      </c>
      <c r="E28">
        <f t="shared" si="5"/>
        <v>2023</v>
      </c>
      <c r="F28">
        <f t="shared" si="5"/>
        <v>2024</v>
      </c>
      <c r="G28">
        <f t="shared" si="5"/>
        <v>2025</v>
      </c>
      <c r="H28">
        <f t="shared" si="5"/>
        <v>2026</v>
      </c>
      <c r="I28">
        <f t="shared" si="5"/>
        <v>2027</v>
      </c>
      <c r="J28">
        <f t="shared" si="5"/>
        <v>2028</v>
      </c>
      <c r="K28">
        <f t="shared" si="5"/>
        <v>2029</v>
      </c>
      <c r="L28">
        <f t="shared" si="5"/>
        <v>2030</v>
      </c>
      <c r="M28">
        <f t="shared" si="5"/>
        <v>2031</v>
      </c>
      <c r="N28">
        <f t="shared" si="5"/>
        <v>2032</v>
      </c>
      <c r="O28">
        <f t="shared" si="5"/>
        <v>2033</v>
      </c>
      <c r="P28">
        <f t="shared" si="5"/>
        <v>2034</v>
      </c>
      <c r="Q28">
        <f t="shared" si="5"/>
        <v>2035</v>
      </c>
      <c r="R28">
        <f t="shared" si="5"/>
        <v>2036</v>
      </c>
      <c r="S28">
        <f t="shared" si="5"/>
        <v>2037</v>
      </c>
      <c r="T28">
        <f t="shared" si="5"/>
        <v>2038</v>
      </c>
      <c r="U28">
        <f t="shared" si="5"/>
        <v>2039</v>
      </c>
      <c r="V28">
        <f t="shared" si="5"/>
        <v>2040</v>
      </c>
      <c r="W28">
        <f t="shared" si="5"/>
        <v>2041</v>
      </c>
      <c r="X28">
        <f t="shared" si="5"/>
        <v>2042</v>
      </c>
      <c r="Y28">
        <f t="shared" si="5"/>
        <v>2043</v>
      </c>
      <c r="Z28">
        <f t="shared" si="5"/>
        <v>2044</v>
      </c>
      <c r="AA28">
        <f t="shared" si="5"/>
        <v>2045</v>
      </c>
      <c r="AB28">
        <f t="shared" si="5"/>
        <v>2046</v>
      </c>
      <c r="AC28">
        <f t="shared" si="5"/>
        <v>2047</v>
      </c>
      <c r="AD28">
        <f t="shared" si="5"/>
        <v>2048</v>
      </c>
      <c r="AE28">
        <f t="shared" si="5"/>
        <v>2049</v>
      </c>
      <c r="AF28">
        <f t="shared" si="5"/>
        <v>2050</v>
      </c>
    </row>
    <row r="29" spans="1:32" x14ac:dyDescent="0.25">
      <c r="A29" t="str">
        <f>'AEO 2021 42'!A72</f>
        <v>Minicompact</v>
      </c>
      <c r="B29">
        <f>(INDEX('AEO 2021 42'!72:72,MATCH(B$28,'AEO 2021 42'!$14:$14,0))/100)*(SUM(B$3:B$5)/SUM(B$3:B$5,B$11:B$13))</f>
        <v>3.1908144080573801E-3</v>
      </c>
      <c r="C29">
        <f>(INDEX('AEO 2022 42'!77:77,MATCH(C$28,'AEO 2022 42'!$13:$13,0))/100)*(SUM(C$3:C$5)/SUM(C$3:C$5,C$11:C$13))</f>
        <v>3.1284669475539085E-3</v>
      </c>
      <c r="D29">
        <f>(INDEX('AEO 2022 42'!77:77,MATCH(D$28,'AEO 2022 42'!$13:$13,0))/100)*(SUM(D$3:D$5)/SUM(D$3:D$5,D$11:D$13))</f>
        <v>2.7530343836245142E-3</v>
      </c>
      <c r="E29">
        <f>(INDEX('AEO 2022 42'!77:77,MATCH(E$28,'AEO 2022 42'!$13:$13,0))/100)*(SUM(E$3:E$5)/SUM(E$3:E$5,E$11:E$13))</f>
        <v>2.3971452951444742E-3</v>
      </c>
      <c r="F29">
        <f>(INDEX('AEO 2022 42'!77:77,MATCH(F$28,'AEO 2022 42'!$13:$13,0))/100)*(SUM(F$3:F$5)/SUM(F$3:F$5,F$11:F$13))</f>
        <v>2.282743260774908E-3</v>
      </c>
      <c r="G29">
        <f>(INDEX('AEO 2022 42'!77:77,MATCH(G$28,'AEO 2022 42'!$13:$13,0))/100)*(SUM(G$3:G$5)/SUM(G$3:G$5,G$11:G$13))</f>
        <v>2.1827667724512445E-3</v>
      </c>
      <c r="H29">
        <f>(INDEX('AEO 2022 42'!77:77,MATCH(H$28,'AEO 2022 42'!$13:$13,0))/100)*(SUM(H$3:H$5)/SUM(H$3:H$5,H$11:H$13))</f>
        <v>2.1127283104998892E-3</v>
      </c>
      <c r="I29">
        <f>(INDEX('AEO 2022 42'!77:77,MATCH(I$28,'AEO 2022 42'!$13:$13,0))/100)*(SUM(I$3:I$5)/SUM(I$3:I$5,I$11:I$13))</f>
        <v>2.0478203551825632E-3</v>
      </c>
      <c r="J29">
        <f>(INDEX('AEO 2022 42'!77:77,MATCH(J$28,'AEO 2022 42'!$13:$13,0))/100)*(SUM(J$3:J$5)/SUM(J$3:J$5,J$11:J$13))</f>
        <v>1.9727989815568584E-3</v>
      </c>
      <c r="K29">
        <f>(INDEX('AEO 2022 42'!77:77,MATCH(K$28,'AEO 2022 42'!$13:$13,0))/100)*(SUM(K$3:K$5)/SUM(K$3:K$5,K$11:K$13))</f>
        <v>1.9059400394098101E-3</v>
      </c>
      <c r="L29">
        <f>(INDEX('AEO 2022 42'!77:77,MATCH(L$28,'AEO 2022 42'!$13:$13,0))/100)*(SUM(L$3:L$5)/SUM(L$3:L$5,L$11:L$13))</f>
        <v>1.8609579722154439E-3</v>
      </c>
      <c r="M29">
        <f>(INDEX('AEO 2022 42'!77:77,MATCH(M$28,'AEO 2022 42'!$13:$13,0))/100)*(SUM(M$3:M$5)/SUM(M$3:M$5,M$11:M$13))</f>
        <v>1.7947688575846432E-3</v>
      </c>
      <c r="N29">
        <f>(INDEX('AEO 2022 42'!77:77,MATCH(N$28,'AEO 2022 42'!$13:$13,0))/100)*(SUM(N$3:N$5)/SUM(N$3:N$5,N$11:N$13))</f>
        <v>1.8143722986739236E-3</v>
      </c>
      <c r="O29">
        <f>(INDEX('AEO 2022 42'!77:77,MATCH(O$28,'AEO 2022 42'!$13:$13,0))/100)*(SUM(O$3:O$5)/SUM(O$3:O$5,O$11:O$13))</f>
        <v>1.717626673359541E-3</v>
      </c>
      <c r="P29">
        <f>(INDEX('AEO 2022 42'!77:77,MATCH(P$28,'AEO 2022 42'!$13:$13,0))/100)*(SUM(P$3:P$5)/SUM(P$3:P$5,P$11:P$13))</f>
        <v>1.677477215296184E-3</v>
      </c>
      <c r="Q29">
        <f>(INDEX('AEO 2022 42'!77:77,MATCH(Q$28,'AEO 2022 42'!$13:$13,0))/100)*(SUM(Q$3:Q$5)/SUM(Q$3:Q$5,Q$11:Q$13))</f>
        <v>1.6479196100941966E-3</v>
      </c>
      <c r="R29">
        <f>(INDEX('AEO 2022 42'!77:77,MATCH(R$28,'AEO 2022 42'!$13:$13,0))/100)*(SUM(R$3:R$5)/SUM(R$3:R$5,R$11:R$13))</f>
        <v>1.6121578087315797E-3</v>
      </c>
      <c r="S29">
        <f>(INDEX('AEO 2022 42'!77:77,MATCH(S$28,'AEO 2022 42'!$13:$13,0))/100)*(SUM(S$3:S$5)/SUM(S$3:S$5,S$11:S$13))</f>
        <v>1.5872302077505839E-3</v>
      </c>
      <c r="T29">
        <f>(INDEX('AEO 2022 42'!77:77,MATCH(T$28,'AEO 2022 42'!$13:$13,0))/100)*(SUM(T$3:T$5)/SUM(T$3:T$5,T$11:T$13))</f>
        <v>1.5674606527024764E-3</v>
      </c>
      <c r="U29">
        <f>(INDEX('AEO 2022 42'!77:77,MATCH(U$28,'AEO 2022 42'!$13:$13,0))/100)*(SUM(U$3:U$5)/SUM(U$3:U$5,U$11:U$13))</f>
        <v>1.5363395586608453E-3</v>
      </c>
      <c r="V29">
        <f>(INDEX('AEO 2022 42'!77:77,MATCH(V$28,'AEO 2022 42'!$13:$13,0))/100)*(SUM(V$3:V$5)/SUM(V$3:V$5,V$11:V$13))</f>
        <v>1.5369686337452833E-3</v>
      </c>
      <c r="W29">
        <f>(INDEX('AEO 2022 42'!77:77,MATCH(W$28,'AEO 2022 42'!$13:$13,0))/100)*(SUM(W$3:W$5)/SUM(W$3:W$5,W$11:W$13))</f>
        <v>1.5134100705996561E-3</v>
      </c>
      <c r="X29">
        <f>(INDEX('AEO 2022 42'!77:77,MATCH(X$28,'AEO 2022 42'!$13:$13,0))/100)*(SUM(X$3:X$5)/SUM(X$3:X$5,X$11:X$13))</f>
        <v>1.5025360808610794E-3</v>
      </c>
      <c r="Y29">
        <f>(INDEX('AEO 2022 42'!77:77,MATCH(Y$28,'AEO 2022 42'!$13:$13,0))/100)*(SUM(Y$3:Y$5)/SUM(Y$3:Y$5,Y$11:Y$13))</f>
        <v>1.4958020843751552E-3</v>
      </c>
      <c r="Z29">
        <f>(INDEX('AEO 2022 42'!77:77,MATCH(Z$28,'AEO 2022 42'!$13:$13,0))/100)*(SUM(Z$3:Z$5)/SUM(Z$3:Z$5,Z$11:Z$13))</f>
        <v>1.4821090115195181E-3</v>
      </c>
      <c r="AA29">
        <f>(INDEX('AEO 2022 42'!77:77,MATCH(AA$28,'AEO 2022 42'!$13:$13,0))/100)*(SUM(AA$3:AA$5)/SUM(AA$3:AA$5,AA$11:AA$13))</f>
        <v>1.4742479406475899E-3</v>
      </c>
      <c r="AB29">
        <f>(INDEX('AEO 2022 42'!77:77,MATCH(AB$28,'AEO 2022 42'!$13:$13,0))/100)*(SUM(AB$3:AB$5)/SUM(AB$3:AB$5,AB$11:AB$13))</f>
        <v>1.4734013845916934E-3</v>
      </c>
      <c r="AC29">
        <f>(INDEX('AEO 2022 42'!77:77,MATCH(AC$28,'AEO 2022 42'!$13:$13,0))/100)*(SUM(AC$3:AC$5)/SUM(AC$3:AC$5,AC$11:AC$13))</f>
        <v>1.4662684202498952E-3</v>
      </c>
      <c r="AD29">
        <f>(INDEX('AEO 2022 42'!77:77,MATCH(AD$28,'AEO 2022 42'!$13:$13,0))/100)*(SUM(AD$3:AD$5)/SUM(AD$3:AD$5,AD$11:AD$13))</f>
        <v>1.462495018775676E-3</v>
      </c>
      <c r="AE29">
        <f>(INDEX('AEO 2022 42'!77:77,MATCH(AE$28,'AEO 2022 42'!$13:$13,0))/100)*(SUM(AE$3:AE$5)/SUM(AE$3:AE$5,AE$11:AE$13))</f>
        <v>1.4627272045908265E-3</v>
      </c>
      <c r="AF29">
        <f>(INDEX('AEO 2022 42'!77:77,MATCH(AF$28,'AEO 2022 42'!$13:$13,0))/100)*(SUM(AF$3:AF$5)/SUM(AF$3:AF$5,AF$11:AF$13))</f>
        <v>1.4484793376752039E-3</v>
      </c>
    </row>
    <row r="30" spans="1:32" x14ac:dyDescent="0.25">
      <c r="A30" t="str">
        <f>'AEO 2021 42'!A73</f>
        <v>Subcompact</v>
      </c>
      <c r="B30">
        <f>(INDEX('AEO 2021 42'!73:73,MATCH(B$28,'AEO 2021 42'!$14:$14,0))/100)*(SUM(B$3:B$5)/SUM(B$3:B$5,B$11:B$13))</f>
        <v>3.149834995527602E-2</v>
      </c>
      <c r="C30">
        <f>(INDEX('AEO 2022 42'!78:78,MATCH(C$28,'AEO 2022 42'!$13:$13,0))/100)*(SUM(C$3:C$5)/SUM(C$3:C$5,C$11:C$13))</f>
        <v>4.4251872934575109E-2</v>
      </c>
      <c r="D30">
        <f>(INDEX('AEO 2022 42'!78:78,MATCH(D$28,'AEO 2022 42'!$13:$13,0))/100)*(SUM(D$3:D$5)/SUM(D$3:D$5,D$11:D$13))</f>
        <v>3.8370644482043192E-2</v>
      </c>
      <c r="E30">
        <f>(INDEX('AEO 2022 42'!78:78,MATCH(E$28,'AEO 2022 42'!$13:$13,0))/100)*(SUM(E$3:E$5)/SUM(E$3:E$5,E$11:E$13))</f>
        <v>3.2639460748258672E-2</v>
      </c>
      <c r="F30">
        <f>(INDEX('AEO 2022 42'!78:78,MATCH(F$28,'AEO 2022 42'!$13:$13,0))/100)*(SUM(F$3:F$5)/SUM(F$3:F$5,F$11:F$13))</f>
        <v>3.0285580877094324E-2</v>
      </c>
      <c r="G30">
        <f>(INDEX('AEO 2022 42'!78:78,MATCH(G$28,'AEO 2022 42'!$13:$13,0))/100)*(SUM(G$3:G$5)/SUM(G$3:G$5,G$11:G$13))</f>
        <v>2.8522237363998091E-2</v>
      </c>
      <c r="H30">
        <f>(INDEX('AEO 2022 42'!78:78,MATCH(H$28,'AEO 2022 42'!$13:$13,0))/100)*(SUM(H$3:H$5)/SUM(H$3:H$5,H$11:H$13))</f>
        <v>2.7183696754726309E-2</v>
      </c>
      <c r="I30">
        <f>(INDEX('AEO 2022 42'!78:78,MATCH(I$28,'AEO 2022 42'!$13:$13,0))/100)*(SUM(I$3:I$5)/SUM(I$3:I$5,I$11:I$13))</f>
        <v>2.5885846504714399E-2</v>
      </c>
      <c r="J30">
        <f>(INDEX('AEO 2022 42'!78:78,MATCH(J$28,'AEO 2022 42'!$13:$13,0))/100)*(SUM(J$3:J$5)/SUM(J$3:J$5,J$11:J$13))</f>
        <v>2.4760624073535895E-2</v>
      </c>
      <c r="K30">
        <f>(INDEX('AEO 2022 42'!78:78,MATCH(K$28,'AEO 2022 42'!$13:$13,0))/100)*(SUM(K$3:K$5)/SUM(K$3:K$5,K$11:K$13))</f>
        <v>2.3689715225497045E-2</v>
      </c>
      <c r="L30">
        <f>(INDEX('AEO 2022 42'!78:78,MATCH(L$28,'AEO 2022 42'!$13:$13,0))/100)*(SUM(L$3:L$5)/SUM(L$3:L$5,L$11:L$13))</f>
        <v>2.2939548254880149E-2</v>
      </c>
      <c r="M30">
        <f>(INDEX('AEO 2022 42'!78:78,MATCH(M$28,'AEO 2022 42'!$13:$13,0))/100)*(SUM(M$3:M$5)/SUM(M$3:M$5,M$11:M$13))</f>
        <v>2.1977457307048368E-2</v>
      </c>
      <c r="N30">
        <f>(INDEX('AEO 2022 42'!78:78,MATCH(N$28,'AEO 2022 42'!$13:$13,0))/100)*(SUM(N$3:N$5)/SUM(N$3:N$5,N$11:N$13))</f>
        <v>2.1694621759863326E-2</v>
      </c>
      <c r="O30">
        <f>(INDEX('AEO 2022 42'!78:78,MATCH(O$28,'AEO 2022 42'!$13:$13,0))/100)*(SUM(O$3:O$5)/SUM(O$3:O$5,O$11:O$13))</f>
        <v>2.0651311049670603E-2</v>
      </c>
      <c r="P30">
        <f>(INDEX('AEO 2022 42'!78:78,MATCH(P$28,'AEO 2022 42'!$13:$13,0))/100)*(SUM(P$3:P$5)/SUM(P$3:P$5,P$11:P$13))</f>
        <v>2.0051935342099241E-2</v>
      </c>
      <c r="Q30">
        <f>(INDEX('AEO 2022 42'!78:78,MATCH(Q$28,'AEO 2022 42'!$13:$13,0))/100)*(SUM(Q$3:Q$5)/SUM(Q$3:Q$5,Q$11:Q$13))</f>
        <v>1.9537669938730857E-2</v>
      </c>
      <c r="R30">
        <f>(INDEX('AEO 2022 42'!78:78,MATCH(R$28,'AEO 2022 42'!$13:$13,0))/100)*(SUM(R$3:R$5)/SUM(R$3:R$5,R$11:R$13))</f>
        <v>1.904878876415422E-2</v>
      </c>
      <c r="S30">
        <f>(INDEX('AEO 2022 42'!78:78,MATCH(S$28,'AEO 2022 42'!$13:$13,0))/100)*(SUM(S$3:S$5)/SUM(S$3:S$5,S$11:S$13))</f>
        <v>1.8659920351833469E-2</v>
      </c>
      <c r="T30">
        <f>(INDEX('AEO 2022 42'!78:78,MATCH(T$28,'AEO 2022 42'!$13:$13,0))/100)*(SUM(T$3:T$5)/SUM(T$3:T$5,T$11:T$13))</f>
        <v>1.8331040567249123E-2</v>
      </c>
      <c r="U30">
        <f>(INDEX('AEO 2022 42'!78:78,MATCH(U$28,'AEO 2022 42'!$13:$13,0))/100)*(SUM(U$3:U$5)/SUM(U$3:U$5,U$11:U$13))</f>
        <v>1.7897402281090508E-2</v>
      </c>
      <c r="V30">
        <f>(INDEX('AEO 2022 42'!78:78,MATCH(V$28,'AEO 2022 42'!$13:$13,0))/100)*(SUM(V$3:V$5)/SUM(V$3:V$5,V$11:V$13))</f>
        <v>1.7802245086007959E-2</v>
      </c>
      <c r="W30">
        <f>(INDEX('AEO 2022 42'!78:78,MATCH(W$28,'AEO 2022 42'!$13:$13,0))/100)*(SUM(W$3:W$5)/SUM(W$3:W$5,W$11:W$13))</f>
        <v>1.7474774536847742E-2</v>
      </c>
      <c r="X30">
        <f>(INDEX('AEO 2022 42'!78:78,MATCH(X$28,'AEO 2022 42'!$13:$13,0))/100)*(SUM(X$3:X$5)/SUM(X$3:X$5,X$11:X$13))</f>
        <v>1.7281427537624659E-2</v>
      </c>
      <c r="Y30">
        <f>(INDEX('AEO 2022 42'!78:78,MATCH(Y$28,'AEO 2022 42'!$13:$13,0))/100)*(SUM(Y$3:Y$5)/SUM(Y$3:Y$5,Y$11:Y$13))</f>
        <v>1.7140649494900389E-2</v>
      </c>
      <c r="Z30">
        <f>(INDEX('AEO 2022 42'!78:78,MATCH(Z$28,'AEO 2022 42'!$13:$13,0))/100)*(SUM(Z$3:Z$5)/SUM(Z$3:Z$5,Z$11:Z$13))</f>
        <v>1.6936152213430429E-2</v>
      </c>
      <c r="AA30">
        <f>(INDEX('AEO 2022 42'!78:78,MATCH(AA$28,'AEO 2022 42'!$13:$13,0))/100)*(SUM(AA$3:AA$5)/SUM(AA$3:AA$5,AA$11:AA$13))</f>
        <v>1.6791869703658709E-2</v>
      </c>
      <c r="AB30">
        <f>(INDEX('AEO 2022 42'!78:78,MATCH(AB$28,'AEO 2022 42'!$13:$13,0))/100)*(SUM(AB$3:AB$5)/SUM(AB$3:AB$5,AB$11:AB$13))</f>
        <v>1.6720466649685219E-2</v>
      </c>
      <c r="AC30">
        <f>(INDEX('AEO 2022 42'!78:78,MATCH(AC$28,'AEO 2022 42'!$13:$13,0))/100)*(SUM(AC$3:AC$5)/SUM(AC$3:AC$5,AC$11:AC$13))</f>
        <v>1.6601374348761678E-2</v>
      </c>
      <c r="AD30">
        <f>(INDEX('AEO 2022 42'!78:78,MATCH(AD$28,'AEO 2022 42'!$13:$13,0))/100)*(SUM(AD$3:AD$5)/SUM(AD$3:AD$5,AD$11:AD$13))</f>
        <v>1.6505129007296653E-2</v>
      </c>
      <c r="AE30">
        <f>(INDEX('AEO 2022 42'!78:78,MATCH(AE$28,'AEO 2022 42'!$13:$13,0))/100)*(SUM(AE$3:AE$5)/SUM(AE$3:AE$5,AE$11:AE$13))</f>
        <v>1.6458939655536027E-2</v>
      </c>
      <c r="AF30">
        <f>(INDEX('AEO 2022 42'!78:78,MATCH(AF$28,'AEO 2022 42'!$13:$13,0))/100)*(SUM(AF$3:AF$5)/SUM(AF$3:AF$5,AF$11:AF$13))</f>
        <v>1.6260786787613085E-2</v>
      </c>
    </row>
    <row r="31" spans="1:32" x14ac:dyDescent="0.25">
      <c r="A31" t="str">
        <f>'AEO 2021 42'!A74</f>
        <v>Compact</v>
      </c>
      <c r="B31">
        <f>(INDEX('AEO 2021 42'!74:74,MATCH(B$28,'AEO 2021 42'!$14:$14,0))/100)*(SUM(B$3:B$5)/SUM(B$3:B$5,B$11:B$13))</f>
        <v>0.1059348993973553</v>
      </c>
      <c r="C31">
        <f>(INDEX('AEO 2022 42'!79:79,MATCH(C$28,'AEO 2022 42'!$13:$13,0))/100)*(SUM(C$3:C$5)/SUM(C$3:C$5,C$11:C$13))</f>
        <v>0.10364085832862678</v>
      </c>
      <c r="D31">
        <f>(INDEX('AEO 2022 42'!79:79,MATCH(D$28,'AEO 2022 42'!$13:$13,0))/100)*(SUM(D$3:D$5)/SUM(D$3:D$5,D$11:D$13))</f>
        <v>8.979952678874964E-2</v>
      </c>
      <c r="E31">
        <f>(INDEX('AEO 2022 42'!79:79,MATCH(E$28,'AEO 2022 42'!$13:$13,0))/100)*(SUM(E$3:E$5)/SUM(E$3:E$5,E$11:E$13))</f>
        <v>7.9324239694712625E-2</v>
      </c>
      <c r="F31">
        <f>(INDEX('AEO 2022 42'!79:79,MATCH(F$28,'AEO 2022 42'!$13:$13,0))/100)*(SUM(F$3:F$5)/SUM(F$3:F$5,F$11:F$13))</f>
        <v>7.3797418454322555E-2</v>
      </c>
      <c r="G31">
        <f>(INDEX('AEO 2022 42'!79:79,MATCH(G$28,'AEO 2022 42'!$13:$13,0))/100)*(SUM(G$3:G$5)/SUM(G$3:G$5,G$11:G$13))</f>
        <v>6.9190899419929452E-2</v>
      </c>
      <c r="H31">
        <f>(INDEX('AEO 2022 42'!79:79,MATCH(H$28,'AEO 2022 42'!$13:$13,0))/100)*(SUM(H$3:H$5)/SUM(H$3:H$5,H$11:H$13))</f>
        <v>6.5866349819063405E-2</v>
      </c>
      <c r="I31">
        <f>(INDEX('AEO 2022 42'!79:79,MATCH(I$28,'AEO 2022 42'!$13:$13,0))/100)*(SUM(I$3:I$5)/SUM(I$3:I$5,I$11:I$13))</f>
        <v>6.2889532586612479E-2</v>
      </c>
      <c r="J31">
        <f>(INDEX('AEO 2022 42'!79:79,MATCH(J$28,'AEO 2022 42'!$13:$13,0))/100)*(SUM(J$3:J$5)/SUM(J$3:J$5,J$11:J$13))</f>
        <v>6.0003390339283084E-2</v>
      </c>
      <c r="K31">
        <f>(INDEX('AEO 2022 42'!79:79,MATCH(K$28,'AEO 2022 42'!$13:$13,0))/100)*(SUM(K$3:K$5)/SUM(K$3:K$5,K$11:K$13))</f>
        <v>5.7471474363281712E-2</v>
      </c>
      <c r="L31">
        <f>(INDEX('AEO 2022 42'!79:79,MATCH(L$28,'AEO 2022 42'!$13:$13,0))/100)*(SUM(L$3:L$5)/SUM(L$3:L$5,L$11:L$13))</f>
        <v>5.5515239002818059E-2</v>
      </c>
      <c r="M31">
        <f>(INDEX('AEO 2022 42'!79:79,MATCH(M$28,'AEO 2022 42'!$13:$13,0))/100)*(SUM(M$3:M$5)/SUM(M$3:M$5,M$11:M$13))</f>
        <v>5.3307513571447952E-2</v>
      </c>
      <c r="N31">
        <f>(INDEX('AEO 2022 42'!79:79,MATCH(N$28,'AEO 2022 42'!$13:$13,0))/100)*(SUM(N$3:N$5)/SUM(N$3:N$5,N$11:N$13))</f>
        <v>5.249919641672466E-2</v>
      </c>
      <c r="O31">
        <f>(INDEX('AEO 2022 42'!79:79,MATCH(O$28,'AEO 2022 42'!$13:$13,0))/100)*(SUM(O$3:O$5)/SUM(O$3:O$5,O$11:O$13))</f>
        <v>5.0174597983607398E-2</v>
      </c>
      <c r="P31">
        <f>(INDEX('AEO 2022 42'!79:79,MATCH(P$28,'AEO 2022 42'!$13:$13,0))/100)*(SUM(P$3:P$5)/SUM(P$3:P$5,P$11:P$13))</f>
        <v>4.8737560922132793E-2</v>
      </c>
      <c r="Q31">
        <f>(INDEX('AEO 2022 42'!79:79,MATCH(Q$28,'AEO 2022 42'!$13:$13,0))/100)*(SUM(Q$3:Q$5)/SUM(Q$3:Q$5,Q$11:Q$13))</f>
        <v>4.7533208479832383E-2</v>
      </c>
      <c r="R31">
        <f>(INDEX('AEO 2022 42'!79:79,MATCH(R$28,'AEO 2022 42'!$13:$13,0))/100)*(SUM(R$3:R$5)/SUM(R$3:R$5,R$11:R$13))</f>
        <v>4.6351780249341508E-2</v>
      </c>
      <c r="S31">
        <f>(INDEX('AEO 2022 42'!79:79,MATCH(S$28,'AEO 2022 42'!$13:$13,0))/100)*(SUM(S$3:S$5)/SUM(S$3:S$5,S$11:S$13))</f>
        <v>4.5392858646411502E-2</v>
      </c>
      <c r="T31">
        <f>(INDEX('AEO 2022 42'!79:79,MATCH(T$28,'AEO 2022 42'!$13:$13,0))/100)*(SUM(T$3:T$5)/SUM(T$3:T$5,T$11:T$13))</f>
        <v>4.4581701442323242E-2</v>
      </c>
      <c r="U31">
        <f>(INDEX('AEO 2022 42'!79:79,MATCH(U$28,'AEO 2022 42'!$13:$13,0))/100)*(SUM(U$3:U$5)/SUM(U$3:U$5,U$11:U$13))</f>
        <v>4.3635444955765781E-2</v>
      </c>
      <c r="V31">
        <f>(INDEX('AEO 2022 42'!79:79,MATCH(V$28,'AEO 2022 42'!$13:$13,0))/100)*(SUM(V$3:V$5)/SUM(V$3:V$5,V$11:V$13))</f>
        <v>4.3269267789133994E-2</v>
      </c>
      <c r="W31">
        <f>(INDEX('AEO 2022 42'!79:79,MATCH(W$28,'AEO 2022 42'!$13:$13,0))/100)*(SUM(W$3:W$5)/SUM(W$3:W$5,W$11:W$13))</f>
        <v>4.2540319382058218E-2</v>
      </c>
      <c r="X31">
        <f>(INDEX('AEO 2022 42'!79:79,MATCH(X$28,'AEO 2022 42'!$13:$13,0))/100)*(SUM(X$3:X$5)/SUM(X$3:X$5,X$11:X$13))</f>
        <v>4.2071805605006528E-2</v>
      </c>
      <c r="Y31">
        <f>(INDEX('AEO 2022 42'!79:79,MATCH(Y$28,'AEO 2022 42'!$13:$13,0))/100)*(SUM(Y$3:Y$5)/SUM(Y$3:Y$5,Y$11:Y$13))</f>
        <v>4.1708627479895274E-2</v>
      </c>
      <c r="Z31">
        <f>(INDEX('AEO 2022 42'!79:79,MATCH(Z$28,'AEO 2022 42'!$13:$13,0))/100)*(SUM(Z$3:Z$5)/SUM(Z$3:Z$5,Z$11:Z$13))</f>
        <v>4.1269563125704803E-2</v>
      </c>
      <c r="AA31">
        <f>(INDEX('AEO 2022 42'!79:79,MATCH(AA$28,'AEO 2022 42'!$13:$13,0))/100)*(SUM(AA$3:AA$5)/SUM(AA$3:AA$5,AA$11:AA$13))</f>
        <v>4.0954583161837609E-2</v>
      </c>
      <c r="AB31">
        <f>(INDEX('AEO 2022 42'!79:79,MATCH(AB$28,'AEO 2022 42'!$13:$13,0))/100)*(SUM(AB$3:AB$5)/SUM(AB$3:AB$5,AB$11:AB$13))</f>
        <v>4.0776686901272702E-2</v>
      </c>
      <c r="AC31">
        <f>(INDEX('AEO 2022 42'!79:79,MATCH(AC$28,'AEO 2022 42'!$13:$13,0))/100)*(SUM(AC$3:AC$5)/SUM(AC$3:AC$5,AC$11:AC$13))</f>
        <v>4.051684269539451E-2</v>
      </c>
      <c r="AD31">
        <f>(INDEX('AEO 2022 42'!79:79,MATCH(AD$28,'AEO 2022 42'!$13:$13,0))/100)*(SUM(AD$3:AD$5)/SUM(AD$3:AD$5,AD$11:AD$13))</f>
        <v>4.0324460348629146E-2</v>
      </c>
      <c r="AE31">
        <f>(INDEX('AEO 2022 42'!79:79,MATCH(AE$28,'AEO 2022 42'!$13:$13,0))/100)*(SUM(AE$3:AE$5)/SUM(AE$3:AE$5,AE$11:AE$13))</f>
        <v>4.0205902690928289E-2</v>
      </c>
      <c r="AF31">
        <f>(INDEX('AEO 2022 42'!79:79,MATCH(AF$28,'AEO 2022 42'!$13:$13,0))/100)*(SUM(AF$3:AF$5)/SUM(AF$3:AF$5,AF$11:AF$13))</f>
        <v>3.9866545652647717E-2</v>
      </c>
    </row>
    <row r="32" spans="1:32" x14ac:dyDescent="0.25">
      <c r="A32" t="str">
        <f>'AEO 2021 42'!A75</f>
        <v>Midsize</v>
      </c>
      <c r="B32">
        <f>(INDEX('AEO 2021 42'!75:75,MATCH(B$28,'AEO 2021 42'!$14:$14,0))/100)*(SUM(B$3:B$5)/SUM(B$3:B$5,B$11:B$13))</f>
        <v>0.33951734155481927</v>
      </c>
      <c r="C32">
        <f>(INDEX('AEO 2022 42'!80:80,MATCH(C$28,'AEO 2022 42'!$13:$13,0))/100)*(SUM(C$3:C$5)/SUM(C$3:C$5,C$11:C$13))</f>
        <v>0.2402904535366942</v>
      </c>
      <c r="D32">
        <f>(INDEX('AEO 2022 42'!80:80,MATCH(D$28,'AEO 2022 42'!$13:$13,0))/100)*(SUM(D$3:D$5)/SUM(D$3:D$5,D$11:D$13))</f>
        <v>0.22516146669245868</v>
      </c>
      <c r="E32">
        <f>(INDEX('AEO 2022 42'!80:80,MATCH(E$28,'AEO 2022 42'!$13:$13,0))/100)*(SUM(E$3:E$5)/SUM(E$3:E$5,E$11:E$13))</f>
        <v>0.21314430899911052</v>
      </c>
      <c r="F32">
        <f>(INDEX('AEO 2022 42'!80:80,MATCH(F$28,'AEO 2022 42'!$13:$13,0))/100)*(SUM(F$3:F$5)/SUM(F$3:F$5,F$11:F$13))</f>
        <v>0.19786075518963406</v>
      </c>
      <c r="G32">
        <f>(INDEX('AEO 2022 42'!80:80,MATCH(G$28,'AEO 2022 42'!$13:$13,0))/100)*(SUM(G$3:G$5)/SUM(G$3:G$5,G$11:G$13))</f>
        <v>0.18467360046441383</v>
      </c>
      <c r="H32">
        <f>(INDEX('AEO 2022 42'!80:80,MATCH(H$28,'AEO 2022 42'!$13:$13,0))/100)*(SUM(H$3:H$5)/SUM(H$3:H$5,H$11:H$13))</f>
        <v>0.17419681701344461</v>
      </c>
      <c r="I32">
        <f>(INDEX('AEO 2022 42'!80:80,MATCH(I$28,'AEO 2022 42'!$13:$13,0))/100)*(SUM(I$3:I$5)/SUM(I$3:I$5,I$11:I$13))</f>
        <v>0.16473900222489474</v>
      </c>
      <c r="J32">
        <f>(INDEX('AEO 2022 42'!80:80,MATCH(J$28,'AEO 2022 42'!$13:$13,0))/100)*(SUM(J$3:J$5)/SUM(J$3:J$5,J$11:J$13))</f>
        <v>0.15742927836612455</v>
      </c>
      <c r="K32">
        <f>(INDEX('AEO 2022 42'!80:80,MATCH(K$28,'AEO 2022 42'!$13:$13,0))/100)*(SUM(K$3:K$5)/SUM(K$3:K$5,K$11:K$13))</f>
        <v>0.1509079990168031</v>
      </c>
      <c r="L32">
        <f>(INDEX('AEO 2022 42'!80:80,MATCH(L$28,'AEO 2022 42'!$13:$13,0))/100)*(SUM(L$3:L$5)/SUM(L$3:L$5,L$11:L$13))</f>
        <v>0.14439628902626481</v>
      </c>
      <c r="M32">
        <f>(INDEX('AEO 2022 42'!80:80,MATCH(M$28,'AEO 2022 42'!$13:$13,0))/100)*(SUM(M$3:M$5)/SUM(M$3:M$5,M$11:M$13))</f>
        <v>0.13991491213280796</v>
      </c>
      <c r="N32">
        <f>(INDEX('AEO 2022 42'!80:80,MATCH(N$28,'AEO 2022 42'!$13:$13,0))/100)*(SUM(N$3:N$5)/SUM(N$3:N$5,N$11:N$13))</f>
        <v>0.13309937170431424</v>
      </c>
      <c r="O32">
        <f>(INDEX('AEO 2022 42'!80:80,MATCH(O$28,'AEO 2022 42'!$13:$13,0))/100)*(SUM(O$3:O$5)/SUM(O$3:O$5,O$11:O$13))</f>
        <v>0.13091721910774859</v>
      </c>
      <c r="P32">
        <f>(INDEX('AEO 2022 42'!80:80,MATCH(P$28,'AEO 2022 42'!$13:$13,0))/100)*(SUM(P$3:P$5)/SUM(P$3:P$5,P$11:P$13))</f>
        <v>0.12732644305670132</v>
      </c>
      <c r="Q32">
        <f>(INDEX('AEO 2022 42'!80:80,MATCH(Q$28,'AEO 2022 42'!$13:$13,0))/100)*(SUM(Q$3:Q$5)/SUM(Q$3:Q$5,Q$11:Q$13))</f>
        <v>0.12399189949280975</v>
      </c>
      <c r="R32">
        <f>(INDEX('AEO 2022 42'!80:80,MATCH(R$28,'AEO 2022 42'!$13:$13,0))/100)*(SUM(R$3:R$5)/SUM(R$3:R$5,R$11:R$13))</f>
        <v>0.12120651597017436</v>
      </c>
      <c r="S32">
        <f>(INDEX('AEO 2022 42'!80:80,MATCH(S$28,'AEO 2022 42'!$13:$13,0))/100)*(SUM(S$3:S$5)/SUM(S$3:S$5,S$11:S$13))</f>
        <v>0.11843905061017661</v>
      </c>
      <c r="T32">
        <f>(INDEX('AEO 2022 42'!80:80,MATCH(T$28,'AEO 2022 42'!$13:$13,0))/100)*(SUM(T$3:T$5)/SUM(T$3:T$5,T$11:T$13))</f>
        <v>0.11588520348525987</v>
      </c>
      <c r="U32">
        <f>(INDEX('AEO 2022 42'!80:80,MATCH(U$28,'AEO 2022 42'!$13:$13,0))/100)*(SUM(U$3:U$5)/SUM(U$3:U$5,U$11:U$13))</f>
        <v>0.11422600613447029</v>
      </c>
      <c r="V32">
        <f>(INDEX('AEO 2022 42'!80:80,MATCH(V$28,'AEO 2022 42'!$13:$13,0))/100)*(SUM(V$3:V$5)/SUM(V$3:V$5,V$11:V$13))</f>
        <v>0.11152387278795969</v>
      </c>
      <c r="W32">
        <f>(INDEX('AEO 2022 42'!80:80,MATCH(W$28,'AEO 2022 42'!$13:$13,0))/100)*(SUM(W$3:W$5)/SUM(W$3:W$5,W$11:W$13))</f>
        <v>0.11037137419930017</v>
      </c>
      <c r="X32">
        <f>(INDEX('AEO 2022 42'!80:80,MATCH(X$28,'AEO 2022 42'!$13:$13,0))/100)*(SUM(X$3:X$5)/SUM(X$3:X$5,X$11:X$13))</f>
        <v>0.10893008113678376</v>
      </c>
      <c r="Y32">
        <f>(INDEX('AEO 2022 42'!80:80,MATCH(Y$28,'AEO 2022 42'!$13:$13,0))/100)*(SUM(Y$3:Y$5)/SUM(Y$3:Y$5,Y$11:Y$13))</f>
        <v>0.1077070083666179</v>
      </c>
      <c r="Z32">
        <f>(INDEX('AEO 2022 42'!80:80,MATCH(Z$28,'AEO 2022 42'!$13:$13,0))/100)*(SUM(Z$3:Z$5)/SUM(Z$3:Z$5,Z$11:Z$13))</f>
        <v>0.10704367369880118</v>
      </c>
      <c r="AA32">
        <f>(INDEX('AEO 2022 42'!80:80,MATCH(AA$28,'AEO 2022 42'!$13:$13,0))/100)*(SUM(AA$3:AA$5)/SUM(AA$3:AA$5,AA$11:AA$13))</f>
        <v>0.10635505693600381</v>
      </c>
      <c r="AB32">
        <f>(INDEX('AEO 2022 42'!80:80,MATCH(AB$28,'AEO 2022 42'!$13:$13,0))/100)*(SUM(AB$3:AB$5)/SUM(AB$3:AB$5,AB$11:AB$13))</f>
        <v>0.10555560375832237</v>
      </c>
      <c r="AC32">
        <f>(INDEX('AEO 2022 42'!80:80,MATCH(AC$28,'AEO 2022 42'!$13:$13,0))/100)*(SUM(AC$3:AC$5)/SUM(AC$3:AC$5,AC$11:AC$13))</f>
        <v>0.10514720920105518</v>
      </c>
      <c r="AD32">
        <f>(INDEX('AEO 2022 42'!80:80,MATCH(AD$28,'AEO 2022 42'!$13:$13,0))/100)*(SUM(AD$3:AD$5)/SUM(AD$3:AD$5,AD$11:AD$13))</f>
        <v>0.10473342815850385</v>
      </c>
      <c r="AE32">
        <f>(INDEX('AEO 2022 42'!80:80,MATCH(AE$28,'AEO 2022 42'!$13:$13,0))/100)*(SUM(AE$3:AE$5)/SUM(AE$3:AE$5,AE$11:AE$13))</f>
        <v>0.10418838427547215</v>
      </c>
      <c r="AF32">
        <f>(INDEX('AEO 2022 42'!80:80,MATCH(AF$28,'AEO 2022 42'!$13:$13,0))/100)*(SUM(AF$3:AF$5)/SUM(AF$3:AF$5,AF$11:AF$13))</f>
        <v>0.10427042114363749</v>
      </c>
    </row>
    <row r="33" spans="1:32" x14ac:dyDescent="0.25">
      <c r="A33" t="str">
        <f>'AEO 2021 42'!A76</f>
        <v>Large</v>
      </c>
      <c r="B33">
        <f>(INDEX('AEO 2021 42'!76:76,MATCH(B$28,'AEO 2021 42'!$14:$14,0))/100)*(SUM(B$3:B$5)/SUM(B$3:B$5,B$11:B$13))</f>
        <v>0.14045272818149226</v>
      </c>
      <c r="C33">
        <f>(INDEX('AEO 2022 42'!81:81,MATCH(C$28,'AEO 2022 42'!$13:$13,0))/100)*(SUM(C$3:C$5)/SUM(C$3:C$5,C$11:C$13))</f>
        <v>7.1968420746309117E-2</v>
      </c>
      <c r="D33">
        <f>(INDEX('AEO 2022 42'!81:81,MATCH(D$28,'AEO 2022 42'!$13:$13,0))/100)*(SUM(D$3:D$5)/SUM(D$3:D$5,D$11:D$13))</f>
        <v>6.8273474577999996E-2</v>
      </c>
      <c r="E33">
        <f>(INDEX('AEO 2022 42'!81:81,MATCH(E$28,'AEO 2022 42'!$13:$13,0))/100)*(SUM(E$3:E$5)/SUM(E$3:E$5,E$11:E$13))</f>
        <v>6.7630160605627224E-2</v>
      </c>
      <c r="F33">
        <f>(INDEX('AEO 2022 42'!81:81,MATCH(F$28,'AEO 2022 42'!$13:$13,0))/100)*(SUM(F$3:F$5)/SUM(F$3:F$5,F$11:F$13))</f>
        <v>6.2035468982606153E-2</v>
      </c>
      <c r="G33">
        <f>(INDEX('AEO 2022 42'!81:81,MATCH(G$28,'AEO 2022 42'!$13:$13,0))/100)*(SUM(G$3:G$5)/SUM(G$3:G$5,G$11:G$13))</f>
        <v>5.7509925608250675E-2</v>
      </c>
      <c r="H33">
        <f>(INDEX('AEO 2022 42'!81:81,MATCH(H$28,'AEO 2022 42'!$13:$13,0))/100)*(SUM(H$3:H$5)/SUM(H$3:H$5,H$11:H$13))</f>
        <v>5.347564274563011E-2</v>
      </c>
      <c r="I33">
        <f>(INDEX('AEO 2022 42'!81:81,MATCH(I$28,'AEO 2022 42'!$13:$13,0))/100)*(SUM(I$3:I$5)/SUM(I$3:I$5,I$11:I$13))</f>
        <v>5.0189657623701922E-2</v>
      </c>
      <c r="J33">
        <f>(INDEX('AEO 2022 42'!81:81,MATCH(J$28,'AEO 2022 42'!$13:$13,0))/100)*(SUM(J$3:J$5)/SUM(J$3:J$5,J$11:J$13))</f>
        <v>4.783126640078076E-2</v>
      </c>
      <c r="K33">
        <f>(INDEX('AEO 2022 42'!81:81,MATCH(K$28,'AEO 2022 42'!$13:$13,0))/100)*(SUM(K$3:K$5)/SUM(K$3:K$5,K$11:K$13))</f>
        <v>4.5668371373697156E-2</v>
      </c>
      <c r="L33">
        <f>(INDEX('AEO 2022 42'!81:81,MATCH(L$28,'AEO 2022 42'!$13:$13,0))/100)*(SUM(L$3:L$5)/SUM(L$3:L$5,L$11:L$13))</f>
        <v>4.3360829809590752E-2</v>
      </c>
      <c r="M33">
        <f>(INDEX('AEO 2022 42'!81:81,MATCH(M$28,'AEO 2022 42'!$13:$13,0))/100)*(SUM(M$3:M$5)/SUM(M$3:M$5,M$11:M$13))</f>
        <v>4.2014102449752809E-2</v>
      </c>
      <c r="N33">
        <f>(INDEX('AEO 2022 42'!81:81,MATCH(N$28,'AEO 2022 42'!$13:$13,0))/100)*(SUM(N$3:N$5)/SUM(N$3:N$5,N$11:N$13))</f>
        <v>3.9338433531247219E-2</v>
      </c>
      <c r="O33">
        <f>(INDEX('AEO 2022 42'!81:81,MATCH(O$28,'AEO 2022 42'!$13:$13,0))/100)*(SUM(O$3:O$5)/SUM(O$3:O$5,O$11:O$13))</f>
        <v>3.897456550693288E-2</v>
      </c>
      <c r="P33">
        <f>(INDEX('AEO 2022 42'!81:81,MATCH(P$28,'AEO 2022 42'!$13:$13,0))/100)*(SUM(P$3:P$5)/SUM(P$3:P$5,P$11:P$13))</f>
        <v>3.7815210872980828E-2</v>
      </c>
      <c r="Q33">
        <f>(INDEX('AEO 2022 42'!81:81,MATCH(Q$28,'AEO 2022 42'!$13:$13,0))/100)*(SUM(Q$3:Q$5)/SUM(Q$3:Q$5,Q$11:Q$13))</f>
        <v>3.6710543687659095E-2</v>
      </c>
      <c r="R33">
        <f>(INDEX('AEO 2022 42'!81:81,MATCH(R$28,'AEO 2022 42'!$13:$13,0))/100)*(SUM(R$3:R$5)/SUM(R$3:R$5,R$11:R$13))</f>
        <v>3.5823128614838669E-2</v>
      </c>
      <c r="S33">
        <f>(INDEX('AEO 2022 42'!81:81,MATCH(S$28,'AEO 2022 42'!$13:$13,0))/100)*(SUM(S$3:S$5)/SUM(S$3:S$5,S$11:S$13))</f>
        <v>3.4897258557088542E-2</v>
      </c>
      <c r="T33">
        <f>(INDEX('AEO 2022 42'!81:81,MATCH(T$28,'AEO 2022 42'!$13:$13,0))/100)*(SUM(T$3:T$5)/SUM(T$3:T$5,T$11:T$13))</f>
        <v>3.4028391546132609E-2</v>
      </c>
      <c r="U33">
        <f>(INDEX('AEO 2022 42'!81:81,MATCH(U$28,'AEO 2022 42'!$13:$13,0))/100)*(SUM(U$3:U$5)/SUM(U$3:U$5,U$11:U$13))</f>
        <v>3.358781491887846E-2</v>
      </c>
      <c r="V33">
        <f>(INDEX('AEO 2022 42'!81:81,MATCH(V$28,'AEO 2022 42'!$13:$13,0))/100)*(SUM(V$3:V$5)/SUM(V$3:V$5,V$11:V$13))</f>
        <v>3.2523165133251368E-2</v>
      </c>
      <c r="W33">
        <f>(INDEX('AEO 2022 42'!81:81,MATCH(W$28,'AEO 2022 42'!$13:$13,0))/100)*(SUM(W$3:W$5)/SUM(W$3:W$5,W$11:W$13))</f>
        <v>3.2205154395777258E-2</v>
      </c>
      <c r="X33">
        <f>(INDEX('AEO 2022 42'!81:81,MATCH(X$28,'AEO 2022 42'!$13:$13,0))/100)*(SUM(X$3:X$5)/SUM(X$3:X$5,X$11:X$13))</f>
        <v>3.1714255950294638E-2</v>
      </c>
      <c r="Y33">
        <f>(INDEX('AEO 2022 42'!81:81,MATCH(Y$28,'AEO 2022 42'!$13:$13,0))/100)*(SUM(Y$3:Y$5)/SUM(Y$3:Y$5,Y$11:Y$13))</f>
        <v>3.1273108747981108E-2</v>
      </c>
      <c r="Z33">
        <f>(INDEX('AEO 2022 42'!81:81,MATCH(Z$28,'AEO 2022 42'!$13:$13,0))/100)*(SUM(Z$3:Z$5)/SUM(Z$3:Z$5,Z$11:Z$13))</f>
        <v>3.1090990663849866E-2</v>
      </c>
      <c r="AA33">
        <f>(INDEX('AEO 2022 42'!81:81,MATCH(AA$28,'AEO 2022 42'!$13:$13,0))/100)*(SUM(AA$3:AA$5)/SUM(AA$3:AA$5,AA$11:AA$13))</f>
        <v>3.0874769011787099E-2</v>
      </c>
      <c r="AB33">
        <f>(INDEX('AEO 2022 42'!81:81,MATCH(AB$28,'AEO 2022 42'!$13:$13,0))/100)*(SUM(AB$3:AB$5)/SUM(AB$3:AB$5,AB$11:AB$13))</f>
        <v>3.0568339634041399E-2</v>
      </c>
      <c r="AC33">
        <f>(INDEX('AEO 2022 42'!81:81,MATCH(AC$28,'AEO 2022 42'!$13:$13,0))/100)*(SUM(AC$3:AC$5)/SUM(AC$3:AC$5,AC$11:AC$13))</f>
        <v>3.0443650933964592E-2</v>
      </c>
      <c r="AD33">
        <f>(INDEX('AEO 2022 42'!81:81,MATCH(AD$28,'AEO 2022 42'!$13:$13,0))/100)*(SUM(AD$3:AD$5)/SUM(AD$3:AD$5,AD$11:AD$13))</f>
        <v>3.0294927084139629E-2</v>
      </c>
      <c r="AE33">
        <f>(INDEX('AEO 2022 42'!81:81,MATCH(AE$28,'AEO 2022 42'!$13:$13,0))/100)*(SUM(AE$3:AE$5)/SUM(AE$3:AE$5,AE$11:AE$13))</f>
        <v>3.0084859172192821E-2</v>
      </c>
      <c r="AF33">
        <f>(INDEX('AEO 2022 42'!81:81,MATCH(AF$28,'AEO 2022 42'!$13:$13,0))/100)*(SUM(AF$3:AF$5)/SUM(AF$3:AF$5,AF$11:AF$13))</f>
        <v>3.0223687739703062E-2</v>
      </c>
    </row>
    <row r="34" spans="1:32" x14ac:dyDescent="0.25">
      <c r="A34" t="str">
        <f>'AEO 2021 42'!A77</f>
        <v>Two Seater</v>
      </c>
      <c r="B34">
        <f>(INDEX('AEO 2021 42'!77:77,MATCH(B$28,'AEO 2021 42'!$14:$14,0))/100)*(SUM(B$3:B$5)/SUM(B$3:B$5,B$11:B$13))</f>
        <v>8.3904796794941772E-3</v>
      </c>
      <c r="C34">
        <f>(INDEX('AEO 2022 42'!82:82,MATCH(C$28,'AEO 2022 42'!$13:$13,0))/100)*(SUM(C$3:C$5)/SUM(C$3:C$5,C$11:C$13))</f>
        <v>7.6514403720814653E-3</v>
      </c>
      <c r="D34">
        <f>(INDEX('AEO 2022 42'!82:82,MATCH(D$28,'AEO 2022 42'!$13:$13,0))/100)*(SUM(D$3:D$5)/SUM(D$3:D$5,D$11:D$13))</f>
        <v>6.8885457567237456E-3</v>
      </c>
      <c r="E34">
        <f>(INDEX('AEO 2022 42'!82:82,MATCH(E$28,'AEO 2022 42'!$13:$13,0))/100)*(SUM(E$3:E$5)/SUM(E$3:E$5,E$11:E$13))</f>
        <v>6.5557858131399006E-3</v>
      </c>
      <c r="F34">
        <f>(INDEX('AEO 2022 42'!82:82,MATCH(F$28,'AEO 2022 42'!$13:$13,0))/100)*(SUM(F$3:F$5)/SUM(F$3:F$5,F$11:F$13))</f>
        <v>6.1247478705315703E-3</v>
      </c>
      <c r="G34">
        <f>(INDEX('AEO 2022 42'!82:82,MATCH(G$28,'AEO 2022 42'!$13:$13,0))/100)*(SUM(G$3:G$5)/SUM(G$3:G$5,G$11:G$13))</f>
        <v>5.7906902275219477E-3</v>
      </c>
      <c r="H34">
        <f>(INDEX('AEO 2022 42'!82:82,MATCH(H$28,'AEO 2022 42'!$13:$13,0))/100)*(SUM(H$3:H$5)/SUM(H$3:H$5,H$11:H$13))</f>
        <v>5.4686235973523539E-3</v>
      </c>
      <c r="I34">
        <f>(INDEX('AEO 2022 42'!82:82,MATCH(I$28,'AEO 2022 42'!$13:$13,0))/100)*(SUM(I$3:I$5)/SUM(I$3:I$5,I$11:I$13))</f>
        <v>5.1764717909946181E-3</v>
      </c>
      <c r="J34">
        <f>(INDEX('AEO 2022 42'!82:82,MATCH(J$28,'AEO 2022 42'!$13:$13,0))/100)*(SUM(J$3:J$5)/SUM(J$3:J$5,J$11:J$13))</f>
        <v>4.958471508228434E-3</v>
      </c>
      <c r="K34">
        <f>(INDEX('AEO 2022 42'!82:82,MATCH(K$28,'AEO 2022 42'!$13:$13,0))/100)*(SUM(K$3:K$5)/SUM(K$3:K$5,K$11:K$13))</f>
        <v>4.7594799063915604E-3</v>
      </c>
      <c r="L34">
        <f>(INDEX('AEO 2022 42'!82:82,MATCH(L$28,'AEO 2022 42'!$13:$13,0))/100)*(SUM(L$3:L$5)/SUM(L$3:L$5,L$11:L$13))</f>
        <v>4.5765862373791689E-3</v>
      </c>
      <c r="M34">
        <f>(INDEX('AEO 2022 42'!82:82,MATCH(M$28,'AEO 2022 42'!$13:$13,0))/100)*(SUM(M$3:M$5)/SUM(M$3:M$5,M$11:M$13))</f>
        <v>4.4210442161482155E-3</v>
      </c>
      <c r="N34">
        <f>(INDEX('AEO 2022 42'!82:82,MATCH(N$28,'AEO 2022 42'!$13:$13,0))/100)*(SUM(N$3:N$5)/SUM(N$3:N$5,N$11:N$13))</f>
        <v>4.2663494600257076E-3</v>
      </c>
      <c r="O34">
        <f>(INDEX('AEO 2022 42'!82:82,MATCH(O$28,'AEO 2022 42'!$13:$13,0))/100)*(SUM(O$3:O$5)/SUM(O$3:O$5,O$11:O$13))</f>
        <v>4.1544527917309572E-3</v>
      </c>
      <c r="P34">
        <f>(INDEX('AEO 2022 42'!82:82,MATCH(P$28,'AEO 2022 42'!$13:$13,0))/100)*(SUM(P$3:P$5)/SUM(P$3:P$5,P$11:P$13))</f>
        <v>4.0371501210384091E-3</v>
      </c>
      <c r="Q34">
        <f>(INDEX('AEO 2022 42'!82:82,MATCH(Q$28,'AEO 2022 42'!$13:$13,0))/100)*(SUM(Q$3:Q$5)/SUM(Q$3:Q$5,Q$11:Q$13))</f>
        <v>3.9351951688497691E-3</v>
      </c>
      <c r="R34">
        <f>(INDEX('AEO 2022 42'!82:82,MATCH(R$28,'AEO 2022 42'!$13:$13,0))/100)*(SUM(R$3:R$5)/SUM(R$3:R$5,R$11:R$13))</f>
        <v>3.8449257213707582E-3</v>
      </c>
      <c r="S34">
        <f>(INDEX('AEO 2022 42'!82:82,MATCH(S$28,'AEO 2022 42'!$13:$13,0))/100)*(SUM(S$3:S$5)/SUM(S$3:S$5,S$11:S$13))</f>
        <v>3.7621138727301634E-3</v>
      </c>
      <c r="T34">
        <f>(INDEX('AEO 2022 42'!82:82,MATCH(T$28,'AEO 2022 42'!$13:$13,0))/100)*(SUM(T$3:T$5)/SUM(T$3:T$5,T$11:T$13))</f>
        <v>3.6881646312199798E-3</v>
      </c>
      <c r="U34">
        <f>(INDEX('AEO 2022 42'!82:82,MATCH(U$28,'AEO 2022 42'!$13:$13,0))/100)*(SUM(U$3:U$5)/SUM(U$3:U$5,U$11:U$13))</f>
        <v>3.6282664606560088E-3</v>
      </c>
      <c r="V34">
        <f>(INDEX('AEO 2022 42'!82:82,MATCH(V$28,'AEO 2022 42'!$13:$13,0))/100)*(SUM(V$3:V$5)/SUM(V$3:V$5,V$11:V$13))</f>
        <v>3.5645154485694913E-3</v>
      </c>
      <c r="W34">
        <f>(INDEX('AEO 2022 42'!82:82,MATCH(W$28,'AEO 2022 42'!$13:$13,0))/100)*(SUM(W$3:W$5)/SUM(W$3:W$5,W$11:W$13))</f>
        <v>3.5183110597376104E-3</v>
      </c>
      <c r="X34">
        <f>(INDEX('AEO 2022 42'!82:82,MATCH(X$28,'AEO 2022 42'!$13:$13,0))/100)*(SUM(X$3:X$5)/SUM(X$3:X$5,X$11:X$13))</f>
        <v>3.4768635819394191E-3</v>
      </c>
      <c r="Y34">
        <f>(INDEX('AEO 2022 42'!82:82,MATCH(Y$28,'AEO 2022 42'!$13:$13,0))/100)*(SUM(Y$3:Y$5)/SUM(Y$3:Y$5,Y$11:Y$13))</f>
        <v>3.4419296477252006E-3</v>
      </c>
      <c r="Z34">
        <f>(INDEX('AEO 2022 42'!82:82,MATCH(Z$28,'AEO 2022 42'!$13:$13,0))/100)*(SUM(Z$3:Z$5)/SUM(Z$3:Z$5,Z$11:Z$13))</f>
        <v>3.4158226057301394E-3</v>
      </c>
      <c r="AA34">
        <f>(INDEX('AEO 2022 42'!82:82,MATCH(AA$28,'AEO 2022 42'!$13:$13,0))/100)*(SUM(AA$3:AA$5)/SUM(AA$3:AA$5,AA$11:AA$13))</f>
        <v>3.3942334725708618E-3</v>
      </c>
      <c r="AB34">
        <f>(INDEX('AEO 2022 42'!82:82,MATCH(AB$28,'AEO 2022 42'!$13:$13,0))/100)*(SUM(AB$3:AB$5)/SUM(AB$3:AB$5,AB$11:AB$13))</f>
        <v>3.373745577888491E-3</v>
      </c>
      <c r="AC34">
        <f>(INDEX('AEO 2022 42'!82:82,MATCH(AC$28,'AEO 2022 42'!$13:$13,0))/100)*(SUM(AC$3:AC$5)/SUM(AC$3:AC$5,AC$11:AC$13))</f>
        <v>3.3580377375538343E-3</v>
      </c>
      <c r="AD34">
        <f>(INDEX('AEO 2022 42'!82:82,MATCH(AD$28,'AEO 2022 42'!$13:$13,0))/100)*(SUM(AD$3:AD$5)/SUM(AD$3:AD$5,AD$11:AD$13))</f>
        <v>3.3437778133106428E-3</v>
      </c>
      <c r="AE34">
        <f>(INDEX('AEO 2022 42'!82:82,MATCH(AE$28,'AEO 2022 42'!$13:$13,0))/100)*(SUM(AE$3:AE$5)/SUM(AE$3:AE$5,AE$11:AE$13))</f>
        <v>3.3309295240169724E-3</v>
      </c>
      <c r="AF34">
        <f>(INDEX('AEO 2022 42'!82:82,MATCH(AF$28,'AEO 2022 42'!$13:$13,0))/100)*(SUM(AF$3:AF$5)/SUM(AF$3:AF$5,AF$11:AF$13))</f>
        <v>3.323689171021031E-3</v>
      </c>
    </row>
    <row r="35" spans="1:32" x14ac:dyDescent="0.25">
      <c r="A35" t="str">
        <f>'AEO 2021 42'!A78</f>
        <v>Small Crossover Utility</v>
      </c>
      <c r="B35">
        <f>(INDEX('AEO 2021 42'!78:78,MATCH(B$28,'AEO 2021 42'!$14:$14,0))/100)*(SUM(B$3:B$5)/SUM(B$3:B$5,B$11:B$13))</f>
        <v>0.16280081736449564</v>
      </c>
      <c r="C35">
        <f>(INDEX('AEO 2022 42'!83:83,MATCH(C$28,'AEO 2022 42'!$13:$13,0))/100)*(SUM(C$3:C$5)/SUM(C$3:C$5,C$11:C$13))</f>
        <v>0.23180548516079477</v>
      </c>
      <c r="D35">
        <f>(INDEX('AEO 2022 42'!83:83,MATCH(D$28,'AEO 2022 42'!$13:$13,0))/100)*(SUM(D$3:D$5)/SUM(D$3:D$5,D$11:D$13))</f>
        <v>0.20547946309502499</v>
      </c>
      <c r="E35">
        <f>(INDEX('AEO 2022 42'!83:83,MATCH(E$28,'AEO 2022 42'!$13:$13,0))/100)*(SUM(E$3:E$5)/SUM(E$3:E$5,E$11:E$13))</f>
        <v>0.18455864693885782</v>
      </c>
      <c r="F35">
        <f>(INDEX('AEO 2022 42'!83:83,MATCH(F$28,'AEO 2022 42'!$13:$13,0))/100)*(SUM(F$3:F$5)/SUM(F$3:F$5,F$11:F$13))</f>
        <v>0.17420545355739436</v>
      </c>
      <c r="G35">
        <f>(INDEX('AEO 2022 42'!83:83,MATCH(G$28,'AEO 2022 42'!$13:$13,0))/100)*(SUM(G$3:G$5)/SUM(G$3:G$5,G$11:G$13))</f>
        <v>0.16683248252065158</v>
      </c>
      <c r="H35">
        <f>(INDEX('AEO 2022 42'!83:83,MATCH(H$28,'AEO 2022 42'!$13:$13,0))/100)*(SUM(H$3:H$5)/SUM(H$3:H$5,H$11:H$13))</f>
        <v>0.16022485190063465</v>
      </c>
      <c r="I35">
        <f>(INDEX('AEO 2022 42'!83:83,MATCH(I$28,'AEO 2022 42'!$13:$13,0))/100)*(SUM(I$3:I$5)/SUM(I$3:I$5,I$11:I$13))</f>
        <v>0.15530121364812743</v>
      </c>
      <c r="J35">
        <f>(INDEX('AEO 2022 42'!83:83,MATCH(J$28,'AEO 2022 42'!$13:$13,0))/100)*(SUM(J$3:J$5)/SUM(J$3:J$5,J$11:J$13))</f>
        <v>0.14967284204939427</v>
      </c>
      <c r="K35">
        <f>(INDEX('AEO 2022 42'!83:83,MATCH(K$28,'AEO 2022 42'!$13:$13,0))/100)*(SUM(K$3:K$5)/SUM(K$3:K$5,K$11:K$13))</f>
        <v>0.14456517681142755</v>
      </c>
      <c r="L35">
        <f>(INDEX('AEO 2022 42'!83:83,MATCH(L$28,'AEO 2022 42'!$13:$13,0))/100)*(SUM(L$3:L$5)/SUM(L$3:L$5,L$11:L$13))</f>
        <v>0.14092691056920664</v>
      </c>
      <c r="M35">
        <f>(INDEX('AEO 2022 42'!83:83,MATCH(M$28,'AEO 2022 42'!$13:$13,0))/100)*(SUM(M$3:M$5)/SUM(M$3:M$5,M$11:M$13))</f>
        <v>0.136156038963655</v>
      </c>
      <c r="N35">
        <f>(INDEX('AEO 2022 42'!83:83,MATCH(N$28,'AEO 2022 42'!$13:$13,0))/100)*(SUM(N$3:N$5)/SUM(N$3:N$5,N$11:N$13))</f>
        <v>0.13489985365377158</v>
      </c>
      <c r="O35">
        <f>(INDEX('AEO 2022 42'!83:83,MATCH(O$28,'AEO 2022 42'!$13:$13,0))/100)*(SUM(O$3:O$5)/SUM(O$3:O$5,O$11:O$13))</f>
        <v>0.12962882736349896</v>
      </c>
      <c r="P35">
        <f>(INDEX('AEO 2022 42'!83:83,MATCH(P$28,'AEO 2022 42'!$13:$13,0))/100)*(SUM(P$3:P$5)/SUM(P$3:P$5,P$11:P$13))</f>
        <v>0.12661297027246382</v>
      </c>
      <c r="Q35">
        <f>(INDEX('AEO 2022 42'!83:83,MATCH(Q$28,'AEO 2022 42'!$13:$13,0))/100)*(SUM(Q$3:Q$5)/SUM(Q$3:Q$5,Q$11:Q$13))</f>
        <v>0.1240669991652706</v>
      </c>
      <c r="R35">
        <f>(INDEX('AEO 2022 42'!83:83,MATCH(R$28,'AEO 2022 42'!$13:$13,0))/100)*(SUM(R$3:R$5)/SUM(R$3:R$5,R$11:R$13))</f>
        <v>0.12157886323697378</v>
      </c>
      <c r="S35">
        <f>(INDEX('AEO 2022 42'!83:83,MATCH(S$28,'AEO 2022 42'!$13:$13,0))/100)*(SUM(S$3:S$5)/SUM(S$3:S$5,S$11:S$13))</f>
        <v>0.1196388344891879</v>
      </c>
      <c r="T35">
        <f>(INDEX('AEO 2022 42'!83:83,MATCH(T$28,'AEO 2022 42'!$13:$13,0))/100)*(SUM(T$3:T$5)/SUM(T$3:T$5,T$11:T$13))</f>
        <v>0.11804454083444689</v>
      </c>
      <c r="U35">
        <f>(INDEX('AEO 2022 42'!83:83,MATCH(U$28,'AEO 2022 42'!$13:$13,0))/100)*(SUM(U$3:U$5)/SUM(U$3:U$5,U$11:U$13))</f>
        <v>0.11594570869830007</v>
      </c>
      <c r="V35">
        <f>(INDEX('AEO 2022 42'!83:83,MATCH(V$28,'AEO 2022 42'!$13:$13,0))/100)*(SUM(V$3:V$5)/SUM(V$3:V$5,V$11:V$13))</f>
        <v>0.11556969837786175</v>
      </c>
      <c r="W35">
        <f>(INDEX('AEO 2022 42'!83:83,MATCH(W$28,'AEO 2022 42'!$13:$13,0))/100)*(SUM(W$3:W$5)/SUM(W$3:W$5,W$11:W$13))</f>
        <v>0.11398905891369857</v>
      </c>
      <c r="X35">
        <f>(INDEX('AEO 2022 42'!83:83,MATCH(X$28,'AEO 2022 42'!$13:$13,0))/100)*(SUM(X$3:X$5)/SUM(X$3:X$5,X$11:X$13))</f>
        <v>0.11315877841108428</v>
      </c>
      <c r="Y35">
        <f>(INDEX('AEO 2022 42'!83:83,MATCH(Y$28,'AEO 2022 42'!$13:$13,0))/100)*(SUM(Y$3:Y$5)/SUM(Y$3:Y$5,Y$11:Y$13))</f>
        <v>0.11257976551698325</v>
      </c>
      <c r="Z35">
        <f>(INDEX('AEO 2022 42'!83:83,MATCH(Z$28,'AEO 2022 42'!$13:$13,0))/100)*(SUM(Z$3:Z$5)/SUM(Z$3:Z$5,Z$11:Z$13))</f>
        <v>0.11174030533807355</v>
      </c>
      <c r="AA35">
        <f>(INDEX('AEO 2022 42'!83:83,MATCH(AA$28,'AEO 2022 42'!$13:$13,0))/100)*(SUM(AA$3:AA$5)/SUM(AA$3:AA$5,AA$11:AA$13))</f>
        <v>0.11124912401848465</v>
      </c>
      <c r="AB35">
        <f>(INDEX('AEO 2022 42'!83:83,MATCH(AB$28,'AEO 2022 42'!$13:$13,0))/100)*(SUM(AB$3:AB$5)/SUM(AB$3:AB$5,AB$11:AB$13))</f>
        <v>0.11111429312419946</v>
      </c>
      <c r="AC35">
        <f>(INDEX('AEO 2022 42'!83:83,MATCH(AC$28,'AEO 2022 42'!$13:$13,0))/100)*(SUM(AC$3:AC$5)/SUM(AC$3:AC$5,AC$11:AC$13))</f>
        <v>0.11071701597675798</v>
      </c>
      <c r="AD35">
        <f>(INDEX('AEO 2022 42'!83:83,MATCH(AD$28,'AEO 2022 42'!$13:$13,0))/100)*(SUM(AD$3:AD$5)/SUM(AD$3:AD$5,AD$11:AD$13))</f>
        <v>0.11045358342637791</v>
      </c>
      <c r="AE35">
        <f>(INDEX('AEO 2022 42'!83:83,MATCH(AE$28,'AEO 2022 42'!$13:$13,0))/100)*(SUM(AE$3:AE$5)/SUM(AE$3:AE$5,AE$11:AE$13))</f>
        <v>0.11045178623155366</v>
      </c>
      <c r="AF35">
        <f>(INDEX('AEO 2022 42'!83:83,MATCH(AF$28,'AEO 2022 42'!$13:$13,0))/100)*(SUM(AF$3:AF$5)/SUM(AF$3:AF$5,AF$11:AF$13))</f>
        <v>0.10972428186201245</v>
      </c>
    </row>
    <row r="36" spans="1:32" x14ac:dyDescent="0.25">
      <c r="A36" t="str">
        <f>'AEO 2021 42'!A79</f>
        <v>Large Crossover Utility</v>
      </c>
      <c r="B36">
        <f>(INDEX('AEO 2021 42'!79:79,MATCH(B$28,'AEO 2021 42'!$14:$14,0))/100)*(SUM(B$3:B$5)/SUM(B$3:B$5,B$11:B$13))</f>
        <v>4.5263580465347737E-2</v>
      </c>
      <c r="C36">
        <f>(INDEX('AEO 2022 42'!84:84,MATCH(C$28,'AEO 2022 42'!$13:$13,0))/100)*(SUM(C$3:C$5)/SUM(C$3:C$5,C$11:C$13))</f>
        <v>3.9985903854104304E-2</v>
      </c>
      <c r="D36">
        <f>(INDEX('AEO 2022 42'!84:84,MATCH(D$28,'AEO 2022 42'!$13:$13,0))/100)*(SUM(D$3:D$5)/SUM(D$3:D$5,D$11:D$13))</f>
        <v>3.9371200870094596E-2</v>
      </c>
      <c r="E36">
        <f>(INDEX('AEO 2022 42'!84:84,MATCH(E$28,'AEO 2022 42'!$13:$13,0))/100)*(SUM(E$3:E$5)/SUM(E$3:E$5,E$11:E$13))</f>
        <v>3.8664213350036905E-2</v>
      </c>
      <c r="F36">
        <f>(INDEX('AEO 2022 42'!84:84,MATCH(F$28,'AEO 2022 42'!$13:$13,0))/100)*(SUM(F$3:F$5)/SUM(F$3:F$5,F$11:F$13))</f>
        <v>3.6771471755659979E-2</v>
      </c>
      <c r="G36">
        <f>(INDEX('AEO 2022 42'!84:84,MATCH(G$28,'AEO 2022 42'!$13:$13,0))/100)*(SUM(G$3:G$5)/SUM(G$3:G$5,G$11:G$13))</f>
        <v>3.5202586451318879E-2</v>
      </c>
      <c r="H36">
        <f>(INDEX('AEO 2022 42'!84:84,MATCH(H$28,'AEO 2022 42'!$13:$13,0))/100)*(SUM(H$3:H$5)/SUM(H$3:H$5,H$11:H$13))</f>
        <v>3.3821371081335851E-2</v>
      </c>
      <c r="I36">
        <f>(INDEX('AEO 2022 42'!84:84,MATCH(I$28,'AEO 2022 42'!$13:$13,0))/100)*(SUM(I$3:I$5)/SUM(I$3:I$5,I$11:I$13))</f>
        <v>3.2704689788762974E-2</v>
      </c>
      <c r="J36">
        <f>(INDEX('AEO 2022 42'!84:84,MATCH(J$28,'AEO 2022 42'!$13:$13,0))/100)*(SUM(J$3:J$5)/SUM(J$3:J$5,J$11:J$13))</f>
        <v>3.171715122731894E-2</v>
      </c>
      <c r="K36">
        <f>(INDEX('AEO 2022 42'!84:84,MATCH(K$28,'AEO 2022 42'!$13:$13,0))/100)*(SUM(K$3:K$5)/SUM(K$3:K$5,K$11:K$13))</f>
        <v>3.0808493411948121E-2</v>
      </c>
      <c r="L36">
        <f>(INDEX('AEO 2022 42'!84:84,MATCH(L$28,'AEO 2022 42'!$13:$13,0))/100)*(SUM(L$3:L$5)/SUM(L$3:L$5,L$11:L$13))</f>
        <v>2.985313611527798E-2</v>
      </c>
      <c r="M36">
        <f>(INDEX('AEO 2022 42'!84:84,MATCH(M$28,'AEO 2022 42'!$13:$13,0))/100)*(SUM(M$3:M$5)/SUM(M$3:M$5,M$11:M$13))</f>
        <v>2.9209218785425685E-2</v>
      </c>
      <c r="N36">
        <f>(INDEX('AEO 2022 42'!84:84,MATCH(N$28,'AEO 2022 42'!$13:$13,0))/100)*(SUM(N$3:N$5)/SUM(N$3:N$5,N$11:N$13))</f>
        <v>2.8142059547491438E-2</v>
      </c>
      <c r="O36">
        <f>(INDEX('AEO 2022 42'!84:84,MATCH(O$28,'AEO 2022 42'!$13:$13,0))/100)*(SUM(O$3:O$5)/SUM(O$3:O$5,O$11:O$13))</f>
        <v>2.7873733650419147E-2</v>
      </c>
      <c r="P36">
        <f>(INDEX('AEO 2022 42'!84:84,MATCH(P$28,'AEO 2022 42'!$13:$13,0))/100)*(SUM(P$3:P$5)/SUM(P$3:P$5,P$11:P$13))</f>
        <v>2.7361808611777085E-2</v>
      </c>
      <c r="Q36">
        <f>(INDEX('AEO 2022 42'!84:84,MATCH(Q$28,'AEO 2022 42'!$13:$13,0))/100)*(SUM(Q$3:Q$5)/SUM(Q$3:Q$5,Q$11:Q$13))</f>
        <v>2.6855758924296053E-2</v>
      </c>
      <c r="R36">
        <f>(INDEX('AEO 2022 42'!84:84,MATCH(R$28,'AEO 2022 42'!$13:$13,0))/100)*(SUM(R$3:R$5)/SUM(R$3:R$5,R$11:R$13))</f>
        <v>2.6444666604085926E-2</v>
      </c>
      <c r="S36">
        <f>(INDEX('AEO 2022 42'!84:84,MATCH(S$28,'AEO 2022 42'!$13:$13,0))/100)*(SUM(S$3:S$5)/SUM(S$3:S$5,S$11:S$13))</f>
        <v>2.6029829751235772E-2</v>
      </c>
      <c r="T36">
        <f>(INDEX('AEO 2022 42'!84:84,MATCH(T$28,'AEO 2022 42'!$13:$13,0))/100)*(SUM(T$3:T$5)/SUM(T$3:T$5,T$11:T$13))</f>
        <v>2.5643003790644957E-2</v>
      </c>
      <c r="U36">
        <f>(INDEX('AEO 2022 42'!84:84,MATCH(U$28,'AEO 2022 42'!$13:$13,0))/100)*(SUM(U$3:U$5)/SUM(U$3:U$5,U$11:U$13))</f>
        <v>2.542186213368014E-2</v>
      </c>
      <c r="V36">
        <f>(INDEX('AEO 2022 42'!84:84,MATCH(V$28,'AEO 2022 42'!$13:$13,0))/100)*(SUM(V$3:V$5)/SUM(V$3:V$5,V$11:V$13))</f>
        <v>2.5006567405204592E-2</v>
      </c>
      <c r="W36">
        <f>(INDEX('AEO 2022 42'!84:84,MATCH(W$28,'AEO 2022 42'!$13:$13,0))/100)*(SUM(W$3:W$5)/SUM(W$3:W$5,W$11:W$13))</f>
        <v>2.4866620831576362E-2</v>
      </c>
      <c r="X36">
        <f>(INDEX('AEO 2022 42'!84:84,MATCH(X$28,'AEO 2022 42'!$13:$13,0))/100)*(SUM(X$3:X$5)/SUM(X$3:X$5,X$11:X$13))</f>
        <v>2.4683658403149202E-2</v>
      </c>
      <c r="Y36">
        <f>(INDEX('AEO 2022 42'!84:84,MATCH(Y$28,'AEO 2022 42'!$13:$13,0))/100)*(SUM(Y$3:Y$5)/SUM(Y$3:Y$5,Y$11:Y$13))</f>
        <v>2.4531716342868458E-2</v>
      </c>
      <c r="Z36">
        <f>(INDEX('AEO 2022 42'!84:84,MATCH(Z$28,'AEO 2022 42'!$13:$13,0))/100)*(SUM(Z$3:Z$5)/SUM(Z$3:Z$5,Z$11:Z$13))</f>
        <v>2.4495496389688419E-2</v>
      </c>
      <c r="AA36">
        <f>(INDEX('AEO 2022 42'!84:84,MATCH(AA$28,'AEO 2022 42'!$13:$13,0))/100)*(SUM(AA$3:AA$5)/SUM(AA$3:AA$5,AA$11:AA$13))</f>
        <v>2.445582288524881E-2</v>
      </c>
      <c r="AB36">
        <f>(INDEX('AEO 2022 42'!84:84,MATCH(AB$28,'AEO 2022 42'!$13:$13,0))/100)*(SUM(AB$3:AB$5)/SUM(AB$3:AB$5,AB$11:AB$13))</f>
        <v>2.4391901225372523E-2</v>
      </c>
      <c r="AC36">
        <f>(INDEX('AEO 2022 42'!84:84,MATCH(AC$28,'AEO 2022 42'!$13:$13,0))/100)*(SUM(AC$3:AC$5)/SUM(AC$3:AC$5,AC$11:AC$13))</f>
        <v>2.4403451620881686E-2</v>
      </c>
      <c r="AD36">
        <f>(INDEX('AEO 2022 42'!84:84,MATCH(AD$28,'AEO 2022 42'!$13:$13,0))/100)*(SUM(AD$3:AD$5)/SUM(AD$3:AD$5,AD$11:AD$13))</f>
        <v>2.4406201796522094E-2</v>
      </c>
      <c r="AE36">
        <f>(INDEX('AEO 2022 42'!84:84,MATCH(AE$28,'AEO 2022 42'!$13:$13,0))/100)*(SUM(AE$3:AE$5)/SUM(AE$3:AE$5,AE$11:AE$13))</f>
        <v>2.4387427869801231E-2</v>
      </c>
      <c r="AF36">
        <f>(INDEX('AEO 2022 42'!84:84,MATCH(AF$28,'AEO 2022 42'!$13:$13,0))/100)*(SUM(AF$3:AF$5)/SUM(AF$3:AF$5,AF$11:AF$13))</f>
        <v>2.451575531808679E-2</v>
      </c>
    </row>
    <row r="37" spans="1:32" x14ac:dyDescent="0.25">
      <c r="A37" t="str">
        <f>'AEO 2021 42'!A81</f>
        <v>Small Pickup</v>
      </c>
      <c r="B37">
        <f>INDEX('AEO 2021 42'!81:81,MATCH(B$28,'AEO 2021 42'!$14:$14,0))/100*(SUM(B$11:B$13)/SUM(B$3:B$5,B$11:B$13))</f>
        <v>6.8607708506439428E-3</v>
      </c>
      <c r="C37">
        <f>INDEX('AEO 2022 42'!87:87,MATCH(C$28,'AEO 2022 42'!$13:$13,0))/100*(SUM(C$11:C$13)/SUM(C$3:C$5,C$11:C$13))</f>
        <v>9.2014137330140439E-3</v>
      </c>
      <c r="D37">
        <f>INDEX('AEO 2022 42'!87:87,MATCH(D$28,'AEO 2022 42'!$13:$13,0))/100*(SUM(D$11:D$13)/SUM(D$3:D$5,D$11:D$13))</f>
        <v>1.2081781403493726E-2</v>
      </c>
      <c r="E37">
        <f>INDEX('AEO 2022 42'!87:87,MATCH(E$28,'AEO 2022 42'!$13:$13,0))/100*(SUM(E$11:E$13)/SUM(E$3:E$5,E$11:E$13))</f>
        <v>1.4555832973839333E-2</v>
      </c>
      <c r="F37">
        <f>INDEX('AEO 2022 42'!87:87,MATCH(F$28,'AEO 2022 42'!$13:$13,0))/100*(SUM(F$11:F$13)/SUM(F$3:F$5,F$11:F$13))</f>
        <v>1.6111852208315503E-2</v>
      </c>
      <c r="G37">
        <f>INDEX('AEO 2022 42'!87:87,MATCH(G$28,'AEO 2022 42'!$13:$13,0))/100*(SUM(G$11:G$13)/SUM(G$3:G$5,G$11:G$13))</f>
        <v>1.7287154576621267E-2</v>
      </c>
      <c r="H37">
        <f>INDEX('AEO 2022 42'!87:87,MATCH(H$28,'AEO 2022 42'!$13:$13,0))/100*(SUM(H$11:H$13)/SUM(H$3:H$5,H$11:H$13))</f>
        <v>1.8177365698780371E-2</v>
      </c>
      <c r="I37">
        <f>INDEX('AEO 2022 42'!87:87,MATCH(I$28,'AEO 2022 42'!$13:$13,0))/100*(SUM(I$11:I$13)/SUM(I$3:I$5,I$11:I$13))</f>
        <v>1.8922235550178315E-2</v>
      </c>
      <c r="J37">
        <f>INDEX('AEO 2022 42'!87:87,MATCH(J$28,'AEO 2022 42'!$13:$13,0))/100*(SUM(J$11:J$13)/SUM(J$3:J$5,J$11:J$13))</f>
        <v>1.9662154696898991E-2</v>
      </c>
      <c r="K37">
        <f>INDEX('AEO 2022 42'!87:87,MATCH(K$28,'AEO 2022 42'!$13:$13,0))/100*(SUM(K$11:K$13)/SUM(K$3:K$5,K$11:K$13))</f>
        <v>2.0336089381299244E-2</v>
      </c>
      <c r="L37">
        <f>INDEX('AEO 2022 42'!87:87,MATCH(L$28,'AEO 2022 42'!$13:$13,0))/100*(SUM(L$11:L$13)/SUM(L$3:L$5,L$11:L$13))</f>
        <v>2.0789681163141272E-2</v>
      </c>
      <c r="M37">
        <f>INDEX('AEO 2022 42'!87:87,MATCH(M$28,'AEO 2022 42'!$13:$13,0))/100*(SUM(M$11:M$13)/SUM(M$3:M$5,M$11:M$13))</f>
        <v>2.1415370292441321E-2</v>
      </c>
      <c r="N37">
        <f>INDEX('AEO 2022 42'!87:87,MATCH(N$28,'AEO 2022 42'!$13:$13,0))/100*(SUM(N$11:N$13)/SUM(N$3:N$5,N$11:N$13))</f>
        <v>2.1547754768958066E-2</v>
      </c>
      <c r="O37">
        <f>INDEX('AEO 2022 42'!87:87,MATCH(O$28,'AEO 2022 42'!$13:$13,0))/100*(SUM(O$11:O$13)/SUM(O$3:O$5,O$11:O$13))</f>
        <v>2.2228167426613162E-2</v>
      </c>
      <c r="P37">
        <f>INDEX('AEO 2022 42'!87:87,MATCH(P$28,'AEO 2022 42'!$13:$13,0))/100*(SUM(P$11:P$13)/SUM(P$3:P$5,P$11:P$13))</f>
        <v>2.2654188422508183E-2</v>
      </c>
      <c r="Q37">
        <f>INDEX('AEO 2022 42'!87:87,MATCH(Q$28,'AEO 2022 42'!$13:$13,0))/100*(SUM(Q$11:Q$13)/SUM(Q$3:Q$5,Q$11:Q$13))</f>
        <v>2.2975371420403977E-2</v>
      </c>
      <c r="R37">
        <f>INDEX('AEO 2022 42'!87:87,MATCH(R$28,'AEO 2022 42'!$13:$13,0))/100*(SUM(R$11:R$13)/SUM(R$3:R$5,R$11:R$13))</f>
        <v>2.3259844363037355E-2</v>
      </c>
      <c r="S37">
        <f>INDEX('AEO 2022 42'!87:87,MATCH(S$28,'AEO 2022 42'!$13:$13,0))/100*(SUM(S$11:S$13)/SUM(S$3:S$5,S$11:S$13))</f>
        <v>2.348047206436827E-2</v>
      </c>
      <c r="T37">
        <f>INDEX('AEO 2022 42'!87:87,MATCH(T$28,'AEO 2022 42'!$13:$13,0))/100*(SUM(T$11:T$13)/SUM(T$3:T$5,T$11:T$13))</f>
        <v>2.3646686934914164E-2</v>
      </c>
      <c r="U37">
        <f>INDEX('AEO 2022 42'!87:87,MATCH(U$28,'AEO 2022 42'!$13:$13,0))/100*(SUM(U$11:U$13)/SUM(U$3:U$5,U$11:U$13))</f>
        <v>2.3938744190254976E-2</v>
      </c>
      <c r="V37">
        <f>INDEX('AEO 2022 42'!87:87,MATCH(V$28,'AEO 2022 42'!$13:$13,0))/100*(SUM(V$11:V$13)/SUM(V$3:V$5,V$11:V$13))</f>
        <v>2.3880813190709567E-2</v>
      </c>
      <c r="W37">
        <f>INDEX('AEO 2022 42'!87:87,MATCH(W$28,'AEO 2022 42'!$13:$13,0))/100*(SUM(W$11:W$13)/SUM(W$3:W$5,W$11:W$13))</f>
        <v>2.4111577242525512E-2</v>
      </c>
      <c r="X37">
        <f>INDEX('AEO 2022 42'!87:87,MATCH(X$28,'AEO 2022 42'!$13:$13,0))/100*(SUM(X$11:X$13)/SUM(X$3:X$5,X$11:X$13))</f>
        <v>2.419473645485656E-2</v>
      </c>
      <c r="Y37">
        <f>INDEX('AEO 2022 42'!87:87,MATCH(Y$28,'AEO 2022 42'!$13:$13,0))/100*(SUM(Y$11:Y$13)/SUM(Y$3:Y$5,Y$11:Y$13))</f>
        <v>2.4245930926210406E-2</v>
      </c>
      <c r="Z37">
        <f>INDEX('AEO 2022 42'!87:87,MATCH(Z$28,'AEO 2022 42'!$13:$13,0))/100*(SUM(Z$11:Z$13)/SUM(Z$3:Z$5,Z$11:Z$13))</f>
        <v>2.4372648459253576E-2</v>
      </c>
      <c r="AA37">
        <f>INDEX('AEO 2022 42'!87:87,MATCH(AA$28,'AEO 2022 42'!$13:$13,0))/100*(SUM(AA$11:AA$13)/SUM(AA$3:AA$5,AA$11:AA$13))</f>
        <v>2.4445762171728003E-2</v>
      </c>
      <c r="AB37">
        <f>INDEX('AEO 2022 42'!87:87,MATCH(AB$28,'AEO 2022 42'!$13:$13,0))/100*(SUM(AB$11:AB$13)/SUM(AB$3:AB$5,AB$11:AB$13))</f>
        <v>2.4444352979192899E-2</v>
      </c>
      <c r="AC37">
        <f>INDEX('AEO 2022 42'!87:87,MATCH(AC$28,'AEO 2022 42'!$13:$13,0))/100*(SUM(AC$11:AC$13)/SUM(AC$3:AC$5,AC$11:AC$13))</f>
        <v>2.4508359877329997E-2</v>
      </c>
      <c r="AD37">
        <f>INDEX('AEO 2022 42'!87:87,MATCH(AD$28,'AEO 2022 42'!$13:$13,0))/100*(SUM(AD$11:AD$13)/SUM(AD$3:AD$5,AD$11:AD$13))</f>
        <v>2.4545969958963496E-2</v>
      </c>
      <c r="AE37">
        <f>INDEX('AEO 2022 42'!87:87,MATCH(AE$28,'AEO 2022 42'!$13:$13,0))/100*(SUM(AE$11:AE$13)/SUM(AE$3:AE$5,AE$11:AE$13))</f>
        <v>2.4533112540323906E-2</v>
      </c>
      <c r="AF37">
        <f>INDEX('AEO 2022 42'!87:87,MATCH(AF$28,'AEO 2022 42'!$13:$13,0))/100*(SUM(AF$11:AF$13)/SUM(AF$3:AF$5,AF$11:AF$13))</f>
        <v>2.4694668546686664E-2</v>
      </c>
    </row>
    <row r="38" spans="1:32" x14ac:dyDescent="0.25">
      <c r="A38" t="str">
        <f>'AEO 2021 42'!A82</f>
        <v>Large Pickup</v>
      </c>
      <c r="B38">
        <f>INDEX('AEO 2021 42'!82:82,MATCH(B$28,'AEO 2021 42'!$14:$14,0))/100*(SUM(B$11:B$13)/SUM(B$3:B$5,B$11:B$13))</f>
        <v>3.1536131497381194E-2</v>
      </c>
      <c r="C38">
        <f>INDEX('AEO 2022 42'!88:88,MATCH(C$28,'AEO 2022 42'!$13:$13,0))/100*(SUM(C$11:C$13)/SUM(C$3:C$5,C$11:C$13))</f>
        <v>6.1221008609777604E-2</v>
      </c>
      <c r="D38">
        <f>INDEX('AEO 2022 42'!88:88,MATCH(D$28,'AEO 2022 42'!$13:$13,0))/100*(SUM(D$11:D$13)/SUM(D$3:D$5,D$11:D$13))</f>
        <v>7.8463175730122306E-2</v>
      </c>
      <c r="E38">
        <f>INDEX('AEO 2022 42'!88:88,MATCH(E$28,'AEO 2022 42'!$13:$13,0))/100*(SUM(E$11:E$13)/SUM(E$3:E$5,E$11:E$13))</f>
        <v>9.0033613731740736E-2</v>
      </c>
      <c r="F38">
        <f>INDEX('AEO 2022 42'!88:88,MATCH(F$28,'AEO 2022 42'!$13:$13,0))/100*(SUM(F$11:F$13)/SUM(F$3:F$5,F$11:F$13))</f>
        <v>0.10056997427444188</v>
      </c>
      <c r="G38">
        <f>INDEX('AEO 2022 42'!88:88,MATCH(G$28,'AEO 2022 42'!$13:$13,0))/100*(SUM(G$11:G$13)/SUM(G$3:G$5,G$11:G$13))</f>
        <v>0.10922273759780073</v>
      </c>
      <c r="H38">
        <f>INDEX('AEO 2022 42'!88:88,MATCH(H$28,'AEO 2022 42'!$13:$13,0))/100*(SUM(H$11:H$13)/SUM(H$3:H$5,H$11:H$13))</f>
        <v>0.11649521434817872</v>
      </c>
      <c r="I38">
        <f>INDEX('AEO 2022 42'!88:88,MATCH(I$28,'AEO 2022 42'!$13:$13,0))/100*(SUM(I$11:I$13)/SUM(I$3:I$5,I$11:I$13))</f>
        <v>0.12276408337791492</v>
      </c>
      <c r="J38">
        <f>INDEX('AEO 2022 42'!88:88,MATCH(J$28,'AEO 2022 42'!$13:$13,0))/100*(SUM(J$11:J$13)/SUM(J$3:J$5,J$11:J$13))</f>
        <v>0.12813179209443373</v>
      </c>
      <c r="K38">
        <f>INDEX('AEO 2022 42'!88:88,MATCH(K$28,'AEO 2022 42'!$13:$13,0))/100*(SUM(K$11:K$13)/SUM(K$3:K$5,K$11:K$13))</f>
        <v>0.13304933258349641</v>
      </c>
      <c r="L38">
        <f>INDEX('AEO 2022 42'!88:88,MATCH(L$28,'AEO 2022 42'!$13:$13,0))/100*(SUM(L$11:L$13)/SUM(L$3:L$5,L$11:L$13))</f>
        <v>0.13746753522427307</v>
      </c>
      <c r="M38">
        <f>INDEX('AEO 2022 42'!88:88,MATCH(M$28,'AEO 2022 42'!$13:$13,0))/100*(SUM(M$11:M$13)/SUM(M$3:M$5,M$11:M$13))</f>
        <v>0.14135604278617378</v>
      </c>
      <c r="N38">
        <f>INDEX('AEO 2022 42'!88:88,MATCH(N$28,'AEO 2022 42'!$13:$13,0))/100*(SUM(N$11:N$13)/SUM(N$3:N$5,N$11:N$13))</f>
        <v>0.1451104218465947</v>
      </c>
      <c r="O38">
        <f>INDEX('AEO 2022 42'!88:88,MATCH(O$28,'AEO 2022 42'!$13:$13,0))/100*(SUM(O$11:O$13)/SUM(O$3:O$5,O$11:O$13))</f>
        <v>0.14814833772745234</v>
      </c>
      <c r="P38">
        <f>INDEX('AEO 2022 42'!88:88,MATCH(P$28,'AEO 2022 42'!$13:$13,0))/100*(SUM(P$11:P$13)/SUM(P$3:P$5,P$11:P$13))</f>
        <v>0.15107397328874692</v>
      </c>
      <c r="Q38">
        <f>INDEX('AEO 2022 42'!88:88,MATCH(Q$28,'AEO 2022 42'!$13:$13,0))/100*(SUM(Q$11:Q$13)/SUM(Q$3:Q$5,Q$11:Q$13))</f>
        <v>0.15368634011492019</v>
      </c>
      <c r="R38">
        <f>INDEX('AEO 2022 42'!88:88,MATCH(R$28,'AEO 2022 42'!$13:$13,0))/100*(SUM(R$11:R$13)/SUM(R$3:R$5,R$11:R$13))</f>
        <v>0.15607898543835869</v>
      </c>
      <c r="S38">
        <f>INDEX('AEO 2022 42'!88:88,MATCH(S$28,'AEO 2022 42'!$13:$13,0))/100*(SUM(S$11:S$13)/SUM(S$3:S$5,S$11:S$13))</f>
        <v>0.15815847848878745</v>
      </c>
      <c r="T38">
        <f>INDEX('AEO 2022 42'!88:88,MATCH(T$28,'AEO 2022 42'!$13:$13,0))/100*(SUM(T$11:T$13)/SUM(T$3:T$5,T$11:T$13))</f>
        <v>0.16007609715473242</v>
      </c>
      <c r="U38">
        <f>INDEX('AEO 2022 42'!88:88,MATCH(U$28,'AEO 2022 42'!$13:$13,0))/100*(SUM(U$11:U$13)/SUM(U$3:U$5,U$11:U$13))</f>
        <v>0.16167746192218155</v>
      </c>
      <c r="V38">
        <f>INDEX('AEO 2022 42'!88:88,MATCH(V$28,'AEO 2022 42'!$13:$13,0))/100*(SUM(V$11:V$13)/SUM(V$3:V$5,V$11:V$13))</f>
        <v>0.1632707041890134</v>
      </c>
      <c r="W38">
        <f>INDEX('AEO 2022 42'!88:88,MATCH(W$28,'AEO 2022 42'!$13:$13,0))/100*(SUM(W$11:W$13)/SUM(W$3:W$5,W$11:W$13))</f>
        <v>0.16453306952711355</v>
      </c>
      <c r="X38">
        <f>INDEX('AEO 2022 42'!88:88,MATCH(X$28,'AEO 2022 42'!$13:$13,0))/100*(SUM(X$11:X$13)/SUM(X$3:X$5,X$11:X$13))</f>
        <v>0.16562668889090637</v>
      </c>
      <c r="Y38">
        <f>INDEX('AEO 2022 42'!88:88,MATCH(Y$28,'AEO 2022 42'!$13:$13,0))/100*(SUM(Y$11:Y$13)/SUM(Y$3:Y$5,Y$11:Y$13))</f>
        <v>0.16658292282432061</v>
      </c>
      <c r="Z38">
        <f>INDEX('AEO 2022 42'!88:88,MATCH(Z$28,'AEO 2022 42'!$13:$13,0))/100*(SUM(Z$11:Z$13)/SUM(Z$3:Z$5,Z$11:Z$13))</f>
        <v>0.16732620745664578</v>
      </c>
      <c r="AA38">
        <f>INDEX('AEO 2022 42'!88:88,MATCH(AA$28,'AEO 2022 42'!$13:$13,0))/100*(SUM(AA$11:AA$13)/SUM(AA$3:AA$5,AA$11:AA$13))</f>
        <v>0.16792964515354505</v>
      </c>
      <c r="AB38">
        <f>INDEX('AEO 2022 42'!88:88,MATCH(AB$28,'AEO 2022 42'!$13:$13,0))/100*(SUM(AB$11:AB$13)/SUM(AB$3:AB$5,AB$11:AB$13))</f>
        <v>0.16848938690925314</v>
      </c>
      <c r="AC38">
        <f>INDEX('AEO 2022 42'!88:88,MATCH(AC$28,'AEO 2022 42'!$13:$13,0))/100*(SUM(AC$11:AC$13)/SUM(AC$3:AC$5,AC$11:AC$13))</f>
        <v>0.16895177174555726</v>
      </c>
      <c r="AD38">
        <f>INDEX('AEO 2022 42'!88:88,MATCH(AD$28,'AEO 2022 42'!$13:$13,0))/100*(SUM(AD$11:AD$13)/SUM(AD$3:AD$5,AD$11:AD$13))</f>
        <v>0.16935122951050649</v>
      </c>
      <c r="AE38">
        <f>INDEX('AEO 2022 42'!88:88,MATCH(AE$28,'AEO 2022 42'!$13:$13,0))/100*(SUM(AE$11:AE$13)/SUM(AE$3:AE$5,AE$11:AE$13))</f>
        <v>0.16973016167869021</v>
      </c>
      <c r="AF38">
        <f>INDEX('AEO 2022 42'!88:88,MATCH(AF$28,'AEO 2022 42'!$13:$13,0))/100*(SUM(AF$11:AF$13)/SUM(AF$3:AF$5,AF$11:AF$13))</f>
        <v>0.1699625072638471</v>
      </c>
    </row>
    <row r="39" spans="1:32" x14ac:dyDescent="0.25">
      <c r="A39" t="str">
        <f>'AEO 2021 42'!A83</f>
        <v>Small Van</v>
      </c>
      <c r="B39">
        <f>INDEX('AEO 2021 42'!83:83,MATCH(B$28,'AEO 2021 42'!$14:$14,0))/100*(SUM(B$11:B$13)/SUM(B$3:B$5,B$11:B$13))</f>
        <v>4.7825536669170955E-3</v>
      </c>
      <c r="C39">
        <f>INDEX('AEO 2022 42'!89:89,MATCH(C$28,'AEO 2022 42'!$13:$13,0))/100*(SUM(C$11:C$13)/SUM(C$3:C$5,C$11:C$13))</f>
        <v>3.6239819872584131E-3</v>
      </c>
      <c r="D39">
        <f>INDEX('AEO 2022 42'!89:89,MATCH(D$28,'AEO 2022 42'!$13:$13,0))/100*(SUM(D$11:D$13)/SUM(D$3:D$5,D$11:D$13))</f>
        <v>4.4695884787436281E-3</v>
      </c>
      <c r="E39">
        <f>INDEX('AEO 2022 42'!89:89,MATCH(E$28,'AEO 2022 42'!$13:$13,0))/100*(SUM(E$11:E$13)/SUM(E$3:E$5,E$11:E$13))</f>
        <v>4.9282168024761116E-3</v>
      </c>
      <c r="F39">
        <f>INDEX('AEO 2022 42'!89:89,MATCH(F$28,'AEO 2022 42'!$13:$13,0))/100*(SUM(F$11:F$13)/SUM(F$3:F$5,F$11:F$13))</f>
        <v>5.4630217638157886E-3</v>
      </c>
      <c r="G39">
        <f>INDEX('AEO 2022 42'!89:89,MATCH(G$28,'AEO 2022 42'!$13:$13,0))/100*(SUM(G$11:G$13)/SUM(G$3:G$5,G$11:G$13))</f>
        <v>5.9496437403699217E-3</v>
      </c>
      <c r="H39">
        <f>INDEX('AEO 2022 42'!89:89,MATCH(H$28,'AEO 2022 42'!$13:$13,0))/100*(SUM(H$11:H$13)/SUM(H$3:H$5,H$11:H$13))</f>
        <v>6.3512542076417404E-3</v>
      </c>
      <c r="I39">
        <f>INDEX('AEO 2022 42'!89:89,MATCH(I$28,'AEO 2022 42'!$13:$13,0))/100*(SUM(I$11:I$13)/SUM(I$3:I$5,I$11:I$13))</f>
        <v>6.702502269083593E-3</v>
      </c>
      <c r="J39">
        <f>INDEX('AEO 2022 42'!89:89,MATCH(J$28,'AEO 2022 42'!$13:$13,0))/100*(SUM(J$11:J$13)/SUM(J$3:J$5,J$11:J$13))</f>
        <v>6.9706393061259664E-3</v>
      </c>
      <c r="K39">
        <f>INDEX('AEO 2022 42'!89:89,MATCH(K$28,'AEO 2022 42'!$13:$13,0))/100*(SUM(K$11:K$13)/SUM(K$3:K$5,K$11:K$13))</f>
        <v>7.2205162662003696E-3</v>
      </c>
      <c r="L39">
        <f>INDEX('AEO 2022 42'!89:89,MATCH(L$28,'AEO 2022 42'!$13:$13,0))/100*(SUM(L$11:L$13)/SUM(L$3:L$5,L$11:L$13))</f>
        <v>7.4897091103746493E-3</v>
      </c>
      <c r="M39">
        <f>INDEX('AEO 2022 42'!89:89,MATCH(M$28,'AEO 2022 42'!$13:$13,0))/100*(SUM(M$11:M$13)/SUM(M$3:M$5,M$11:M$13))</f>
        <v>7.6493196214440359E-3</v>
      </c>
      <c r="N39">
        <f>INDEX('AEO 2022 42'!89:89,MATCH(N$28,'AEO 2022 42'!$13:$13,0))/100*(SUM(N$11:N$13)/SUM(N$3:N$5,N$11:N$13))</f>
        <v>7.9391169654109365E-3</v>
      </c>
      <c r="O39">
        <f>INDEX('AEO 2022 42'!89:89,MATCH(O$28,'AEO 2022 42'!$13:$13,0))/100*(SUM(O$11:O$13)/SUM(O$3:O$5,O$11:O$13))</f>
        <v>8.0058947304170198E-3</v>
      </c>
      <c r="P39">
        <f>INDEX('AEO 2022 42'!89:89,MATCH(P$28,'AEO 2022 42'!$13:$13,0))/100*(SUM(P$11:P$13)/SUM(P$3:P$5,P$11:P$13))</f>
        <v>8.1669480281977395E-3</v>
      </c>
      <c r="Q39">
        <f>INDEX('AEO 2022 42'!89:89,MATCH(Q$28,'AEO 2022 42'!$13:$13,0))/100*(SUM(Q$11:Q$13)/SUM(Q$3:Q$5,Q$11:Q$13))</f>
        <v>8.2955640373136453E-3</v>
      </c>
      <c r="R39">
        <f>INDEX('AEO 2022 42'!89:89,MATCH(R$28,'AEO 2022 42'!$13:$13,0))/100*(SUM(R$11:R$13)/SUM(R$3:R$5,R$11:R$13))</f>
        <v>8.4014874352317786E-3</v>
      </c>
      <c r="S39">
        <f>INDEX('AEO 2022 42'!89:89,MATCH(S$28,'AEO 2022 42'!$13:$13,0))/100*(SUM(S$11:S$13)/SUM(S$3:S$5,S$11:S$13))</f>
        <v>8.502314784355057E-3</v>
      </c>
      <c r="T39">
        <f>INDEX('AEO 2022 42'!89:89,MATCH(T$28,'AEO 2022 42'!$13:$13,0))/100*(SUM(T$11:T$13)/SUM(T$3:T$5,T$11:T$13))</f>
        <v>8.622218886638125E-3</v>
      </c>
      <c r="U39">
        <f>INDEX('AEO 2022 42'!89:89,MATCH(U$28,'AEO 2022 42'!$13:$13,0))/100*(SUM(U$11:U$13)/SUM(U$3:U$5,U$11:U$13))</f>
        <v>8.666218864734003E-3</v>
      </c>
      <c r="V39">
        <f>INDEX('AEO 2022 42'!89:89,MATCH(V$28,'AEO 2022 42'!$13:$13,0))/100*(SUM(V$11:V$13)/SUM(V$3:V$5,V$11:V$13))</f>
        <v>8.8111736226777395E-3</v>
      </c>
      <c r="W39">
        <f>INDEX('AEO 2022 42'!89:89,MATCH(W$28,'AEO 2022 42'!$13:$13,0))/100*(SUM(W$11:W$13)/SUM(W$3:W$5,W$11:W$13))</f>
        <v>8.8357274916904746E-3</v>
      </c>
      <c r="X39">
        <f>INDEX('AEO 2022 42'!89:89,MATCH(X$28,'AEO 2022 42'!$13:$13,0))/100*(SUM(X$11:X$13)/SUM(X$3:X$5,X$11:X$13))</f>
        <v>8.8953343810227008E-3</v>
      </c>
      <c r="Y39">
        <f>INDEX('AEO 2022 42'!89:89,MATCH(Y$28,'AEO 2022 42'!$13:$13,0))/100*(SUM(Y$11:Y$13)/SUM(Y$3:Y$5,Y$11:Y$13))</f>
        <v>8.9477614681420306E-3</v>
      </c>
      <c r="Z39">
        <f>INDEX('AEO 2022 42'!89:89,MATCH(Z$28,'AEO 2022 42'!$13:$13,0))/100*(SUM(Z$11:Z$13)/SUM(Z$3:Z$5,Z$11:Z$13))</f>
        <v>8.958468656447548E-3</v>
      </c>
      <c r="AA39">
        <f>INDEX('AEO 2022 42'!89:89,MATCH(AA$28,'AEO 2022 42'!$13:$13,0))/100*(SUM(AA$11:AA$13)/SUM(AA$3:AA$5,AA$11:AA$13))</f>
        <v>8.977506782628342E-3</v>
      </c>
      <c r="AB39">
        <f>INDEX('AEO 2022 42'!89:89,MATCH(AB$28,'AEO 2022 42'!$13:$13,0))/100*(SUM(AB$11:AB$13)/SUM(AB$3:AB$5,AB$11:AB$13))</f>
        <v>9.0141308124371579E-3</v>
      </c>
      <c r="AC39">
        <f>INDEX('AEO 2022 42'!89:89,MATCH(AC$28,'AEO 2022 42'!$13:$13,0))/100*(SUM(AC$11:AC$13)/SUM(AC$3:AC$5,AC$11:AC$13))</f>
        <v>9.0209246632997082E-3</v>
      </c>
      <c r="AD39">
        <f>INDEX('AEO 2022 42'!89:89,MATCH(AD$28,'AEO 2022 42'!$13:$13,0))/100*(SUM(AD$11:AD$13)/SUM(AD$3:AD$5,AD$11:AD$13))</f>
        <v>9.0305021422776074E-3</v>
      </c>
      <c r="AE39">
        <f>INDEX('AEO 2022 42'!89:89,MATCH(AE$28,'AEO 2022 42'!$13:$13,0))/100*(SUM(AE$11:AE$13)/SUM(AE$3:AE$5,AE$11:AE$13))</f>
        <v>9.0549506847388585E-3</v>
      </c>
      <c r="AF39">
        <f>INDEX('AEO 2022 42'!89:89,MATCH(AF$28,'AEO 2022 42'!$13:$13,0))/100*(SUM(AF$11:AF$13)/SUM(AF$3:AF$5,AF$11:AF$13))</f>
        <v>9.0212410773322146E-3</v>
      </c>
    </row>
    <row r="40" spans="1:32" x14ac:dyDescent="0.25">
      <c r="A40" t="str">
        <f>'AEO 2021 42'!A84</f>
        <v>Large Van</v>
      </c>
      <c r="B40">
        <f>INDEX('AEO 2021 42'!84:84,MATCH(B$28,'AEO 2021 42'!$14:$14,0))/100*(SUM(B$11:B$13)/SUM(B$3:B$5,B$11:B$13))</f>
        <v>6.724718251291205E-3</v>
      </c>
      <c r="C40">
        <f>INDEX('AEO 2022 42'!90:90,MATCH(C$28,'AEO 2022 42'!$13:$13,0))/100*(SUM(C$11:C$13)/SUM(C$3:C$5,C$11:C$13))</f>
        <v>1.7595290696494938E-2</v>
      </c>
      <c r="D40">
        <f>INDEX('AEO 2022 42'!90:90,MATCH(D$28,'AEO 2022 42'!$13:$13,0))/100*(SUM(D$11:D$13)/SUM(D$3:D$5,D$11:D$13))</f>
        <v>2.2010937825131131E-2</v>
      </c>
      <c r="E40">
        <f>INDEX('AEO 2022 42'!90:90,MATCH(E$28,'AEO 2022 42'!$13:$13,0))/100*(SUM(E$11:E$13)/SUM(E$3:E$5,E$11:E$13))</f>
        <v>2.4904551886129139E-2</v>
      </c>
      <c r="F40">
        <f>INDEX('AEO 2022 42'!90:90,MATCH(F$28,'AEO 2022 42'!$13:$13,0))/100*(SUM(F$11:F$13)/SUM(F$3:F$5,F$11:F$13))</f>
        <v>2.7410014386300609E-2</v>
      </c>
      <c r="G40">
        <f>INDEX('AEO 2022 42'!90:90,MATCH(G$28,'AEO 2022 42'!$13:$13,0))/100*(SUM(G$11:G$13)/SUM(G$3:G$5,G$11:G$13))</f>
        <v>2.9421747043197635E-2</v>
      </c>
      <c r="H40">
        <f>INDEX('AEO 2022 42'!90:90,MATCH(H$28,'AEO 2022 42'!$13:$13,0))/100*(SUM(H$11:H$13)/SUM(H$3:H$5,H$11:H$13))</f>
        <v>3.1034245804818953E-2</v>
      </c>
      <c r="I40">
        <f>INDEX('AEO 2022 42'!90:90,MATCH(I$28,'AEO 2022 42'!$13:$13,0))/100*(SUM(I$11:I$13)/SUM(I$3:I$5,I$11:I$13))</f>
        <v>3.2391246239424951E-2</v>
      </c>
      <c r="J40">
        <f>INDEX('AEO 2022 42'!90:90,MATCH(J$28,'AEO 2022 42'!$13:$13,0))/100*(SUM(J$11:J$13)/SUM(J$3:J$5,J$11:J$13))</f>
        <v>3.3545018484046174E-2</v>
      </c>
      <c r="K40">
        <f>INDEX('AEO 2022 42'!90:90,MATCH(K$28,'AEO 2022 42'!$13:$13,0))/100*(SUM(K$11:K$13)/SUM(K$3:K$5,K$11:K$13))</f>
        <v>3.4586423097170575E-2</v>
      </c>
      <c r="L40">
        <f>INDEX('AEO 2022 42'!90:90,MATCH(L$28,'AEO 2022 42'!$13:$13,0))/100*(SUM(L$11:L$13)/SUM(L$3:L$5,L$11:L$13))</f>
        <v>3.5506537211440682E-2</v>
      </c>
      <c r="M40">
        <f>INDEX('AEO 2022 42'!90:90,MATCH(M$28,'AEO 2022 42'!$13:$13,0))/100*(SUM(M$11:M$13)/SUM(M$3:M$5,M$11:M$13))</f>
        <v>3.6304130000790108E-2</v>
      </c>
      <c r="N40">
        <f>INDEX('AEO 2022 42'!90:90,MATCH(N$28,'AEO 2022 42'!$13:$13,0))/100*(SUM(N$11:N$13)/SUM(N$3:N$5,N$11:N$13))</f>
        <v>3.7064732020076235E-2</v>
      </c>
      <c r="O40">
        <f>INDEX('AEO 2022 42'!90:90,MATCH(O$28,'AEO 2022 42'!$13:$13,0))/100*(SUM(O$11:O$13)/SUM(O$3:O$5,O$11:O$13))</f>
        <v>3.7670942507525125E-2</v>
      </c>
      <c r="P40">
        <f>INDEX('AEO 2022 42'!90:90,MATCH(P$28,'AEO 2022 42'!$13:$13,0))/100*(SUM(P$11:P$13)/SUM(P$3:P$5,P$11:P$13))</f>
        <v>3.8355873328475849E-2</v>
      </c>
      <c r="Q40">
        <f>INDEX('AEO 2022 42'!90:90,MATCH(Q$28,'AEO 2022 42'!$13:$13,0))/100*(SUM(Q$11:Q$13)/SUM(Q$3:Q$5,Q$11:Q$13))</f>
        <v>3.8889342008355629E-2</v>
      </c>
      <c r="R40">
        <f>INDEX('AEO 2022 42'!90:90,MATCH(R$28,'AEO 2022 42'!$13:$13,0))/100*(SUM(R$11:R$13)/SUM(R$3:R$5,R$11:R$13))</f>
        <v>3.9325183365190274E-2</v>
      </c>
      <c r="S40">
        <f>INDEX('AEO 2022 42'!90:90,MATCH(S$28,'AEO 2022 42'!$13:$13,0))/100*(SUM(S$11:S$13)/SUM(S$3:S$5,S$11:S$13))</f>
        <v>3.9728143801162526E-2</v>
      </c>
      <c r="T40">
        <f>INDEX('AEO 2022 42'!90:90,MATCH(T$28,'AEO 2022 42'!$13:$13,0))/100*(SUM(T$11:T$13)/SUM(T$3:T$5,T$11:T$13))</f>
        <v>4.0015115127201233E-2</v>
      </c>
      <c r="U40">
        <f>INDEX('AEO 2022 42'!90:90,MATCH(U$28,'AEO 2022 42'!$13:$13,0))/100*(SUM(U$11:U$13)/SUM(U$3:U$5,U$11:U$13))</f>
        <v>4.0295544456539364E-2</v>
      </c>
      <c r="V40">
        <f>INDEX('AEO 2022 42'!90:90,MATCH(V$28,'AEO 2022 42'!$13:$13,0))/100*(SUM(V$11:V$13)/SUM(V$3:V$5,V$11:V$13))</f>
        <v>4.0572884075526054E-2</v>
      </c>
      <c r="W40">
        <f>INDEX('AEO 2022 42'!90:90,MATCH(W$28,'AEO 2022 42'!$13:$13,0))/100*(SUM(W$11:W$13)/SUM(W$3:W$5,W$11:W$13))</f>
        <v>4.0766885562118479E-2</v>
      </c>
      <c r="X40">
        <f>INDEX('AEO 2022 42'!90:90,MATCH(X$28,'AEO 2022 42'!$13:$13,0))/100*(SUM(X$11:X$13)/SUM(X$3:X$5,X$11:X$13))</f>
        <v>4.0934579932325625E-2</v>
      </c>
      <c r="Y40">
        <f>INDEX('AEO 2022 42'!90:90,MATCH(Y$28,'AEO 2022 42'!$13:$13,0))/100*(SUM(Y$11:Y$13)/SUM(Y$3:Y$5,Y$11:Y$13))</f>
        <v>4.1066498885191233E-2</v>
      </c>
      <c r="Z40">
        <f>INDEX('AEO 2022 42'!90:90,MATCH(Z$28,'AEO 2022 42'!$13:$13,0))/100*(SUM(Z$11:Z$13)/SUM(Z$3:Z$5,Z$11:Z$13))</f>
        <v>4.1153625638936146E-2</v>
      </c>
      <c r="AA40">
        <f>INDEX('AEO 2022 42'!90:90,MATCH(AA$28,'AEO 2022 42'!$13:$13,0))/100*(SUM(AA$11:AA$13)/SUM(AA$3:AA$5,AA$11:AA$13))</f>
        <v>4.1218452981384594E-2</v>
      </c>
      <c r="AB40">
        <f>INDEX('AEO 2022 42'!90:90,MATCH(AB$28,'AEO 2022 42'!$13:$13,0))/100*(SUM(AB$11:AB$13)/SUM(AB$3:AB$5,AB$11:AB$13))</f>
        <v>4.1260348044123374E-2</v>
      </c>
      <c r="AC40">
        <f>INDEX('AEO 2022 42'!90:90,MATCH(AC$28,'AEO 2022 42'!$13:$13,0))/100*(SUM(AC$11:AC$13)/SUM(AC$3:AC$5,AC$11:AC$13))</f>
        <v>4.1286182233629003E-2</v>
      </c>
      <c r="AD40">
        <f>INDEX('AEO 2022 42'!90:90,MATCH(AD$28,'AEO 2022 42'!$13:$13,0))/100*(SUM(AD$11:AD$13)/SUM(AD$3:AD$5,AD$11:AD$13))</f>
        <v>4.1314268713556451E-2</v>
      </c>
      <c r="AE40">
        <f>INDEX('AEO 2022 42'!90:90,MATCH(AE$28,'AEO 2022 42'!$13:$13,0))/100*(SUM(AE$11:AE$13)/SUM(AE$3:AE$5,AE$11:AE$13))</f>
        <v>4.1325383554653781E-2</v>
      </c>
      <c r="AF40">
        <f>INDEX('AEO 2022 42'!90:90,MATCH(AF$28,'AEO 2022 42'!$13:$13,0))/100*(SUM(AF$11:AF$13)/SUM(AF$3:AF$5,AF$11:AF$13))</f>
        <v>4.1330567846273675E-2</v>
      </c>
    </row>
    <row r="41" spans="1:32" x14ac:dyDescent="0.25">
      <c r="A41" t="str">
        <f>'AEO 2021 42'!A85</f>
        <v>Small Utility</v>
      </c>
      <c r="B41">
        <f>INDEX('AEO 2021 42'!85:85,MATCH(B$28,'AEO 2021 42'!$14:$14,0))/100*(SUM(B$11:B$13)/SUM(B$3:B$5,B$11:B$13))</f>
        <v>8.1253138724290928E-3</v>
      </c>
      <c r="C41">
        <f>INDEX('AEO 2022 42'!91:91,MATCH(C$28,'AEO 2022 42'!$13:$13,0))/100*(SUM(C$11:C$13)/SUM(C$3:C$5,C$11:C$13))</f>
        <v>7.1689489773972392E-3</v>
      </c>
      <c r="D41">
        <f>INDEX('AEO 2022 42'!91:91,MATCH(D$28,'AEO 2022 42'!$13:$13,0))/100*(SUM(D$11:D$13)/SUM(D$3:D$5,D$11:D$13))</f>
        <v>8.7587048487599642E-3</v>
      </c>
      <c r="E41">
        <f>INDEX('AEO 2022 42'!91:91,MATCH(E$28,'AEO 2022 42'!$13:$13,0))/100*(SUM(E$11:E$13)/SUM(E$3:E$5,E$11:E$13))</f>
        <v>1.0235319176703679E-2</v>
      </c>
      <c r="F41">
        <f>INDEX('AEO 2022 42'!91:91,MATCH(F$28,'AEO 2022 42'!$13:$13,0))/100*(SUM(F$11:F$13)/SUM(F$3:F$5,F$11:F$13))</f>
        <v>1.1212701754136353E-2</v>
      </c>
      <c r="G41">
        <f>INDEX('AEO 2022 42'!91:91,MATCH(G$28,'AEO 2022 42'!$13:$13,0))/100*(SUM(G$11:G$13)/SUM(G$3:G$5,G$11:G$13))</f>
        <v>1.1969583264301021E-2</v>
      </c>
      <c r="H41">
        <f>INDEX('AEO 2022 42'!91:91,MATCH(H$28,'AEO 2022 42'!$13:$13,0))/100*(SUM(H$11:H$13)/SUM(H$3:H$5,H$11:H$13))</f>
        <v>1.2549875370384832E-2</v>
      </c>
      <c r="I41">
        <f>INDEX('AEO 2022 42'!91:91,MATCH(I$28,'AEO 2022 42'!$13:$13,0))/100*(SUM(I$11:I$13)/SUM(I$3:I$5,I$11:I$13))</f>
        <v>1.3024730636188742E-2</v>
      </c>
      <c r="J41">
        <f>INDEX('AEO 2022 42'!91:91,MATCH(J$28,'AEO 2022 42'!$13:$13,0))/100*(SUM(J$11:J$13)/SUM(J$3:J$5,J$11:J$13))</f>
        <v>1.3466672503763334E-2</v>
      </c>
      <c r="K41">
        <f>INDEX('AEO 2022 42'!91:91,MATCH(K$28,'AEO 2022 42'!$13:$13,0))/100*(SUM(K$11:K$13)/SUM(K$3:K$5,K$11:K$13))</f>
        <v>1.3852869842575739E-2</v>
      </c>
      <c r="L41">
        <f>INDEX('AEO 2022 42'!91:91,MATCH(L$28,'AEO 2022 42'!$13:$13,0))/100*(SUM(L$11:L$13)/SUM(L$3:L$5,L$11:L$13))</f>
        <v>1.416278446738665E-2</v>
      </c>
      <c r="M41">
        <f>INDEX('AEO 2022 42'!91:91,MATCH(M$28,'AEO 2022 42'!$13:$13,0))/100*(SUM(M$11:M$13)/SUM(M$3:M$5,M$11:M$13))</f>
        <v>1.4466473602338849E-2</v>
      </c>
      <c r="N41">
        <f>INDEX('AEO 2022 42'!91:91,MATCH(N$28,'AEO 2022 42'!$13:$13,0))/100*(SUM(N$11:N$13)/SUM(N$3:N$5,N$11:N$13))</f>
        <v>1.4676037276511851E-2</v>
      </c>
      <c r="O41">
        <f>INDEX('AEO 2022 42'!91:91,MATCH(O$28,'AEO 2022 42'!$13:$13,0))/100*(SUM(O$11:O$13)/SUM(O$3:O$5,O$11:O$13))</f>
        <v>1.4935937709798492E-2</v>
      </c>
      <c r="P41">
        <f>INDEX('AEO 2022 42'!91:91,MATCH(P$28,'AEO 2022 42'!$13:$13,0))/100*(SUM(P$11:P$13)/SUM(P$3:P$5,P$11:P$13))</f>
        <v>1.5113490835349514E-2</v>
      </c>
      <c r="Q41">
        <f>INDEX('AEO 2022 42'!91:91,MATCH(Q$28,'AEO 2022 42'!$13:$13,0))/100*(SUM(Q$11:Q$13)/SUM(Q$3:Q$5,Q$11:Q$13))</f>
        <v>1.5275634301456868E-2</v>
      </c>
      <c r="R41">
        <f>INDEX('AEO 2022 42'!91:91,MATCH(R$28,'AEO 2022 42'!$13:$13,0))/100*(SUM(R$11:R$13)/SUM(R$3:R$5,R$11:R$13))</f>
        <v>1.5420068320323803E-2</v>
      </c>
      <c r="S41">
        <f>INDEX('AEO 2022 42'!91:91,MATCH(S$28,'AEO 2022 42'!$13:$13,0))/100*(SUM(S$11:S$13)/SUM(S$3:S$5,S$11:S$13))</f>
        <v>1.5549003618023702E-2</v>
      </c>
      <c r="T41">
        <f>INDEX('AEO 2022 42'!91:91,MATCH(T$28,'AEO 2022 42'!$13:$13,0))/100*(SUM(T$11:T$13)/SUM(T$3:T$5,T$11:T$13))</f>
        <v>1.5652984626907594E-2</v>
      </c>
      <c r="U41">
        <f>INDEX('AEO 2022 42'!91:91,MATCH(U$28,'AEO 2022 42'!$13:$13,0))/100*(SUM(U$11:U$13)/SUM(U$3:U$5,U$11:U$13))</f>
        <v>1.5763468044817413E-2</v>
      </c>
      <c r="V41">
        <f>INDEX('AEO 2022 42'!91:91,MATCH(V$28,'AEO 2022 42'!$13:$13,0))/100*(SUM(V$11:V$13)/SUM(V$3:V$5,V$11:V$13))</f>
        <v>1.5804940598405297E-2</v>
      </c>
      <c r="W41">
        <f>INDEX('AEO 2022 42'!91:91,MATCH(W$28,'AEO 2022 42'!$13:$13,0))/100*(SUM(W$11:W$13)/SUM(W$3:W$5,W$11:W$13))</f>
        <v>1.5870305482669538E-2</v>
      </c>
      <c r="X41">
        <f>INDEX('AEO 2022 42'!91:91,MATCH(X$28,'AEO 2022 42'!$13:$13,0))/100*(SUM(X$11:X$13)/SUM(X$3:X$5,X$11:X$13))</f>
        <v>1.5911611850225698E-2</v>
      </c>
      <c r="Y41">
        <f>INDEX('AEO 2022 42'!91:91,MATCH(Y$28,'AEO 2022 42'!$13:$13,0))/100*(SUM(Y$11:Y$13)/SUM(Y$3:Y$5,Y$11:Y$13))</f>
        <v>1.5930440387442138E-2</v>
      </c>
      <c r="Z41">
        <f>INDEX('AEO 2022 42'!91:91,MATCH(Z$28,'AEO 2022 42'!$13:$13,0))/100*(SUM(Z$11:Z$13)/SUM(Z$3:Z$5,Z$11:Z$13))</f>
        <v>1.5955562770661087E-2</v>
      </c>
      <c r="AA41">
        <f>INDEX('AEO 2022 42'!91:91,MATCH(AA$28,'AEO 2022 42'!$13:$13,0))/100*(SUM(AA$11:AA$13)/SUM(AA$3:AA$5,AA$11:AA$13))</f>
        <v>1.5967589743844789E-2</v>
      </c>
      <c r="AB41">
        <f>INDEX('AEO 2022 42'!91:91,MATCH(AB$28,'AEO 2022 42'!$13:$13,0))/100*(SUM(AB$11:AB$13)/SUM(AB$3:AB$5,AB$11:AB$13))</f>
        <v>1.5962816226214954E-2</v>
      </c>
      <c r="AC41">
        <f>INDEX('AEO 2022 42'!91:91,MATCH(AC$28,'AEO 2022 42'!$13:$13,0))/100*(SUM(AC$11:AC$13)/SUM(AC$3:AC$5,AC$11:AC$13))</f>
        <v>1.5962505574050278E-2</v>
      </c>
      <c r="AD41">
        <f>INDEX('AEO 2022 42'!91:91,MATCH(AD$28,'AEO 2022 42'!$13:$13,0))/100*(SUM(AD$11:AD$13)/SUM(AD$3:AD$5,AD$11:AD$13))</f>
        <v>1.5956300984778363E-2</v>
      </c>
      <c r="AE41">
        <f>INDEX('AEO 2022 42'!91:91,MATCH(AE$28,'AEO 2022 42'!$13:$13,0))/100*(SUM(AE$11:AE$13)/SUM(AE$3:AE$5,AE$11:AE$13))</f>
        <v>1.5942350600415871E-2</v>
      </c>
      <c r="AF41">
        <f>INDEX('AEO 2022 42'!91:91,MATCH(AF$28,'AEO 2022 42'!$13:$13,0))/100*(SUM(AF$11:AF$13)/SUM(AF$3:AF$5,AF$11:AF$13))</f>
        <v>1.5957508631332003E-2</v>
      </c>
    </row>
    <row r="42" spans="1:32" x14ac:dyDescent="0.25">
      <c r="A42" t="str">
        <f>'AEO 2021 42'!A86</f>
        <v>Large Utility</v>
      </c>
      <c r="B42">
        <f>INDEX('AEO 2021 42'!86:86,MATCH(B$28,'AEO 2021 42'!$14:$14,0))/100*(SUM(B$11:B$13)/SUM(B$3:B$5,B$11:B$13))</f>
        <v>7.8524297683963355E-3</v>
      </c>
      <c r="C42">
        <f>INDEX('AEO 2022 42'!92:92,MATCH(C$28,'AEO 2022 42'!$13:$13,0))/100*(SUM(C$11:C$13)/SUM(C$3:C$5,C$11:C$13))</f>
        <v>1.2923606174982213E-2</v>
      </c>
      <c r="D42">
        <f>INDEX('AEO 2022 42'!92:92,MATCH(D$28,'AEO 2022 42'!$13:$13,0))/100*(SUM(D$11:D$13)/SUM(D$3:D$5,D$11:D$13))</f>
        <v>1.5815336616235687E-2</v>
      </c>
      <c r="E42">
        <f>INDEX('AEO 2022 42'!92:92,MATCH(E$28,'AEO 2022 42'!$13:$13,0))/100*(SUM(E$11:E$13)/SUM(E$3:E$5,E$11:E$13))</f>
        <v>1.8221019102427537E-2</v>
      </c>
      <c r="F42">
        <f>INDEX('AEO 2022 42'!92:92,MATCH(F$28,'AEO 2022 42'!$13:$13,0))/100*(SUM(F$11:F$13)/SUM(F$3:F$5,F$11:F$13))</f>
        <v>2.009419046825018E-2</v>
      </c>
      <c r="G42">
        <f>INDEX('AEO 2022 42'!92:92,MATCH(G$28,'AEO 2022 42'!$13:$13,0))/100*(SUM(G$11:G$13)/SUM(G$3:G$5,G$11:G$13))</f>
        <v>2.1552530606916673E-2</v>
      </c>
      <c r="H42">
        <f>INDEX('AEO 2022 42'!92:92,MATCH(H$28,'AEO 2022 42'!$13:$13,0))/100*(SUM(H$11:H$13)/SUM(H$3:H$5,H$11:H$13))</f>
        <v>2.2747611274961822E-2</v>
      </c>
      <c r="I42">
        <f>INDEX('AEO 2022 42'!92:92,MATCH(I$28,'AEO 2022 42'!$13:$13,0))/100*(SUM(I$11:I$13)/SUM(I$3:I$5,I$11:I$13))</f>
        <v>2.3743992179562509E-2</v>
      </c>
      <c r="J42">
        <f>INDEX('AEO 2022 42'!92:92,MATCH(J$28,'AEO 2022 42'!$13:$13,0))/100*(SUM(J$11:J$13)/SUM(J$3:J$5,J$11:J$13))</f>
        <v>2.4618604093206611E-2</v>
      </c>
      <c r="K42">
        <f>INDEX('AEO 2022 42'!92:92,MATCH(K$28,'AEO 2022 42'!$13:$13,0))/100*(SUM(K$11:K$13)/SUM(K$3:K$5,K$11:K$13))</f>
        <v>2.5390548007829233E-2</v>
      </c>
      <c r="L42">
        <f>INDEX('AEO 2022 42'!92:92,MATCH(L$28,'AEO 2022 42'!$13:$13,0))/100*(SUM(L$11:L$13)/SUM(L$3:L$5,L$11:L$13))</f>
        <v>2.6078637834831671E-2</v>
      </c>
      <c r="M42">
        <f>INDEX('AEO 2022 42'!92:92,MATCH(M$28,'AEO 2022 42'!$13:$13,0))/100*(SUM(M$11:M$13)/SUM(M$3:M$5,M$11:M$13))</f>
        <v>2.6661413639751951E-2</v>
      </c>
      <c r="N42">
        <f>INDEX('AEO 2022 42'!92:92,MATCH(N$28,'AEO 2022 42'!$13:$13,0))/100*(SUM(N$11:N$13)/SUM(N$3:N$5,N$11:N$13))</f>
        <v>2.7235457335091248E-2</v>
      </c>
      <c r="O42">
        <f>INDEX('AEO 2022 42'!92:92,MATCH(O$28,'AEO 2022 42'!$13:$13,0))/100*(SUM(O$11:O$13)/SUM(O$3:O$5,O$11:O$13))</f>
        <v>2.7679662112476921E-2</v>
      </c>
      <c r="P42">
        <f>INDEX('AEO 2022 42'!92:92,MATCH(P$28,'AEO 2022 42'!$13:$13,0))/100*(SUM(P$11:P$13)/SUM(P$3:P$5,P$11:P$13))</f>
        <v>2.8063983945438586E-2</v>
      </c>
      <c r="Q42">
        <f>INDEX('AEO 2022 42'!92:92,MATCH(Q$28,'AEO 2022 42'!$13:$13,0))/100*(SUM(Q$11:Q$13)/SUM(Q$3:Q$5,Q$11:Q$13))</f>
        <v>2.842515984680756E-2</v>
      </c>
      <c r="R42">
        <f>INDEX('AEO 2022 42'!92:92,MATCH(R$28,'AEO 2022 42'!$13:$13,0))/100*(SUM(R$11:R$13)/SUM(R$3:R$5,R$11:R$13))</f>
        <v>2.8747790567637984E-2</v>
      </c>
      <c r="S42">
        <f>INDEX('AEO 2022 42'!92:92,MATCH(S$28,'AEO 2022 42'!$13:$13,0))/100*(SUM(S$11:S$13)/SUM(S$3:S$5,S$11:S$13))</f>
        <v>2.903876158929319E-2</v>
      </c>
      <c r="T42">
        <f>INDEX('AEO 2022 42'!92:92,MATCH(T$28,'AEO 2022 42'!$13:$13,0))/100*(SUM(T$11:T$13)/SUM(T$3:T$5,T$11:T$13))</f>
        <v>2.9298779177213571E-2</v>
      </c>
      <c r="U42">
        <f>INDEX('AEO 2022 42'!92:92,MATCH(U$28,'AEO 2022 42'!$13:$13,0))/100*(SUM(U$11:U$13)/SUM(U$3:U$5,U$11:U$13))</f>
        <v>2.9510881896576014E-2</v>
      </c>
      <c r="V42">
        <f>INDEX('AEO 2022 42'!92:92,MATCH(V$28,'AEO 2022 42'!$13:$13,0))/100*(SUM(V$11:V$13)/SUM(V$3:V$5,V$11:V$13))</f>
        <v>2.9716764420989167E-2</v>
      </c>
      <c r="W42">
        <f>INDEX('AEO 2022 42'!92:92,MATCH(W$28,'AEO 2022 42'!$13:$13,0))/100*(SUM(W$11:W$13)/SUM(W$3:W$5,W$11:W$13))</f>
        <v>2.9852144529720341E-2</v>
      </c>
      <c r="X42">
        <f>INDEX('AEO 2022 42'!92:92,MATCH(X$28,'AEO 2022 42'!$13:$13,0))/100*(SUM(X$11:X$13)/SUM(X$3:X$5,X$11:X$13))</f>
        <v>2.9980259149827774E-2</v>
      </c>
      <c r="Y42">
        <f>INDEX('AEO 2022 42'!92:92,MATCH(Y$28,'AEO 2022 42'!$13:$13,0))/100*(SUM(Y$11:Y$13)/SUM(Y$3:Y$5,Y$11:Y$13))</f>
        <v>3.0073793374763229E-2</v>
      </c>
      <c r="Z42">
        <f>INDEX('AEO 2022 42'!92:92,MATCH(Z$28,'AEO 2022 42'!$13:$13,0))/100*(SUM(Z$11:Z$13)/SUM(Z$3:Z$5,Z$11:Z$13))</f>
        <v>3.0135675617908662E-2</v>
      </c>
      <c r="AA42">
        <f>INDEX('AEO 2022 42'!92:92,MATCH(AA$28,'AEO 2022 42'!$13:$13,0))/100*(SUM(AA$11:AA$13)/SUM(AA$3:AA$5,AA$11:AA$13))</f>
        <v>3.0186000944038699E-2</v>
      </c>
      <c r="AB42">
        <f>INDEX('AEO 2022 42'!92:92,MATCH(AB$28,'AEO 2022 42'!$13:$13,0))/100*(SUM(AB$11:AB$13)/SUM(AB$3:AB$5,AB$11:AB$13))</f>
        <v>3.0227147198007155E-2</v>
      </c>
      <c r="AC42">
        <f>INDEX('AEO 2022 42'!92:92,MATCH(AC$28,'AEO 2022 42'!$13:$13,0))/100*(SUM(AC$11:AC$13)/SUM(AC$3:AC$5,AC$11:AC$13))</f>
        <v>3.0250659738903292E-2</v>
      </c>
      <c r="AD42">
        <f>INDEX('AEO 2022 42'!92:92,MATCH(AD$28,'AEO 2022 42'!$13:$13,0))/100*(SUM(AD$11:AD$13)/SUM(AD$3:AD$5,AD$11:AD$13))</f>
        <v>3.0269528125530975E-2</v>
      </c>
      <c r="AE42">
        <f>INDEX('AEO 2022 42'!92:92,MATCH(AE$28,'AEO 2022 42'!$13:$13,0))/100*(SUM(AE$11:AE$13)/SUM(AE$3:AE$5,AE$11:AE$13))</f>
        <v>3.028572323650967E-2</v>
      </c>
      <c r="AF42">
        <f>INDEX('AEO 2022 42'!92:92,MATCH(AF$28,'AEO 2022 42'!$13:$13,0))/100*(SUM(AF$11:AF$13)/SUM(AF$3:AF$5,AF$11:AF$13))</f>
        <v>3.0287568795493363E-2</v>
      </c>
    </row>
    <row r="43" spans="1:32" x14ac:dyDescent="0.25">
      <c r="A43" t="str">
        <f>'AEO 2021 42'!A87</f>
        <v>Small Crossover Utility</v>
      </c>
      <c r="B43">
        <f>INDEX('AEO 2021 42'!87:87,MATCH(B$28,'AEO 2021 42'!$14:$14,0))/100*(SUM(B$11:B$13)/SUM(B$3:B$5,B$11:B$13))</f>
        <v>3.7696361740607316E-2</v>
      </c>
      <c r="C43">
        <f>INDEX('AEO 2022 42'!93:93,MATCH(C$28,'AEO 2022 42'!$13:$13,0))/100*(SUM(C$11:C$13)/SUM(C$3:C$5,C$11:C$13))</f>
        <v>4.2591380933535906E-2</v>
      </c>
      <c r="D43">
        <f>INDEX('AEO 2022 42'!93:93,MATCH(D$28,'AEO 2022 42'!$13:$13,0))/100*(SUM(D$11:D$13)/SUM(D$3:D$5,D$11:D$13))</f>
        <v>5.3610088846429559E-2</v>
      </c>
      <c r="E43">
        <f>INDEX('AEO 2022 42'!93:93,MATCH(E$28,'AEO 2022 42'!$13:$13,0))/100*(SUM(E$11:E$13)/SUM(E$3:E$5,E$11:E$13))</f>
        <v>6.3206041184804482E-2</v>
      </c>
      <c r="F43">
        <f>INDEX('AEO 2022 42'!93:93,MATCH(F$28,'AEO 2022 42'!$13:$13,0))/100*(SUM(F$11:F$13)/SUM(F$3:F$5,F$11:F$13))</f>
        <v>7.0366813925295063E-2</v>
      </c>
      <c r="G43">
        <f>INDEX('AEO 2022 42'!93:93,MATCH(G$28,'AEO 2022 42'!$13:$13,0))/100*(SUM(G$11:G$13)/SUM(G$3:G$5,G$11:G$13))</f>
        <v>7.6129608944358412E-2</v>
      </c>
      <c r="H43">
        <f>INDEX('AEO 2022 42'!93:93,MATCH(H$28,'AEO 2022 42'!$13:$13,0))/100*(SUM(H$11:H$13)/SUM(H$3:H$5,H$11:H$13))</f>
        <v>8.0784656016935172E-2</v>
      </c>
      <c r="I43">
        <f>INDEX('AEO 2022 42'!93:93,MATCH(I$28,'AEO 2022 42'!$13:$13,0))/100*(SUM(I$11:I$13)/SUM(I$3:I$5,I$11:I$13))</f>
        <v>8.4724662589124894E-2</v>
      </c>
      <c r="J43">
        <f>INDEX('AEO 2022 42'!93:93,MATCH(J$28,'AEO 2022 42'!$13:$13,0))/100*(SUM(J$11:J$13)/SUM(J$3:J$5,J$11:J$13))</f>
        <v>8.8312824208890972E-2</v>
      </c>
      <c r="K43">
        <f>INDEX('AEO 2022 42'!93:93,MATCH(K$28,'AEO 2022 42'!$13:$13,0))/100*(SUM(K$11:K$13)/SUM(K$3:K$5,K$11:K$13))</f>
        <v>9.1532412086000284E-2</v>
      </c>
      <c r="L43">
        <f>INDEX('AEO 2022 42'!93:93,MATCH(L$28,'AEO 2022 42'!$13:$13,0))/100*(SUM(L$11:L$13)/SUM(L$3:L$5,L$11:L$13))</f>
        <v>9.4300588704703869E-2</v>
      </c>
      <c r="M43">
        <f>INDEX('AEO 2022 42'!93:93,MATCH(M$28,'AEO 2022 42'!$13:$13,0))/100*(SUM(M$11:M$13)/SUM(M$3:M$5,M$11:M$13))</f>
        <v>9.689723672234149E-2</v>
      </c>
      <c r="N43">
        <f>INDEX('AEO 2022 42'!93:93,MATCH(N$28,'AEO 2022 42'!$13:$13,0))/100*(SUM(N$11:N$13)/SUM(N$3:N$5,N$11:N$13))</f>
        <v>9.8968538075969392E-2</v>
      </c>
      <c r="O43">
        <f>INDEX('AEO 2022 42'!93:93,MATCH(O$28,'AEO 2022 42'!$13:$13,0))/100*(SUM(O$11:O$13)/SUM(O$3:O$5,O$11:O$13))</f>
        <v>0.10115188673710176</v>
      </c>
      <c r="P43">
        <f>INDEX('AEO 2022 42'!93:93,MATCH(P$28,'AEO 2022 42'!$13:$13,0))/100*(SUM(P$11:P$13)/SUM(P$3:P$5,P$11:P$13))</f>
        <v>0.10291854819412125</v>
      </c>
      <c r="Q43">
        <f>INDEX('AEO 2022 42'!93:93,MATCH(Q$28,'AEO 2022 42'!$13:$13,0))/100*(SUM(Q$11:Q$13)/SUM(Q$3:Q$5,Q$11:Q$13))</f>
        <v>0.10451731670051521</v>
      </c>
      <c r="R43">
        <f>INDEX('AEO 2022 42'!93:93,MATCH(R$28,'AEO 2022 42'!$13:$13,0))/100*(SUM(R$11:R$13)/SUM(R$3:R$5,R$11:R$13))</f>
        <v>0.10599089255038975</v>
      </c>
      <c r="S43">
        <f>INDEX('AEO 2022 42'!93:93,MATCH(S$28,'AEO 2022 42'!$13:$13,0))/100*(SUM(S$11:S$13)/SUM(S$3:S$5,S$11:S$13))</f>
        <v>0.10729485837677921</v>
      </c>
      <c r="T43">
        <f>INDEX('AEO 2022 42'!93:93,MATCH(T$28,'AEO 2022 42'!$13:$13,0))/100*(SUM(T$11:T$13)/SUM(T$3:T$5,T$11:T$13))</f>
        <v>0.10845692496786988</v>
      </c>
      <c r="U43">
        <f>INDEX('AEO 2022 42'!93:93,MATCH(U$28,'AEO 2022 42'!$13:$13,0))/100*(SUM(U$11:U$13)/SUM(U$3:U$5,U$11:U$13))</f>
        <v>0.10957437759543188</v>
      </c>
      <c r="V43">
        <f>INDEX('AEO 2022 42'!93:93,MATCH(V$28,'AEO 2022 42'!$13:$13,0))/100*(SUM(V$11:V$13)/SUM(V$3:V$5,V$11:V$13))</f>
        <v>0.11035590054091597</v>
      </c>
      <c r="W43">
        <f>INDEX('AEO 2022 42'!93:93,MATCH(W$28,'AEO 2022 42'!$13:$13,0))/100*(SUM(W$11:W$13)/SUM(W$3:W$5,W$11:W$13))</f>
        <v>0.11116196055760676</v>
      </c>
      <c r="X43">
        <f>INDEX('AEO 2022 42'!93:93,MATCH(X$28,'AEO 2022 42'!$13:$13,0))/100*(SUM(X$11:X$13)/SUM(X$3:X$5,X$11:X$13))</f>
        <v>0.11181863010111345</v>
      </c>
      <c r="Y43">
        <f>INDEX('AEO 2022 42'!93:93,MATCH(Y$28,'AEO 2022 42'!$13:$13,0))/100*(SUM(Y$11:Y$13)/SUM(Y$3:Y$5,Y$11:Y$13))</f>
        <v>0.11231681358779999</v>
      </c>
      <c r="Z43">
        <f>INDEX('AEO 2022 42'!93:93,MATCH(Z$28,'AEO 2022 42'!$13:$13,0))/100*(SUM(Z$11:Z$13)/SUM(Z$3:Z$5,Z$11:Z$13))</f>
        <v>0.11280095584496884</v>
      </c>
      <c r="AA43">
        <f>INDEX('AEO 2022 42'!93:93,MATCH(AA$28,'AEO 2022 42'!$13:$13,0))/100*(SUM(AA$11:AA$13)/SUM(AA$3:AA$5,AA$11:AA$13))</f>
        <v>0.11319324441411197</v>
      </c>
      <c r="AB43">
        <f>INDEX('AEO 2022 42'!93:93,MATCH(AB$28,'AEO 2022 42'!$13:$13,0))/100*(SUM(AB$11:AB$13)/SUM(AB$3:AB$5,AB$11:AB$13))</f>
        <v>0.11348547999777164</v>
      </c>
      <c r="AC43">
        <f>INDEX('AEO 2022 42'!93:93,MATCH(AC$28,'AEO 2022 42'!$13:$13,0))/100*(SUM(AC$11:AC$13)/SUM(AC$3:AC$5,AC$11:AC$13))</f>
        <v>0.1137683667075569</v>
      </c>
      <c r="AD43">
        <f>INDEX('AEO 2022 42'!93:93,MATCH(AD$28,'AEO 2022 42'!$13:$13,0))/100*(SUM(AD$11:AD$13)/SUM(AD$3:AD$5,AD$11:AD$13))</f>
        <v>0.11401457418446855</v>
      </c>
      <c r="AE43">
        <f>INDEX('AEO 2022 42'!93:93,MATCH(AE$28,'AEO 2022 42'!$13:$13,0))/100*(SUM(AE$11:AE$13)/SUM(AE$3:AE$5,AE$11:AE$13))</f>
        <v>0.11420095465185348</v>
      </c>
      <c r="AF43">
        <f>INDEX('AEO 2022 42'!93:93,MATCH(AF$28,'AEO 2022 42'!$13:$13,0))/100*(SUM(AF$11:AF$13)/SUM(AF$3:AF$5,AF$11:AF$13))</f>
        <v>0.11450691751521079</v>
      </c>
    </row>
    <row r="44" spans="1:32" x14ac:dyDescent="0.25">
      <c r="A44" t="str">
        <f>'AEO 2021 42'!A88</f>
        <v>Large Crossover Utility</v>
      </c>
      <c r="B44">
        <f>INDEX('AEO 2021 42'!88:88,MATCH(B$28,'AEO 2021 42'!$14:$14,0))/100*(SUM(B$11:B$13)/SUM(B$3:B$5,B$11:B$13))</f>
        <v>5.9372632159122765E-2</v>
      </c>
      <c r="C44">
        <f>INDEX('AEO 2022 42'!94:94,MATCH(C$28,'AEO 2022 42'!$13:$13,0))/100*(SUM(C$11:C$13)/SUM(C$3:C$5,C$11:C$13))</f>
        <v>0.10295164011470818</v>
      </c>
      <c r="D44">
        <f>INDEX('AEO 2022 42'!94:94,MATCH(D$28,'AEO 2022 42'!$13:$13,0))/100*(SUM(D$11:D$13)/SUM(D$3:D$5,D$11:D$13))</f>
        <v>0.12869306777993209</v>
      </c>
      <c r="E44">
        <f>INDEX('AEO 2022 42'!94:94,MATCH(E$28,'AEO 2022 42'!$13:$13,0))/100*(SUM(E$11:E$13)/SUM(E$3:E$5,E$11:E$13))</f>
        <v>0.14900155875543752</v>
      </c>
      <c r="F44">
        <f>INDEX('AEO 2022 42'!94:94,MATCH(F$28,'AEO 2022 42'!$13:$13,0))/100*(SUM(F$11:F$13)/SUM(F$3:F$5,F$11:F$13))</f>
        <v>0.16540760876868763</v>
      </c>
      <c r="G44">
        <f>INDEX('AEO 2022 42'!94:94,MATCH(G$28,'AEO 2022 42'!$13:$13,0))/100*(SUM(G$11:G$13)/SUM(G$3:G$5,G$11:G$13))</f>
        <v>0.17856162441872306</v>
      </c>
      <c r="H44">
        <f>INDEX('AEO 2022 42'!94:94,MATCH(H$28,'AEO 2022 42'!$13:$13,0))/100*(SUM(H$11:H$13)/SUM(H$3:H$5,H$11:H$13))</f>
        <v>0.18950978560861051</v>
      </c>
      <c r="I44">
        <f>INDEX('AEO 2022 42'!94:94,MATCH(I$28,'AEO 2022 42'!$13:$13,0))/100*(SUM(I$11:I$13)/SUM(I$3:I$5,I$11:I$13))</f>
        <v>0.19879236741170353</v>
      </c>
      <c r="J44">
        <f>INDEX('AEO 2022 42'!94:94,MATCH(J$28,'AEO 2022 42'!$13:$13,0))/100*(SUM(J$11:J$13)/SUM(J$3:J$5,J$11:J$13))</f>
        <v>0.20694619776867501</v>
      </c>
      <c r="K44">
        <f>INDEX('AEO 2022 42'!94:94,MATCH(K$28,'AEO 2022 42'!$13:$13,0))/100*(SUM(K$11:K$13)/SUM(K$3:K$5,K$11:K$13))</f>
        <v>0.21425523088298096</v>
      </c>
      <c r="L44">
        <f>INDEX('AEO 2022 42'!94:94,MATCH(L$28,'AEO 2022 42'!$13:$13,0))/100*(SUM(L$11:L$13)/SUM(L$3:L$5,L$11:L$13))</f>
        <v>0.22077493657662944</v>
      </c>
      <c r="M44">
        <f>INDEX('AEO 2022 42'!94:94,MATCH(M$28,'AEO 2022 42'!$13:$13,0))/100*(SUM(M$11:M$13)/SUM(M$3:M$5,M$11:M$13))</f>
        <v>0.22645481282551183</v>
      </c>
      <c r="N44">
        <f>INDEX('AEO 2022 42'!94:94,MATCH(N$28,'AEO 2022 42'!$13:$13,0))/100*(SUM(N$11:N$13)/SUM(N$3:N$5,N$11:N$13))</f>
        <v>0.23170388692808783</v>
      </c>
      <c r="O44">
        <f>INDEX('AEO 2022 42'!94:94,MATCH(O$28,'AEO 2022 42'!$13:$13,0))/100*(SUM(O$11:O$13)/SUM(O$3:O$5,O$11:O$13))</f>
        <v>0.23608707377580151</v>
      </c>
      <c r="P44">
        <f>INDEX('AEO 2022 42'!94:94,MATCH(P$28,'AEO 2022 42'!$13:$13,0))/100*(SUM(P$11:P$13)/SUM(P$3:P$5,P$11:P$13))</f>
        <v>0.24003270988065645</v>
      </c>
      <c r="Q44">
        <f>INDEX('AEO 2022 42'!94:94,MATCH(Q$28,'AEO 2022 42'!$13:$13,0))/100*(SUM(Q$11:Q$13)/SUM(Q$3:Q$5,Q$11:Q$13))</f>
        <v>0.24365622325989275</v>
      </c>
      <c r="R44">
        <f>INDEX('AEO 2022 42'!94:94,MATCH(R$28,'AEO 2022 42'!$13:$13,0))/100*(SUM(R$11:R$13)/SUM(R$3:R$5,R$11:R$13))</f>
        <v>0.24686480212174233</v>
      </c>
      <c r="S44">
        <f>INDEX('AEO 2022 42'!94:94,MATCH(S$28,'AEO 2022 42'!$13:$13,0))/100*(SUM(S$11:S$13)/SUM(S$3:S$5,S$11:S$13))</f>
        <v>0.24984061183504724</v>
      </c>
      <c r="T44">
        <f>INDEX('AEO 2022 42'!94:94,MATCH(T$28,'AEO 2022 42'!$13:$13,0))/100*(SUM(T$11:T$13)/SUM(T$3:T$5,T$11:T$13))</f>
        <v>0.25246142852845466</v>
      </c>
      <c r="U44">
        <f>INDEX('AEO 2022 42'!94:94,MATCH(U$28,'AEO 2022 42'!$13:$13,0))/100*(SUM(U$11:U$13)/SUM(U$3:U$5,U$11:U$13))</f>
        <v>0.25469445991705691</v>
      </c>
      <c r="V44">
        <f>INDEX('AEO 2022 42'!94:94,MATCH(V$28,'AEO 2022 42'!$13:$13,0))/100*(SUM(V$11:V$13)/SUM(V$3:V$5,V$11:V$13))</f>
        <v>0.25679032623984649</v>
      </c>
      <c r="W44">
        <f>INDEX('AEO 2022 42'!94:94,MATCH(W$28,'AEO 2022 42'!$13:$13,0))/100*(SUM(W$11:W$13)/SUM(W$3:W$5,W$11:W$13))</f>
        <v>0.25838918086486423</v>
      </c>
      <c r="X44">
        <f>INDEX('AEO 2022 42'!94:94,MATCH(X$28,'AEO 2022 42'!$13:$13,0))/100*(SUM(X$11:X$13)/SUM(X$3:X$5,X$11:X$13))</f>
        <v>0.25981852479639572</v>
      </c>
      <c r="Y44">
        <f>INDEX('AEO 2022 42'!94:94,MATCH(Y$28,'AEO 2022 42'!$13:$13,0))/100*(SUM(Y$11:Y$13)/SUM(Y$3:Y$5,Y$11:Y$13))</f>
        <v>0.26095718642348942</v>
      </c>
      <c r="Z44">
        <f>INDEX('AEO 2022 42'!94:94,MATCH(Z$28,'AEO 2022 42'!$13:$13,0))/100*(SUM(Z$11:Z$13)/SUM(Z$3:Z$5,Z$11:Z$13))</f>
        <v>0.26182259538621988</v>
      </c>
      <c r="AA44">
        <f>INDEX('AEO 2022 42'!94:94,MATCH(AA$28,'AEO 2022 42'!$13:$13,0))/100*(SUM(AA$11:AA$13)/SUM(AA$3:AA$5,AA$11:AA$13))</f>
        <v>0.26253213665805358</v>
      </c>
      <c r="AB44">
        <f>INDEX('AEO 2022 42'!94:94,MATCH(AB$28,'AEO 2022 42'!$13:$13,0))/100*(SUM(AB$11:AB$13)/SUM(AB$3:AB$5,AB$11:AB$13))</f>
        <v>0.26314199303275515</v>
      </c>
      <c r="AC44">
        <f>INDEX('AEO 2022 42'!94:94,MATCH(AC$28,'AEO 2022 42'!$13:$13,0))/100*(SUM(AC$11:AC$13)/SUM(AC$3:AC$5,AC$11:AC$13))</f>
        <v>0.26359752207581461</v>
      </c>
      <c r="AD44">
        <f>INDEX('AEO 2022 42'!94:94,MATCH(AD$28,'AEO 2022 42'!$13:$13,0))/100*(SUM(AD$11:AD$13)/SUM(AD$3:AD$5,AD$11:AD$13))</f>
        <v>0.26399374421487637</v>
      </c>
      <c r="AE44">
        <f>INDEX('AEO 2022 42'!94:94,MATCH(AE$28,'AEO 2022 42'!$13:$13,0))/100*(SUM(AE$11:AE$13)/SUM(AE$3:AE$5,AE$11:AE$13))</f>
        <v>0.26435639056312471</v>
      </c>
      <c r="AF44">
        <f>INDEX('AEO 2022 42'!94:94,MATCH(AF$28,'AEO 2022 42'!$13:$13,0))/100*(SUM(AF$11:AF$13)/SUM(AF$3:AF$5,AF$11:AF$13))</f>
        <v>0.26460545660776341</v>
      </c>
    </row>
    <row r="46" spans="1:32" s="2" customFormat="1" x14ac:dyDescent="0.25">
      <c r="A46" s="2" t="s">
        <v>211</v>
      </c>
    </row>
    <row r="47" spans="1:32" x14ac:dyDescent="0.25">
      <c r="B47">
        <f t="shared" ref="B47:AF47" si="6">B28</f>
        <v>2020</v>
      </c>
      <c r="C47">
        <f t="shared" si="6"/>
        <v>2021</v>
      </c>
      <c r="D47">
        <f t="shared" si="6"/>
        <v>2022</v>
      </c>
      <c r="E47">
        <f t="shared" si="6"/>
        <v>2023</v>
      </c>
      <c r="F47">
        <f t="shared" si="6"/>
        <v>2024</v>
      </c>
      <c r="G47">
        <f t="shared" si="6"/>
        <v>2025</v>
      </c>
      <c r="H47">
        <f t="shared" si="6"/>
        <v>2026</v>
      </c>
      <c r="I47">
        <f t="shared" si="6"/>
        <v>2027</v>
      </c>
      <c r="J47">
        <f t="shared" si="6"/>
        <v>2028</v>
      </c>
      <c r="K47">
        <f t="shared" si="6"/>
        <v>2029</v>
      </c>
      <c r="L47">
        <f t="shared" si="6"/>
        <v>2030</v>
      </c>
      <c r="M47">
        <f t="shared" si="6"/>
        <v>2031</v>
      </c>
      <c r="N47">
        <f t="shared" si="6"/>
        <v>2032</v>
      </c>
      <c r="O47">
        <f t="shared" si="6"/>
        <v>2033</v>
      </c>
      <c r="P47">
        <f t="shared" si="6"/>
        <v>2034</v>
      </c>
      <c r="Q47">
        <f t="shared" si="6"/>
        <v>2035</v>
      </c>
      <c r="R47">
        <f t="shared" si="6"/>
        <v>2036</v>
      </c>
      <c r="S47">
        <f t="shared" si="6"/>
        <v>2037</v>
      </c>
      <c r="T47">
        <f t="shared" si="6"/>
        <v>2038</v>
      </c>
      <c r="U47">
        <f t="shared" si="6"/>
        <v>2039</v>
      </c>
      <c r="V47">
        <f t="shared" si="6"/>
        <v>2040</v>
      </c>
      <c r="W47">
        <f t="shared" si="6"/>
        <v>2041</v>
      </c>
      <c r="X47">
        <f t="shared" si="6"/>
        <v>2042</v>
      </c>
      <c r="Y47">
        <f t="shared" si="6"/>
        <v>2043</v>
      </c>
      <c r="Z47">
        <f t="shared" si="6"/>
        <v>2044</v>
      </c>
      <c r="AA47">
        <f t="shared" si="6"/>
        <v>2045</v>
      </c>
      <c r="AB47">
        <f t="shared" si="6"/>
        <v>2046</v>
      </c>
      <c r="AC47">
        <f t="shared" si="6"/>
        <v>2047</v>
      </c>
      <c r="AD47">
        <f t="shared" si="6"/>
        <v>2048</v>
      </c>
      <c r="AE47">
        <f t="shared" si="6"/>
        <v>2049</v>
      </c>
      <c r="AF47">
        <f t="shared" si="6"/>
        <v>2050</v>
      </c>
    </row>
    <row r="48" spans="1:32" x14ac:dyDescent="0.25">
      <c r="A48" t="str">
        <f t="shared" ref="A48:A63" si="7">A29</f>
        <v>Minicompact</v>
      </c>
      <c r="B48">
        <f>(INDEX('AEO 2021 42'!72:72,MATCH(B$28,'AEO 2021 42'!$14:$14,0))/100)*(SUM(B$6:B$7)/SUM(B$6:B$7,B$14:B$15))</f>
        <v>3.4947930995933491E-3</v>
      </c>
      <c r="C48">
        <f>(INDEX('AEO 2022 42'!77:77,MATCH(C$28,'AEO 2022 42'!$13:$13,0))/100)*(SUM(C$6:C$7)/SUM(C$6:C$7,C$14:C$15))</f>
        <v>3.9522613919274136E-3</v>
      </c>
      <c r="D48">
        <f>(INDEX('AEO 2022 42'!77:77,MATCH(D$28,'AEO 2022 42'!$13:$13,0))/100)*(SUM(D$6:D$7)/SUM(D$6:D$7,D$14:D$15))</f>
        <v>3.0656543504338383E-3</v>
      </c>
      <c r="E48">
        <f>(INDEX('AEO 2022 42'!77:77,MATCH(E$28,'AEO 2022 42'!$13:$13,0))/100)*(SUM(E$6:E$7)/SUM(E$6:E$7,E$14:E$15))</f>
        <v>2.3516960663179948E-3</v>
      </c>
      <c r="F48">
        <f>(INDEX('AEO 2022 42'!77:77,MATCH(F$28,'AEO 2022 42'!$13:$13,0))/100)*(SUM(F$6:F$7)/SUM(F$6:F$7,F$14:F$15))</f>
        <v>2.0340917337431578E-3</v>
      </c>
      <c r="G48">
        <f>(INDEX('AEO 2022 42'!77:77,MATCH(G$28,'AEO 2022 42'!$13:$13,0))/100)*(SUM(G$6:G$7)/SUM(G$6:G$7,G$14:G$15))</f>
        <v>1.8064202134642166E-3</v>
      </c>
      <c r="H48">
        <f>(INDEX('AEO 2022 42'!77:77,MATCH(H$28,'AEO 2022 42'!$13:$13,0))/100)*(SUM(H$6:H$7)/SUM(H$6:H$7,H$14:H$15))</f>
        <v>1.6450774872685048E-3</v>
      </c>
      <c r="I48">
        <f>(INDEX('AEO 2022 42'!77:77,MATCH(I$28,'AEO 2022 42'!$13:$13,0))/100)*(SUM(I$6:I$7)/SUM(I$6:I$7,I$14:I$15))</f>
        <v>1.5137880553311263E-3</v>
      </c>
      <c r="J48">
        <f>(INDEX('AEO 2022 42'!77:77,MATCH(J$28,'AEO 2022 42'!$13:$13,0))/100)*(SUM(J$6:J$7)/SUM(J$6:J$7,J$14:J$15))</f>
        <v>1.3919183709867398E-3</v>
      </c>
      <c r="K48">
        <f>(INDEX('AEO 2022 42'!77:77,MATCH(K$28,'AEO 2022 42'!$13:$13,0))/100)*(SUM(K$6:K$7)/SUM(K$6:K$7,K$14:K$15))</f>
        <v>1.2883551442318605E-3</v>
      </c>
      <c r="L48">
        <f>(INDEX('AEO 2022 42'!77:77,MATCH(L$28,'AEO 2022 42'!$13:$13,0))/100)*(SUM(L$6:L$7)/SUM(L$6:L$7,L$14:L$15))</f>
        <v>1.2074705723595948E-3</v>
      </c>
      <c r="M48">
        <f>(INDEX('AEO 2022 42'!77:77,MATCH(M$28,'AEO 2022 42'!$13:$13,0))/100)*(SUM(M$6:M$7)/SUM(M$6:M$7,M$14:M$15))</f>
        <v>1.1192769042100439E-3</v>
      </c>
      <c r="N48">
        <f>(INDEX('AEO 2022 42'!77:77,MATCH(N$28,'AEO 2022 42'!$13:$13,0))/100)*(SUM(N$6:N$7)/SUM(N$6:N$7,N$14:N$15))</f>
        <v>1.0898012622847285E-3</v>
      </c>
      <c r="O48">
        <f>(INDEX('AEO 2022 42'!77:77,MATCH(O$28,'AEO 2022 42'!$13:$13,0))/100)*(SUM(O$6:O$7)/SUM(O$6:O$7,O$14:O$15))</f>
        <v>9.9485896548726278E-4</v>
      </c>
      <c r="P48">
        <f>(INDEX('AEO 2022 42'!77:77,MATCH(P$28,'AEO 2022 42'!$13:$13,0))/100)*(SUM(P$6:P$7)/SUM(P$6:P$7,P$14:P$15))</f>
        <v>9.3899766175029346E-4</v>
      </c>
      <c r="Q48">
        <f>(INDEX('AEO 2022 42'!77:77,MATCH(Q$28,'AEO 2022 42'!$13:$13,0))/100)*(SUM(Q$6:Q$7)/SUM(Q$6:Q$7,Q$14:Q$15))</f>
        <v>8.9391781119526107E-4</v>
      </c>
      <c r="R48">
        <f>(INDEX('AEO 2022 42'!77:77,MATCH(R$28,'AEO 2022 42'!$13:$13,0))/100)*(SUM(R$6:R$7)/SUM(R$6:R$7,R$14:R$15))</f>
        <v>8.5013337441840393E-4</v>
      </c>
      <c r="S48">
        <f>(INDEX('AEO 2022 42'!77:77,MATCH(S$28,'AEO 2022 42'!$13:$13,0))/100)*(SUM(S$6:S$7)/SUM(S$6:S$7,S$14:S$15))</f>
        <v>8.1696731915188692E-4</v>
      </c>
      <c r="T48">
        <f>(INDEX('AEO 2022 42'!77:77,MATCH(T$28,'AEO 2022 42'!$13:$13,0))/100)*(SUM(T$6:T$7)/SUM(T$6:T$7,T$14:T$15))</f>
        <v>7.9101798428093115E-4</v>
      </c>
      <c r="U48">
        <f>(INDEX('AEO 2022 42'!77:77,MATCH(U$28,'AEO 2022 42'!$13:$13,0))/100)*(SUM(U$6:U$7)/SUM(U$6:U$7,U$14:U$15))</f>
        <v>7.6347962252439072E-4</v>
      </c>
      <c r="V48">
        <f>(INDEX('AEO 2022 42'!77:77,MATCH(V$28,'AEO 2022 42'!$13:$13,0))/100)*(SUM(V$6:V$7)/SUM(V$6:V$7,V$14:V$15))</f>
        <v>7.5542875345084191E-4</v>
      </c>
      <c r="W48">
        <f>(INDEX('AEO 2022 42'!77:77,MATCH(W$28,'AEO 2022 42'!$13:$13,0))/100)*(SUM(W$6:W$7)/SUM(W$6:W$7,W$14:W$15))</f>
        <v>7.377733354453276E-4</v>
      </c>
      <c r="X48">
        <f>(INDEX('AEO 2022 42'!77:77,MATCH(X$28,'AEO 2022 42'!$13:$13,0))/100)*(SUM(X$6:X$7)/SUM(X$6:X$7,X$14:X$15))</f>
        <v>7.2921480309374672E-4</v>
      </c>
      <c r="Y48">
        <f>(INDEX('AEO 2022 42'!77:77,MATCH(Y$28,'AEO 2022 42'!$13:$13,0))/100)*(SUM(Y$6:Y$7)/SUM(Y$6:Y$7,Y$14:Y$15))</f>
        <v>7.2461893857834201E-4</v>
      </c>
      <c r="Z48">
        <f>(INDEX('AEO 2022 42'!77:77,MATCH(Z$28,'AEO 2022 42'!$13:$13,0))/100)*(SUM(Z$6:Z$7)/SUM(Z$6:Z$7,Z$14:Z$15))</f>
        <v>7.1754235351353436E-4</v>
      </c>
      <c r="AA48">
        <f>(INDEX('AEO 2022 42'!77:77,MATCH(AA$28,'AEO 2022 42'!$13:$13,0))/100)*(SUM(AA$6:AA$7)/SUM(AA$6:AA$7,AA$14:AA$15))</f>
        <v>7.1345219665663352E-4</v>
      </c>
      <c r="AB48">
        <f>(INDEX('AEO 2022 42'!77:77,MATCH(AB$28,'AEO 2022 42'!$13:$13,0))/100)*(SUM(AB$6:AB$7)/SUM(AB$6:AB$7,AB$14:AB$15))</f>
        <v>7.1341423466907941E-4</v>
      </c>
      <c r="AC48">
        <f>(INDEX('AEO 2022 42'!77:77,MATCH(AC$28,'AEO 2022 42'!$13:$13,0))/100)*(SUM(AC$6:AC$7)/SUM(AC$6:AC$7,AC$14:AC$15))</f>
        <v>7.1033003653645118E-4</v>
      </c>
      <c r="AD48">
        <f>(INDEX('AEO 2022 42'!77:77,MATCH(AD$28,'AEO 2022 42'!$13:$13,0))/100)*(SUM(AD$6:AD$7)/SUM(AD$6:AD$7,AD$14:AD$15))</f>
        <v>7.0860819751128619E-4</v>
      </c>
      <c r="AE48">
        <f>(INDEX('AEO 2022 42'!77:77,MATCH(AE$28,'AEO 2022 42'!$13:$13,0))/100)*(SUM(AE$6:AE$7)/SUM(AE$6:AE$7,AE$14:AE$15))</f>
        <v>7.0858121132719382E-4</v>
      </c>
      <c r="AF48">
        <f>(INDEX('AEO 2022 42'!77:77,MATCH(AF$28,'AEO 2022 42'!$13:$13,0))/100)*(SUM(AF$6:AF$7)/SUM(AF$6:AF$7,AF$14:AF$15))</f>
        <v>7.0102130193192306E-4</v>
      </c>
    </row>
    <row r="49" spans="1:32" x14ac:dyDescent="0.25">
      <c r="A49" t="str">
        <f t="shared" si="7"/>
        <v>Subcompact</v>
      </c>
      <c r="B49">
        <f>(INDEX('AEO 2021 42'!73:73,MATCH(B$28,'AEO 2021 42'!$14:$14,0))/100)*(SUM(B$6:B$7)/SUM(B$6:B$7,B$14:B$15))</f>
        <v>3.4499097093927733E-2</v>
      </c>
      <c r="C49">
        <f>(INDEX('AEO 2022 42'!78:78,MATCH(C$28,'AEO 2022 42'!$13:$13,0))/100)*(SUM(C$6:C$7)/SUM(C$6:C$7,C$14:C$15))</f>
        <v>5.5904368450031432E-2</v>
      </c>
      <c r="D49">
        <f>(INDEX('AEO 2022 42'!78:78,MATCH(D$28,'AEO 2022 42'!$13:$13,0))/100)*(SUM(D$6:D$7)/SUM(D$6:D$7,D$14:D$15))</f>
        <v>4.272781113269581E-2</v>
      </c>
      <c r="E49">
        <f>(INDEX('AEO 2022 42'!78:78,MATCH(E$28,'AEO 2022 42'!$13:$13,0))/100)*(SUM(E$6:E$7)/SUM(E$6:E$7,E$14:E$15))</f>
        <v>3.20206253679731E-2</v>
      </c>
      <c r="F49">
        <f>(INDEX('AEO 2022 42'!78:78,MATCH(F$28,'AEO 2022 42'!$13:$13,0))/100)*(SUM(F$6:F$7)/SUM(F$6:F$7,F$14:F$15))</f>
        <v>2.6986674661256139E-2</v>
      </c>
      <c r="G49">
        <f>(INDEX('AEO 2022 42'!78:78,MATCH(G$28,'AEO 2022 42'!$13:$13,0))/100)*(SUM(G$6:G$7)/SUM(G$6:G$7,G$14:G$15))</f>
        <v>2.3604512748602108E-2</v>
      </c>
      <c r="H49">
        <f>(INDEX('AEO 2022 42'!78:78,MATCH(H$28,'AEO 2022 42'!$13:$13,0))/100)*(SUM(H$6:H$7)/SUM(H$6:H$7,H$14:H$15))</f>
        <v>2.1166605914109803E-2</v>
      </c>
      <c r="I49">
        <f>(INDEX('AEO 2022 42'!78:78,MATCH(I$28,'AEO 2022 42'!$13:$13,0))/100)*(SUM(I$6:I$7)/SUM(I$6:I$7,I$14:I$15))</f>
        <v>1.9135313867645502E-2</v>
      </c>
      <c r="J49">
        <f>(INDEX('AEO 2022 42'!78:78,MATCH(J$28,'AEO 2022 42'!$13:$13,0))/100)*(SUM(J$6:J$7)/SUM(J$6:J$7,J$14:J$15))</f>
        <v>1.7469984447099039E-2</v>
      </c>
      <c r="K49">
        <f>(INDEX('AEO 2022 42'!78:78,MATCH(K$28,'AEO 2022 42'!$13:$13,0))/100)*(SUM(K$6:K$7)/SUM(K$6:K$7,K$14:K$15))</f>
        <v>1.6013497720320707E-2</v>
      </c>
      <c r="L49">
        <f>(INDEX('AEO 2022 42'!78:78,MATCH(L$28,'AEO 2022 42'!$13:$13,0))/100)*(SUM(L$6:L$7)/SUM(L$6:L$7,L$14:L$15))</f>
        <v>1.4884177866744416E-2</v>
      </c>
      <c r="M49">
        <f>(INDEX('AEO 2022 42'!78:78,MATCH(M$28,'AEO 2022 42'!$13:$13,0))/100)*(SUM(M$6:M$7)/SUM(M$6:M$7,M$14:M$15))</f>
        <v>1.3705865394915567E-2</v>
      </c>
      <c r="N49">
        <f>(INDEX('AEO 2022 42'!78:78,MATCH(N$28,'AEO 2022 42'!$13:$13,0))/100)*(SUM(N$6:N$7)/SUM(N$6:N$7,N$14:N$15))</f>
        <v>1.3030857115691583E-2</v>
      </c>
      <c r="O49">
        <f>(INDEX('AEO 2022 42'!78:78,MATCH(O$28,'AEO 2022 42'!$13:$13,0))/100)*(SUM(O$6:O$7)/SUM(O$6:O$7,O$14:O$15))</f>
        <v>1.196135473760798E-2</v>
      </c>
      <c r="P49">
        <f>(INDEX('AEO 2022 42'!78:78,MATCH(P$28,'AEO 2022 42'!$13:$13,0))/100)*(SUM(P$6:P$7)/SUM(P$6:P$7,P$14:P$15))</f>
        <v>1.1224426912096545E-2</v>
      </c>
      <c r="Q49">
        <f>(INDEX('AEO 2022 42'!78:78,MATCH(Q$28,'AEO 2022 42'!$13:$13,0))/100)*(SUM(Q$6:Q$7)/SUM(Q$6:Q$7,Q$14:Q$15))</f>
        <v>1.0598254332617244E-2</v>
      </c>
      <c r="R49">
        <f>(INDEX('AEO 2022 42'!78:78,MATCH(R$28,'AEO 2022 42'!$13:$13,0))/100)*(SUM(R$6:R$7)/SUM(R$6:R$7,R$14:R$15))</f>
        <v>1.0044929214091638E-2</v>
      </c>
      <c r="S49">
        <f>(INDEX('AEO 2022 42'!78:78,MATCH(S$28,'AEO 2022 42'!$13:$13,0))/100)*(SUM(S$6:S$7)/SUM(S$6:S$7,S$14:S$15))</f>
        <v>9.6044953220929628E-3</v>
      </c>
      <c r="T49">
        <f>(INDEX('AEO 2022 42'!78:78,MATCH(T$28,'AEO 2022 42'!$13:$13,0))/100)*(SUM(T$6:T$7)/SUM(T$6:T$7,T$14:T$15))</f>
        <v>9.2507475286715806E-3</v>
      </c>
      <c r="U49">
        <f>(INDEX('AEO 2022 42'!78:78,MATCH(U$28,'AEO 2022 42'!$13:$13,0))/100)*(SUM(U$6:U$7)/SUM(U$6:U$7,U$14:U$15))</f>
        <v>8.89406372484783E-3</v>
      </c>
      <c r="V49">
        <f>(INDEX('AEO 2022 42'!78:78,MATCH(V$28,'AEO 2022 42'!$13:$13,0))/100)*(SUM(V$6:V$7)/SUM(V$6:V$7,V$14:V$15))</f>
        <v>8.7499038813684156E-3</v>
      </c>
      <c r="W49">
        <f>(INDEX('AEO 2022 42'!78:78,MATCH(W$28,'AEO 2022 42'!$13:$13,0))/100)*(SUM(W$6:W$7)/SUM(W$6:W$7,W$14:W$15))</f>
        <v>8.5187900798736563E-3</v>
      </c>
      <c r="X49">
        <f>(INDEX('AEO 2022 42'!78:78,MATCH(X$28,'AEO 2022 42'!$13:$13,0))/100)*(SUM(X$6:X$7)/SUM(X$6:X$7,X$14:X$15))</f>
        <v>8.3870683303697343E-3</v>
      </c>
      <c r="Y49">
        <f>(INDEX('AEO 2022 42'!78:78,MATCH(Y$28,'AEO 2022 42'!$13:$13,0))/100)*(SUM(Y$6:Y$7)/SUM(Y$6:Y$7,Y$14:Y$15))</f>
        <v>8.3035311778740656E-3</v>
      </c>
      <c r="Z49">
        <f>(INDEX('AEO 2022 42'!78:78,MATCH(Z$28,'AEO 2022 42'!$13:$13,0))/100)*(SUM(Z$6:Z$7)/SUM(Z$6:Z$7,Z$14:Z$15))</f>
        <v>8.1994012749636996E-3</v>
      </c>
      <c r="AA49">
        <f>(INDEX('AEO 2022 42'!78:78,MATCH(AA$28,'AEO 2022 42'!$13:$13,0))/100)*(SUM(AA$6:AA$7)/SUM(AA$6:AA$7,AA$14:AA$15))</f>
        <v>8.1263103686512617E-3</v>
      </c>
      <c r="AB49">
        <f>(INDEX('AEO 2022 42'!78:78,MATCH(AB$28,'AEO 2022 42'!$13:$13,0))/100)*(SUM(AB$6:AB$7)/SUM(AB$6:AB$7,AB$14:AB$15))</f>
        <v>8.095973740041439E-3</v>
      </c>
      <c r="AC49">
        <f>(INDEX('AEO 2022 42'!78:78,MATCH(AC$28,'AEO 2022 42'!$13:$13,0))/100)*(SUM(AC$6:AC$7)/SUM(AC$6:AC$7,AC$14:AC$15))</f>
        <v>8.0424939150646139E-3</v>
      </c>
      <c r="AD49">
        <f>(INDEX('AEO 2022 42'!78:78,MATCH(AD$28,'AEO 2022 42'!$13:$13,0))/100)*(SUM(AD$6:AD$7)/SUM(AD$6:AD$7,AD$14:AD$15))</f>
        <v>7.9970663594756894E-3</v>
      </c>
      <c r="AE49">
        <f>(INDEX('AEO 2022 42'!78:78,MATCH(AE$28,'AEO 2022 42'!$13:$13,0))/100)*(SUM(AE$6:AE$7)/SUM(AE$6:AE$7,AE$14:AE$15))</f>
        <v>7.9731171756959925E-3</v>
      </c>
      <c r="AF49">
        <f>(INDEX('AEO 2022 42'!78:78,MATCH(AF$28,'AEO 2022 42'!$13:$13,0))/100)*(SUM(AF$6:AF$7)/SUM(AF$6:AF$7,AF$14:AF$15))</f>
        <v>7.8697414783875895E-3</v>
      </c>
    </row>
    <row r="50" spans="1:32" x14ac:dyDescent="0.25">
      <c r="A50" t="str">
        <f t="shared" si="7"/>
        <v>Compact</v>
      </c>
      <c r="B50">
        <f>(INDEX('AEO 2021 42'!74:74,MATCH(B$28,'AEO 2021 42'!$14:$14,0))/100)*(SUM(B$6:B$7)/SUM(B$6:B$7,B$14:B$15))</f>
        <v>0.11602697871901277</v>
      </c>
      <c r="C50">
        <f>(INDEX('AEO 2022 42'!79:79,MATCH(C$28,'AEO 2022 42'!$13:$13,0))/100)*(SUM(C$6:C$7)/SUM(C$6:C$7,C$14:C$15))</f>
        <v>0.1309317853969087</v>
      </c>
      <c r="D50">
        <f>(INDEX('AEO 2022 42'!79:79,MATCH(D$28,'AEO 2022 42'!$13:$13,0))/100)*(SUM(D$6:D$7)/SUM(D$6:D$7,D$14:D$15))</f>
        <v>9.9996684242058376E-2</v>
      </c>
      <c r="E50">
        <f>(INDEX('AEO 2022 42'!79:79,MATCH(E$28,'AEO 2022 42'!$13:$13,0))/100)*(SUM(E$6:E$7)/SUM(E$6:E$7,E$14:E$15))</f>
        <v>7.782027348595838E-2</v>
      </c>
      <c r="F50">
        <f>(INDEX('AEO 2022 42'!79:79,MATCH(F$28,'AEO 2022 42'!$13:$13,0))/100)*(SUM(F$6:F$7)/SUM(F$6:F$7,F$14:F$15))</f>
        <v>6.575891447317872E-2</v>
      </c>
      <c r="G50">
        <f>(INDEX('AEO 2022 42'!79:79,MATCH(G$28,'AEO 2022 42'!$13:$13,0))/100)*(SUM(G$6:G$7)/SUM(G$6:G$7,G$14:G$15))</f>
        <v>5.7261197521148305E-2</v>
      </c>
      <c r="H50">
        <f>(INDEX('AEO 2022 42'!79:79,MATCH(H$28,'AEO 2022 42'!$13:$13,0))/100)*(SUM(H$6:H$7)/SUM(H$6:H$7,H$14:H$15))</f>
        <v>5.1286882803333766E-2</v>
      </c>
      <c r="I50">
        <f>(INDEX('AEO 2022 42'!79:79,MATCH(I$28,'AEO 2022 42'!$13:$13,0))/100)*(SUM(I$6:I$7)/SUM(I$6:I$7,I$14:I$15))</f>
        <v>4.6489147836644297E-2</v>
      </c>
      <c r="J50">
        <f>(INDEX('AEO 2022 42'!79:79,MATCH(J$28,'AEO 2022 42'!$13:$13,0))/100)*(SUM(J$6:J$7)/SUM(J$6:J$7,J$14:J$15))</f>
        <v>4.2335697714536387E-2</v>
      </c>
      <c r="K50">
        <f>(INDEX('AEO 2022 42'!79:79,MATCH(K$28,'AEO 2022 42'!$13:$13,0))/100)*(SUM(K$6:K$7)/SUM(K$6:K$7,K$14:K$15))</f>
        <v>3.884889771529839E-2</v>
      </c>
      <c r="L50">
        <f>(INDEX('AEO 2022 42'!79:79,MATCH(L$28,'AEO 2022 42'!$13:$13,0))/100)*(SUM(L$6:L$7)/SUM(L$6:L$7,L$14:L$15))</f>
        <v>3.6020704612480081E-2</v>
      </c>
      <c r="M50">
        <f>(INDEX('AEO 2022 42'!79:79,MATCH(M$28,'AEO 2022 42'!$13:$13,0))/100)*(SUM(M$6:M$7)/SUM(M$6:M$7,M$14:M$15))</f>
        <v>3.3244319183074113E-2</v>
      </c>
      <c r="N50">
        <f>(INDEX('AEO 2022 42'!79:79,MATCH(N$28,'AEO 2022 42'!$13:$13,0))/100)*(SUM(N$6:N$7)/SUM(N$6:N$7,N$14:N$15))</f>
        <v>3.1533600113767386E-2</v>
      </c>
      <c r="O50">
        <f>(INDEX('AEO 2022 42'!79:79,MATCH(O$28,'AEO 2022 42'!$13:$13,0))/100)*(SUM(O$6:O$7)/SUM(O$6:O$7,O$14:O$15))</f>
        <v>2.9061407474581177E-2</v>
      </c>
      <c r="P50">
        <f>(INDEX('AEO 2022 42'!79:79,MATCH(P$28,'AEO 2022 42'!$13:$13,0))/100)*(SUM(P$6:P$7)/SUM(P$6:P$7,P$14:P$15))</f>
        <v>2.7281715261458714E-2</v>
      </c>
      <c r="Q50">
        <f>(INDEX('AEO 2022 42'!79:79,MATCH(Q$28,'AEO 2022 42'!$13:$13,0))/100)*(SUM(Q$6:Q$7)/SUM(Q$6:Q$7,Q$14:Q$15))</f>
        <v>2.578449908788389E-2</v>
      </c>
      <c r="R50">
        <f>(INDEX('AEO 2022 42'!79:79,MATCH(R$28,'AEO 2022 42'!$13:$13,0))/100)*(SUM(R$6:R$7)/SUM(R$6:R$7,R$14:R$15))</f>
        <v>2.4442517438585252E-2</v>
      </c>
      <c r="S50">
        <f>(INDEX('AEO 2022 42'!79:79,MATCH(S$28,'AEO 2022 42'!$13:$13,0))/100)*(SUM(S$6:S$7)/SUM(S$6:S$7,S$14:S$15))</f>
        <v>2.3364274354099733E-2</v>
      </c>
      <c r="T50">
        <f>(INDEX('AEO 2022 42'!79:79,MATCH(T$28,'AEO 2022 42'!$13:$13,0))/100)*(SUM(T$6:T$7)/SUM(T$6:T$7,T$14:T$15))</f>
        <v>2.2498126220852916E-2</v>
      </c>
      <c r="U50">
        <f>(INDEX('AEO 2022 42'!79:79,MATCH(U$28,'AEO 2022 42'!$13:$13,0))/100)*(SUM(U$6:U$7)/SUM(U$6:U$7,U$14:U$15))</f>
        <v>2.1684511640480571E-2</v>
      </c>
      <c r="V50">
        <f>(INDEX('AEO 2022 42'!79:79,MATCH(V$28,'AEO 2022 42'!$13:$13,0))/100)*(SUM(V$6:V$7)/SUM(V$6:V$7,V$14:V$15))</f>
        <v>2.1267089198186744E-2</v>
      </c>
      <c r="W50">
        <f>(INDEX('AEO 2022 42'!79:79,MATCH(W$28,'AEO 2022 42'!$13:$13,0))/100)*(SUM(W$6:W$7)/SUM(W$6:W$7,W$14:W$15))</f>
        <v>2.0738010094630163E-2</v>
      </c>
      <c r="X50">
        <f>(INDEX('AEO 2022 42'!79:79,MATCH(X$28,'AEO 2022 42'!$13:$13,0))/100)*(SUM(X$6:X$7)/SUM(X$6:X$7,X$14:X$15))</f>
        <v>2.0418400483581973E-2</v>
      </c>
      <c r="Y50">
        <f>(INDEX('AEO 2022 42'!79:79,MATCH(Y$28,'AEO 2022 42'!$13:$13,0))/100)*(SUM(Y$6:Y$7)/SUM(Y$6:Y$7,Y$14:Y$15))</f>
        <v>2.0205120510088236E-2</v>
      </c>
      <c r="Z50">
        <f>(INDEX('AEO 2022 42'!79:79,MATCH(Z$28,'AEO 2022 42'!$13:$13,0))/100)*(SUM(Z$6:Z$7)/SUM(Z$6:Z$7,Z$14:Z$15))</f>
        <v>1.9980081912688394E-2</v>
      </c>
      <c r="AA50">
        <f>(INDEX('AEO 2022 42'!79:79,MATCH(AA$28,'AEO 2022 42'!$13:$13,0))/100)*(SUM(AA$6:AA$7)/SUM(AA$6:AA$7,AA$14:AA$15))</f>
        <v>1.9819690103914801E-2</v>
      </c>
      <c r="AB50">
        <f>(INDEX('AEO 2022 42'!79:79,MATCH(AB$28,'AEO 2022 42'!$13:$13,0))/100)*(SUM(AB$6:AB$7)/SUM(AB$6:AB$7,AB$14:AB$15))</f>
        <v>1.9743885937825216E-2</v>
      </c>
      <c r="AC50">
        <f>(INDEX('AEO 2022 42'!79:79,MATCH(AC$28,'AEO 2022 42'!$13:$13,0))/100)*(SUM(AC$6:AC$7)/SUM(AC$6:AC$7,AC$14:AC$15))</f>
        <v>1.9628282212649856E-2</v>
      </c>
      <c r="AD50">
        <f>(INDEX('AEO 2022 42'!79:79,MATCH(AD$28,'AEO 2022 42'!$13:$13,0))/100)*(SUM(AD$6:AD$7)/SUM(AD$6:AD$7,AD$14:AD$15))</f>
        <v>1.9538010589040013E-2</v>
      </c>
      <c r="AE50">
        <f>(INDEX('AEO 2022 42'!79:79,MATCH(AE$28,'AEO 2022 42'!$13:$13,0))/100)*(SUM(AE$6:AE$7)/SUM(AE$6:AE$7,AE$14:AE$15))</f>
        <v>1.9476733010657731E-2</v>
      </c>
      <c r="AF50">
        <f>(INDEX('AEO 2022 42'!79:79,MATCH(AF$28,'AEO 2022 42'!$13:$13,0))/100)*(SUM(AF$6:AF$7)/SUM(AF$6:AF$7,AF$14:AF$15))</f>
        <v>1.9294232931070118E-2</v>
      </c>
    </row>
    <row r="51" spans="1:32" x14ac:dyDescent="0.25">
      <c r="A51" t="str">
        <f t="shared" si="7"/>
        <v>Midsize</v>
      </c>
      <c r="B51">
        <f>(INDEX('AEO 2021 42'!75:75,MATCH(B$28,'AEO 2021 42'!$14:$14,0))/100)*(SUM(B$6:B$7)/SUM(B$6:B$7,B$14:B$15))</f>
        <v>0.3718620736642741</v>
      </c>
      <c r="C51">
        <f>(INDEX('AEO 2022 42'!80:80,MATCH(C$28,'AEO 2022 42'!$13:$13,0))/100)*(SUM(C$6:C$7)/SUM(C$6:C$7,C$14:C$15))</f>
        <v>0.30356423714316383</v>
      </c>
      <c r="D51">
        <f>(INDEX('AEO 2022 42'!80:80,MATCH(D$28,'AEO 2022 42'!$13:$13,0))/100)*(SUM(D$6:D$7)/SUM(D$6:D$7,D$14:D$15))</f>
        <v>0.25072960730952687</v>
      </c>
      <c r="E51">
        <f>(INDEX('AEO 2022 42'!80:80,MATCH(E$28,'AEO 2022 42'!$13:$13,0))/100)*(SUM(E$6:E$7)/SUM(E$6:E$7,E$14:E$15))</f>
        <v>0.20910315033743723</v>
      </c>
      <c r="F51">
        <f>(INDEX('AEO 2022 42'!80:80,MATCH(F$28,'AEO 2022 42'!$13:$13,0))/100)*(SUM(F$6:F$7)/SUM(F$6:F$7,F$14:F$15))</f>
        <v>0.17630845022264591</v>
      </c>
      <c r="G51">
        <f>(INDEX('AEO 2022 42'!80:80,MATCH(G$28,'AEO 2022 42'!$13:$13,0))/100)*(SUM(G$6:G$7)/SUM(G$6:G$7,G$14:G$15))</f>
        <v>0.15283269334245067</v>
      </c>
      <c r="H51">
        <f>(INDEX('AEO 2022 42'!80:80,MATCH(H$28,'AEO 2022 42'!$13:$13,0))/100)*(SUM(H$6:H$7)/SUM(H$6:H$7,H$14:H$15))</f>
        <v>0.13563848252444954</v>
      </c>
      <c r="I51">
        <f>(INDEX('AEO 2022 42'!80:80,MATCH(I$28,'AEO 2022 42'!$13:$13,0))/100)*(SUM(I$6:I$7)/SUM(I$6:I$7,I$14:I$15))</f>
        <v>0.12177822785289254</v>
      </c>
      <c r="J51">
        <f>(INDEX('AEO 2022 42'!80:80,MATCH(J$28,'AEO 2022 42'!$13:$13,0))/100)*(SUM(J$6:J$7)/SUM(J$6:J$7,J$14:J$15))</f>
        <v>0.11107502930484384</v>
      </c>
      <c r="K51">
        <f>(INDEX('AEO 2022 42'!80:80,MATCH(K$28,'AEO 2022 42'!$13:$13,0))/100)*(SUM(K$6:K$7)/SUM(K$6:K$7,K$14:K$15))</f>
        <v>0.10200903114414846</v>
      </c>
      <c r="L51">
        <f>(INDEX('AEO 2022 42'!80:80,MATCH(L$28,'AEO 2022 42'!$13:$13,0))/100)*(SUM(L$6:L$7)/SUM(L$6:L$7,L$14:L$15))</f>
        <v>9.3690600411345776E-2</v>
      </c>
      <c r="M51">
        <f>(INDEX('AEO 2022 42'!80:80,MATCH(M$28,'AEO 2022 42'!$13:$13,0))/100)*(SUM(M$6:M$7)/SUM(M$6:M$7,M$14:M$15))</f>
        <v>8.725554215130682E-2</v>
      </c>
      <c r="N51">
        <f>(INDEX('AEO 2022 42'!80:80,MATCH(N$28,'AEO 2022 42'!$13:$13,0))/100)*(SUM(N$6:N$7)/SUM(N$6:N$7,N$14:N$15))</f>
        <v>7.9946030590678924E-2</v>
      </c>
      <c r="O51">
        <f>(INDEX('AEO 2022 42'!80:80,MATCH(O$28,'AEO 2022 42'!$13:$13,0))/100)*(SUM(O$6:O$7)/SUM(O$6:O$7,O$14:O$15))</f>
        <v>7.5827984733875184E-2</v>
      </c>
      <c r="P51">
        <f>(INDEX('AEO 2022 42'!80:80,MATCH(P$28,'AEO 2022 42'!$13:$13,0))/100)*(SUM(P$6:P$7)/SUM(P$6:P$7,P$14:P$15))</f>
        <v>7.1273237704223863E-2</v>
      </c>
      <c r="Q51">
        <f>(INDEX('AEO 2022 42'!80:80,MATCH(Q$28,'AEO 2022 42'!$13:$13,0))/100)*(SUM(Q$6:Q$7)/SUM(Q$6:Q$7,Q$14:Q$15))</f>
        <v>6.7259693204463816E-2</v>
      </c>
      <c r="R51">
        <f>(INDEX('AEO 2022 42'!80:80,MATCH(R$28,'AEO 2022 42'!$13:$13,0))/100)*(SUM(R$6:R$7)/SUM(R$6:R$7,R$14:R$15))</f>
        <v>6.3915395791367388E-2</v>
      </c>
      <c r="S51">
        <f>(INDEX('AEO 2022 42'!80:80,MATCH(S$28,'AEO 2022 42'!$13:$13,0))/100)*(SUM(S$6:S$7)/SUM(S$6:S$7,S$14:S$15))</f>
        <v>6.0962066616045384E-2</v>
      </c>
      <c r="T51">
        <f>(INDEX('AEO 2022 42'!80:80,MATCH(T$28,'AEO 2022 42'!$13:$13,0))/100)*(SUM(T$6:T$7)/SUM(T$6:T$7,T$14:T$15))</f>
        <v>5.8481391485554181E-2</v>
      </c>
      <c r="U51">
        <f>(INDEX('AEO 2022 42'!80:80,MATCH(U$28,'AEO 2022 42'!$13:$13,0))/100)*(SUM(U$6:U$7)/SUM(U$6:U$7,U$14:U$15))</f>
        <v>5.6764292473227909E-2</v>
      </c>
      <c r="V51">
        <f>(INDEX('AEO 2022 42'!80:80,MATCH(V$28,'AEO 2022 42'!$13:$13,0))/100)*(SUM(V$6:V$7)/SUM(V$6:V$7,V$14:V$15))</f>
        <v>5.48146125760045E-2</v>
      </c>
      <c r="W51">
        <f>(INDEX('AEO 2022 42'!80:80,MATCH(W$28,'AEO 2022 42'!$13:$13,0))/100)*(SUM(W$6:W$7)/SUM(W$6:W$7,W$14:W$15))</f>
        <v>5.3805018522466663E-2</v>
      </c>
      <c r="X51">
        <f>(INDEX('AEO 2022 42'!80:80,MATCH(X$28,'AEO 2022 42'!$13:$13,0))/100)*(SUM(X$6:X$7)/SUM(X$6:X$7,X$14:X$15))</f>
        <v>5.2866236411190606E-2</v>
      </c>
      <c r="Y51">
        <f>(INDEX('AEO 2022 42'!80:80,MATCH(Y$28,'AEO 2022 42'!$13:$13,0))/100)*(SUM(Y$6:Y$7)/SUM(Y$6:Y$7,Y$14:Y$15))</f>
        <v>5.2177048618480715E-2</v>
      </c>
      <c r="Z51">
        <f>(INDEX('AEO 2022 42'!80:80,MATCH(Z$28,'AEO 2022 42'!$13:$13,0))/100)*(SUM(Z$6:Z$7)/SUM(Z$6:Z$7,Z$14:Z$15))</f>
        <v>5.1823697823566682E-2</v>
      </c>
      <c r="AA51">
        <f>(INDEX('AEO 2022 42'!80:80,MATCH(AA$28,'AEO 2022 42'!$13:$13,0))/100)*(SUM(AA$6:AA$7)/SUM(AA$6:AA$7,AA$14:AA$15))</f>
        <v>5.1469801587921443E-2</v>
      </c>
      <c r="AB51">
        <f>(INDEX('AEO 2022 42'!80:80,MATCH(AB$28,'AEO 2022 42'!$13:$13,0))/100)*(SUM(AB$6:AB$7)/SUM(AB$6:AB$7,AB$14:AB$15))</f>
        <v>5.1109542218290047E-2</v>
      </c>
      <c r="AC51">
        <f>(INDEX('AEO 2022 42'!80:80,MATCH(AC$28,'AEO 2022 42'!$13:$13,0))/100)*(SUM(AC$6:AC$7)/SUM(AC$6:AC$7,AC$14:AC$15))</f>
        <v>5.0938300192513289E-2</v>
      </c>
      <c r="AD51">
        <f>(INDEX('AEO 2022 42'!80:80,MATCH(AD$28,'AEO 2022 42'!$13:$13,0))/100)*(SUM(AD$6:AD$7)/SUM(AD$6:AD$7,AD$14:AD$15))</f>
        <v>5.0745448561393437E-2</v>
      </c>
      <c r="AE51">
        <f>(INDEX('AEO 2022 42'!80:80,MATCH(AE$28,'AEO 2022 42'!$13:$13,0))/100)*(SUM(AE$6:AE$7)/SUM(AE$6:AE$7,AE$14:AE$15))</f>
        <v>5.0471428509999437E-2</v>
      </c>
      <c r="AF51">
        <f>(INDEX('AEO 2022 42'!80:80,MATCH(AF$28,'AEO 2022 42'!$13:$13,0))/100)*(SUM(AF$6:AF$7)/SUM(AF$6:AF$7,AF$14:AF$15))</f>
        <v>5.0463810205550283E-2</v>
      </c>
    </row>
    <row r="52" spans="1:32" x14ac:dyDescent="0.25">
      <c r="A52" t="str">
        <f t="shared" si="7"/>
        <v>Large</v>
      </c>
      <c r="B52">
        <f>(INDEX('AEO 2021 42'!76:76,MATCH(B$28,'AEO 2021 42'!$14:$14,0))/100)*(SUM(B$6:B$7)/SUM(B$6:B$7,B$14:B$15))</f>
        <v>0.15383321074025702</v>
      </c>
      <c r="C52">
        <f>(INDEX('AEO 2022 42'!81:81,MATCH(C$28,'AEO 2022 42'!$13:$13,0))/100)*(SUM(C$6:C$7)/SUM(C$6:C$7,C$14:C$15))</f>
        <v>9.0919295463876434E-2</v>
      </c>
      <c r="D52">
        <f>(INDEX('AEO 2022 42'!81:81,MATCH(D$28,'AEO 2022 42'!$13:$13,0))/100)*(SUM(D$6:D$7)/SUM(D$6:D$7,D$14:D$15))</f>
        <v>7.6026247839201186E-2</v>
      </c>
      <c r="E52">
        <f>(INDEX('AEO 2022 42'!81:81,MATCH(E$28,'AEO 2022 42'!$13:$13,0))/100)*(SUM(E$6:E$7)/SUM(E$6:E$7,E$14:E$15))</f>
        <v>6.6347910985146266E-2</v>
      </c>
      <c r="F52">
        <f>(INDEX('AEO 2022 42'!81:81,MATCH(F$28,'AEO 2022 42'!$13:$13,0))/100)*(SUM(F$6:F$7)/SUM(F$6:F$7,F$14:F$15))</f>
        <v>5.5278154501511384E-2</v>
      </c>
      <c r="G52">
        <f>(INDEX('AEO 2022 42'!81:81,MATCH(G$28,'AEO 2022 42'!$13:$13,0))/100)*(SUM(G$6:G$7)/SUM(G$6:G$7,G$14:G$15))</f>
        <v>4.759422463486665E-2</v>
      </c>
      <c r="H52">
        <f>(INDEX('AEO 2022 42'!81:81,MATCH(H$28,'AEO 2022 42'!$13:$13,0))/100)*(SUM(H$6:H$7)/SUM(H$6:H$7,H$14:H$15))</f>
        <v>4.1638849425572673E-2</v>
      </c>
      <c r="I52">
        <f>(INDEX('AEO 2022 42'!81:81,MATCH(I$28,'AEO 2022 42'!$13:$13,0))/100)*(SUM(I$6:I$7)/SUM(I$6:I$7,I$14:I$15))</f>
        <v>3.7101156856674304E-2</v>
      </c>
      <c r="J52">
        <f>(INDEX('AEO 2022 42'!81:81,MATCH(J$28,'AEO 2022 42'!$13:$13,0))/100)*(SUM(J$6:J$7)/SUM(J$6:J$7,J$14:J$15))</f>
        <v>3.3747593664240093E-2</v>
      </c>
      <c r="K52">
        <f>(INDEX('AEO 2022 42'!81:81,MATCH(K$28,'AEO 2022 42'!$13:$13,0))/100)*(SUM(K$6:K$7)/SUM(K$6:K$7,K$14:K$15))</f>
        <v>3.0870373658876044E-2</v>
      </c>
      <c r="L52">
        <f>(INDEX('AEO 2022 42'!81:81,MATCH(L$28,'AEO 2022 42'!$13:$13,0))/100)*(SUM(L$6:L$7)/SUM(L$6:L$7,L$14:L$15))</f>
        <v>2.8134394634309421E-2</v>
      </c>
      <c r="M52">
        <f>(INDEX('AEO 2022 42'!81:81,MATCH(M$28,'AEO 2022 42'!$13:$13,0))/100)*(SUM(M$6:M$7)/SUM(M$6:M$7,M$14:M$15))</f>
        <v>2.6201376474967709E-2</v>
      </c>
      <c r="N52">
        <f>(INDEX('AEO 2022 42'!81:81,MATCH(N$28,'AEO 2022 42'!$13:$13,0))/100)*(SUM(N$6:N$7)/SUM(N$6:N$7,N$14:N$15))</f>
        <v>2.3628598469007955E-2</v>
      </c>
      <c r="O52">
        <f>(INDEX('AEO 2022 42'!81:81,MATCH(O$28,'AEO 2022 42'!$13:$13,0))/100)*(SUM(O$6:O$7)/SUM(O$6:O$7,O$14:O$15))</f>
        <v>2.257428609018022E-2</v>
      </c>
      <c r="P52">
        <f>(INDEX('AEO 2022 42'!81:81,MATCH(P$28,'AEO 2022 42'!$13:$13,0))/100)*(SUM(P$6:P$7)/SUM(P$6:P$7,P$14:P$15))</f>
        <v>2.1167735850321955E-2</v>
      </c>
      <c r="Q52">
        <f>(INDEX('AEO 2022 42'!81:81,MATCH(Q$28,'AEO 2022 42'!$13:$13,0))/100)*(SUM(Q$6:Q$7)/SUM(Q$6:Q$7,Q$14:Q$15))</f>
        <v>1.991371949216893E-2</v>
      </c>
      <c r="R52">
        <f>(INDEX('AEO 2022 42'!81:81,MATCH(R$28,'AEO 2022 42'!$13:$13,0))/100)*(SUM(R$6:R$7)/SUM(R$6:R$7,R$14:R$15))</f>
        <v>1.8890481469378204E-2</v>
      </c>
      <c r="S52">
        <f>(INDEX('AEO 2022 42'!81:81,MATCH(S$28,'AEO 2022 42'!$13:$13,0))/100)*(SUM(S$6:S$7)/SUM(S$6:S$7,S$14:S$15))</f>
        <v>1.796205719240879E-2</v>
      </c>
      <c r="T52">
        <f>(INDEX('AEO 2022 42'!81:81,MATCH(T$28,'AEO 2022 42'!$13:$13,0))/100)*(SUM(T$6:T$7)/SUM(T$6:T$7,T$14:T$15))</f>
        <v>1.7172405344106134E-2</v>
      </c>
      <c r="U52">
        <f>(INDEX('AEO 2022 42'!81:81,MATCH(U$28,'AEO 2022 42'!$13:$13,0))/100)*(SUM(U$6:U$7)/SUM(U$6:U$7,U$14:U$15))</f>
        <v>1.6691370153897978E-2</v>
      </c>
      <c r="V52">
        <f>(INDEX('AEO 2022 42'!81:81,MATCH(V$28,'AEO 2022 42'!$13:$13,0))/100)*(SUM(V$6:V$7)/SUM(V$6:V$7,V$14:V$15))</f>
        <v>1.5985319124579931E-2</v>
      </c>
      <c r="W52">
        <f>(INDEX('AEO 2022 42'!81:81,MATCH(W$28,'AEO 2022 42'!$13:$13,0))/100)*(SUM(W$6:W$7)/SUM(W$6:W$7,W$14:W$15))</f>
        <v>1.5699713275787782E-2</v>
      </c>
      <c r="X52">
        <f>(INDEX('AEO 2022 42'!81:81,MATCH(X$28,'AEO 2022 42'!$13:$13,0))/100)*(SUM(X$6:X$7)/SUM(X$6:X$7,X$14:X$15))</f>
        <v>1.5391646964514396E-2</v>
      </c>
      <c r="Y52">
        <f>(INDEX('AEO 2022 42'!81:81,MATCH(Y$28,'AEO 2022 42'!$13:$13,0))/100)*(SUM(Y$6:Y$7)/SUM(Y$6:Y$7,Y$14:Y$15))</f>
        <v>1.5149789603664981E-2</v>
      </c>
      <c r="Z52">
        <f>(INDEX('AEO 2022 42'!81:81,MATCH(Z$28,'AEO 2022 42'!$13:$13,0))/100)*(SUM(Z$6:Z$7)/SUM(Z$6:Z$7,Z$14:Z$15))</f>
        <v>1.5052268382832357E-2</v>
      </c>
      <c r="AA52">
        <f>(INDEX('AEO 2022 42'!81:81,MATCH(AA$28,'AEO 2022 42'!$13:$13,0))/100)*(SUM(AA$6:AA$7)/SUM(AA$6:AA$7,AA$14:AA$15))</f>
        <v>1.4941633062786992E-2</v>
      </c>
      <c r="AB52">
        <f>(INDEX('AEO 2022 42'!81:81,MATCH(AB$28,'AEO 2022 42'!$13:$13,0))/100)*(SUM(AB$6:AB$7)/SUM(AB$6:AB$7,AB$14:AB$15))</f>
        <v>1.4801050720586569E-2</v>
      </c>
      <c r="AC52">
        <f>(INDEX('AEO 2022 42'!81:81,MATCH(AC$28,'AEO 2022 42'!$13:$13,0))/100)*(SUM(AC$6:AC$7)/SUM(AC$6:AC$7,AC$14:AC$15))</f>
        <v>1.4748349880263049E-2</v>
      </c>
      <c r="AD52">
        <f>(INDEX('AEO 2022 42'!81:81,MATCH(AD$28,'AEO 2022 42'!$13:$13,0))/100)*(SUM(AD$6:AD$7)/SUM(AD$6:AD$7,AD$14:AD$15))</f>
        <v>1.4678500370414436E-2</v>
      </c>
      <c r="AE52">
        <f>(INDEX('AEO 2022 42'!81:81,MATCH(AE$28,'AEO 2022 42'!$13:$13,0))/100)*(SUM(AE$6:AE$7)/SUM(AE$6:AE$7,AE$14:AE$15))</f>
        <v>1.4573849373919085E-2</v>
      </c>
      <c r="AF52">
        <f>(INDEX('AEO 2022 42'!81:81,MATCH(AF$28,'AEO 2022 42'!$13:$13,0))/100)*(SUM(AF$6:AF$7)/SUM(AF$6:AF$7,AF$14:AF$15))</f>
        <v>1.4627373948237469E-2</v>
      </c>
    </row>
    <row r="53" spans="1:32" x14ac:dyDescent="0.25">
      <c r="A53" t="str">
        <f t="shared" si="7"/>
        <v>Two Seater</v>
      </c>
      <c r="B53">
        <f>(INDEX('AEO 2021 42'!77:77,MATCH(B$28,'AEO 2021 42'!$14:$14,0))/100)*(SUM(B$6:B$7)/SUM(B$6:B$7,B$14:B$15))</f>
        <v>9.1898138644882135E-3</v>
      </c>
      <c r="C53">
        <f>(INDEX('AEO 2022 42'!82:82,MATCH(C$28,'AEO 2022 42'!$13:$13,0))/100)*(SUM(C$6:C$7)/SUM(C$6:C$7,C$14:C$15))</f>
        <v>9.6662336160708972E-3</v>
      </c>
      <c r="D53">
        <f>(INDEX('AEO 2022 42'!82:82,MATCH(D$28,'AEO 2022 42'!$13:$13,0))/100)*(SUM(D$6:D$7)/SUM(D$6:D$7,D$14:D$15))</f>
        <v>7.6707724367248492E-3</v>
      </c>
      <c r="E53">
        <f>(INDEX('AEO 2022 42'!82:82,MATCH(E$28,'AEO 2022 42'!$13:$13,0))/100)*(SUM(E$6:E$7)/SUM(E$6:E$7,E$14:E$15))</f>
        <v>6.4314898807396811E-3</v>
      </c>
      <c r="F53">
        <f>(INDEX('AEO 2022 42'!82:82,MATCH(F$28,'AEO 2022 42'!$13:$13,0))/100)*(SUM(F$6:F$7)/SUM(F$6:F$7,F$14:F$15))</f>
        <v>5.4575997348383972E-3</v>
      </c>
      <c r="G53">
        <f>(INDEX('AEO 2022 42'!82:82,MATCH(G$28,'AEO 2022 42'!$13:$13,0))/100)*(SUM(G$6:G$7)/SUM(G$6:G$7,G$14:G$15))</f>
        <v>4.7922755692117796E-3</v>
      </c>
      <c r="H53">
        <f>(INDEX('AEO 2022 42'!82:82,MATCH(H$28,'AEO 2022 42'!$13:$13,0))/100)*(SUM(H$6:H$7)/SUM(H$6:H$7,H$14:H$15))</f>
        <v>4.2581478752566444E-3</v>
      </c>
      <c r="I53">
        <f>(INDEX('AEO 2022 42'!82:82,MATCH(I$28,'AEO 2022 42'!$13:$13,0))/100)*(SUM(I$6:I$7)/SUM(I$6:I$7,I$14:I$15))</f>
        <v>3.8265471608067833E-3</v>
      </c>
      <c r="J53">
        <f>(INDEX('AEO 2022 42'!82:82,MATCH(J$28,'AEO 2022 42'!$13:$13,0))/100)*(SUM(J$6:J$7)/SUM(J$6:J$7,J$14:J$15))</f>
        <v>3.4984748313641443E-3</v>
      </c>
      <c r="K53">
        <f>(INDEX('AEO 2022 42'!82:82,MATCH(K$28,'AEO 2022 42'!$13:$13,0))/100)*(SUM(K$6:K$7)/SUM(K$6:K$7,K$14:K$15))</f>
        <v>3.2172577806626776E-3</v>
      </c>
      <c r="L53">
        <f>(INDEX('AEO 2022 42'!82:82,MATCH(L$28,'AEO 2022 42'!$13:$13,0))/100)*(SUM(L$6:L$7)/SUM(L$6:L$7,L$14:L$15))</f>
        <v>2.9694884495013794E-3</v>
      </c>
      <c r="M53">
        <f>(INDEX('AEO 2022 42'!82:82,MATCH(M$28,'AEO 2022 42'!$13:$13,0))/100)*(SUM(M$6:M$7)/SUM(M$6:M$7,M$14:M$15))</f>
        <v>2.7571086174770689E-3</v>
      </c>
      <c r="N53">
        <f>(INDEX('AEO 2022 42'!82:82,MATCH(N$28,'AEO 2022 42'!$13:$13,0))/100)*(SUM(N$6:N$7)/SUM(N$6:N$7,N$14:N$15))</f>
        <v>2.5625793726469274E-3</v>
      </c>
      <c r="O53">
        <f>(INDEX('AEO 2022 42'!82:82,MATCH(O$28,'AEO 2022 42'!$13:$13,0))/100)*(SUM(O$6:O$7)/SUM(O$6:O$7,O$14:O$15))</f>
        <v>2.4062822676496559E-3</v>
      </c>
      <c r="P53">
        <f>(INDEX('AEO 2022 42'!82:82,MATCH(P$28,'AEO 2022 42'!$13:$13,0))/100)*(SUM(P$6:P$7)/SUM(P$6:P$7,P$14:P$15))</f>
        <v>2.2598664764103184E-3</v>
      </c>
      <c r="Q53">
        <f>(INDEX('AEO 2022 42'!82:82,MATCH(Q$28,'AEO 2022 42'!$13:$13,0))/100)*(SUM(Q$6:Q$7)/SUM(Q$6:Q$7,Q$14:Q$15))</f>
        <v>2.1346557383119399E-3</v>
      </c>
      <c r="R53">
        <f>(INDEX('AEO 2022 42'!82:82,MATCH(R$28,'AEO 2022 42'!$13:$13,0))/100)*(SUM(R$6:R$7)/SUM(R$6:R$7,R$14:R$15))</f>
        <v>2.0275308410836034E-3</v>
      </c>
      <c r="S53">
        <f>(INDEX('AEO 2022 42'!82:82,MATCH(S$28,'AEO 2022 42'!$13:$13,0))/100)*(SUM(S$6:S$7)/SUM(S$6:S$7,S$14:S$15))</f>
        <v>1.936407252042078E-3</v>
      </c>
      <c r="T53">
        <f>(INDEX('AEO 2022 42'!82:82,MATCH(T$28,'AEO 2022 42'!$13:$13,0))/100)*(SUM(T$6:T$7)/SUM(T$6:T$7,T$14:T$15))</f>
        <v>1.8612298479415881E-3</v>
      </c>
      <c r="U53">
        <f>(INDEX('AEO 2022 42'!82:82,MATCH(U$28,'AEO 2022 42'!$13:$13,0))/100)*(SUM(U$6:U$7)/SUM(U$6:U$7,U$14:U$15))</f>
        <v>1.8030568126580875E-3</v>
      </c>
      <c r="V53">
        <f>(INDEX('AEO 2022 42'!82:82,MATCH(V$28,'AEO 2022 42'!$13:$13,0))/100)*(SUM(V$6:V$7)/SUM(V$6:V$7,V$14:V$15))</f>
        <v>1.7519794502295469E-3</v>
      </c>
      <c r="W53">
        <f>(INDEX('AEO 2022 42'!82:82,MATCH(W$28,'AEO 2022 42'!$13:$13,0))/100)*(SUM(W$6:W$7)/SUM(W$6:W$7,W$14:W$15))</f>
        <v>1.7151439230533904E-3</v>
      </c>
      <c r="X53">
        <f>(INDEX('AEO 2022 42'!82:82,MATCH(X$28,'AEO 2022 42'!$13:$13,0))/100)*(SUM(X$6:X$7)/SUM(X$6:X$7,X$14:X$15))</f>
        <v>1.687400671825988E-3</v>
      </c>
      <c r="Y53">
        <f>(INDEX('AEO 2022 42'!82:82,MATCH(Y$28,'AEO 2022 42'!$13:$13,0))/100)*(SUM(Y$6:Y$7)/SUM(Y$6:Y$7,Y$14:Y$15))</f>
        <v>1.6673913173732623E-3</v>
      </c>
      <c r="Z53">
        <f>(INDEX('AEO 2022 42'!82:82,MATCH(Z$28,'AEO 2022 42'!$13:$13,0))/100)*(SUM(Z$6:Z$7)/SUM(Z$6:Z$7,Z$14:Z$15))</f>
        <v>1.6537227509246949E-3</v>
      </c>
      <c r="AA53">
        <f>(INDEX('AEO 2022 42'!82:82,MATCH(AA$28,'AEO 2022 42'!$13:$13,0))/100)*(SUM(AA$6:AA$7)/SUM(AA$6:AA$7,AA$14:AA$15))</f>
        <v>1.6426160486325068E-3</v>
      </c>
      <c r="AB53">
        <f>(INDEX('AEO 2022 42'!82:82,MATCH(AB$28,'AEO 2022 42'!$13:$13,0))/100)*(SUM(AB$6:AB$7)/SUM(AB$6:AB$7,AB$14:AB$15))</f>
        <v>1.6335522313117E-3</v>
      </c>
      <c r="AC53">
        <f>(INDEX('AEO 2022 42'!82:82,MATCH(AC$28,'AEO 2022 42'!$13:$13,0))/100)*(SUM(AC$6:AC$7)/SUM(AC$6:AC$7,AC$14:AC$15))</f>
        <v>1.6267929090369886E-3</v>
      </c>
      <c r="AD53">
        <f>(INDEX('AEO 2022 42'!82:82,MATCH(AD$28,'AEO 2022 42'!$13:$13,0))/100)*(SUM(AD$6:AD$7)/SUM(AD$6:AD$7,AD$14:AD$15))</f>
        <v>1.6201274799225267E-3</v>
      </c>
      <c r="AE53">
        <f>(INDEX('AEO 2022 42'!82:82,MATCH(AE$28,'AEO 2022 42'!$13:$13,0))/100)*(SUM(AE$6:AE$7)/SUM(AE$6:AE$7,AE$14:AE$15))</f>
        <v>1.6135845901859025E-3</v>
      </c>
      <c r="AF53">
        <f>(INDEX('AEO 2022 42'!82:82,MATCH(AF$28,'AEO 2022 42'!$13:$13,0))/100)*(SUM(AF$6:AF$7)/SUM(AF$6:AF$7,AF$14:AF$15))</f>
        <v>1.6085675848340295E-3</v>
      </c>
    </row>
    <row r="54" spans="1:32" x14ac:dyDescent="0.25">
      <c r="A54" t="str">
        <f t="shared" si="7"/>
        <v>Small Crossover Utility</v>
      </c>
      <c r="B54">
        <f>(INDEX('AEO 2021 42'!78:78,MATCH(B$28,'AEO 2021 42'!$14:$14,0))/100)*(SUM(B$6:B$7)/SUM(B$6:B$7,B$14:B$15))</f>
        <v>0.17831033096029725</v>
      </c>
      <c r="C54">
        <f>(INDEX('AEO 2022 42'!83:83,MATCH(C$28,'AEO 2022 42'!$13:$13,0))/100)*(SUM(C$6:C$7)/SUM(C$6:C$7,C$14:C$15))</f>
        <v>0.29284498919010082</v>
      </c>
      <c r="D54">
        <f>(INDEX('AEO 2022 42'!83:83,MATCH(D$28,'AEO 2022 42'!$13:$13,0))/100)*(SUM(D$6:D$7)/SUM(D$6:D$7,D$14:D$15))</f>
        <v>0.22881261988916321</v>
      </c>
      <c r="E54">
        <f>(INDEX('AEO 2022 42'!83:83,MATCH(E$28,'AEO 2022 42'!$13:$13,0))/100)*(SUM(E$6:E$7)/SUM(E$6:E$7,E$14:E$15))</f>
        <v>0.18105946472674078</v>
      </c>
      <c r="F54">
        <f>(INDEX('AEO 2022 42'!83:83,MATCH(F$28,'AEO 2022 42'!$13:$13,0))/100)*(SUM(F$6:F$7)/SUM(F$6:F$7,F$14:F$15))</f>
        <v>0.15522984084236641</v>
      </c>
      <c r="G54">
        <f>(INDEX('AEO 2022 42'!83:83,MATCH(G$28,'AEO 2022 42'!$13:$13,0))/100)*(SUM(G$6:G$7)/SUM(G$6:G$7,G$14:G$15))</f>
        <v>0.13806769119418238</v>
      </c>
      <c r="H54">
        <f>(INDEX('AEO 2022 42'!83:83,MATCH(H$28,'AEO 2022 42'!$13:$13,0))/100)*(SUM(H$6:H$7)/SUM(H$6:H$7,H$14:H$15))</f>
        <v>0.12475920138557645</v>
      </c>
      <c r="I54">
        <f>(INDEX('AEO 2022 42'!83:83,MATCH(I$28,'AEO 2022 42'!$13:$13,0))/100)*(SUM(I$6:I$7)/SUM(I$6:I$7,I$14:I$15))</f>
        <v>0.11480163365111393</v>
      </c>
      <c r="J54">
        <f>(INDEX('AEO 2022 42'!83:83,MATCH(J$28,'AEO 2022 42'!$13:$13,0))/100)*(SUM(J$6:J$7)/SUM(J$6:J$7,J$14:J$15))</f>
        <v>0.10560243614985064</v>
      </c>
      <c r="K54">
        <f>(INDEX('AEO 2022 42'!83:83,MATCH(K$28,'AEO 2022 42'!$13:$13,0))/100)*(SUM(K$6:K$7)/SUM(K$6:K$7,K$14:K$15))</f>
        <v>9.7721484081663659E-2</v>
      </c>
      <c r="L54">
        <f>(INDEX('AEO 2022 42'!83:83,MATCH(L$28,'AEO 2022 42'!$13:$13,0))/100)*(SUM(L$6:L$7)/SUM(L$6:L$7,L$14:L$15))</f>
        <v>9.1439516585799213E-2</v>
      </c>
      <c r="M54">
        <f>(INDEX('AEO 2022 42'!83:83,MATCH(M$28,'AEO 2022 42'!$13:$13,0))/100)*(SUM(M$6:M$7)/SUM(M$6:M$7,M$14:M$15))</f>
        <v>8.491138518295506E-2</v>
      </c>
      <c r="N54">
        <f>(INDEX('AEO 2022 42'!83:83,MATCH(N$28,'AEO 2022 42'!$13:$13,0))/100)*(SUM(N$6:N$7)/SUM(N$6:N$7,N$14:N$15))</f>
        <v>8.1027488625875763E-2</v>
      </c>
      <c r="O54">
        <f>(INDEX('AEO 2022 42'!83:83,MATCH(O$28,'AEO 2022 42'!$13:$13,0))/100)*(SUM(O$6:O$7)/SUM(O$6:O$7,O$14:O$15))</f>
        <v>7.5081741037438227E-2</v>
      </c>
      <c r="P54">
        <f>(INDEX('AEO 2022 42'!83:83,MATCH(P$28,'AEO 2022 42'!$13:$13,0))/100)*(SUM(P$6:P$7)/SUM(P$6:P$7,P$14:P$15))</f>
        <v>7.0873858642611268E-2</v>
      </c>
      <c r="Q54">
        <f>(INDEX('AEO 2022 42'!83:83,MATCH(Q$28,'AEO 2022 42'!$13:$13,0))/100)*(SUM(Q$6:Q$7)/SUM(Q$6:Q$7,Q$14:Q$15))</f>
        <v>6.7300431195817564E-2</v>
      </c>
      <c r="R54">
        <f>(INDEX('AEO 2022 42'!83:83,MATCH(R$28,'AEO 2022 42'!$13:$13,0))/100)*(SUM(R$6:R$7)/SUM(R$6:R$7,R$14:R$15))</f>
        <v>6.4111744335328305E-2</v>
      </c>
      <c r="S54">
        <f>(INDEX('AEO 2022 42'!83:83,MATCH(S$28,'AEO 2022 42'!$13:$13,0))/100)*(SUM(S$6:S$7)/SUM(S$6:S$7,S$14:S$15))</f>
        <v>6.1579610444540571E-2</v>
      </c>
      <c r="T54">
        <f>(INDEX('AEO 2022 42'!83:83,MATCH(T$28,'AEO 2022 42'!$13:$13,0))/100)*(SUM(T$6:T$7)/SUM(T$6:T$7,T$14:T$15))</f>
        <v>5.9571099654235508E-2</v>
      </c>
      <c r="U54">
        <f>(INDEX('AEO 2022 42'!83:83,MATCH(U$28,'AEO 2022 42'!$13:$13,0))/100)*(SUM(U$6:U$7)/SUM(U$6:U$7,U$14:U$15))</f>
        <v>5.7618893825439027E-2</v>
      </c>
      <c r="V54">
        <f>(INDEX('AEO 2022 42'!83:83,MATCH(V$28,'AEO 2022 42'!$13:$13,0))/100)*(SUM(V$6:V$7)/SUM(V$6:V$7,V$14:V$15))</f>
        <v>5.6803158675746014E-2</v>
      </c>
      <c r="W54">
        <f>(INDEX('AEO 2022 42'!83:83,MATCH(W$28,'AEO 2022 42'!$13:$13,0))/100)*(SUM(W$6:W$7)/SUM(W$6:W$7,W$14:W$15))</f>
        <v>5.5568606178040894E-2</v>
      </c>
      <c r="X54">
        <f>(INDEX('AEO 2022 42'!83:83,MATCH(X$28,'AEO 2022 42'!$13:$13,0))/100)*(SUM(X$6:X$7)/SUM(X$6:X$7,X$14:X$15))</f>
        <v>5.4918519008261377E-2</v>
      </c>
      <c r="Y54">
        <f>(INDEX('AEO 2022 42'!83:83,MATCH(Y$28,'AEO 2022 42'!$13:$13,0))/100)*(SUM(Y$6:Y$7)/SUM(Y$6:Y$7,Y$14:Y$15))</f>
        <v>5.4537582910504201E-2</v>
      </c>
      <c r="Z54">
        <f>(INDEX('AEO 2022 42'!83:83,MATCH(Z$28,'AEO 2022 42'!$13:$13,0))/100)*(SUM(Z$6:Z$7)/SUM(Z$6:Z$7,Z$14:Z$15))</f>
        <v>5.4097506358456122E-2</v>
      </c>
      <c r="AA54">
        <f>(INDEX('AEO 2022 42'!83:83,MATCH(AA$28,'AEO 2022 42'!$13:$13,0))/100)*(SUM(AA$6:AA$7)/SUM(AA$6:AA$7,AA$14:AA$15))</f>
        <v>5.3838251842664275E-2</v>
      </c>
      <c r="AB54">
        <f>(INDEX('AEO 2022 42'!83:83,MATCH(AB$28,'AEO 2022 42'!$13:$13,0))/100)*(SUM(AB$6:AB$7)/SUM(AB$6:AB$7,AB$14:AB$15))</f>
        <v>5.3801034272791745E-2</v>
      </c>
      <c r="AC54">
        <f>(INDEX('AEO 2022 42'!83:83,MATCH(AC$28,'AEO 2022 42'!$13:$13,0))/100)*(SUM(AC$6:AC$7)/SUM(AC$6:AC$7,AC$14:AC$15))</f>
        <v>5.3636579031398499E-2</v>
      </c>
      <c r="AD54">
        <f>(INDEX('AEO 2022 42'!83:83,MATCH(AD$28,'AEO 2022 42'!$13:$13,0))/100)*(SUM(AD$6:AD$7)/SUM(AD$6:AD$7,AD$14:AD$15))</f>
        <v>5.3516978625985506E-2</v>
      </c>
      <c r="AE54">
        <f>(INDEX('AEO 2022 42'!83:83,MATCH(AE$28,'AEO 2022 42'!$13:$13,0))/100)*(SUM(AE$6:AE$7)/SUM(AE$6:AE$7,AE$14:AE$15))</f>
        <v>5.3505575226584806E-2</v>
      </c>
      <c r="AF54">
        <f>(INDEX('AEO 2022 42'!83:83,MATCH(AF$28,'AEO 2022 42'!$13:$13,0))/100)*(SUM(AF$6:AF$7)/SUM(AF$6:AF$7,AF$14:AF$15))</f>
        <v>5.3103318027240658E-2</v>
      </c>
    </row>
    <row r="55" spans="1:32" x14ac:dyDescent="0.25">
      <c r="A55" t="str">
        <f t="shared" si="7"/>
        <v>Large Crossover Utility</v>
      </c>
      <c r="B55">
        <f>(INDEX('AEO 2021 42'!79:79,MATCH(B$28,'AEO 2021 42'!$14:$14,0))/100)*(SUM(B$6:B$7)/SUM(B$6:B$7,B$14:B$15))</f>
        <v>4.9575697124137126E-2</v>
      </c>
      <c r="C55">
        <f>(INDEX('AEO 2022 42'!84:84,MATCH(C$28,'AEO 2022 42'!$13:$13,0))/100)*(SUM(C$6:C$7)/SUM(C$6:C$7,C$14:C$15))</f>
        <v>5.0515075490077492E-2</v>
      </c>
      <c r="D55">
        <f>(INDEX('AEO 2022 42'!84:84,MATCH(D$28,'AEO 2022 42'!$13:$13,0))/100)*(SUM(D$6:D$7)/SUM(D$6:D$7,D$14:D$15))</f>
        <v>4.384198539151702E-2</v>
      </c>
      <c r="E55">
        <f>(INDEX('AEO 2022 42'!84:84,MATCH(E$28,'AEO 2022 42'!$13:$13,0))/100)*(SUM(E$6:E$7)/SUM(E$6:E$7,E$14:E$15))</f>
        <v>3.7931150283938633E-2</v>
      </c>
      <c r="F55">
        <f>(INDEX('AEO 2022 42'!84:84,MATCH(F$28,'AEO 2022 42'!$13:$13,0))/100)*(SUM(F$6:F$7)/SUM(F$6:F$7,F$14:F$15))</f>
        <v>3.2766079313872237E-2</v>
      </c>
      <c r="G55">
        <f>(INDEX('AEO 2022 42'!84:84,MATCH(G$28,'AEO 2022 42'!$13:$13,0))/100)*(SUM(G$6:G$7)/SUM(G$6:G$7,G$14:G$15))</f>
        <v>2.9133054678339151E-2</v>
      </c>
      <c r="H55">
        <f>(INDEX('AEO 2022 42'!84:84,MATCH(H$28,'AEO 2022 42'!$13:$13,0))/100)*(SUM(H$6:H$7)/SUM(H$6:H$7,H$14:H$15))</f>
        <v>2.6335036018566464E-2</v>
      </c>
      <c r="I55">
        <f>(INDEX('AEO 2022 42'!84:84,MATCH(I$28,'AEO 2022 42'!$13:$13,0))/100)*(SUM(I$6:I$7)/SUM(I$6:I$7,I$14:I$15))</f>
        <v>2.4175933514014522E-2</v>
      </c>
      <c r="J55">
        <f>(INDEX('AEO 2022 42'!84:84,MATCH(J$28,'AEO 2022 42'!$13:$13,0))/100)*(SUM(J$6:J$7)/SUM(J$6:J$7,J$14:J$15))</f>
        <v>2.237819761739241E-2</v>
      </c>
      <c r="K55">
        <f>(INDEX('AEO 2022 42'!84:84,MATCH(K$28,'AEO 2022 42'!$13:$13,0))/100)*(SUM(K$6:K$7)/SUM(K$6:K$7,K$14:K$15))</f>
        <v>2.0825566467247199E-2</v>
      </c>
      <c r="L55">
        <f>(INDEX('AEO 2022 42'!84:84,MATCH(L$28,'AEO 2022 42'!$13:$13,0))/100)*(SUM(L$6:L$7)/SUM(L$6:L$7,L$14:L$15))</f>
        <v>1.9370014739736659E-2</v>
      </c>
      <c r="M55">
        <f>(INDEX('AEO 2022 42'!84:84,MATCH(M$28,'AEO 2022 42'!$13:$13,0))/100)*(SUM(M$6:M$7)/SUM(M$6:M$7,M$14:M$15))</f>
        <v>1.8215829764587538E-2</v>
      </c>
      <c r="N55">
        <f>(INDEX('AEO 2022 42'!84:84,MATCH(N$28,'AEO 2022 42'!$13:$13,0))/100)*(SUM(N$6:N$7)/SUM(N$6:N$7,N$14:N$15))</f>
        <v>1.6903505438527422E-2</v>
      </c>
      <c r="O55">
        <f>(INDEX('AEO 2022 42'!84:84,MATCH(O$28,'AEO 2022 42'!$13:$13,0))/100)*(SUM(O$6:O$7)/SUM(O$6:O$7,O$14:O$15))</f>
        <v>1.6144622259204312E-2</v>
      </c>
      <c r="P55">
        <f>(INDEX('AEO 2022 42'!84:84,MATCH(P$28,'AEO 2022 42'!$13:$13,0))/100)*(SUM(P$6:P$7)/SUM(P$6:P$7,P$14:P$15))</f>
        <v>1.5316258291580608E-2</v>
      </c>
      <c r="Q55">
        <f>(INDEX('AEO 2022 42'!84:84,MATCH(Q$28,'AEO 2022 42'!$13:$13,0))/100)*(SUM(Q$6:Q$7)/SUM(Q$6:Q$7,Q$14:Q$15))</f>
        <v>1.4567968660936119E-2</v>
      </c>
      <c r="R55">
        <f>(INDEX('AEO 2022 42'!84:84,MATCH(R$28,'AEO 2022 42'!$13:$13,0))/100)*(SUM(R$6:R$7)/SUM(R$6:R$7,R$14:R$15))</f>
        <v>1.3944970854428529E-2</v>
      </c>
      <c r="S55">
        <f>(INDEX('AEO 2022 42'!84:84,MATCH(S$28,'AEO 2022 42'!$13:$13,0))/100)*(SUM(S$6:S$7)/SUM(S$6:S$7,S$14:S$15))</f>
        <v>1.3397880235649322E-2</v>
      </c>
      <c r="T55">
        <f>(INDEX('AEO 2022 42'!84:84,MATCH(T$28,'AEO 2022 42'!$13:$13,0))/100)*(SUM(T$6:T$7)/SUM(T$6:T$7,T$14:T$15))</f>
        <v>1.2940724945415535E-2</v>
      </c>
      <c r="U55">
        <f>(INDEX('AEO 2022 42'!84:84,MATCH(U$28,'AEO 2022 42'!$13:$13,0))/100)*(SUM(U$6:U$7)/SUM(U$6:U$7,U$14:U$15))</f>
        <v>1.2633322885083547E-2</v>
      </c>
      <c r="V55">
        <f>(INDEX('AEO 2022 42'!84:84,MATCH(V$28,'AEO 2022 42'!$13:$13,0))/100)*(SUM(V$6:V$7)/SUM(V$6:V$7,V$14:V$15))</f>
        <v>1.2290868940484083E-2</v>
      </c>
      <c r="W55">
        <f>(INDEX('AEO 2022 42'!84:84,MATCH(W$28,'AEO 2022 42'!$13:$13,0))/100)*(SUM(W$6:W$7)/SUM(W$6:W$7,W$14:W$15))</f>
        <v>1.2122246408005717E-2</v>
      </c>
      <c r="X55">
        <f>(INDEX('AEO 2022 42'!84:84,MATCH(X$28,'AEO 2022 42'!$13:$13,0))/100)*(SUM(X$6:X$7)/SUM(X$6:X$7,X$14:X$15))</f>
        <v>1.1979538682206166E-2</v>
      </c>
      <c r="Y55">
        <f>(INDEX('AEO 2022 42'!84:84,MATCH(Y$28,'AEO 2022 42'!$13:$13,0))/100)*(SUM(Y$6:Y$7)/SUM(Y$6:Y$7,Y$14:Y$15))</f>
        <v>1.1884022922257109E-2</v>
      </c>
      <c r="Z55">
        <f>(INDEX('AEO 2022 42'!84:84,MATCH(Z$28,'AEO 2022 42'!$13:$13,0))/100)*(SUM(Z$6:Z$7)/SUM(Z$6:Z$7,Z$14:Z$15))</f>
        <v>1.1859152055164362E-2</v>
      </c>
      <c r="AA55">
        <f>(INDEX('AEO 2022 42'!84:84,MATCH(AA$28,'AEO 2022 42'!$13:$13,0))/100)*(SUM(AA$6:AA$7)/SUM(AA$6:AA$7,AA$14:AA$15))</f>
        <v>1.1835228035565007E-2</v>
      </c>
      <c r="AB55">
        <f>(INDEX('AEO 2022 42'!84:84,MATCH(AB$28,'AEO 2022 42'!$13:$13,0))/100)*(SUM(AB$6:AB$7)/SUM(AB$6:AB$7,AB$14:AB$15))</f>
        <v>1.1810447395259644E-2</v>
      </c>
      <c r="AC55">
        <f>(INDEX('AEO 2022 42'!84:84,MATCH(AC$28,'AEO 2022 42'!$13:$13,0))/100)*(SUM(AC$6:AC$7)/SUM(AC$6:AC$7,AC$14:AC$15))</f>
        <v>1.1822190563527308E-2</v>
      </c>
      <c r="AD55">
        <f>(INDEX('AEO 2022 42'!84:84,MATCH(AD$28,'AEO 2022 42'!$13:$13,0))/100)*(SUM(AD$6:AD$7)/SUM(AD$6:AD$7,AD$14:AD$15))</f>
        <v>1.1825294747060559E-2</v>
      </c>
      <c r="AE55">
        <f>(INDEX('AEO 2022 42'!84:84,MATCH(AE$28,'AEO 2022 42'!$13:$13,0))/100)*(SUM(AE$6:AE$7)/SUM(AE$6:AE$7,AE$14:AE$15))</f>
        <v>1.1813872830766313E-2</v>
      </c>
      <c r="AF55">
        <f>(INDEX('AEO 2022 42'!84:84,MATCH(AF$28,'AEO 2022 42'!$13:$13,0))/100)*(SUM(AF$6:AF$7)/SUM(AF$6:AF$7,AF$14:AF$15))</f>
        <v>1.1864902911568727E-2</v>
      </c>
    </row>
    <row r="56" spans="1:32" x14ac:dyDescent="0.25">
      <c r="A56" t="str">
        <f t="shared" si="7"/>
        <v>Small Pickup</v>
      </c>
      <c r="B56">
        <f>(INDEX('AEO 2021 42'!81:81,MATCH(B$28,'AEO 2021 42'!$14:$14,0))/100)*(SUM(B$14:B$15)/SUM(B$6:B$7,B$14:B$15))</f>
        <v>3.503327725720322E-3</v>
      </c>
      <c r="C56">
        <f>(INDEX('AEO 2022 42'!87:87,MATCH(C$28,'AEO 2022 42'!$13:$13,0))/100)*(SUM(C$14:C$15)/SUM(C$6:C$7,C$14:C$15))</f>
        <v>2.206745365869448E-3</v>
      </c>
      <c r="D56">
        <f>(INDEX('AEO 2022 42'!87:87,MATCH(D$28,'AEO 2022 42'!$13:$13,0))/100)*(SUM(D$14:D$15)/SUM(D$6:D$7,D$14:D$15))</f>
        <v>9.2180605903780851E-3</v>
      </c>
      <c r="E56">
        <f>(INDEX('AEO 2022 42'!87:87,MATCH(E$28,'AEO 2022 42'!$13:$13,0))/100)*(SUM(E$14:E$15)/SUM(E$6:E$7,E$14:E$15))</f>
        <v>1.501562211927656E-2</v>
      </c>
      <c r="F56">
        <f>(INDEX('AEO 2022 42'!87:87,MATCH(F$28,'AEO 2022 42'!$13:$13,0))/100)*(SUM(F$14:F$15)/SUM(F$6:F$7,F$14:F$15))</f>
        <v>1.8569173528342257E-2</v>
      </c>
      <c r="G56">
        <f>(INDEX('AEO 2022 42'!87:87,MATCH(G$28,'AEO 2022 42'!$13:$13,0))/100)*(SUM(G$14:G$15)/SUM(G$6:G$7,G$14:G$15))</f>
        <v>2.0928720801618606E-2</v>
      </c>
      <c r="H56">
        <f>(INDEX('AEO 2022 42'!87:87,MATCH(H$28,'AEO 2022 42'!$13:$13,0))/100)*(SUM(H$14:H$15)/SUM(H$6:H$7,H$14:H$15))</f>
        <v>2.257744882770928E-2</v>
      </c>
      <c r="I56">
        <f>(INDEX('AEO 2022 42'!87:87,MATCH(I$28,'AEO 2022 42'!$13:$13,0))/100)*(SUM(I$14:I$15)/SUM(I$6:I$7,I$14:I$15))</f>
        <v>2.3835798771660834E-2</v>
      </c>
      <c r="J56">
        <f>(INDEX('AEO 2022 42'!87:87,MATCH(J$28,'AEO 2022 42'!$13:$13,0))/100)*(SUM(J$14:J$15)/SUM(J$6:J$7,J$14:J$15))</f>
        <v>2.4970933134653685E-2</v>
      </c>
      <c r="K56">
        <f>(INDEX('AEO 2022 42'!87:87,MATCH(K$28,'AEO 2022 42'!$13:$13,0))/100)*(SUM(K$14:K$15)/SUM(K$6:K$7,K$14:K$15))</f>
        <v>2.5944354847312667E-2</v>
      </c>
      <c r="L56">
        <f>(INDEX('AEO 2022 42'!87:87,MATCH(L$28,'AEO 2022 42'!$13:$13,0))/100)*(SUM(L$14:L$15)/SUM(L$6:L$7,L$14:L$15))</f>
        <v>2.6606060656402118E-2</v>
      </c>
      <c r="M56">
        <f>(INDEX('AEO 2022 42'!87:87,MATCH(M$28,'AEO 2022 42'!$13:$13,0))/100)*(SUM(M$14:M$15)/SUM(M$6:M$7,M$14:M$15))</f>
        <v>2.7465922984732417E-2</v>
      </c>
      <c r="N56">
        <f>(INDEX('AEO 2022 42'!87:87,MATCH(N$28,'AEO 2022 42'!$13:$13,0))/100)*(SUM(N$14:N$15)/SUM(N$6:N$7,N$14:N$15))</f>
        <v>2.7671226373500068E-2</v>
      </c>
      <c r="O56">
        <f>(INDEX('AEO 2022 42'!87:87,MATCH(O$28,'AEO 2022 42'!$13:$13,0))/100)*(SUM(O$14:O$15)/SUM(O$6:O$7,O$14:O$15))</f>
        <v>2.8570882648469624E-2</v>
      </c>
      <c r="P56">
        <f>(INDEX('AEO 2022 42'!87:87,MATCH(P$28,'AEO 2022 42'!$13:$13,0))/100)*(SUM(P$14:P$15)/SUM(P$6:P$7,P$14:P$15))</f>
        <v>2.9128055151759608E-2</v>
      </c>
      <c r="Q56">
        <f>(INDEX('AEO 2022 42'!87:87,MATCH(Q$28,'AEO 2022 42'!$13:$13,0))/100)*(SUM(Q$14:Q$15)/SUM(Q$6:Q$7,Q$14:Q$15))</f>
        <v>2.9536247653439655E-2</v>
      </c>
      <c r="R56">
        <f>(INDEX('AEO 2022 42'!87:87,MATCH(R$28,'AEO 2022 42'!$13:$13,0))/100)*(SUM(R$14:R$15)/SUM(R$6:R$7,R$14:R$15))</f>
        <v>2.9882108143781144E-2</v>
      </c>
      <c r="S56">
        <f>(INDEX('AEO 2022 42'!87:87,MATCH(S$28,'AEO 2022 42'!$13:$13,0))/100)*(SUM(S$14:S$15)/SUM(S$6:S$7,S$14:S$15))</f>
        <v>3.012702611315933E-2</v>
      </c>
      <c r="T56">
        <f>(INDEX('AEO 2022 42'!87:87,MATCH(T$28,'AEO 2022 42'!$13:$13,0))/100)*(SUM(T$14:T$15)/SUM(T$6:T$7,T$14:T$15))</f>
        <v>3.0286220091068426E-2</v>
      </c>
      <c r="U56">
        <f>(INDEX('AEO 2022 42'!87:87,MATCH(U$28,'AEO 2022 42'!$13:$13,0))/100)*(SUM(U$14:U$15)/SUM(U$6:U$7,U$14:U$15))</f>
        <v>3.0592234284304184E-2</v>
      </c>
      <c r="V56">
        <f>(INDEX('AEO 2022 42'!87:87,MATCH(V$28,'AEO 2022 42'!$13:$13,0))/100)*(SUM(V$14:V$15)/SUM(V$6:V$7,V$14:V$15))</f>
        <v>3.0442407522586902E-2</v>
      </c>
      <c r="W56">
        <f>(INDEX('AEO 2022 42'!87:87,MATCH(W$28,'AEO 2022 42'!$13:$13,0))/100)*(SUM(W$14:W$15)/SUM(W$6:W$7,W$14:W$15))</f>
        <v>3.0663138784182333E-2</v>
      </c>
      <c r="X56">
        <f>(INDEX('AEO 2022 42'!87:87,MATCH(X$28,'AEO 2022 42'!$13:$13,0))/100)*(SUM(X$14:X$15)/SUM(X$6:X$7,X$14:X$15))</f>
        <v>3.0690594253708237E-2</v>
      </c>
      <c r="Y56">
        <f>(INDEX('AEO 2022 42'!87:87,MATCH(Y$28,'AEO 2022 42'!$13:$13,0))/100)*(SUM(Y$14:Y$15)/SUM(Y$6:Y$7,Y$14:Y$15))</f>
        <v>3.0682021749762391E-2</v>
      </c>
      <c r="Z56">
        <f>(INDEX('AEO 2022 42'!87:87,MATCH(Z$28,'AEO 2022 42'!$13:$13,0))/100)*(SUM(Z$14:Z$15)/SUM(Z$6:Z$7,Z$14:Z$15))</f>
        <v>3.0777007748195254E-2</v>
      </c>
      <c r="AA56">
        <f>(INDEX('AEO 2022 42'!87:87,MATCH(AA$28,'AEO 2022 42'!$13:$13,0))/100)*(SUM(AA$14:AA$15)/SUM(AA$6:AA$7,AA$14:AA$15))</f>
        <v>3.0816586038946735E-2</v>
      </c>
      <c r="AB56">
        <f>(INDEX('AEO 2022 42'!87:87,MATCH(AB$28,'AEO 2022 42'!$13:$13,0))/100)*(SUM(AB$14:AB$15)/SUM(AB$6:AB$7,AB$14:AB$15))</f>
        <v>3.0766810337949299E-2</v>
      </c>
      <c r="AC56">
        <f>(INDEX('AEO 2022 42'!87:87,MATCH(AC$28,'AEO 2022 42'!$13:$13,0))/100)*(SUM(AC$14:AC$15)/SUM(AC$6:AC$7,AC$14:AC$15))</f>
        <v>3.0806736228085912E-2</v>
      </c>
      <c r="AD56">
        <f>(INDEX('AEO 2022 42'!87:87,MATCH(AD$28,'AEO 2022 42'!$13:$13,0))/100)*(SUM(AD$14:AD$15)/SUM(AD$6:AD$7,AD$14:AD$15))</f>
        <v>3.0821077204471987E-2</v>
      </c>
      <c r="AE56">
        <f>(INDEX('AEO 2022 42'!87:87,MATCH(AE$28,'AEO 2022 42'!$13:$13,0))/100)*(SUM(AE$14:AE$15)/SUM(AE$6:AE$7,AE$14:AE$15))</f>
        <v>3.0779156273975171E-2</v>
      </c>
      <c r="AF56">
        <f>(INDEX('AEO 2022 42'!87:87,MATCH(AF$28,'AEO 2022 42'!$13:$13,0))/100)*(SUM(AF$14:AF$15)/SUM(AF$6:AF$7,AF$14:AF$15))</f>
        <v>3.09607636385816E-2</v>
      </c>
    </row>
    <row r="57" spans="1:32" x14ac:dyDescent="0.25">
      <c r="A57" t="str">
        <f t="shared" si="7"/>
        <v>Large Pickup</v>
      </c>
      <c r="B57">
        <f>(INDEX('AEO 2021 42'!82:82,MATCH(B$28,'AEO 2021 42'!$14:$14,0))/100)*(SUM(B$14:B$15)/SUM(B$6:B$7,B$14:B$15))</f>
        <v>1.6103351393286634E-2</v>
      </c>
      <c r="C57">
        <f>(INDEX('AEO 2022 42'!88:88,MATCH(C$28,'AEO 2022 42'!$13:$13,0))/100)*(SUM(C$14:C$15)/SUM(C$6:C$7,C$14:C$15))</f>
        <v>1.468243695626398E-2</v>
      </c>
      <c r="D57">
        <f>(INDEX('AEO 2022 42'!88:88,MATCH(D$28,'AEO 2022 42'!$13:$13,0))/100)*(SUM(D$14:D$15)/SUM(D$6:D$7,D$14:D$15))</f>
        <v>5.9865203966080534E-2</v>
      </c>
      <c r="E57">
        <f>(INDEX('AEO 2022 42'!88:88,MATCH(E$28,'AEO 2022 42'!$13:$13,0))/100)*(SUM(E$14:E$15)/SUM(E$6:E$7,E$14:E$15))</f>
        <v>9.2877592389145142E-2</v>
      </c>
      <c r="F57">
        <f>(INDEX('AEO 2022 42'!88:88,MATCH(F$28,'AEO 2022 42'!$13:$13,0))/100)*(SUM(F$14:F$15)/SUM(F$6:F$7,F$14:F$15))</f>
        <v>0.11590854235115129</v>
      </c>
      <c r="G57">
        <f>(INDEX('AEO 2022 42'!88:88,MATCH(G$28,'AEO 2022 42'!$13:$13,0))/100)*(SUM(G$14:G$15)/SUM(G$6:G$7,G$14:G$15))</f>
        <v>0.13223067857935444</v>
      </c>
      <c r="H57">
        <f>(INDEX('AEO 2022 42'!88:88,MATCH(H$28,'AEO 2022 42'!$13:$13,0))/100)*(SUM(H$14:H$15)/SUM(H$6:H$7,H$14:H$15))</f>
        <v>0.14469449447207319</v>
      </c>
      <c r="I57">
        <f>(INDEX('AEO 2022 42'!88:88,MATCH(I$28,'AEO 2022 42'!$13:$13,0))/100)*(SUM(I$14:I$15)/SUM(I$6:I$7,I$14:I$15))</f>
        <v>0.15464240364325227</v>
      </c>
      <c r="J57">
        <f>(INDEX('AEO 2022 42'!88:88,MATCH(J$28,'AEO 2022 42'!$13:$13,0))/100)*(SUM(J$14:J$15)/SUM(J$6:J$7,J$14:J$15))</f>
        <v>0.16272735425675761</v>
      </c>
      <c r="K57">
        <f>(INDEX('AEO 2022 42'!88:88,MATCH(K$28,'AEO 2022 42'!$13:$13,0))/100)*(SUM(K$14:K$15)/SUM(K$6:K$7,K$14:K$15))</f>
        <v>0.16974153840603423</v>
      </c>
      <c r="L57">
        <f>(INDEX('AEO 2022 42'!88:88,MATCH(L$28,'AEO 2022 42'!$13:$13,0))/100)*(SUM(L$14:L$15)/SUM(L$6:L$7,L$14:L$15))</f>
        <v>0.1759271607756811</v>
      </c>
      <c r="M57">
        <f>(INDEX('AEO 2022 42'!88:88,MATCH(M$28,'AEO 2022 42'!$13:$13,0))/100)*(SUM(M$14:M$15)/SUM(M$6:M$7,M$14:M$15))</f>
        <v>0.18129381521653778</v>
      </c>
      <c r="N57">
        <f>(INDEX('AEO 2022 42'!88:88,MATCH(N$28,'AEO 2022 42'!$13:$13,0))/100)*(SUM(N$14:N$15)/SUM(N$6:N$7,N$14:N$15))</f>
        <v>0.18634810796416792</v>
      </c>
      <c r="O57">
        <f>(INDEX('AEO 2022 42'!88:88,MATCH(O$28,'AEO 2022 42'!$13:$13,0))/100)*(SUM(O$14:O$15)/SUM(O$6:O$7,O$14:O$15))</f>
        <v>0.19042185037301629</v>
      </c>
      <c r="P57">
        <f>(INDEX('AEO 2022 42'!88:88,MATCH(P$28,'AEO 2022 42'!$13:$13,0))/100)*(SUM(P$14:P$15)/SUM(P$6:P$7,P$14:P$15))</f>
        <v>0.19424624461841009</v>
      </c>
      <c r="Q57">
        <f>(INDEX('AEO 2022 42'!88:88,MATCH(Q$28,'AEO 2022 42'!$13:$13,0))/100)*(SUM(Q$14:Q$15)/SUM(Q$6:Q$7,Q$14:Q$15))</f>
        <v>0.1975732065229536</v>
      </c>
      <c r="R57">
        <f>(INDEX('AEO 2022 42'!88:88,MATCH(R$28,'AEO 2022 42'!$13:$13,0))/100)*(SUM(R$14:R$15)/SUM(R$6:R$7,R$14:R$15))</f>
        <v>0.20051592130393936</v>
      </c>
      <c r="S57">
        <f>(INDEX('AEO 2022 42'!88:88,MATCH(S$28,'AEO 2022 42'!$13:$13,0))/100)*(SUM(S$14:S$15)/SUM(S$6:S$7,S$14:S$15))</f>
        <v>0.20292797344053071</v>
      </c>
      <c r="T57">
        <f>(INDEX('AEO 2022 42'!88:88,MATCH(T$28,'AEO 2022 42'!$13:$13,0))/100)*(SUM(T$14:T$15)/SUM(T$6:T$7,T$14:T$15))</f>
        <v>0.20502237472384741</v>
      </c>
      <c r="U57">
        <f>(INDEX('AEO 2022 42'!88:88,MATCH(U$28,'AEO 2022 42'!$13:$13,0))/100)*(SUM(U$14:U$15)/SUM(U$6:U$7,U$14:U$15))</f>
        <v>0.20661379537313002</v>
      </c>
      <c r="V57">
        <f>(INDEX('AEO 2022 42'!88:88,MATCH(V$28,'AEO 2022 42'!$13:$13,0))/100)*(SUM(V$14:V$15)/SUM(V$6:V$7,V$14:V$15))</f>
        <v>0.20813166091661048</v>
      </c>
      <c r="W57">
        <f>(INDEX('AEO 2022 42'!88:88,MATCH(W$28,'AEO 2022 42'!$13:$13,0))/100)*(SUM(W$14:W$15)/SUM(W$6:W$7,W$14:W$15))</f>
        <v>0.20923974797465247</v>
      </c>
      <c r="X57">
        <f>(INDEX('AEO 2022 42'!88:88,MATCH(X$28,'AEO 2022 42'!$13:$13,0))/100)*(SUM(X$14:X$15)/SUM(X$6:X$7,X$14:X$15))</f>
        <v>0.21009451852556285</v>
      </c>
      <c r="Y57">
        <f>(INDEX('AEO 2022 42'!88:88,MATCH(Y$28,'AEO 2022 42'!$13:$13,0))/100)*(SUM(Y$14:Y$15)/SUM(Y$6:Y$7,Y$14:Y$15))</f>
        <v>0.21080241780733516</v>
      </c>
      <c r="Z57">
        <f>(INDEX('AEO 2022 42'!88:88,MATCH(Z$28,'AEO 2022 42'!$13:$13,0))/100)*(SUM(Z$14:Z$15)/SUM(Z$6:Z$7,Z$14:Z$15))</f>
        <v>0.21129422975836207</v>
      </c>
      <c r="AA57">
        <f>(INDEX('AEO 2022 42'!88:88,MATCH(AA$28,'AEO 2022 42'!$13:$13,0))/100)*(SUM(AA$14:AA$15)/SUM(AA$6:AA$7,AA$14:AA$15))</f>
        <v>0.21169388469094347</v>
      </c>
      <c r="AB57">
        <f>(INDEX('AEO 2022 42'!88:88,MATCH(AB$28,'AEO 2022 42'!$13:$13,0))/100)*(SUM(AB$14:AB$15)/SUM(AB$6:AB$7,AB$14:AB$15))</f>
        <v>0.21206865305074274</v>
      </c>
      <c r="AC57">
        <f>(INDEX('AEO 2022 42'!88:88,MATCH(AC$28,'AEO 2022 42'!$13:$13,0))/100)*(SUM(AC$14:AC$15)/SUM(AC$6:AC$7,AC$14:AC$15))</f>
        <v>0.21237050106513247</v>
      </c>
      <c r="AD57">
        <f>(INDEX('AEO 2022 42'!88:88,MATCH(AD$28,'AEO 2022 42'!$13:$13,0))/100)*(SUM(AD$14:AD$15)/SUM(AD$6:AD$7,AD$14:AD$15))</f>
        <v>0.21264538855632098</v>
      </c>
      <c r="AE57">
        <f>(INDEX('AEO 2022 42'!88:88,MATCH(AE$28,'AEO 2022 42'!$13:$13,0))/100)*(SUM(AE$14:AE$15)/SUM(AE$6:AE$7,AE$14:AE$15))</f>
        <v>0.21294286088358297</v>
      </c>
      <c r="AF57">
        <f>(INDEX('AEO 2022 42'!88:88,MATCH(AF$28,'AEO 2022 42'!$13:$13,0))/100)*(SUM(AF$14:AF$15)/SUM(AF$6:AF$7,AF$14:AF$15))</f>
        <v>0.21308927491244722</v>
      </c>
    </row>
    <row r="58" spans="1:32" x14ac:dyDescent="0.25">
      <c r="A58" t="str">
        <f t="shared" si="7"/>
        <v>Small Van</v>
      </c>
      <c r="B58">
        <f>(INDEX('AEO 2021 42'!83:83,MATCH(B$28,'AEO 2021 42'!$14:$14,0))/100)*(SUM(B$14:B$15)/SUM(B$6:B$7,B$14:B$15))</f>
        <v>2.4421239574680541E-3</v>
      </c>
      <c r="C58">
        <f>(INDEX('AEO 2022 42'!89:89,MATCH(C$28,'AEO 2022 42'!$13:$13,0))/100)*(SUM(C$14:C$15)/SUM(C$6:C$7,C$14:C$15))</f>
        <v>8.6912790669149351E-4</v>
      </c>
      <c r="D58">
        <f>(INDEX('AEO 2022 42'!89:89,MATCH(D$28,'AEO 2022 42'!$13:$13,0))/100)*(SUM(D$14:D$15)/SUM(D$6:D$7,D$14:D$15))</f>
        <v>3.4101707384972531E-3</v>
      </c>
      <c r="E58">
        <f>(INDEX('AEO 2022 42'!89:89,MATCH(E$28,'AEO 2022 42'!$13:$13,0))/100)*(SUM(E$14:E$15)/SUM(E$6:E$7,E$14:E$15))</f>
        <v>5.083889143331655E-3</v>
      </c>
      <c r="F58">
        <f>(INDEX('AEO 2022 42'!89:89,MATCH(F$28,'AEO 2022 42'!$13:$13,0))/100)*(SUM(F$14:F$15)/SUM(F$6:F$7,F$14:F$15))</f>
        <v>6.2962220488249959E-3</v>
      </c>
      <c r="G58">
        <f>(INDEX('AEO 2022 42'!89:89,MATCH(G$28,'AEO 2022 42'!$13:$13,0))/100)*(SUM(G$14:G$15)/SUM(G$6:G$7,G$14:G$15))</f>
        <v>7.2029455257891688E-3</v>
      </c>
      <c r="H58">
        <f>(INDEX('AEO 2022 42'!89:89,MATCH(H$28,'AEO 2022 42'!$13:$13,0))/100)*(SUM(H$14:H$15)/SUM(H$6:H$7,H$14:H$15))</f>
        <v>7.8886632552276747E-3</v>
      </c>
      <c r="I58">
        <f>(INDEX('AEO 2022 42'!89:89,MATCH(I$28,'AEO 2022 42'!$13:$13,0))/100)*(SUM(I$14:I$15)/SUM(I$6:I$7,I$14:I$15))</f>
        <v>8.4429503548258678E-3</v>
      </c>
      <c r="J58">
        <f>(INDEX('AEO 2022 42'!89:89,MATCH(J$28,'AEO 2022 42'!$13:$13,0))/100)*(SUM(J$14:J$15)/SUM(J$6:J$7,J$14:J$15))</f>
        <v>8.8527107380816511E-3</v>
      </c>
      <c r="K58">
        <f>(INDEX('AEO 2022 42'!89:89,MATCH(K$28,'AEO 2022 42'!$13:$13,0))/100)*(SUM(K$14:K$15)/SUM(K$6:K$7,K$14:K$15))</f>
        <v>9.2117826922693807E-3</v>
      </c>
      <c r="L58">
        <f>(INDEX('AEO 2022 42'!89:89,MATCH(L$28,'AEO 2022 42'!$13:$13,0))/100)*(SUM(L$14:L$15)/SUM(L$6:L$7,L$14:L$15))</f>
        <v>9.5851231832612665E-3</v>
      </c>
      <c r="M58">
        <f>(INDEX('AEO 2022 42'!89:89,MATCH(M$28,'AEO 2022 42'!$13:$13,0))/100)*(SUM(M$14:M$15)/SUM(M$6:M$7,M$14:M$15))</f>
        <v>9.8105062270316609E-3</v>
      </c>
      <c r="N58">
        <f>(INDEX('AEO 2022 42'!89:89,MATCH(N$28,'AEO 2022 42'!$13:$13,0))/100)*(SUM(N$14:N$15)/SUM(N$6:N$7,N$14:N$15))</f>
        <v>1.0195266519000009E-2</v>
      </c>
      <c r="O58">
        <f>(INDEX('AEO 2022 42'!89:89,MATCH(O$28,'AEO 2022 42'!$13:$13,0))/100)*(SUM(O$14:O$15)/SUM(O$6:O$7,O$14:O$15))</f>
        <v>1.0290343528944607E-2</v>
      </c>
      <c r="P58">
        <f>(INDEX('AEO 2022 42'!89:89,MATCH(P$28,'AEO 2022 42'!$13:$13,0))/100)*(SUM(P$14:P$15)/SUM(P$6:P$7,P$14:P$15))</f>
        <v>1.050080930511481E-2</v>
      </c>
      <c r="Q58">
        <f>(INDEX('AEO 2022 42'!89:89,MATCH(Q$28,'AEO 2022 42'!$13:$13,0))/100)*(SUM(Q$14:Q$15)/SUM(Q$6:Q$7,Q$14:Q$15))</f>
        <v>1.0664455836107452E-2</v>
      </c>
      <c r="R58">
        <f>(INDEX('AEO 2022 42'!89:89,MATCH(R$28,'AEO 2022 42'!$13:$13,0))/100)*(SUM(R$14:R$15)/SUM(R$6:R$7,R$14:R$15))</f>
        <v>1.0793458124215536E-2</v>
      </c>
      <c r="S58">
        <f>(INDEX('AEO 2022 42'!89:89,MATCH(S$28,'AEO 2022 42'!$13:$13,0))/100)*(SUM(S$14:S$15)/SUM(S$6:S$7,S$14:S$15))</f>
        <v>1.0909042153342116E-2</v>
      </c>
      <c r="T58">
        <f>(INDEX('AEO 2022 42'!89:89,MATCH(T$28,'AEO 2022 42'!$13:$13,0))/100)*(SUM(T$14:T$15)/SUM(T$6:T$7,T$14:T$15))</f>
        <v>1.104317148498829E-2</v>
      </c>
      <c r="U58">
        <f>(INDEX('AEO 2022 42'!89:89,MATCH(U$28,'AEO 2022 42'!$13:$13,0))/100)*(SUM(U$14:U$15)/SUM(U$6:U$7,U$14:U$15))</f>
        <v>1.107489163850643E-2</v>
      </c>
      <c r="V58">
        <f>(INDEX('AEO 2022 42'!89:89,MATCH(V$28,'AEO 2022 42'!$13:$13,0))/100)*(SUM(V$14:V$15)/SUM(V$6:V$7,V$14:V$15))</f>
        <v>1.1232169358377451E-2</v>
      </c>
      <c r="W58">
        <f>(INDEX('AEO 2022 42'!89:89,MATCH(W$28,'AEO 2022 42'!$13:$13,0))/100)*(SUM(W$14:W$15)/SUM(W$6:W$7,W$14:W$15))</f>
        <v>1.1236558090404799E-2</v>
      </c>
      <c r="X58">
        <f>(INDEX('AEO 2022 42'!89:89,MATCH(X$28,'AEO 2022 42'!$13:$13,0))/100)*(SUM(X$14:X$15)/SUM(X$6:X$7,X$14:X$15))</f>
        <v>1.1283573960328435E-2</v>
      </c>
      <c r="Y58">
        <f>(INDEX('AEO 2022 42'!89:89,MATCH(Y$28,'AEO 2022 42'!$13:$13,0))/100)*(SUM(Y$14:Y$15)/SUM(Y$6:Y$7,Y$14:Y$15))</f>
        <v>1.1322947871654646E-2</v>
      </c>
      <c r="Z58">
        <f>(INDEX('AEO 2022 42'!89:89,MATCH(Z$28,'AEO 2022 42'!$13:$13,0))/100)*(SUM(Z$14:Z$15)/SUM(Z$6:Z$7,Z$14:Z$15))</f>
        <v>1.1312470194299696E-2</v>
      </c>
      <c r="AA58">
        <f>(INDEX('AEO 2022 42'!89:89,MATCH(AA$28,'AEO 2022 42'!$13:$13,0))/100)*(SUM(AA$14:AA$15)/SUM(AA$6:AA$7,AA$14:AA$15))</f>
        <v>1.1317139888649179E-2</v>
      </c>
      <c r="AB58">
        <f>(INDEX('AEO 2022 42'!89:89,MATCH(AB$28,'AEO 2022 42'!$13:$13,0))/100)*(SUM(AB$14:AB$15)/SUM(AB$6:AB$7,AB$14:AB$15))</f>
        <v>1.1345608259862229E-2</v>
      </c>
      <c r="AC58">
        <f>(INDEX('AEO 2022 42'!89:89,MATCH(AC$28,'AEO 2022 42'!$13:$13,0))/100)*(SUM(AC$14:AC$15)/SUM(AC$6:AC$7,AC$14:AC$15))</f>
        <v>1.1339202134565055E-2</v>
      </c>
      <c r="AD58">
        <f>(INDEX('AEO 2022 42'!89:89,MATCH(AD$28,'AEO 2022 42'!$13:$13,0))/100)*(SUM(AD$14:AD$15)/SUM(AD$6:AD$7,AD$14:AD$15))</f>
        <v>1.1339124271218689E-2</v>
      </c>
      <c r="AE58">
        <f>(INDEX('AEO 2022 42'!89:89,MATCH(AE$28,'AEO 2022 42'!$13:$13,0))/100)*(SUM(AE$14:AE$15)/SUM(AE$6:AE$7,AE$14:AE$15))</f>
        <v>1.1360309121829681E-2</v>
      </c>
      <c r="AF58">
        <f>(INDEX('AEO 2022 42'!89:89,MATCH(AF$28,'AEO 2022 42'!$13:$13,0))/100)*(SUM(AF$14:AF$15)/SUM(AF$6:AF$7,AF$14:AF$15))</f>
        <v>1.1310316321675059E-2</v>
      </c>
    </row>
    <row r="59" spans="1:32" x14ac:dyDescent="0.25">
      <c r="A59" t="str">
        <f t="shared" si="7"/>
        <v>Large Van</v>
      </c>
      <c r="B59">
        <f>(INDEX('AEO 2021 42'!84:84,MATCH(B$28,'AEO 2021 42'!$14:$14,0))/100)*(SUM(B$14:B$15)/SUM(B$6:B$7,B$14:B$15))</f>
        <v>3.4338549428734747E-3</v>
      </c>
      <c r="C59">
        <f>(INDEX('AEO 2022 42'!90:90,MATCH(C$28,'AEO 2022 42'!$13:$13,0))/100)*(SUM(C$14:C$15)/SUM(C$6:C$7,C$14:C$15))</f>
        <v>4.2198217939383199E-3</v>
      </c>
      <c r="D59">
        <f>(INDEX('AEO 2022 42'!90:90,MATCH(D$28,'AEO 2022 42'!$13:$13,0))/100)*(SUM(D$14:D$15)/SUM(D$6:D$7,D$14:D$15))</f>
        <v>1.6793728652004156E-2</v>
      </c>
      <c r="E59">
        <f>(INDEX('AEO 2022 42'!90:90,MATCH(E$28,'AEO 2022 42'!$13:$13,0))/100)*(SUM(E$14:E$15)/SUM(E$6:E$7,E$14:E$15))</f>
        <v>2.5691236004434192E-2</v>
      </c>
      <c r="F59">
        <f>(INDEX('AEO 2022 42'!90:90,MATCH(F$28,'AEO 2022 42'!$13:$13,0))/100)*(SUM(F$14:F$15)/SUM(F$6:F$7,F$14:F$15))</f>
        <v>3.1590490464583766E-2</v>
      </c>
      <c r="G59">
        <f>(INDEX('AEO 2022 42'!90:90,MATCH(G$28,'AEO 2022 42'!$13:$13,0))/100)*(SUM(G$14:G$15)/SUM(G$6:G$7,G$14:G$15))</f>
        <v>3.5619484203355797E-2</v>
      </c>
      <c r="H59">
        <f>(INDEX('AEO 2022 42'!90:90,MATCH(H$28,'AEO 2022 42'!$13:$13,0))/100)*(SUM(H$14:H$15)/SUM(H$6:H$7,H$14:H$15))</f>
        <v>3.8546514834757593E-2</v>
      </c>
      <c r="I59">
        <f>(INDEX('AEO 2022 42'!90:90,MATCH(I$28,'AEO 2022 42'!$13:$13,0))/100)*(SUM(I$14:I$15)/SUM(I$6:I$7,I$14:I$15))</f>
        <v>4.0802326198659609E-2</v>
      </c>
      <c r="J59">
        <f>(INDEX('AEO 2022 42'!90:90,MATCH(J$28,'AEO 2022 42'!$13:$13,0))/100)*(SUM(J$14:J$15)/SUM(J$6:J$7,J$14:J$15))</f>
        <v>4.2602167792828355E-2</v>
      </c>
      <c r="K59">
        <f>(INDEX('AEO 2022 42'!90:90,MATCH(K$28,'AEO 2022 42'!$13:$13,0))/100)*(SUM(K$14:K$15)/SUM(K$6:K$7,K$14:K$15))</f>
        <v>4.4124630695095597E-2</v>
      </c>
      <c r="L59">
        <f>(INDEX('AEO 2022 42'!90:90,MATCH(L$28,'AEO 2022 42'!$13:$13,0))/100)*(SUM(L$14:L$15)/SUM(L$6:L$7,L$14:L$15))</f>
        <v>4.5440287195036969E-2</v>
      </c>
      <c r="M59">
        <f>(INDEX('AEO 2022 42'!90:90,MATCH(M$28,'AEO 2022 42'!$13:$13,0))/100)*(SUM(M$14:M$15)/SUM(M$6:M$7,M$14:M$15))</f>
        <v>4.6561251335511873E-2</v>
      </c>
      <c r="N59">
        <f>(INDEX('AEO 2022 42'!90:90,MATCH(N$28,'AEO 2022 42'!$13:$13,0))/100)*(SUM(N$14:N$15)/SUM(N$6:N$7,N$14:N$15))</f>
        <v>4.7597840294626659E-2</v>
      </c>
      <c r="O59">
        <f>(INDEX('AEO 2022 42'!90:90,MATCH(O$28,'AEO 2022 42'!$13:$13,0))/100)*(SUM(O$14:O$15)/SUM(O$6:O$7,O$14:O$15))</f>
        <v>4.842018943726023E-2</v>
      </c>
      <c r="P59">
        <f>(INDEX('AEO 2022 42'!90:90,MATCH(P$28,'AEO 2022 42'!$13:$13,0))/100)*(SUM(P$14:P$15)/SUM(P$6:P$7,P$14:P$15))</f>
        <v>4.9316796208674525E-2</v>
      </c>
      <c r="Q59">
        <f>(INDEX('AEO 2022 42'!90:90,MATCH(Q$28,'AEO 2022 42'!$13:$13,0))/100)*(SUM(Q$14:Q$15)/SUM(Q$6:Q$7,Q$14:Q$15))</f>
        <v>4.9994631887344237E-2</v>
      </c>
      <c r="R59">
        <f>(INDEX('AEO 2022 42'!90:90,MATCH(R$28,'AEO 2022 42'!$13:$13,0))/100)*(SUM(R$14:R$15)/SUM(R$6:R$7,R$14:R$15))</f>
        <v>5.0521377690731353E-2</v>
      </c>
      <c r="S59">
        <f>(INDEX('AEO 2022 42'!90:90,MATCH(S$28,'AEO 2022 42'!$13:$13,0))/100)*(SUM(S$14:S$15)/SUM(S$6:S$7,S$14:S$15))</f>
        <v>5.097388257117965E-2</v>
      </c>
      <c r="T59">
        <f>(INDEX('AEO 2022 42'!90:90,MATCH(T$28,'AEO 2022 42'!$13:$13,0))/100)*(SUM(T$14:T$15)/SUM(T$6:T$7,T$14:T$15))</f>
        <v>5.1250586902408163E-2</v>
      </c>
      <c r="U59">
        <f>(INDEX('AEO 2022 42'!90:90,MATCH(U$28,'AEO 2022 42'!$13:$13,0))/100)*(SUM(U$14:U$15)/SUM(U$6:U$7,U$14:U$15))</f>
        <v>5.1495213233861657E-2</v>
      </c>
      <c r="V59">
        <f>(INDEX('AEO 2022 42'!90:90,MATCH(V$28,'AEO 2022 42'!$13:$13,0))/100)*(SUM(V$14:V$15)/SUM(V$6:V$7,V$14:V$15))</f>
        <v>5.1720863168694349E-2</v>
      </c>
      <c r="W59">
        <f>(INDEX('AEO 2022 42'!90:90,MATCH(W$28,'AEO 2022 42'!$13:$13,0))/100)*(SUM(W$14:W$15)/SUM(W$6:W$7,W$14:W$15))</f>
        <v>5.1844002456439275E-2</v>
      </c>
      <c r="X59">
        <f>(INDEX('AEO 2022 42'!90:90,MATCH(X$28,'AEO 2022 42'!$13:$13,0))/100)*(SUM(X$14:X$15)/SUM(X$6:X$7,X$14:X$15))</f>
        <v>5.1924788930561683E-2</v>
      </c>
      <c r="Y59">
        <f>(INDEX('AEO 2022 42'!90:90,MATCH(Y$28,'AEO 2022 42'!$13:$13,0))/100)*(SUM(Y$14:Y$15)/SUM(Y$6:Y$7,Y$14:Y$15))</f>
        <v>5.1967615342001075E-2</v>
      </c>
      <c r="Z59">
        <f>(INDEX('AEO 2022 42'!90:90,MATCH(Z$28,'AEO 2022 42'!$13:$13,0))/100)*(SUM(Z$14:Z$15)/SUM(Z$6:Z$7,Z$14:Z$15))</f>
        <v>5.1967493695785842E-2</v>
      </c>
      <c r="AA59">
        <f>(INDEX('AEO 2022 42'!90:90,MATCH(AA$28,'AEO 2022 42'!$13:$13,0))/100)*(SUM(AA$14:AA$15)/SUM(AA$6:AA$7,AA$14:AA$15))</f>
        <v>5.1960417260466671E-2</v>
      </c>
      <c r="AB59">
        <f>(INDEX('AEO 2022 42'!90:90,MATCH(AB$28,'AEO 2022 42'!$13:$13,0))/100)*(SUM(AB$14:AB$15)/SUM(AB$6:AB$7,AB$14:AB$15))</f>
        <v>5.1932211248621712E-2</v>
      </c>
      <c r="AC59">
        <f>(INDEX('AEO 2022 42'!90:90,MATCH(AC$28,'AEO 2022 42'!$13:$13,0))/100)*(SUM(AC$14:AC$15)/SUM(AC$6:AC$7,AC$14:AC$15))</f>
        <v>5.1896272631143471E-2</v>
      </c>
      <c r="AD59">
        <f>(INDEX('AEO 2022 42'!90:90,MATCH(AD$28,'AEO 2022 42'!$13:$13,0))/100)*(SUM(AD$14:AD$15)/SUM(AD$6:AD$7,AD$14:AD$15))</f>
        <v>5.1876143733396579E-2</v>
      </c>
      <c r="AE59">
        <f>(INDEX('AEO 2022 42'!90:90,MATCH(AE$28,'AEO 2022 42'!$13:$13,0))/100)*(SUM(AE$14:AE$15)/SUM(AE$6:AE$7,AE$14:AE$15))</f>
        <v>5.1846680131597309E-2</v>
      </c>
      <c r="AF59">
        <f>(INDEX('AEO 2022 42'!90:90,MATCH(AF$28,'AEO 2022 42'!$13:$13,0))/100)*(SUM(AF$14:AF$15)/SUM(AF$6:AF$7,AF$14:AF$15))</f>
        <v>5.1817903112067888E-2</v>
      </c>
    </row>
    <row r="60" spans="1:32" x14ac:dyDescent="0.25">
      <c r="A60" t="str">
        <f t="shared" si="7"/>
        <v>Small Utility</v>
      </c>
      <c r="B60">
        <f>(INDEX('AEO 2021 42'!85:85,MATCH(B$28,'AEO 2021 42'!$14:$14,0))/100)*(SUM(B$14:B$15)/SUM(B$6:B$7,B$14:B$15))</f>
        <v>4.1490435971621243E-3</v>
      </c>
      <c r="C60">
        <f>(INDEX('AEO 2022 42'!91:91,MATCH(C$28,'AEO 2022 42'!$13:$13,0))/100)*(SUM(C$14:C$15)/SUM(C$6:C$7,C$14:C$15))</f>
        <v>1.7193059015773453E-3</v>
      </c>
      <c r="D60">
        <f>(INDEX('AEO 2022 42'!91:91,MATCH(D$28,'AEO 2022 42'!$13:$13,0))/100)*(SUM(D$14:D$15)/SUM(D$6:D$7,D$14:D$15))</f>
        <v>6.6826463161931016E-3</v>
      </c>
      <c r="E60">
        <f>(INDEX('AEO 2022 42'!91:91,MATCH(E$28,'AEO 2022 42'!$13:$13,0))/100)*(SUM(E$14:E$15)/SUM(E$6:E$7,E$14:E$15))</f>
        <v>1.05586320826701E-2</v>
      </c>
      <c r="F60">
        <f>(INDEX('AEO 2022 42'!91:91,MATCH(F$28,'AEO 2022 42'!$13:$13,0))/100)*(SUM(F$14:F$15)/SUM(F$6:F$7,F$14:F$15))</f>
        <v>1.2922822398199866E-2</v>
      </c>
      <c r="G60">
        <f>(INDEX('AEO 2022 42'!91:91,MATCH(G$28,'AEO 2022 42'!$13:$13,0))/100)*(SUM(G$14:G$15)/SUM(G$6:G$7,G$14:G$15))</f>
        <v>1.4490994752199638E-2</v>
      </c>
      <c r="H60">
        <f>(INDEX('AEO 2022 42'!91:91,MATCH(H$28,'AEO 2022 42'!$13:$13,0))/100)*(SUM(H$14:H$15)/SUM(H$6:H$7,H$14:H$15))</f>
        <v>1.5587746523029125E-2</v>
      </c>
      <c r="I60">
        <f>(INDEX('AEO 2022 42'!91:91,MATCH(I$28,'AEO 2022 42'!$13:$13,0))/100)*(SUM(I$14:I$15)/SUM(I$6:I$7,I$14:I$15))</f>
        <v>1.6406880554679242E-2</v>
      </c>
      <c r="J60">
        <f>(INDEX('AEO 2022 42'!91:91,MATCH(J$28,'AEO 2022 42'!$13:$13,0))/100)*(SUM(J$14:J$15)/SUM(J$6:J$7,J$14:J$15))</f>
        <v>1.7102671798772343E-2</v>
      </c>
      <c r="K60">
        <f>(INDEX('AEO 2022 42'!91:91,MATCH(K$28,'AEO 2022 42'!$13:$13,0))/100)*(SUM(K$14:K$15)/SUM(K$6:K$7,K$14:K$15))</f>
        <v>1.7673199803100961E-2</v>
      </c>
      <c r="L60">
        <f>(INDEX('AEO 2022 42'!91:91,MATCH(L$28,'AEO 2022 42'!$13:$13,0))/100)*(SUM(L$14:L$15)/SUM(L$6:L$7,L$14:L$15))</f>
        <v>1.8125141008458974E-2</v>
      </c>
      <c r="M60">
        <f>(INDEX('AEO 2022 42'!91:91,MATCH(M$28,'AEO 2022 42'!$13:$13,0))/100)*(SUM(M$14:M$15)/SUM(M$6:M$7,M$14:M$15))</f>
        <v>1.855373240792129E-2</v>
      </c>
      <c r="N60">
        <f>(INDEX('AEO 2022 42'!91:91,MATCH(N$28,'AEO 2022 42'!$13:$13,0))/100)*(SUM(N$14:N$15)/SUM(N$6:N$7,N$14:N$15))</f>
        <v>1.884669442819735E-2</v>
      </c>
      <c r="O60">
        <f>(INDEX('AEO 2022 42'!91:91,MATCH(O$28,'AEO 2022 42'!$13:$13,0))/100)*(SUM(O$14:O$15)/SUM(O$6:O$7,O$14:O$15))</f>
        <v>1.9197845479631825E-2</v>
      </c>
      <c r="P60">
        <f>(INDEX('AEO 2022 42'!91:91,MATCH(P$28,'AEO 2022 42'!$13:$13,0))/100)*(SUM(P$14:P$15)/SUM(P$6:P$7,P$14:P$15))</f>
        <v>1.9432459304094277E-2</v>
      </c>
      <c r="Q60">
        <f>(INDEX('AEO 2022 42'!91:91,MATCH(Q$28,'AEO 2022 42'!$13:$13,0))/100)*(SUM(Q$14:Q$15)/SUM(Q$6:Q$7,Q$14:Q$15))</f>
        <v>1.9637763826987328E-2</v>
      </c>
      <c r="R60">
        <f>(INDEX('AEO 2022 42'!91:91,MATCH(R$28,'AEO 2022 42'!$13:$13,0))/100)*(SUM(R$14:R$15)/SUM(R$6:R$7,R$14:R$15))</f>
        <v>1.981028513951065E-2</v>
      </c>
      <c r="S60">
        <f>(INDEX('AEO 2022 42'!91:91,MATCH(S$28,'AEO 2022 42'!$13:$13,0))/100)*(SUM(S$14:S$15)/SUM(S$6:S$7,S$14:S$15))</f>
        <v>1.9950418234762703E-2</v>
      </c>
      <c r="T60">
        <f>(INDEX('AEO 2022 42'!91:91,MATCH(T$28,'AEO 2022 42'!$13:$13,0))/100)*(SUM(T$14:T$15)/SUM(T$6:T$7,T$14:T$15))</f>
        <v>2.0048040505525253E-2</v>
      </c>
      <c r="U60">
        <f>(INDEX('AEO 2022 42'!91:91,MATCH(U$28,'AEO 2022 42'!$13:$13,0))/100)*(SUM(U$14:U$15)/SUM(U$6:U$7,U$14:U$15))</f>
        <v>2.0144737072569897E-2</v>
      </c>
      <c r="V60">
        <f>(INDEX('AEO 2022 42'!91:91,MATCH(V$28,'AEO 2022 42'!$13:$13,0))/100)*(SUM(V$14:V$15)/SUM(V$6:V$7,V$14:V$15))</f>
        <v>2.0147573649381093E-2</v>
      </c>
      <c r="W60">
        <f>(INDEX('AEO 2022 42'!91:91,MATCH(W$28,'AEO 2022 42'!$13:$13,0))/100)*(SUM(W$14:W$15)/SUM(W$6:W$7,W$14:W$15))</f>
        <v>2.0182561043920098E-2</v>
      </c>
      <c r="X60">
        <f>(INDEX('AEO 2022 42'!91:91,MATCH(X$28,'AEO 2022 42'!$13:$13,0))/100)*(SUM(X$14:X$15)/SUM(X$6:X$7,X$14:X$15))</f>
        <v>2.0183597541098646E-2</v>
      </c>
      <c r="Y60">
        <f>(INDEX('AEO 2022 42'!91:91,MATCH(Y$28,'AEO 2022 42'!$13:$13,0))/100)*(SUM(Y$14:Y$15)/SUM(Y$6:Y$7,Y$14:Y$15))</f>
        <v>2.0159181346277474E-2</v>
      </c>
      <c r="Z60">
        <f>(INDEX('AEO 2022 42'!91:91,MATCH(Z$28,'AEO 2022 42'!$13:$13,0))/100)*(SUM(Z$14:Z$15)/SUM(Z$6:Z$7,Z$14:Z$15))</f>
        <v>2.0148178801348501E-2</v>
      </c>
      <c r="AA60">
        <f>(INDEX('AEO 2022 42'!91:91,MATCH(AA$28,'AEO 2022 42'!$13:$13,0))/100)*(SUM(AA$14:AA$15)/SUM(AA$6:AA$7,AA$14:AA$15))</f>
        <v>2.0128912312862183E-2</v>
      </c>
      <c r="AB60">
        <f>(INDEX('AEO 2022 42'!91:91,MATCH(AB$28,'AEO 2022 42'!$13:$13,0))/100)*(SUM(AB$14:AB$15)/SUM(AB$6:AB$7,AB$14:AB$15))</f>
        <v>2.0091549966961365E-2</v>
      </c>
      <c r="AC60">
        <f>(INDEX('AEO 2022 42'!91:91,MATCH(AC$28,'AEO 2022 42'!$13:$13,0))/100)*(SUM(AC$14:AC$15)/SUM(AC$6:AC$7,AC$14:AC$15))</f>
        <v>2.0064692260944997E-2</v>
      </c>
      <c r="AD60">
        <f>(INDEX('AEO 2022 42'!91:91,MATCH(AD$28,'AEO 2022 42'!$13:$13,0))/100)*(SUM(AD$14:AD$15)/SUM(AD$6:AD$7,AD$14:AD$15))</f>
        <v>2.003548384406208E-2</v>
      </c>
      <c r="AE60">
        <f>(INDEX('AEO 2022 42'!91:91,MATCH(AE$28,'AEO 2022 42'!$13:$13,0))/100)*(SUM(AE$14:AE$15)/SUM(AE$6:AE$7,AE$14:AE$15))</f>
        <v>2.0001216710605913E-2</v>
      </c>
      <c r="AF60">
        <f>(INDEX('AEO 2022 42'!91:91,MATCH(AF$28,'AEO 2022 42'!$13:$13,0))/100)*(SUM(AF$14:AF$15)/SUM(AF$6:AF$7,AF$14:AF$15))</f>
        <v>2.0006612036976883E-2</v>
      </c>
    </row>
    <row r="61" spans="1:32" x14ac:dyDescent="0.25">
      <c r="A61" t="str">
        <f t="shared" si="7"/>
        <v>Large Utility</v>
      </c>
      <c r="B61">
        <f>(INDEX('AEO 2021 42'!86:86,MATCH(B$28,'AEO 2021 42'!$14:$14,0))/100)*(SUM(B$14:B$15)/SUM(B$6:B$7,B$14:B$15))</f>
        <v>4.0097002976440281E-3</v>
      </c>
      <c r="C61">
        <f>(INDEX('AEO 2022 42'!92:92,MATCH(C$28,'AEO 2022 42'!$13:$13,0))/100)*(SUM(C$14:C$15)/SUM(C$6:C$7,C$14:C$15))</f>
        <v>3.0994267690234571E-3</v>
      </c>
      <c r="D61">
        <f>(INDEX('AEO 2022 42'!92:92,MATCH(D$28,'AEO 2022 42'!$13:$13,0))/100)*(SUM(D$14:D$15)/SUM(D$6:D$7,D$14:D$15))</f>
        <v>1.2066658575988477E-2</v>
      </c>
      <c r="E61">
        <f>(INDEX('AEO 2022 42'!92:92,MATCH(E$28,'AEO 2022 42'!$13:$13,0))/100)*(SUM(E$14:E$15)/SUM(E$6:E$7,E$14:E$15))</f>
        <v>1.8796584019746779E-2</v>
      </c>
      <c r="F61">
        <f>(INDEX('AEO 2022 42'!92:92,MATCH(F$28,'AEO 2022 42'!$13:$13,0))/100)*(SUM(F$14:F$15)/SUM(F$6:F$7,F$14:F$15))</f>
        <v>2.3158883590300116E-2</v>
      </c>
      <c r="G61">
        <f>(INDEX('AEO 2022 42'!92:92,MATCH(G$28,'AEO 2022 42'!$13:$13,0))/100)*(SUM(G$14:G$15)/SUM(G$6:G$7,G$14:G$15))</f>
        <v>2.609260498257537E-2</v>
      </c>
      <c r="H61">
        <f>(INDEX('AEO 2022 42'!92:92,MATCH(H$28,'AEO 2022 42'!$13:$13,0))/100)*(SUM(H$14:H$15)/SUM(H$6:H$7,H$14:H$15))</f>
        <v>2.8253985644769889E-2</v>
      </c>
      <c r="I61">
        <f>(INDEX('AEO 2022 42'!92:92,MATCH(I$28,'AEO 2022 42'!$13:$13,0))/100)*(SUM(I$14:I$15)/SUM(I$6:I$7,I$14:I$15))</f>
        <v>2.9909627650872742E-2</v>
      </c>
      <c r="J61">
        <f>(INDEX('AEO 2022 42'!92:92,MATCH(J$28,'AEO 2022 42'!$13:$13,0))/100)*(SUM(J$14:J$15)/SUM(J$6:J$7,J$14:J$15))</f>
        <v>3.1265623028432832E-2</v>
      </c>
      <c r="K61">
        <f>(INDEX('AEO 2022 42'!92:92,MATCH(K$28,'AEO 2022 42'!$13:$13,0))/100)*(SUM(K$14:K$15)/SUM(K$6:K$7,K$14:K$15))</f>
        <v>3.2392726788888812E-2</v>
      </c>
      <c r="L61">
        <f>(INDEX('AEO 2022 42'!92:92,MATCH(L$28,'AEO 2022 42'!$13:$13,0))/100)*(SUM(L$14:L$15)/SUM(L$6:L$7,L$14:L$15))</f>
        <v>3.3374721556578002E-2</v>
      </c>
      <c r="M61">
        <f>(INDEX('AEO 2022 42'!92:92,MATCH(M$28,'AEO 2022 42'!$13:$13,0))/100)*(SUM(M$14:M$15)/SUM(M$6:M$7,M$14:M$15))</f>
        <v>3.4194147646934875E-2</v>
      </c>
      <c r="N61">
        <f>(INDEX('AEO 2022 42'!92:92,MATCH(N$28,'AEO 2022 42'!$13:$13,0))/100)*(SUM(N$14:N$15)/SUM(N$6:N$7,N$14:N$15))</f>
        <v>3.4975268346325007E-2</v>
      </c>
      <c r="O61">
        <f>(INDEX('AEO 2022 42'!92:92,MATCH(O$28,'AEO 2022 42'!$13:$13,0))/100)*(SUM(O$14:O$15)/SUM(O$6:O$7,O$14:O$15))</f>
        <v>3.5577938693138848E-2</v>
      </c>
      <c r="P61">
        <f>(INDEX('AEO 2022 42'!92:92,MATCH(P$28,'AEO 2022 42'!$13:$13,0))/100)*(SUM(P$14:P$15)/SUM(P$6:P$7,P$14:P$15))</f>
        <v>3.6083802999036171E-2</v>
      </c>
      <c r="Q61">
        <f>(INDEX('AEO 2022 42'!92:92,MATCH(Q$28,'AEO 2022 42'!$13:$13,0))/100)*(SUM(Q$14:Q$15)/SUM(Q$6:Q$7,Q$14:Q$15))</f>
        <v>3.654228458210295E-2</v>
      </c>
      <c r="R61">
        <f>(INDEX('AEO 2022 42'!92:92,MATCH(R$28,'AEO 2022 42'!$13:$13,0))/100)*(SUM(R$14:R$15)/SUM(R$6:R$7,R$14:R$15))</f>
        <v>3.6932516539192897E-2</v>
      </c>
      <c r="S61">
        <f>(INDEX('AEO 2022 42'!92:92,MATCH(S$28,'AEO 2022 42'!$13:$13,0))/100)*(SUM(S$14:S$15)/SUM(S$6:S$7,S$14:S$15))</f>
        <v>3.7258685698318458E-2</v>
      </c>
      <c r="T61">
        <f>(INDEX('AEO 2022 42'!92:92,MATCH(T$28,'AEO 2022 42'!$13:$13,0))/100)*(SUM(T$14:T$15)/SUM(T$6:T$7,T$14:T$15))</f>
        <v>3.7525310712789035E-2</v>
      </c>
      <c r="U61">
        <f>(INDEX('AEO 2022 42'!92:92,MATCH(U$28,'AEO 2022 42'!$13:$13,0))/100)*(SUM(U$14:U$15)/SUM(U$6:U$7,U$14:U$15))</f>
        <v>3.7713081594480599E-2</v>
      </c>
      <c r="V61">
        <f>(INDEX('AEO 2022 42'!92:92,MATCH(V$28,'AEO 2022 42'!$13:$13,0))/100)*(SUM(V$14:V$15)/SUM(V$6:V$7,V$14:V$15))</f>
        <v>3.7881869663818749E-2</v>
      </c>
      <c r="W61">
        <f>(INDEX('AEO 2022 42'!92:92,MATCH(W$28,'AEO 2022 42'!$13:$13,0))/100)*(SUM(W$14:W$15)/SUM(W$6:W$7,W$14:W$15))</f>
        <v>3.7963524389680571E-2</v>
      </c>
      <c r="X61">
        <f>(INDEX('AEO 2022 42'!92:92,MATCH(X$28,'AEO 2022 42'!$13:$13,0))/100)*(SUM(X$14:X$15)/SUM(X$6:X$7,X$14:X$15))</f>
        <v>3.802942722294856E-2</v>
      </c>
      <c r="Y61">
        <f>(INDEX('AEO 2022 42'!92:92,MATCH(Y$28,'AEO 2022 42'!$13:$13,0))/100)*(SUM(Y$14:Y$15)/SUM(Y$6:Y$7,Y$14:Y$15))</f>
        <v>3.8056892318572885E-2</v>
      </c>
      <c r="Z61">
        <f>(INDEX('AEO 2022 42'!92:92,MATCH(Z$28,'AEO 2022 42'!$13:$13,0))/100)*(SUM(Z$14:Z$15)/SUM(Z$6:Z$7,Z$14:Z$15))</f>
        <v>3.8054375729418714E-2</v>
      </c>
      <c r="AA61">
        <f>(INDEX('AEO 2022 42'!92:92,MATCH(AA$28,'AEO 2022 42'!$13:$13,0))/100)*(SUM(AA$14:AA$15)/SUM(AA$6:AA$7,AA$14:AA$15))</f>
        <v>3.8052791675259136E-2</v>
      </c>
      <c r="AB61">
        <f>(INDEX('AEO 2022 42'!92:92,MATCH(AB$28,'AEO 2022 42'!$13:$13,0))/100)*(SUM(AB$14:AB$15)/SUM(AB$6:AB$7,AB$14:AB$15))</f>
        <v>3.8045306647714272E-2</v>
      </c>
      <c r="AC61">
        <f>(INDEX('AEO 2022 42'!92:92,MATCH(AC$28,'AEO 2022 42'!$13:$13,0))/100)*(SUM(AC$14:AC$15)/SUM(AC$6:AC$7,AC$14:AC$15))</f>
        <v>3.8024743392314597E-2</v>
      </c>
      <c r="AD61">
        <f>(INDEX('AEO 2022 42'!92:92,MATCH(AD$28,'AEO 2022 42'!$13:$13,0))/100)*(SUM(AD$14:AD$15)/SUM(AD$6:AD$7,AD$14:AD$15))</f>
        <v>3.8007846699871117E-2</v>
      </c>
      <c r="AE61">
        <f>(INDEX('AEO 2022 42'!92:92,MATCH(AE$28,'AEO 2022 42'!$13:$13,0))/100)*(SUM(AE$14:AE$15)/SUM(AE$6:AE$7,AE$14:AE$15))</f>
        <v>3.7996361319206057E-2</v>
      </c>
      <c r="AF61">
        <f>(INDEX('AEO 2022 42'!92:92,MATCH(AF$28,'AEO 2022 42'!$13:$13,0))/100)*(SUM(AF$14:AF$15)/SUM(AF$6:AF$7,AF$14:AF$15))</f>
        <v>3.7972822226454477E-2</v>
      </c>
    </row>
    <row r="62" spans="1:32" x14ac:dyDescent="0.25">
      <c r="A62" t="str">
        <f t="shared" si="7"/>
        <v>Small Crossover Utility</v>
      </c>
      <c r="B62">
        <f>(INDEX('AEO 2021 42'!87:87,MATCH(B$28,'AEO 2021 42'!$14:$14,0))/100)*(SUM(B$14:B$15)/SUM(B$6:B$7,B$14:B$15))</f>
        <v>1.9248960812072183E-2</v>
      </c>
      <c r="C62">
        <f>(INDEX('AEO 2022 42'!93:93,MATCH(C$28,'AEO 2022 42'!$13:$13,0))/100)*(SUM(C$14:C$15)/SUM(C$6:C$7,C$14:C$15))</f>
        <v>1.0214553461913902E-2</v>
      </c>
      <c r="D62">
        <f>(INDEX('AEO 2022 42'!93:93,MATCH(D$28,'AEO 2022 42'!$13:$13,0))/100)*(SUM(D$14:D$15)/SUM(D$6:D$7,D$14:D$15))</f>
        <v>4.0902995240340648E-2</v>
      </c>
      <c r="E62">
        <f>(INDEX('AEO 2022 42'!93:93,MATCH(E$28,'AEO 2022 42'!$13:$13,0))/100)*(SUM(E$14:E$15)/SUM(E$6:E$7,E$14:E$15))</f>
        <v>6.5202591414191047E-2</v>
      </c>
      <c r="F62">
        <f>(INDEX('AEO 2022 42'!93:93,MATCH(F$28,'AEO 2022 42'!$13:$13,0))/100)*(SUM(F$14:F$15)/SUM(F$6:F$7,F$14:F$15))</f>
        <v>8.1098905421997117E-2</v>
      </c>
      <c r="G62">
        <f>(INDEX('AEO 2022 42'!93:93,MATCH(G$28,'AEO 2022 42'!$13:$13,0))/100)*(SUM(G$14:G$15)/SUM(G$6:G$7,G$14:G$15))</f>
        <v>9.216643047130603E-2</v>
      </c>
      <c r="H62">
        <f>(INDEX('AEO 2022 42'!93:93,MATCH(H$28,'AEO 2022 42'!$13:$13,0))/100)*(SUM(H$14:H$15)/SUM(H$6:H$7,H$14:H$15))</f>
        <v>0.10033970089564891</v>
      </c>
      <c r="I62">
        <f>(INDEX('AEO 2022 42'!93:93,MATCH(I$28,'AEO 2022 42'!$13:$13,0))/100)*(SUM(I$14:I$15)/SUM(I$6:I$7,I$14:I$15))</f>
        <v>0.10672523355477471</v>
      </c>
      <c r="J62">
        <f>(INDEX('AEO 2022 42'!93:93,MATCH(J$28,'AEO 2022 42'!$13:$13,0))/100)*(SUM(J$14:J$15)/SUM(J$6:J$7,J$14:J$15))</f>
        <v>0.11215727178672044</v>
      </c>
      <c r="K62">
        <f>(INDEX('AEO 2022 42'!93:93,MATCH(K$28,'AEO 2022 42'!$13:$13,0))/100)*(SUM(K$14:K$15)/SUM(K$6:K$7,K$14:K$15))</f>
        <v>0.1167751249841292</v>
      </c>
      <c r="L62">
        <f>(INDEX('AEO 2022 42'!93:93,MATCH(L$28,'AEO 2022 42'!$13:$13,0))/100)*(SUM(L$14:L$15)/SUM(L$6:L$7,L$14:L$15))</f>
        <v>0.12068329299152562</v>
      </c>
      <c r="M62">
        <f>(INDEX('AEO 2022 42'!93:93,MATCH(M$28,'AEO 2022 42'!$13:$13,0))/100)*(SUM(M$14:M$15)/SUM(M$6:M$7,M$14:M$15))</f>
        <v>0.12427392124938245</v>
      </c>
      <c r="N62">
        <f>(INDEX('AEO 2022 42'!93:93,MATCH(N$28,'AEO 2022 42'!$13:$13,0))/100)*(SUM(N$14:N$15)/SUM(N$6:N$7,N$14:N$15))</f>
        <v>0.12709355802116978</v>
      </c>
      <c r="O62">
        <f>(INDEX('AEO 2022 42'!93:93,MATCH(O$28,'AEO 2022 42'!$13:$13,0))/100)*(SUM(O$14:O$15)/SUM(O$6:O$7,O$14:O$15))</f>
        <v>0.13001515735286892</v>
      </c>
      <c r="P62">
        <f>(INDEX('AEO 2022 42'!93:93,MATCH(P$28,'AEO 2022 42'!$13:$13,0))/100)*(SUM(P$14:P$15)/SUM(P$6:P$7,P$14:P$15))</f>
        <v>0.13232948768797634</v>
      </c>
      <c r="Q62">
        <f>(INDEX('AEO 2022 42'!93:93,MATCH(Q$28,'AEO 2022 42'!$13:$13,0))/100)*(SUM(Q$14:Q$15)/SUM(Q$6:Q$7,Q$14:Q$15))</f>
        <v>0.13436341435585472</v>
      </c>
      <c r="R62">
        <f>(INDEX('AEO 2022 42'!93:93,MATCH(R$28,'AEO 2022 42'!$13:$13,0))/100)*(SUM(R$14:R$15)/SUM(R$6:R$7,R$14:R$15))</f>
        <v>0.13616734764054306</v>
      </c>
      <c r="S62">
        <f>(INDEX('AEO 2022 42'!93:93,MATCH(S$28,'AEO 2022 42'!$13:$13,0))/100)*(SUM(S$14:S$15)/SUM(S$6:S$7,S$14:S$15))</f>
        <v>0.13766652524121337</v>
      </c>
      <c r="T62">
        <f>(INDEX('AEO 2022 42'!93:93,MATCH(T$28,'AEO 2022 42'!$13:$13,0))/100)*(SUM(T$14:T$15)/SUM(T$6:T$7,T$14:T$15))</f>
        <v>0.13890953557335303</v>
      </c>
      <c r="U62">
        <f>(INDEX('AEO 2022 42'!93:93,MATCH(U$28,'AEO 2022 42'!$13:$13,0))/100)*(SUM(U$14:U$15)/SUM(U$6:U$7,U$14:U$15))</f>
        <v>0.14002927657002376</v>
      </c>
      <c r="V62">
        <f>(INDEX('AEO 2022 42'!93:93,MATCH(V$28,'AEO 2022 42'!$13:$13,0))/100)*(SUM(V$14:V$15)/SUM(V$6:V$7,V$14:V$15))</f>
        <v>0.14067775958716469</v>
      </c>
      <c r="W62">
        <f>(INDEX('AEO 2022 42'!93:93,MATCH(W$28,'AEO 2022 42'!$13:$13,0))/100)*(SUM(W$14:W$15)/SUM(W$6:W$7,W$14:W$15))</f>
        <v>0.1413667214639118</v>
      </c>
      <c r="X62">
        <f>(INDEX('AEO 2022 42'!93:93,MATCH(X$28,'AEO 2022 42'!$13:$13,0))/100)*(SUM(X$14:X$15)/SUM(X$6:X$7,X$14:X$15))</f>
        <v>0.14183994989331264</v>
      </c>
      <c r="Y62">
        <f>(INDEX('AEO 2022 42'!93:93,MATCH(Y$28,'AEO 2022 42'!$13:$13,0))/100)*(SUM(Y$14:Y$15)/SUM(Y$6:Y$7,Y$14:Y$15))</f>
        <v>0.14213135094101778</v>
      </c>
      <c r="Z62">
        <f>(INDEX('AEO 2022 42'!93:93,MATCH(Z$28,'AEO 2022 42'!$13:$13,0))/100)*(SUM(Z$14:Z$15)/SUM(Z$6:Z$7,Z$14:Z$15))</f>
        <v>0.14244147072684438</v>
      </c>
      <c r="AA62">
        <f>(INDEX('AEO 2022 42'!93:93,MATCH(AA$28,'AEO 2022 42'!$13:$13,0))/100)*(SUM(AA$14:AA$15)/SUM(AA$6:AA$7,AA$14:AA$15))</f>
        <v>0.14269259968295089</v>
      </c>
      <c r="AB62">
        <f>(INDEX('AEO 2022 42'!93:93,MATCH(AB$28,'AEO 2022 42'!$13:$13,0))/100)*(SUM(AB$14:AB$15)/SUM(AB$6:AB$7,AB$14:AB$15))</f>
        <v>0.14283815334259928</v>
      </c>
      <c r="AC62">
        <f>(INDEX('AEO 2022 42'!93:93,MATCH(AC$28,'AEO 2022 42'!$13:$13,0))/100)*(SUM(AC$14:AC$15)/SUM(AC$6:AC$7,AC$14:AC$15))</f>
        <v>0.14300557368189265</v>
      </c>
      <c r="AD62">
        <f>(INDEX('AEO 2022 42'!93:93,MATCH(AD$28,'AEO 2022 42'!$13:$13,0))/100)*(SUM(AD$14:AD$15)/SUM(AD$6:AD$7,AD$14:AD$15))</f>
        <v>0.14316207504732445</v>
      </c>
      <c r="AE62">
        <f>(INDEX('AEO 2022 42'!93:93,MATCH(AE$28,'AEO 2022 42'!$13:$13,0))/100)*(SUM(AE$14:AE$15)/SUM(AE$6:AE$7,AE$14:AE$15))</f>
        <v>0.1432761140311527</v>
      </c>
      <c r="AF62">
        <f>(INDEX('AEO 2022 42'!93:93,MATCH(AF$28,'AEO 2022 42'!$13:$13,0))/100)*(SUM(AF$14:AF$15)/SUM(AF$6:AF$7,AF$14:AF$15))</f>
        <v>0.14356222686158185</v>
      </c>
    </row>
    <row r="63" spans="1:32" x14ac:dyDescent="0.25">
      <c r="A63" t="str">
        <f t="shared" si="7"/>
        <v>Large Crossover Utility</v>
      </c>
      <c r="B63">
        <f>(INDEX('AEO 2021 42'!88:88,MATCH(B$28,'AEO 2021 42'!$14:$14,0))/100)*(SUM(B$14:B$15)/SUM(B$6:B$7,B$14:B$15))</f>
        <v>3.031755365689353E-2</v>
      </c>
      <c r="C63">
        <f>(INDEX('AEO 2022 42'!94:94,MATCH(C$28,'AEO 2022 42'!$13:$13,0))/100)*(SUM(C$14:C$15)/SUM(C$6:C$7,C$14:C$15))</f>
        <v>2.4690559660050525E-2</v>
      </c>
      <c r="D63">
        <f>(INDEX('AEO 2022 42'!94:94,MATCH(D$28,'AEO 2022 42'!$13:$13,0))/100)*(SUM(D$14:D$15)/SUM(D$6:D$7,D$14:D$15))</f>
        <v>9.8189203788606988E-2</v>
      </c>
      <c r="E63">
        <f>(INDEX('AEO 2022 42'!94:94,MATCH(E$28,'AEO 2022 42'!$13:$13,0))/100)*(SUM(E$14:E$15)/SUM(E$6:E$7,E$14:E$15))</f>
        <v>0.15370821480817645</v>
      </c>
      <c r="F63">
        <f>(INDEX('AEO 2022 42'!94:94,MATCH(F$28,'AEO 2022 42'!$13:$13,0))/100)*(SUM(F$14:F$15)/SUM(F$6:F$7,F$14:F$15))</f>
        <v>0.19063497792939543</v>
      </c>
      <c r="G63">
        <f>(INDEX('AEO 2022 42'!94:94,MATCH(G$28,'AEO 2022 42'!$13:$13,0))/100)*(SUM(G$14:G$15)/SUM(G$6:G$7,G$14:G$15))</f>
        <v>0.21617591066125233</v>
      </c>
      <c r="H63">
        <f>(INDEX('AEO 2022 42'!94:94,MATCH(H$28,'AEO 2022 42'!$13:$13,0))/100)*(SUM(H$14:H$15)/SUM(H$6:H$7,H$14:H$15))</f>
        <v>0.23538325397808554</v>
      </c>
      <c r="I63">
        <f>(INDEX('AEO 2022 42'!94:94,MATCH(I$28,'AEO 2022 42'!$13:$13,0))/100)*(SUM(I$14:I$15)/SUM(I$6:I$7,I$14:I$15))</f>
        <v>0.2504130579287065</v>
      </c>
      <c r="J63">
        <f>(INDEX('AEO 2022 42'!94:94,MATCH(J$28,'AEO 2022 42'!$13:$13,0))/100)*(SUM(J$14:J$15)/SUM(J$6:J$7,J$14:J$15))</f>
        <v>0.26282163611333065</v>
      </c>
      <c r="K63">
        <f>(INDEX('AEO 2022 42'!94:94,MATCH(K$28,'AEO 2022 42'!$13:$13,0))/100)*(SUM(K$14:K$15)/SUM(K$6:K$7,K$14:K$15))</f>
        <v>0.27334231442907947</v>
      </c>
      <c r="L63">
        <f>(INDEX('AEO 2022 42'!94:94,MATCH(L$28,'AEO 2022 42'!$13:$13,0))/100)*(SUM(L$14:L$15)/SUM(L$6:L$7,L$14:L$15))</f>
        <v>0.28254167574177425</v>
      </c>
      <c r="M63">
        <f>(INDEX('AEO 2022 42'!94:94,MATCH(M$28,'AEO 2022 42'!$13:$13,0))/100)*(SUM(M$14:M$15)/SUM(M$6:M$7,M$14:M$15))</f>
        <v>0.290435811459343</v>
      </c>
      <c r="N63">
        <f>(INDEX('AEO 2022 42'!94:94,MATCH(N$28,'AEO 2022 42'!$13:$13,0))/100)*(SUM(N$14:N$15)/SUM(N$6:N$7,N$14:N$15))</f>
        <v>0.29754982714224609</v>
      </c>
      <c r="O63">
        <f>(INDEX('AEO 2022 42'!94:94,MATCH(O$28,'AEO 2022 42'!$13:$13,0))/100)*(SUM(O$14:O$15)/SUM(O$6:O$7,O$14:O$15))</f>
        <v>0.30345353938593955</v>
      </c>
      <c r="P63">
        <f>(INDEX('AEO 2022 42'!94:94,MATCH(P$28,'AEO 2022 42'!$13:$13,0))/100)*(SUM(P$14:P$15)/SUM(P$6:P$7,P$14:P$15))</f>
        <v>0.30862663809591384</v>
      </c>
      <c r="Q63">
        <f>(INDEX('AEO 2022 42'!94:94,MATCH(Q$28,'AEO 2022 42'!$13:$13,0))/100)*(SUM(Q$14:Q$15)/SUM(Q$6:Q$7,Q$14:Q$15))</f>
        <v>0.31323500372728408</v>
      </c>
      <c r="R63">
        <f>(INDEX('AEO 2022 42'!94:94,MATCH(R$28,'AEO 2022 42'!$13:$13,0))/100)*(SUM(R$14:R$15)/SUM(R$6:R$7,R$14:R$15))</f>
        <v>0.31714918632979799</v>
      </c>
      <c r="S63">
        <f>(INDEX('AEO 2022 42'!94:94,MATCH(S$28,'AEO 2022 42'!$13:$13,0))/100)*(SUM(S$14:S$15)/SUM(S$6:S$7,S$14:S$15))</f>
        <v>0.32056232158570447</v>
      </c>
      <c r="T63">
        <f>(INDEX('AEO 2022 42'!94:94,MATCH(T$28,'AEO 2022 42'!$13:$13,0))/100)*(SUM(T$14:T$15)/SUM(T$6:T$7,T$14:T$15))</f>
        <v>0.32334772350831537</v>
      </c>
      <c r="U63">
        <f>(INDEX('AEO 2022 42'!94:94,MATCH(U$28,'AEO 2022 42'!$13:$13,0))/100)*(SUM(U$14:U$15)/SUM(U$6:U$7,U$14:U$15))</f>
        <v>0.32548376501173243</v>
      </c>
      <c r="V63">
        <f>(INDEX('AEO 2022 42'!94:94,MATCH(V$28,'AEO 2022 42'!$13:$13,0))/100)*(SUM(V$14:V$15)/SUM(V$6:V$7,V$14:V$15))</f>
        <v>0.32734713415423572</v>
      </c>
      <c r="W63">
        <f>(INDEX('AEO 2022 42'!94:94,MATCH(W$28,'AEO 2022 42'!$13:$13,0))/100)*(SUM(W$14:W$15)/SUM(W$6:W$7,W$14:W$15))</f>
        <v>0.32859830087003644</v>
      </c>
      <c r="X63">
        <f>(INDEX('AEO 2022 42'!94:94,MATCH(X$28,'AEO 2022 42'!$13:$13,0))/100)*(SUM(X$14:X$15)/SUM(X$6:X$7,X$14:X$15))</f>
        <v>0.32957519248045419</v>
      </c>
      <c r="Y63">
        <f>(INDEX('AEO 2022 42'!94:94,MATCH(Y$28,'AEO 2022 42'!$13:$13,0))/100)*(SUM(Y$14:Y$15)/SUM(Y$6:Y$7,Y$14:Y$15))</f>
        <v>0.33022836260524363</v>
      </c>
      <c r="Z63">
        <f>(INDEX('AEO 2022 42'!94:94,MATCH(Z$28,'AEO 2022 42'!$13:$13,0))/100)*(SUM(Z$14:Z$15)/SUM(Z$6:Z$7,Z$14:Z$15))</f>
        <v>0.33062127246146084</v>
      </c>
      <c r="AA63">
        <f>(INDEX('AEO 2022 42'!94:94,MATCH(AA$28,'AEO 2022 42'!$13:$13,0))/100)*(SUM(AA$14:AA$15)/SUM(AA$6:AA$7,AA$14:AA$15))</f>
        <v>0.33095078486315593</v>
      </c>
      <c r="AB63">
        <f>(INDEX('AEO 2022 42'!94:94,MATCH(AB$28,'AEO 2022 42'!$13:$13,0))/100)*(SUM(AB$14:AB$15)/SUM(AB$6:AB$7,AB$14:AB$15))</f>
        <v>0.33120286711945801</v>
      </c>
      <c r="AC63">
        <f>(INDEX('AEO 2022 42'!94:94,MATCH(AC$28,'AEO 2022 42'!$13:$13,0))/100)*(SUM(AC$14:AC$15)/SUM(AC$6:AC$7,AC$14:AC$15))</f>
        <v>0.33133915829586513</v>
      </c>
      <c r="AD63">
        <f>(INDEX('AEO 2022 42'!94:94,MATCH(AD$28,'AEO 2022 42'!$13:$13,0))/100)*(SUM(AD$14:AD$15)/SUM(AD$6:AD$7,AD$14:AD$15))</f>
        <v>0.33148299234241863</v>
      </c>
      <c r="AE63">
        <f>(INDEX('AEO 2022 42'!94:94,MATCH(AE$28,'AEO 2022 42'!$13:$13,0))/100)*(SUM(AE$14:AE$15)/SUM(AE$6:AE$7,AE$14:AE$15))</f>
        <v>0.33166059315924873</v>
      </c>
      <c r="AF63">
        <f>(INDEX('AEO 2022 42'!94:94,MATCH(AF$28,'AEO 2022 42'!$13:$13,0))/100)*(SUM(AF$14:AF$15)/SUM(AF$6:AF$7,AF$14:AF$15))</f>
        <v>0.33174719409672387</v>
      </c>
    </row>
    <row r="65" spans="1:32" s="2" customFormat="1" x14ac:dyDescent="0.25">
      <c r="A65" s="2" t="s">
        <v>204</v>
      </c>
    </row>
    <row r="67" spans="1:32" x14ac:dyDescent="0.25">
      <c r="B67">
        <f t="shared" ref="B67:AF67" si="8">B2</f>
        <v>2020</v>
      </c>
      <c r="C67">
        <f t="shared" si="8"/>
        <v>2021</v>
      </c>
      <c r="D67">
        <f t="shared" si="8"/>
        <v>2022</v>
      </c>
      <c r="E67">
        <f t="shared" si="8"/>
        <v>2023</v>
      </c>
      <c r="F67">
        <f t="shared" si="8"/>
        <v>2024</v>
      </c>
      <c r="G67">
        <f t="shared" si="8"/>
        <v>2025</v>
      </c>
      <c r="H67">
        <f t="shared" si="8"/>
        <v>2026</v>
      </c>
      <c r="I67">
        <f t="shared" si="8"/>
        <v>2027</v>
      </c>
      <c r="J67">
        <f t="shared" si="8"/>
        <v>2028</v>
      </c>
      <c r="K67">
        <f t="shared" si="8"/>
        <v>2029</v>
      </c>
      <c r="L67">
        <f t="shared" si="8"/>
        <v>2030</v>
      </c>
      <c r="M67">
        <f t="shared" si="8"/>
        <v>2031</v>
      </c>
      <c r="N67">
        <f t="shared" si="8"/>
        <v>2032</v>
      </c>
      <c r="O67">
        <f t="shared" si="8"/>
        <v>2033</v>
      </c>
      <c r="P67">
        <f t="shared" si="8"/>
        <v>2034</v>
      </c>
      <c r="Q67">
        <f t="shared" si="8"/>
        <v>2035</v>
      </c>
      <c r="R67">
        <f t="shared" si="8"/>
        <v>2036</v>
      </c>
      <c r="S67">
        <f t="shared" si="8"/>
        <v>2037</v>
      </c>
      <c r="T67">
        <f t="shared" si="8"/>
        <v>2038</v>
      </c>
      <c r="U67">
        <f t="shared" si="8"/>
        <v>2039</v>
      </c>
      <c r="V67">
        <f t="shared" si="8"/>
        <v>2040</v>
      </c>
      <c r="W67">
        <f t="shared" si="8"/>
        <v>2041</v>
      </c>
      <c r="X67">
        <f t="shared" si="8"/>
        <v>2042</v>
      </c>
      <c r="Y67">
        <f t="shared" si="8"/>
        <v>2043</v>
      </c>
      <c r="Z67">
        <f t="shared" si="8"/>
        <v>2044</v>
      </c>
      <c r="AA67">
        <f t="shared" si="8"/>
        <v>2045</v>
      </c>
      <c r="AB67">
        <f t="shared" si="8"/>
        <v>2046</v>
      </c>
      <c r="AC67">
        <f t="shared" si="8"/>
        <v>2047</v>
      </c>
      <c r="AD67">
        <f t="shared" si="8"/>
        <v>2048</v>
      </c>
      <c r="AE67">
        <f t="shared" si="8"/>
        <v>2049</v>
      </c>
      <c r="AF67">
        <f t="shared" si="8"/>
        <v>2050</v>
      </c>
    </row>
    <row r="68" spans="1:32" x14ac:dyDescent="0.25">
      <c r="A68" t="s">
        <v>24</v>
      </c>
    </row>
    <row r="69" spans="1:32" x14ac:dyDescent="0.25">
      <c r="A69" t="str">
        <f>'AEO 2021 52'!A169</f>
        <v>Mini-compact Cars</v>
      </c>
      <c r="B69">
        <f>INDEX('AEO 2021 52'!169:169,MATCH(B$67,'AEO 2021 52'!$14:$14,0))</f>
        <v>87.721962000000005</v>
      </c>
      <c r="C69">
        <f>INDEX('AEO 2022 52'!176:176,MATCH(C$67,'AEO 2022 52'!$13:$13,0))</f>
        <v>91.768317999999994</v>
      </c>
      <c r="D69">
        <f>INDEX('AEO 2022 52'!176:176,MATCH(D$67,'AEO 2022 52'!$13:$13,0))</f>
        <v>91.261238000000006</v>
      </c>
      <c r="E69">
        <f>INDEX('AEO 2022 52'!176:176,MATCH(E$67,'AEO 2022 52'!$13:$13,0))</f>
        <v>90.851982000000007</v>
      </c>
      <c r="F69">
        <f>INDEX('AEO 2022 52'!176:176,MATCH(F$67,'AEO 2022 52'!$13:$13,0))</f>
        <v>90.506989000000004</v>
      </c>
      <c r="G69">
        <f>INDEX('AEO 2022 52'!176:176,MATCH(G$67,'AEO 2022 52'!$13:$13,0))</f>
        <v>90.319107000000002</v>
      </c>
      <c r="H69">
        <f>INDEX('AEO 2022 52'!176:176,MATCH(H$67,'AEO 2022 52'!$13:$13,0))</f>
        <v>90.225525000000005</v>
      </c>
      <c r="I69">
        <f>INDEX('AEO 2022 52'!176:176,MATCH(I$67,'AEO 2022 52'!$13:$13,0))</f>
        <v>90.131675999999999</v>
      </c>
      <c r="J69">
        <f>INDEX('AEO 2022 52'!176:176,MATCH(J$67,'AEO 2022 52'!$13:$13,0))</f>
        <v>90.066872000000004</v>
      </c>
      <c r="K69">
        <f>INDEX('AEO 2022 52'!176:176,MATCH(K$67,'AEO 2022 52'!$13:$13,0))</f>
        <v>90.004958999999999</v>
      </c>
      <c r="L69">
        <f>INDEX('AEO 2022 52'!176:176,MATCH(L$67,'AEO 2022 52'!$13:$13,0))</f>
        <v>89.962142999999998</v>
      </c>
      <c r="M69">
        <f>INDEX('AEO 2022 52'!176:176,MATCH(M$67,'AEO 2022 52'!$13:$13,0))</f>
        <v>89.919051999999994</v>
      </c>
      <c r="N69">
        <f>INDEX('AEO 2022 52'!176:176,MATCH(N$67,'AEO 2022 52'!$13:$13,0))</f>
        <v>89.875298000000001</v>
      </c>
      <c r="O69">
        <f>INDEX('AEO 2022 52'!176:176,MATCH(O$67,'AEO 2022 52'!$13:$13,0))</f>
        <v>89.834159999999997</v>
      </c>
      <c r="P69">
        <f>INDEX('AEO 2022 52'!176:176,MATCH(P$67,'AEO 2022 52'!$13:$13,0))</f>
        <v>89.774878999999999</v>
      </c>
      <c r="Q69">
        <f>INDEX('AEO 2022 52'!176:176,MATCH(Q$67,'AEO 2022 52'!$13:$13,0))</f>
        <v>89.717003000000005</v>
      </c>
      <c r="R69">
        <f>INDEX('AEO 2022 52'!176:176,MATCH(R$67,'AEO 2022 52'!$13:$13,0))</f>
        <v>89.669403000000003</v>
      </c>
      <c r="S69">
        <f>INDEX('AEO 2022 52'!176:176,MATCH(S$67,'AEO 2022 52'!$13:$13,0))</f>
        <v>89.625961000000004</v>
      </c>
      <c r="T69">
        <f>INDEX('AEO 2022 52'!176:176,MATCH(T$67,'AEO 2022 52'!$13:$13,0))</f>
        <v>89.586678000000006</v>
      </c>
      <c r="U69">
        <f>INDEX('AEO 2022 52'!176:176,MATCH(U$67,'AEO 2022 52'!$13:$13,0))</f>
        <v>89.549933999999993</v>
      </c>
      <c r="V69">
        <f>INDEX('AEO 2022 52'!176:176,MATCH(V$67,'AEO 2022 52'!$13:$13,0))</f>
        <v>89.518112000000002</v>
      </c>
      <c r="W69">
        <f>INDEX('AEO 2022 52'!176:176,MATCH(W$67,'AEO 2022 52'!$13:$13,0))</f>
        <v>89.487960999999999</v>
      </c>
      <c r="X69">
        <f>INDEX('AEO 2022 52'!176:176,MATCH(X$67,'AEO 2022 52'!$13:$13,0))</f>
        <v>89.460182000000003</v>
      </c>
      <c r="Y69">
        <f>INDEX('AEO 2022 52'!176:176,MATCH(Y$67,'AEO 2022 52'!$13:$13,0))</f>
        <v>89.434517</v>
      </c>
      <c r="Z69">
        <f>INDEX('AEO 2022 52'!176:176,MATCH(Z$67,'AEO 2022 52'!$13:$13,0))</f>
        <v>89.412086000000002</v>
      </c>
      <c r="AA69">
        <f>INDEX('AEO 2022 52'!176:176,MATCH(AA$67,'AEO 2022 52'!$13:$13,0))</f>
        <v>89.391777000000005</v>
      </c>
      <c r="AB69">
        <f>INDEX('AEO 2022 52'!176:176,MATCH(AB$67,'AEO 2022 52'!$13:$13,0))</f>
        <v>89.373711</v>
      </c>
      <c r="AC69">
        <f>INDEX('AEO 2022 52'!176:176,MATCH(AC$67,'AEO 2022 52'!$13:$13,0))</f>
        <v>89.356544</v>
      </c>
      <c r="AD69">
        <f>INDEX('AEO 2022 52'!176:176,MATCH(AD$67,'AEO 2022 52'!$13:$13,0))</f>
        <v>89.341567999999995</v>
      </c>
      <c r="AE69">
        <f>INDEX('AEO 2022 52'!176:176,MATCH(AE$67,'AEO 2022 52'!$13:$13,0))</f>
        <v>89.327866</v>
      </c>
      <c r="AF69">
        <f>INDEX('AEO 2022 52'!176:176,MATCH(AF$67,'AEO 2022 52'!$13:$13,0))</f>
        <v>89.294387999999998</v>
      </c>
    </row>
    <row r="70" spans="1:32" x14ac:dyDescent="0.25">
      <c r="A70" t="str">
        <f>'AEO 2021 52'!A170</f>
        <v>Subcompact Cars</v>
      </c>
      <c r="B70">
        <f>INDEX('AEO 2021 52'!170:170,MATCH(B$67,'AEO 2021 52'!$14:$14,0))</f>
        <v>51.835906999999999</v>
      </c>
      <c r="C70">
        <f>INDEX('AEO 2022 52'!177:177,MATCH(C$67,'AEO 2022 52'!$13:$13,0))</f>
        <v>45.377270000000003</v>
      </c>
      <c r="D70">
        <f>INDEX('AEO 2022 52'!177:177,MATCH(D$67,'AEO 2022 52'!$13:$13,0))</f>
        <v>44.826191000000001</v>
      </c>
      <c r="E70">
        <f>INDEX('AEO 2022 52'!177:177,MATCH(E$67,'AEO 2022 52'!$13:$13,0))</f>
        <v>44.383240000000001</v>
      </c>
      <c r="F70">
        <f>INDEX('AEO 2022 52'!177:177,MATCH(F$67,'AEO 2022 52'!$13:$13,0))</f>
        <v>44.025108000000003</v>
      </c>
      <c r="G70">
        <f>INDEX('AEO 2022 52'!177:177,MATCH(G$67,'AEO 2022 52'!$13:$13,0))</f>
        <v>43.817669000000002</v>
      </c>
      <c r="H70">
        <f>INDEX('AEO 2022 52'!177:177,MATCH(H$67,'AEO 2022 52'!$13:$13,0))</f>
        <v>43.651336999999998</v>
      </c>
      <c r="I70">
        <f>INDEX('AEO 2022 52'!177:177,MATCH(I$67,'AEO 2022 52'!$13:$13,0))</f>
        <v>43.529384999999998</v>
      </c>
      <c r="J70">
        <f>INDEX('AEO 2022 52'!177:177,MATCH(J$67,'AEO 2022 52'!$13:$13,0))</f>
        <v>43.430346999999998</v>
      </c>
      <c r="K70">
        <f>INDEX('AEO 2022 52'!177:177,MATCH(K$67,'AEO 2022 52'!$13:$13,0))</f>
        <v>43.342491000000003</v>
      </c>
      <c r="L70">
        <f>INDEX('AEO 2022 52'!177:177,MATCH(L$67,'AEO 2022 52'!$13:$13,0))</f>
        <v>43.275115999999997</v>
      </c>
      <c r="M70">
        <f>INDEX('AEO 2022 52'!177:177,MATCH(M$67,'AEO 2022 52'!$13:$13,0))</f>
        <v>43.224688999999998</v>
      </c>
      <c r="N70">
        <f>INDEX('AEO 2022 52'!177:177,MATCH(N$67,'AEO 2022 52'!$13:$13,0))</f>
        <v>43.174312999999998</v>
      </c>
      <c r="O70">
        <f>INDEX('AEO 2022 52'!177:177,MATCH(O$67,'AEO 2022 52'!$13:$13,0))</f>
        <v>43.127136</v>
      </c>
      <c r="P70">
        <f>INDEX('AEO 2022 52'!177:177,MATCH(P$67,'AEO 2022 52'!$13:$13,0))</f>
        <v>43.062987999999997</v>
      </c>
      <c r="Q70">
        <f>INDEX('AEO 2022 52'!177:177,MATCH(Q$67,'AEO 2022 52'!$13:$13,0))</f>
        <v>43.001258999999997</v>
      </c>
      <c r="R70">
        <f>INDEX('AEO 2022 52'!177:177,MATCH(R$67,'AEO 2022 52'!$13:$13,0))</f>
        <v>42.948307</v>
      </c>
      <c r="S70">
        <f>INDEX('AEO 2022 52'!177:177,MATCH(S$67,'AEO 2022 52'!$13:$13,0))</f>
        <v>42.899906000000001</v>
      </c>
      <c r="T70">
        <f>INDEX('AEO 2022 52'!177:177,MATCH(T$67,'AEO 2022 52'!$13:$13,0))</f>
        <v>42.855651999999999</v>
      </c>
      <c r="U70">
        <f>INDEX('AEO 2022 52'!177:177,MATCH(U$67,'AEO 2022 52'!$13:$13,0))</f>
        <v>42.813831</v>
      </c>
      <c r="V70">
        <f>INDEX('AEO 2022 52'!177:177,MATCH(V$67,'AEO 2022 52'!$13:$13,0))</f>
        <v>42.777416000000002</v>
      </c>
      <c r="W70">
        <f>INDEX('AEO 2022 52'!177:177,MATCH(W$67,'AEO 2022 52'!$13:$13,0))</f>
        <v>42.742496000000003</v>
      </c>
      <c r="X70">
        <f>INDEX('AEO 2022 52'!177:177,MATCH(X$67,'AEO 2022 52'!$13:$13,0))</f>
        <v>42.710514000000003</v>
      </c>
      <c r="Y70">
        <f>INDEX('AEO 2022 52'!177:177,MATCH(Y$67,'AEO 2022 52'!$13:$13,0))</f>
        <v>42.680751999999998</v>
      </c>
      <c r="Z70">
        <f>INDEX('AEO 2022 52'!177:177,MATCH(Z$67,'AEO 2022 52'!$13:$13,0))</f>
        <v>42.654457000000001</v>
      </c>
      <c r="AA70">
        <f>INDEX('AEO 2022 52'!177:177,MATCH(AA$67,'AEO 2022 52'!$13:$13,0))</f>
        <v>42.630420999999998</v>
      </c>
      <c r="AB70">
        <f>INDEX('AEO 2022 52'!177:177,MATCH(AB$67,'AEO 2022 52'!$13:$13,0))</f>
        <v>42.608840999999998</v>
      </c>
      <c r="AC70">
        <f>INDEX('AEO 2022 52'!177:177,MATCH(AC$67,'AEO 2022 52'!$13:$13,0))</f>
        <v>42.588566</v>
      </c>
      <c r="AD70">
        <f>INDEX('AEO 2022 52'!177:177,MATCH(AD$67,'AEO 2022 52'!$13:$13,0))</f>
        <v>42.570720999999999</v>
      </c>
      <c r="AE70">
        <f>INDEX('AEO 2022 52'!177:177,MATCH(AE$67,'AEO 2022 52'!$13:$13,0))</f>
        <v>42.554253000000003</v>
      </c>
      <c r="AF70">
        <f>INDEX('AEO 2022 52'!177:177,MATCH(AF$67,'AEO 2022 52'!$13:$13,0))</f>
        <v>42.518107999999998</v>
      </c>
    </row>
    <row r="71" spans="1:32" x14ac:dyDescent="0.25">
      <c r="A71" t="str">
        <f>'AEO 2021 52'!A171</f>
        <v>Compact Cars</v>
      </c>
      <c r="B71">
        <f>INDEX('AEO 2021 52'!171:171,MATCH(B$67,'AEO 2021 52'!$14:$14,0))</f>
        <v>40.415759999999999</v>
      </c>
      <c r="C71">
        <f>INDEX('AEO 2022 52'!178:178,MATCH(C$67,'AEO 2022 52'!$13:$13,0))</f>
        <v>37.984875000000002</v>
      </c>
      <c r="D71">
        <f>INDEX('AEO 2022 52'!178:178,MATCH(D$67,'AEO 2022 52'!$13:$13,0))</f>
        <v>37.390571999999999</v>
      </c>
      <c r="E71">
        <f>INDEX('AEO 2022 52'!178:178,MATCH(E$67,'AEO 2022 52'!$13:$13,0))</f>
        <v>36.928370999999999</v>
      </c>
      <c r="F71">
        <f>INDEX('AEO 2022 52'!178:178,MATCH(F$67,'AEO 2022 52'!$13:$13,0))</f>
        <v>36.560867000000002</v>
      </c>
      <c r="G71">
        <f>INDEX('AEO 2022 52'!178:178,MATCH(G$67,'AEO 2022 52'!$13:$13,0))</f>
        <v>36.386702999999997</v>
      </c>
      <c r="H71">
        <f>INDEX('AEO 2022 52'!178:178,MATCH(H$67,'AEO 2022 52'!$13:$13,0))</f>
        <v>36.224682000000001</v>
      </c>
      <c r="I71">
        <f>INDEX('AEO 2022 52'!178:178,MATCH(I$67,'AEO 2022 52'!$13:$13,0))</f>
        <v>36.081127000000002</v>
      </c>
      <c r="J71">
        <f>INDEX('AEO 2022 52'!178:178,MATCH(J$67,'AEO 2022 52'!$13:$13,0))</f>
        <v>35.973671000000003</v>
      </c>
      <c r="K71">
        <f>INDEX('AEO 2022 52'!178:178,MATCH(K$67,'AEO 2022 52'!$13:$13,0))</f>
        <v>35.876949000000003</v>
      </c>
      <c r="L71">
        <f>INDEX('AEO 2022 52'!178:178,MATCH(L$67,'AEO 2022 52'!$13:$13,0))</f>
        <v>35.801276999999999</v>
      </c>
      <c r="M71">
        <f>INDEX('AEO 2022 52'!178:178,MATCH(M$67,'AEO 2022 52'!$13:$13,0))</f>
        <v>35.743862</v>
      </c>
      <c r="N71">
        <f>INDEX('AEO 2022 52'!178:178,MATCH(N$67,'AEO 2022 52'!$13:$13,0))</f>
        <v>35.687237000000003</v>
      </c>
      <c r="O71">
        <f>INDEX('AEO 2022 52'!178:178,MATCH(O$67,'AEO 2022 52'!$13:$13,0))</f>
        <v>35.634082999999997</v>
      </c>
      <c r="P71">
        <f>INDEX('AEO 2022 52'!178:178,MATCH(P$67,'AEO 2022 52'!$13:$13,0))</f>
        <v>35.565071000000003</v>
      </c>
      <c r="Q71">
        <f>INDEX('AEO 2022 52'!178:178,MATCH(Q$67,'AEO 2022 52'!$13:$13,0))</f>
        <v>35.499141999999999</v>
      </c>
      <c r="R71">
        <f>INDEX('AEO 2022 52'!178:178,MATCH(R$67,'AEO 2022 52'!$13:$13,0))</f>
        <v>35.443714</v>
      </c>
      <c r="S71">
        <f>INDEX('AEO 2022 52'!178:178,MATCH(S$67,'AEO 2022 52'!$13:$13,0))</f>
        <v>35.393420999999996</v>
      </c>
      <c r="T71">
        <f>INDEX('AEO 2022 52'!178:178,MATCH(T$67,'AEO 2022 52'!$13:$13,0))</f>
        <v>35.346660999999997</v>
      </c>
      <c r="U71">
        <f>INDEX('AEO 2022 52'!178:178,MATCH(U$67,'AEO 2022 52'!$13:$13,0))</f>
        <v>35.30254</v>
      </c>
      <c r="V71">
        <f>INDEX('AEO 2022 52'!178:178,MATCH(V$67,'AEO 2022 52'!$13:$13,0))</f>
        <v>35.262787000000003</v>
      </c>
      <c r="W71">
        <f>INDEX('AEO 2022 52'!178:178,MATCH(W$67,'AEO 2022 52'!$13:$13,0))</f>
        <v>35.225245999999999</v>
      </c>
      <c r="X71">
        <f>INDEX('AEO 2022 52'!178:178,MATCH(X$67,'AEO 2022 52'!$13:$13,0))</f>
        <v>35.190215999999999</v>
      </c>
      <c r="Y71">
        <f>INDEX('AEO 2022 52'!178:178,MATCH(Y$67,'AEO 2022 52'!$13:$13,0))</f>
        <v>35.157867000000003</v>
      </c>
      <c r="Z71">
        <f>INDEX('AEO 2022 52'!178:178,MATCH(Z$67,'AEO 2022 52'!$13:$13,0))</f>
        <v>35.128971</v>
      </c>
      <c r="AA71">
        <f>INDEX('AEO 2022 52'!178:178,MATCH(AA$67,'AEO 2022 52'!$13:$13,0))</f>
        <v>35.102505000000001</v>
      </c>
      <c r="AB71">
        <f>INDEX('AEO 2022 52'!178:178,MATCH(AB$67,'AEO 2022 52'!$13:$13,0))</f>
        <v>35.078465000000001</v>
      </c>
      <c r="AC71">
        <f>INDEX('AEO 2022 52'!178:178,MATCH(AC$67,'AEO 2022 52'!$13:$13,0))</f>
        <v>35.056128999999999</v>
      </c>
      <c r="AD71">
        <f>INDEX('AEO 2022 52'!178:178,MATCH(AD$67,'AEO 2022 52'!$13:$13,0))</f>
        <v>35.035567999999998</v>
      </c>
      <c r="AE71">
        <f>INDEX('AEO 2022 52'!178:178,MATCH(AE$67,'AEO 2022 52'!$13:$13,0))</f>
        <v>35.016925999999998</v>
      </c>
      <c r="AF71">
        <f>INDEX('AEO 2022 52'!178:178,MATCH(AF$67,'AEO 2022 52'!$13:$13,0))</f>
        <v>34.978428000000001</v>
      </c>
    </row>
    <row r="72" spans="1:32" x14ac:dyDescent="0.25">
      <c r="A72" t="str">
        <f>'AEO 2021 52'!A172</f>
        <v>Midsize Cars</v>
      </c>
      <c r="B72">
        <f>INDEX('AEO 2021 52'!172:172,MATCH(B$67,'AEO 2021 52'!$14:$14,0))</f>
        <v>40.282597000000003</v>
      </c>
      <c r="C72">
        <f>INDEX('AEO 2022 52'!179:179,MATCH(C$67,'AEO 2022 52'!$13:$13,0))</f>
        <v>39.450066</v>
      </c>
      <c r="D72">
        <f>INDEX('AEO 2022 52'!179:179,MATCH(D$67,'AEO 2022 52'!$13:$13,0))</f>
        <v>38.630012999999998</v>
      </c>
      <c r="E72">
        <f>INDEX('AEO 2022 52'!179:179,MATCH(E$67,'AEO 2022 52'!$13:$13,0))</f>
        <v>37.933411</v>
      </c>
      <c r="F72">
        <f>INDEX('AEO 2022 52'!179:179,MATCH(F$67,'AEO 2022 52'!$13:$13,0))</f>
        <v>37.325446999999997</v>
      </c>
      <c r="G72">
        <f>INDEX('AEO 2022 52'!179:179,MATCH(G$67,'AEO 2022 52'!$13:$13,0))</f>
        <v>37.054825000000001</v>
      </c>
      <c r="H72">
        <f>INDEX('AEO 2022 52'!179:179,MATCH(H$67,'AEO 2022 52'!$13:$13,0))</f>
        <v>36.856194000000002</v>
      </c>
      <c r="I72">
        <f>INDEX('AEO 2022 52'!179:179,MATCH(I$67,'AEO 2022 52'!$13:$13,0))</f>
        <v>36.698143000000002</v>
      </c>
      <c r="J72">
        <f>INDEX('AEO 2022 52'!179:179,MATCH(J$67,'AEO 2022 52'!$13:$13,0))</f>
        <v>36.586578000000003</v>
      </c>
      <c r="K72">
        <f>INDEX('AEO 2022 52'!179:179,MATCH(K$67,'AEO 2022 52'!$13:$13,0))</f>
        <v>36.47081</v>
      </c>
      <c r="L72">
        <f>INDEX('AEO 2022 52'!179:179,MATCH(L$67,'AEO 2022 52'!$13:$13,0))</f>
        <v>36.389957000000003</v>
      </c>
      <c r="M72">
        <f>INDEX('AEO 2022 52'!179:179,MATCH(M$67,'AEO 2022 52'!$13:$13,0))</f>
        <v>36.340912000000003</v>
      </c>
      <c r="N72">
        <f>INDEX('AEO 2022 52'!179:179,MATCH(N$67,'AEO 2022 52'!$13:$13,0))</f>
        <v>36.277209999999997</v>
      </c>
      <c r="O72">
        <f>INDEX('AEO 2022 52'!179:179,MATCH(O$67,'AEO 2022 52'!$13:$13,0))</f>
        <v>36.214931</v>
      </c>
      <c r="P72">
        <f>INDEX('AEO 2022 52'!179:179,MATCH(P$67,'AEO 2022 52'!$13:$13,0))</f>
        <v>36.135657999999999</v>
      </c>
      <c r="Q72">
        <f>INDEX('AEO 2022 52'!179:179,MATCH(Q$67,'AEO 2022 52'!$13:$13,0))</f>
        <v>36.059319000000002</v>
      </c>
      <c r="R72">
        <f>INDEX('AEO 2022 52'!179:179,MATCH(R$67,'AEO 2022 52'!$13:$13,0))</f>
        <v>36.001091000000002</v>
      </c>
      <c r="S72">
        <f>INDEX('AEO 2022 52'!179:179,MATCH(S$67,'AEO 2022 52'!$13:$13,0))</f>
        <v>35.947642999999999</v>
      </c>
      <c r="T72">
        <f>INDEX('AEO 2022 52'!179:179,MATCH(T$67,'AEO 2022 52'!$13:$13,0))</f>
        <v>35.897846000000001</v>
      </c>
      <c r="U72">
        <f>INDEX('AEO 2022 52'!179:179,MATCH(U$67,'AEO 2022 52'!$13:$13,0))</f>
        <v>35.850757999999999</v>
      </c>
      <c r="V72">
        <f>INDEX('AEO 2022 52'!179:179,MATCH(V$67,'AEO 2022 52'!$13:$13,0))</f>
        <v>35.811768000000001</v>
      </c>
      <c r="W72">
        <f>INDEX('AEO 2022 52'!179:179,MATCH(W$67,'AEO 2022 52'!$13:$13,0))</f>
        <v>35.774825999999997</v>
      </c>
      <c r="X72">
        <f>INDEX('AEO 2022 52'!179:179,MATCH(X$67,'AEO 2022 52'!$13:$13,0))</f>
        <v>35.740318000000002</v>
      </c>
      <c r="Y72">
        <f>INDEX('AEO 2022 52'!179:179,MATCH(Y$67,'AEO 2022 52'!$13:$13,0))</f>
        <v>35.708302000000003</v>
      </c>
      <c r="Z72">
        <f>INDEX('AEO 2022 52'!179:179,MATCH(Z$67,'AEO 2022 52'!$13:$13,0))</f>
        <v>35.681694</v>
      </c>
      <c r="AA72">
        <f>INDEX('AEO 2022 52'!179:179,MATCH(AA$67,'AEO 2022 52'!$13:$13,0))</f>
        <v>35.657330000000002</v>
      </c>
      <c r="AB72">
        <f>INDEX('AEO 2022 52'!179:179,MATCH(AB$67,'AEO 2022 52'!$13:$13,0))</f>
        <v>35.635288000000003</v>
      </c>
      <c r="AC72">
        <f>INDEX('AEO 2022 52'!179:179,MATCH(AC$67,'AEO 2022 52'!$13:$13,0))</f>
        <v>35.614826000000001</v>
      </c>
      <c r="AD72">
        <f>INDEX('AEO 2022 52'!179:179,MATCH(AD$67,'AEO 2022 52'!$13:$13,0))</f>
        <v>35.596066</v>
      </c>
      <c r="AE72">
        <f>INDEX('AEO 2022 52'!179:179,MATCH(AE$67,'AEO 2022 52'!$13:$13,0))</f>
        <v>35.579048</v>
      </c>
      <c r="AF72">
        <f>INDEX('AEO 2022 52'!179:179,MATCH(AF$67,'AEO 2022 52'!$13:$13,0))</f>
        <v>35.542102999999997</v>
      </c>
    </row>
    <row r="73" spans="1:32" x14ac:dyDescent="0.25">
      <c r="A73" t="str">
        <f>'AEO 2021 52'!A173</f>
        <v>Large Cars</v>
      </c>
      <c r="B73">
        <f>INDEX('AEO 2021 52'!173:173,MATCH(B$67,'AEO 2021 52'!$14:$14,0))</f>
        <v>0</v>
      </c>
      <c r="C73">
        <f>INDEX('AEO 2022 52'!180:180,MATCH(C$67,'AEO 2022 52'!$13:$13,0))</f>
        <v>0</v>
      </c>
      <c r="D73">
        <f>INDEX('AEO 2022 52'!180:180,MATCH(D$67,'AEO 2022 52'!$13:$13,0))</f>
        <v>0</v>
      </c>
      <c r="E73">
        <f>INDEX('AEO 2022 52'!180:180,MATCH(E$67,'AEO 2022 52'!$13:$13,0))</f>
        <v>0</v>
      </c>
      <c r="F73">
        <f>INDEX('AEO 2022 52'!180:180,MATCH(F$67,'AEO 2022 52'!$13:$13,0))</f>
        <v>0</v>
      </c>
      <c r="G73">
        <f>INDEX('AEO 2022 52'!180:180,MATCH(G$67,'AEO 2022 52'!$13:$13,0))</f>
        <v>0</v>
      </c>
      <c r="H73">
        <f>INDEX('AEO 2022 52'!180:180,MATCH(H$67,'AEO 2022 52'!$13:$13,0))</f>
        <v>0</v>
      </c>
      <c r="I73">
        <f>INDEX('AEO 2022 52'!180:180,MATCH(I$67,'AEO 2022 52'!$13:$13,0))</f>
        <v>0</v>
      </c>
      <c r="J73">
        <f>INDEX('AEO 2022 52'!180:180,MATCH(J$67,'AEO 2022 52'!$13:$13,0))</f>
        <v>0</v>
      </c>
      <c r="K73">
        <f>INDEX('AEO 2022 52'!180:180,MATCH(K$67,'AEO 2022 52'!$13:$13,0))</f>
        <v>0</v>
      </c>
      <c r="L73">
        <f>INDEX('AEO 2022 52'!180:180,MATCH(L$67,'AEO 2022 52'!$13:$13,0))</f>
        <v>0</v>
      </c>
      <c r="M73">
        <f>INDEX('AEO 2022 52'!180:180,MATCH(M$67,'AEO 2022 52'!$13:$13,0))</f>
        <v>0</v>
      </c>
      <c r="N73">
        <f>INDEX('AEO 2022 52'!180:180,MATCH(N$67,'AEO 2022 52'!$13:$13,0))</f>
        <v>0</v>
      </c>
      <c r="O73">
        <f>INDEX('AEO 2022 52'!180:180,MATCH(O$67,'AEO 2022 52'!$13:$13,0))</f>
        <v>0</v>
      </c>
      <c r="P73">
        <f>INDEX('AEO 2022 52'!180:180,MATCH(P$67,'AEO 2022 52'!$13:$13,0))</f>
        <v>0</v>
      </c>
      <c r="Q73">
        <f>INDEX('AEO 2022 52'!180:180,MATCH(Q$67,'AEO 2022 52'!$13:$13,0))</f>
        <v>0</v>
      </c>
      <c r="R73">
        <f>INDEX('AEO 2022 52'!180:180,MATCH(R$67,'AEO 2022 52'!$13:$13,0))</f>
        <v>0</v>
      </c>
      <c r="S73">
        <f>INDEX('AEO 2022 52'!180:180,MATCH(S$67,'AEO 2022 52'!$13:$13,0))</f>
        <v>0</v>
      </c>
      <c r="T73">
        <f>INDEX('AEO 2022 52'!180:180,MATCH(T$67,'AEO 2022 52'!$13:$13,0))</f>
        <v>0</v>
      </c>
      <c r="U73">
        <f>INDEX('AEO 2022 52'!180:180,MATCH(U$67,'AEO 2022 52'!$13:$13,0))</f>
        <v>0</v>
      </c>
      <c r="V73">
        <f>INDEX('AEO 2022 52'!180:180,MATCH(V$67,'AEO 2022 52'!$13:$13,0))</f>
        <v>0</v>
      </c>
      <c r="W73">
        <f>INDEX('AEO 2022 52'!180:180,MATCH(W$67,'AEO 2022 52'!$13:$13,0))</f>
        <v>0</v>
      </c>
      <c r="X73">
        <f>INDEX('AEO 2022 52'!180:180,MATCH(X$67,'AEO 2022 52'!$13:$13,0))</f>
        <v>0</v>
      </c>
      <c r="Y73">
        <f>INDEX('AEO 2022 52'!180:180,MATCH(Y$67,'AEO 2022 52'!$13:$13,0))</f>
        <v>0</v>
      </c>
      <c r="Z73">
        <f>INDEX('AEO 2022 52'!180:180,MATCH(Z$67,'AEO 2022 52'!$13:$13,0))</f>
        <v>0</v>
      </c>
      <c r="AA73">
        <f>INDEX('AEO 2022 52'!180:180,MATCH(AA$67,'AEO 2022 52'!$13:$13,0))</f>
        <v>0</v>
      </c>
      <c r="AB73">
        <f>INDEX('AEO 2022 52'!180:180,MATCH(AB$67,'AEO 2022 52'!$13:$13,0))</f>
        <v>0</v>
      </c>
      <c r="AC73">
        <f>INDEX('AEO 2022 52'!180:180,MATCH(AC$67,'AEO 2022 52'!$13:$13,0))</f>
        <v>0</v>
      </c>
      <c r="AD73">
        <f>INDEX('AEO 2022 52'!180:180,MATCH(AD$67,'AEO 2022 52'!$13:$13,0))</f>
        <v>0</v>
      </c>
      <c r="AE73">
        <f>INDEX('AEO 2022 52'!180:180,MATCH(AE$67,'AEO 2022 52'!$13:$13,0))</f>
        <v>0</v>
      </c>
      <c r="AF73">
        <f>INDEX('AEO 2022 52'!180:180,MATCH(AF$67,'AEO 2022 52'!$13:$13,0))</f>
        <v>0</v>
      </c>
    </row>
    <row r="74" spans="1:32" x14ac:dyDescent="0.25">
      <c r="A74" t="str">
        <f>'AEO 2021 52'!A174</f>
        <v>Two Seater Cars</v>
      </c>
      <c r="B74">
        <f>INDEX('AEO 2021 52'!174:174,MATCH(B$67,'AEO 2021 52'!$14:$14,0))</f>
        <v>117.438866</v>
      </c>
      <c r="C74">
        <f>INDEX('AEO 2022 52'!181:181,MATCH(C$67,'AEO 2022 52'!$13:$13,0))</f>
        <v>108.428375</v>
      </c>
      <c r="D74">
        <f>INDEX('AEO 2022 52'!181:181,MATCH(D$67,'AEO 2022 52'!$13:$13,0))</f>
        <v>107.411934</v>
      </c>
      <c r="E74">
        <f>INDEX('AEO 2022 52'!181:181,MATCH(E$67,'AEO 2022 52'!$13:$13,0))</f>
        <v>106.51148999999999</v>
      </c>
      <c r="F74">
        <f>INDEX('AEO 2022 52'!181:181,MATCH(F$67,'AEO 2022 52'!$13:$13,0))</f>
        <v>105.68787399999999</v>
      </c>
      <c r="G74">
        <f>INDEX('AEO 2022 52'!181:181,MATCH(G$67,'AEO 2022 52'!$13:$13,0))</f>
        <v>105.40057400000001</v>
      </c>
      <c r="H74">
        <f>INDEX('AEO 2022 52'!181:181,MATCH(H$67,'AEO 2022 52'!$13:$13,0))</f>
        <v>105.205673</v>
      </c>
      <c r="I74">
        <f>INDEX('AEO 2022 52'!181:181,MATCH(I$67,'AEO 2022 52'!$13:$13,0))</f>
        <v>105.016113</v>
      </c>
      <c r="J74">
        <f>INDEX('AEO 2022 52'!181:181,MATCH(J$67,'AEO 2022 52'!$13:$13,0))</f>
        <v>104.890907</v>
      </c>
      <c r="K74">
        <f>INDEX('AEO 2022 52'!181:181,MATCH(K$67,'AEO 2022 52'!$13:$13,0))</f>
        <v>104.740044</v>
      </c>
      <c r="L74">
        <f>INDEX('AEO 2022 52'!181:181,MATCH(L$67,'AEO 2022 52'!$13:$13,0))</f>
        <v>104.645515</v>
      </c>
      <c r="M74">
        <f>INDEX('AEO 2022 52'!181:181,MATCH(M$67,'AEO 2022 52'!$13:$13,0))</f>
        <v>104.59760300000001</v>
      </c>
      <c r="N74">
        <f>INDEX('AEO 2022 52'!181:181,MATCH(N$67,'AEO 2022 52'!$13:$13,0))</f>
        <v>104.51068100000001</v>
      </c>
      <c r="O74">
        <f>INDEX('AEO 2022 52'!181:181,MATCH(O$67,'AEO 2022 52'!$13:$13,0))</f>
        <v>104.423508</v>
      </c>
      <c r="P74">
        <f>INDEX('AEO 2022 52'!181:181,MATCH(P$67,'AEO 2022 52'!$13:$13,0))</f>
        <v>104.319267</v>
      </c>
      <c r="Q74">
        <f>INDEX('AEO 2022 52'!181:181,MATCH(Q$67,'AEO 2022 52'!$13:$13,0))</f>
        <v>104.21875799999999</v>
      </c>
      <c r="R74">
        <f>INDEX('AEO 2022 52'!181:181,MATCH(R$67,'AEO 2022 52'!$13:$13,0))</f>
        <v>104.148651</v>
      </c>
      <c r="S74">
        <f>INDEX('AEO 2022 52'!181:181,MATCH(S$67,'AEO 2022 52'!$13:$13,0))</f>
        <v>104.083916</v>
      </c>
      <c r="T74">
        <f>INDEX('AEO 2022 52'!181:181,MATCH(T$67,'AEO 2022 52'!$13:$13,0))</f>
        <v>104.022881</v>
      </c>
      <c r="U74">
        <f>INDEX('AEO 2022 52'!181:181,MATCH(U$67,'AEO 2022 52'!$13:$13,0))</f>
        <v>103.964394</v>
      </c>
      <c r="V74">
        <f>INDEX('AEO 2022 52'!181:181,MATCH(V$67,'AEO 2022 52'!$13:$13,0))</f>
        <v>103.92028000000001</v>
      </c>
      <c r="W74">
        <f>INDEX('AEO 2022 52'!181:181,MATCH(W$67,'AEO 2022 52'!$13:$13,0))</f>
        <v>103.877792</v>
      </c>
      <c r="X74">
        <f>INDEX('AEO 2022 52'!181:181,MATCH(X$67,'AEO 2022 52'!$13:$13,0))</f>
        <v>103.837997</v>
      </c>
      <c r="Y74">
        <f>INDEX('AEO 2022 52'!181:181,MATCH(Y$67,'AEO 2022 52'!$13:$13,0))</f>
        <v>103.799904</v>
      </c>
      <c r="Z74">
        <f>INDEX('AEO 2022 52'!181:181,MATCH(Z$67,'AEO 2022 52'!$13:$13,0))</f>
        <v>103.770653</v>
      </c>
      <c r="AA74">
        <f>INDEX('AEO 2022 52'!181:181,MATCH(AA$67,'AEO 2022 52'!$13:$13,0))</f>
        <v>103.743881</v>
      </c>
      <c r="AB74">
        <f>INDEX('AEO 2022 52'!181:181,MATCH(AB$67,'AEO 2022 52'!$13:$13,0))</f>
        <v>103.71974899999999</v>
      </c>
      <c r="AC74">
        <f>INDEX('AEO 2022 52'!181:181,MATCH(AC$67,'AEO 2022 52'!$13:$13,0))</f>
        <v>103.697281</v>
      </c>
      <c r="AD74">
        <f>INDEX('AEO 2022 52'!181:181,MATCH(AD$67,'AEO 2022 52'!$13:$13,0))</f>
        <v>103.676743</v>
      </c>
      <c r="AE74">
        <f>INDEX('AEO 2022 52'!181:181,MATCH(AE$67,'AEO 2022 52'!$13:$13,0))</f>
        <v>103.65785200000001</v>
      </c>
      <c r="AF74">
        <f>INDEX('AEO 2022 52'!181:181,MATCH(AF$67,'AEO 2022 52'!$13:$13,0))</f>
        <v>103.61911000000001</v>
      </c>
    </row>
    <row r="75" spans="1:32" x14ac:dyDescent="0.25">
      <c r="A75" t="str">
        <f>'AEO 2021 52'!A175</f>
        <v>Small Crossover Cars</v>
      </c>
      <c r="B75">
        <f>INDEX('AEO 2021 52'!175:175,MATCH(B$67,'AEO 2021 52'!$14:$14,0))</f>
        <v>40.310043</v>
      </c>
      <c r="C75">
        <f>INDEX('AEO 2022 52'!182:182,MATCH(C$67,'AEO 2022 52'!$13:$13,0))</f>
        <v>39.957568999999999</v>
      </c>
      <c r="D75">
        <f>INDEX('AEO 2022 52'!182:182,MATCH(D$67,'AEO 2022 52'!$13:$13,0))</f>
        <v>39.069781999999996</v>
      </c>
      <c r="E75">
        <f>INDEX('AEO 2022 52'!182:182,MATCH(E$67,'AEO 2022 52'!$13:$13,0))</f>
        <v>38.315716000000002</v>
      </c>
      <c r="F75">
        <f>INDEX('AEO 2022 52'!182:182,MATCH(F$67,'AEO 2022 52'!$13:$13,0))</f>
        <v>37.676566999999999</v>
      </c>
      <c r="G75">
        <f>INDEX('AEO 2022 52'!182:182,MATCH(G$67,'AEO 2022 52'!$13:$13,0))</f>
        <v>37.352715000000003</v>
      </c>
      <c r="H75">
        <f>INDEX('AEO 2022 52'!182:182,MATCH(H$67,'AEO 2022 52'!$13:$13,0))</f>
        <v>37.111916000000001</v>
      </c>
      <c r="I75">
        <f>INDEX('AEO 2022 52'!182:182,MATCH(I$67,'AEO 2022 52'!$13:$13,0))</f>
        <v>36.924731999999999</v>
      </c>
      <c r="J75">
        <f>INDEX('AEO 2022 52'!182:182,MATCH(J$67,'AEO 2022 52'!$13:$13,0))</f>
        <v>36.794983000000002</v>
      </c>
      <c r="K75">
        <f>INDEX('AEO 2022 52'!182:182,MATCH(K$67,'AEO 2022 52'!$13:$13,0))</f>
        <v>36.653151999999999</v>
      </c>
      <c r="L75">
        <f>INDEX('AEO 2022 52'!182:182,MATCH(L$67,'AEO 2022 52'!$13:$13,0))</f>
        <v>36.555526999999998</v>
      </c>
      <c r="M75">
        <f>INDEX('AEO 2022 52'!182:182,MATCH(M$67,'AEO 2022 52'!$13:$13,0))</f>
        <v>36.498939999999997</v>
      </c>
      <c r="N75">
        <f>INDEX('AEO 2022 52'!182:182,MATCH(N$67,'AEO 2022 52'!$13:$13,0))</f>
        <v>36.420273000000002</v>
      </c>
      <c r="O75">
        <f>INDEX('AEO 2022 52'!182:182,MATCH(O$67,'AEO 2022 52'!$13:$13,0))</f>
        <v>36.342159000000002</v>
      </c>
      <c r="P75">
        <f>INDEX('AEO 2022 52'!182:182,MATCH(P$67,'AEO 2022 52'!$13:$13,0))</f>
        <v>36.247971</v>
      </c>
      <c r="Q75">
        <f>INDEX('AEO 2022 52'!182:182,MATCH(Q$67,'AEO 2022 52'!$13:$13,0))</f>
        <v>36.157466999999997</v>
      </c>
      <c r="R75">
        <f>INDEX('AEO 2022 52'!182:182,MATCH(R$67,'AEO 2022 52'!$13:$13,0))</f>
        <v>36.089652999999998</v>
      </c>
      <c r="S75">
        <f>INDEX('AEO 2022 52'!182:182,MATCH(S$67,'AEO 2022 52'!$13:$13,0))</f>
        <v>36.027039000000002</v>
      </c>
      <c r="T75">
        <f>INDEX('AEO 2022 52'!182:182,MATCH(T$67,'AEO 2022 52'!$13:$13,0))</f>
        <v>35.968418</v>
      </c>
      <c r="U75">
        <f>INDEX('AEO 2022 52'!182:182,MATCH(U$67,'AEO 2022 52'!$13:$13,0))</f>
        <v>35.912745999999999</v>
      </c>
      <c r="V75">
        <f>INDEX('AEO 2022 52'!182:182,MATCH(V$67,'AEO 2022 52'!$13:$13,0))</f>
        <v>35.86739</v>
      </c>
      <c r="W75">
        <f>INDEX('AEO 2022 52'!182:182,MATCH(W$67,'AEO 2022 52'!$13:$13,0))</f>
        <v>35.824286999999998</v>
      </c>
      <c r="X75">
        <f>INDEX('AEO 2022 52'!182:182,MATCH(X$67,'AEO 2022 52'!$13:$13,0))</f>
        <v>35.783828999999997</v>
      </c>
      <c r="Y75">
        <f>INDEX('AEO 2022 52'!182:182,MATCH(Y$67,'AEO 2022 52'!$13:$13,0))</f>
        <v>35.746150999999998</v>
      </c>
      <c r="Z75">
        <f>INDEX('AEO 2022 52'!182:182,MATCH(Z$67,'AEO 2022 52'!$13:$13,0))</f>
        <v>35.714947000000002</v>
      </c>
      <c r="AA75">
        <f>INDEX('AEO 2022 52'!182:182,MATCH(AA$67,'AEO 2022 52'!$13:$13,0))</f>
        <v>35.687579999999997</v>
      </c>
      <c r="AB75">
        <f>INDEX('AEO 2022 52'!182:182,MATCH(AB$67,'AEO 2022 52'!$13:$13,0))</f>
        <v>35.662609000000003</v>
      </c>
      <c r="AC75">
        <f>INDEX('AEO 2022 52'!182:182,MATCH(AC$67,'AEO 2022 52'!$13:$13,0))</f>
        <v>35.639648000000001</v>
      </c>
      <c r="AD75">
        <f>INDEX('AEO 2022 52'!182:182,MATCH(AD$67,'AEO 2022 52'!$13:$13,0))</f>
        <v>35.617255999999998</v>
      </c>
      <c r="AE75">
        <f>INDEX('AEO 2022 52'!182:182,MATCH(AE$67,'AEO 2022 52'!$13:$13,0))</f>
        <v>35.597270999999999</v>
      </c>
      <c r="AF75">
        <f>INDEX('AEO 2022 52'!182:182,MATCH(AF$67,'AEO 2022 52'!$13:$13,0))</f>
        <v>35.557105999999997</v>
      </c>
    </row>
    <row r="76" spans="1:32" x14ac:dyDescent="0.25">
      <c r="A76" t="str">
        <f>'AEO 2021 52'!A176</f>
        <v>Large Crossover Cars</v>
      </c>
      <c r="B76">
        <f>INDEX('AEO 2021 52'!176:176,MATCH(B$67,'AEO 2021 52'!$14:$14,0))</f>
        <v>50.783000999999999</v>
      </c>
      <c r="C76">
        <f>INDEX('AEO 2022 52'!183:183,MATCH(C$67,'AEO 2022 52'!$13:$13,0))</f>
        <v>53.996882999999997</v>
      </c>
      <c r="D76">
        <f>INDEX('AEO 2022 52'!183:183,MATCH(D$67,'AEO 2022 52'!$13:$13,0))</f>
        <v>52.862445999999998</v>
      </c>
      <c r="E76">
        <f>INDEX('AEO 2022 52'!183:183,MATCH(E$67,'AEO 2022 52'!$13:$13,0))</f>
        <v>51.896515000000001</v>
      </c>
      <c r="F76">
        <f>INDEX('AEO 2022 52'!183:183,MATCH(F$67,'AEO 2022 52'!$13:$13,0))</f>
        <v>51.043568</v>
      </c>
      <c r="G76">
        <f>INDEX('AEO 2022 52'!183:183,MATCH(G$67,'AEO 2022 52'!$13:$13,0))</f>
        <v>50.644840000000002</v>
      </c>
      <c r="H76">
        <f>INDEX('AEO 2022 52'!183:183,MATCH(H$67,'AEO 2022 52'!$13:$13,0))</f>
        <v>50.334408000000003</v>
      </c>
      <c r="I76">
        <f>INDEX('AEO 2022 52'!183:183,MATCH(I$67,'AEO 2022 52'!$13:$13,0))</f>
        <v>50.084136999999998</v>
      </c>
      <c r="J76">
        <f>INDEX('AEO 2022 52'!183:183,MATCH(J$67,'AEO 2022 52'!$13:$13,0))</f>
        <v>49.905498999999999</v>
      </c>
      <c r="K76">
        <f>INDEX('AEO 2022 52'!183:183,MATCH(K$67,'AEO 2022 52'!$13:$13,0))</f>
        <v>49.715046000000001</v>
      </c>
      <c r="L76">
        <f>INDEX('AEO 2022 52'!183:183,MATCH(L$67,'AEO 2022 52'!$13:$13,0))</f>
        <v>49.578494999999997</v>
      </c>
      <c r="M76">
        <f>INDEX('AEO 2022 52'!183:183,MATCH(M$67,'AEO 2022 52'!$13:$13,0))</f>
        <v>49.491473999999997</v>
      </c>
      <c r="N76">
        <f>INDEX('AEO 2022 52'!183:183,MATCH(N$67,'AEO 2022 52'!$13:$13,0))</f>
        <v>49.379803000000003</v>
      </c>
      <c r="O76">
        <f>INDEX('AEO 2022 52'!183:183,MATCH(O$67,'AEO 2022 52'!$13:$13,0))</f>
        <v>49.269717999999997</v>
      </c>
      <c r="P76">
        <f>INDEX('AEO 2022 52'!183:183,MATCH(P$67,'AEO 2022 52'!$13:$13,0))</f>
        <v>49.145190999999997</v>
      </c>
      <c r="Q76">
        <f>INDEX('AEO 2022 52'!183:183,MATCH(Q$67,'AEO 2022 52'!$13:$13,0))</f>
        <v>49.026741000000001</v>
      </c>
      <c r="R76">
        <f>INDEX('AEO 2022 52'!183:183,MATCH(R$67,'AEO 2022 52'!$13:$13,0))</f>
        <v>48.935741</v>
      </c>
      <c r="S76">
        <f>INDEX('AEO 2022 52'!183:183,MATCH(S$67,'AEO 2022 52'!$13:$13,0))</f>
        <v>48.851813999999997</v>
      </c>
      <c r="T76">
        <f>INDEX('AEO 2022 52'!183:183,MATCH(T$67,'AEO 2022 52'!$13:$13,0))</f>
        <v>48.772101999999997</v>
      </c>
      <c r="U76">
        <f>INDEX('AEO 2022 52'!183:183,MATCH(U$67,'AEO 2022 52'!$13:$13,0))</f>
        <v>48.695659999999997</v>
      </c>
      <c r="V76">
        <f>INDEX('AEO 2022 52'!183:183,MATCH(V$67,'AEO 2022 52'!$13:$13,0))</f>
        <v>48.631931000000002</v>
      </c>
      <c r="W76">
        <f>INDEX('AEO 2022 52'!183:183,MATCH(W$67,'AEO 2022 52'!$13:$13,0))</f>
        <v>48.570732</v>
      </c>
      <c r="X76">
        <f>INDEX('AEO 2022 52'!183:183,MATCH(X$67,'AEO 2022 52'!$13:$13,0))</f>
        <v>48.513168</v>
      </c>
      <c r="Y76">
        <f>INDEX('AEO 2022 52'!183:183,MATCH(Y$67,'AEO 2022 52'!$13:$13,0))</f>
        <v>48.458987999999998</v>
      </c>
      <c r="Z76">
        <f>INDEX('AEO 2022 52'!183:183,MATCH(Z$67,'AEO 2022 52'!$13:$13,0))</f>
        <v>48.413116000000002</v>
      </c>
      <c r="AA76">
        <f>INDEX('AEO 2022 52'!183:183,MATCH(AA$67,'AEO 2022 52'!$13:$13,0))</f>
        <v>48.370235000000001</v>
      </c>
      <c r="AB76">
        <f>INDEX('AEO 2022 52'!183:183,MATCH(AB$67,'AEO 2022 52'!$13:$13,0))</f>
        <v>48.330528000000001</v>
      </c>
      <c r="AC76">
        <f>INDEX('AEO 2022 52'!183:183,MATCH(AC$67,'AEO 2022 52'!$13:$13,0))</f>
        <v>48.294772999999999</v>
      </c>
      <c r="AD76">
        <f>INDEX('AEO 2022 52'!183:183,MATCH(AD$67,'AEO 2022 52'!$13:$13,0))</f>
        <v>48.259990999999999</v>
      </c>
      <c r="AE76">
        <f>INDEX('AEO 2022 52'!183:183,MATCH(AE$67,'AEO 2022 52'!$13:$13,0))</f>
        <v>48.228771000000002</v>
      </c>
      <c r="AF76">
        <f>INDEX('AEO 2022 52'!183:183,MATCH(AF$67,'AEO 2022 52'!$13:$13,0))</f>
        <v>48.177447999999998</v>
      </c>
    </row>
    <row r="77" spans="1:32" x14ac:dyDescent="0.25">
      <c r="A77" t="str">
        <f>'AEO 2021 52'!A177</f>
        <v>Small Pickup</v>
      </c>
      <c r="B77">
        <f>INDEX('AEO 2021 52'!177:177,MATCH(B$67,'AEO 2021 52'!$14:$14,0))</f>
        <v>0</v>
      </c>
      <c r="C77">
        <f>INDEX('AEO 2022 52'!184:184,MATCH(C$67,'AEO 2022 52'!$13:$13,0))</f>
        <v>0</v>
      </c>
      <c r="D77">
        <f>INDEX('AEO 2022 52'!184:184,MATCH(D$67,'AEO 2022 52'!$13:$13,0))</f>
        <v>0</v>
      </c>
      <c r="E77">
        <f>INDEX('AEO 2022 52'!184:184,MATCH(E$67,'AEO 2022 52'!$13:$13,0))</f>
        <v>0</v>
      </c>
      <c r="F77">
        <f>INDEX('AEO 2022 52'!184:184,MATCH(F$67,'AEO 2022 52'!$13:$13,0))</f>
        <v>0</v>
      </c>
      <c r="G77">
        <f>INDEX('AEO 2022 52'!184:184,MATCH(G$67,'AEO 2022 52'!$13:$13,0))</f>
        <v>0</v>
      </c>
      <c r="H77">
        <f>INDEX('AEO 2022 52'!184:184,MATCH(H$67,'AEO 2022 52'!$13:$13,0))</f>
        <v>0</v>
      </c>
      <c r="I77">
        <f>INDEX('AEO 2022 52'!184:184,MATCH(I$67,'AEO 2022 52'!$13:$13,0))</f>
        <v>0</v>
      </c>
      <c r="J77">
        <f>INDEX('AEO 2022 52'!184:184,MATCH(J$67,'AEO 2022 52'!$13:$13,0))</f>
        <v>0</v>
      </c>
      <c r="K77">
        <f>INDEX('AEO 2022 52'!184:184,MATCH(K$67,'AEO 2022 52'!$13:$13,0))</f>
        <v>0</v>
      </c>
      <c r="L77">
        <f>INDEX('AEO 2022 52'!184:184,MATCH(L$67,'AEO 2022 52'!$13:$13,0))</f>
        <v>0</v>
      </c>
      <c r="M77">
        <f>INDEX('AEO 2022 52'!184:184,MATCH(M$67,'AEO 2022 52'!$13:$13,0))</f>
        <v>0</v>
      </c>
      <c r="N77">
        <f>INDEX('AEO 2022 52'!184:184,MATCH(N$67,'AEO 2022 52'!$13:$13,0))</f>
        <v>0</v>
      </c>
      <c r="O77">
        <f>INDEX('AEO 2022 52'!184:184,MATCH(O$67,'AEO 2022 52'!$13:$13,0))</f>
        <v>0</v>
      </c>
      <c r="P77">
        <f>INDEX('AEO 2022 52'!184:184,MATCH(P$67,'AEO 2022 52'!$13:$13,0))</f>
        <v>0</v>
      </c>
      <c r="Q77">
        <f>INDEX('AEO 2022 52'!184:184,MATCH(Q$67,'AEO 2022 52'!$13:$13,0))</f>
        <v>0</v>
      </c>
      <c r="R77">
        <f>INDEX('AEO 2022 52'!184:184,MATCH(R$67,'AEO 2022 52'!$13:$13,0))</f>
        <v>0</v>
      </c>
      <c r="S77">
        <f>INDEX('AEO 2022 52'!184:184,MATCH(S$67,'AEO 2022 52'!$13:$13,0))</f>
        <v>0</v>
      </c>
      <c r="T77">
        <f>INDEX('AEO 2022 52'!184:184,MATCH(T$67,'AEO 2022 52'!$13:$13,0))</f>
        <v>0</v>
      </c>
      <c r="U77">
        <f>INDEX('AEO 2022 52'!184:184,MATCH(U$67,'AEO 2022 52'!$13:$13,0))</f>
        <v>0</v>
      </c>
      <c r="V77">
        <f>INDEX('AEO 2022 52'!184:184,MATCH(V$67,'AEO 2022 52'!$13:$13,0))</f>
        <v>0</v>
      </c>
      <c r="W77">
        <f>INDEX('AEO 2022 52'!184:184,MATCH(W$67,'AEO 2022 52'!$13:$13,0))</f>
        <v>0</v>
      </c>
      <c r="X77">
        <f>INDEX('AEO 2022 52'!184:184,MATCH(X$67,'AEO 2022 52'!$13:$13,0))</f>
        <v>0</v>
      </c>
      <c r="Y77">
        <f>INDEX('AEO 2022 52'!184:184,MATCH(Y$67,'AEO 2022 52'!$13:$13,0))</f>
        <v>0</v>
      </c>
      <c r="Z77">
        <f>INDEX('AEO 2022 52'!184:184,MATCH(Z$67,'AEO 2022 52'!$13:$13,0))</f>
        <v>0</v>
      </c>
      <c r="AA77">
        <f>INDEX('AEO 2022 52'!184:184,MATCH(AA$67,'AEO 2022 52'!$13:$13,0))</f>
        <v>0</v>
      </c>
      <c r="AB77">
        <f>INDEX('AEO 2022 52'!184:184,MATCH(AB$67,'AEO 2022 52'!$13:$13,0))</f>
        <v>0</v>
      </c>
      <c r="AC77">
        <f>INDEX('AEO 2022 52'!184:184,MATCH(AC$67,'AEO 2022 52'!$13:$13,0))</f>
        <v>0</v>
      </c>
      <c r="AD77">
        <f>INDEX('AEO 2022 52'!184:184,MATCH(AD$67,'AEO 2022 52'!$13:$13,0))</f>
        <v>0</v>
      </c>
      <c r="AE77">
        <f>INDEX('AEO 2022 52'!184:184,MATCH(AE$67,'AEO 2022 52'!$13:$13,0))</f>
        <v>0</v>
      </c>
      <c r="AF77">
        <f>INDEX('AEO 2022 52'!184:184,MATCH(AF$67,'AEO 2022 52'!$13:$13,0))</f>
        <v>0</v>
      </c>
    </row>
    <row r="78" spans="1:32" x14ac:dyDescent="0.25">
      <c r="A78" t="str">
        <f>'AEO 2021 52'!A178</f>
        <v>Large Pickup</v>
      </c>
      <c r="B78">
        <f>INDEX('AEO 2021 52'!178:178,MATCH(B$67,'AEO 2021 52'!$14:$14,0))</f>
        <v>0</v>
      </c>
      <c r="C78">
        <f>INDEX('AEO 2022 52'!185:185,MATCH(C$67,'AEO 2022 52'!$13:$13,0))</f>
        <v>0</v>
      </c>
      <c r="D78">
        <f>INDEX('AEO 2022 52'!185:185,MATCH(D$67,'AEO 2022 52'!$13:$13,0))</f>
        <v>0</v>
      </c>
      <c r="E78">
        <f>INDEX('AEO 2022 52'!185:185,MATCH(E$67,'AEO 2022 52'!$13:$13,0))</f>
        <v>0</v>
      </c>
      <c r="F78">
        <f>INDEX('AEO 2022 52'!185:185,MATCH(F$67,'AEO 2022 52'!$13:$13,0))</f>
        <v>0</v>
      </c>
      <c r="G78">
        <f>INDEX('AEO 2022 52'!185:185,MATCH(G$67,'AEO 2022 52'!$13:$13,0))</f>
        <v>0</v>
      </c>
      <c r="H78">
        <f>INDEX('AEO 2022 52'!185:185,MATCH(H$67,'AEO 2022 52'!$13:$13,0))</f>
        <v>0</v>
      </c>
      <c r="I78">
        <f>INDEX('AEO 2022 52'!185:185,MATCH(I$67,'AEO 2022 52'!$13:$13,0))</f>
        <v>0</v>
      </c>
      <c r="J78">
        <f>INDEX('AEO 2022 52'!185:185,MATCH(J$67,'AEO 2022 52'!$13:$13,0))</f>
        <v>0</v>
      </c>
      <c r="K78">
        <f>INDEX('AEO 2022 52'!185:185,MATCH(K$67,'AEO 2022 52'!$13:$13,0))</f>
        <v>0</v>
      </c>
      <c r="L78">
        <f>INDEX('AEO 2022 52'!185:185,MATCH(L$67,'AEO 2022 52'!$13:$13,0))</f>
        <v>0</v>
      </c>
      <c r="M78">
        <f>INDEX('AEO 2022 52'!185:185,MATCH(M$67,'AEO 2022 52'!$13:$13,0))</f>
        <v>0</v>
      </c>
      <c r="N78">
        <f>INDEX('AEO 2022 52'!185:185,MATCH(N$67,'AEO 2022 52'!$13:$13,0))</f>
        <v>0</v>
      </c>
      <c r="O78">
        <f>INDEX('AEO 2022 52'!185:185,MATCH(O$67,'AEO 2022 52'!$13:$13,0))</f>
        <v>0</v>
      </c>
      <c r="P78">
        <f>INDEX('AEO 2022 52'!185:185,MATCH(P$67,'AEO 2022 52'!$13:$13,0))</f>
        <v>0</v>
      </c>
      <c r="Q78">
        <f>INDEX('AEO 2022 52'!185:185,MATCH(Q$67,'AEO 2022 52'!$13:$13,0))</f>
        <v>0</v>
      </c>
      <c r="R78">
        <f>INDEX('AEO 2022 52'!185:185,MATCH(R$67,'AEO 2022 52'!$13:$13,0))</f>
        <v>0</v>
      </c>
      <c r="S78">
        <f>INDEX('AEO 2022 52'!185:185,MATCH(S$67,'AEO 2022 52'!$13:$13,0))</f>
        <v>0</v>
      </c>
      <c r="T78">
        <f>INDEX('AEO 2022 52'!185:185,MATCH(T$67,'AEO 2022 52'!$13:$13,0))</f>
        <v>0</v>
      </c>
      <c r="U78">
        <f>INDEX('AEO 2022 52'!185:185,MATCH(U$67,'AEO 2022 52'!$13:$13,0))</f>
        <v>0</v>
      </c>
      <c r="V78">
        <f>INDEX('AEO 2022 52'!185:185,MATCH(V$67,'AEO 2022 52'!$13:$13,0))</f>
        <v>0</v>
      </c>
      <c r="W78">
        <f>INDEX('AEO 2022 52'!185:185,MATCH(W$67,'AEO 2022 52'!$13:$13,0))</f>
        <v>0</v>
      </c>
      <c r="X78">
        <f>INDEX('AEO 2022 52'!185:185,MATCH(X$67,'AEO 2022 52'!$13:$13,0))</f>
        <v>0</v>
      </c>
      <c r="Y78">
        <f>INDEX('AEO 2022 52'!185:185,MATCH(Y$67,'AEO 2022 52'!$13:$13,0))</f>
        <v>0</v>
      </c>
      <c r="Z78">
        <f>INDEX('AEO 2022 52'!185:185,MATCH(Z$67,'AEO 2022 52'!$13:$13,0))</f>
        <v>0</v>
      </c>
      <c r="AA78">
        <f>INDEX('AEO 2022 52'!185:185,MATCH(AA$67,'AEO 2022 52'!$13:$13,0))</f>
        <v>0</v>
      </c>
      <c r="AB78">
        <f>INDEX('AEO 2022 52'!185:185,MATCH(AB$67,'AEO 2022 52'!$13:$13,0))</f>
        <v>0</v>
      </c>
      <c r="AC78">
        <f>INDEX('AEO 2022 52'!185:185,MATCH(AC$67,'AEO 2022 52'!$13:$13,0))</f>
        <v>0</v>
      </c>
      <c r="AD78">
        <f>INDEX('AEO 2022 52'!185:185,MATCH(AD$67,'AEO 2022 52'!$13:$13,0))</f>
        <v>0</v>
      </c>
      <c r="AE78">
        <f>INDEX('AEO 2022 52'!185:185,MATCH(AE$67,'AEO 2022 52'!$13:$13,0))</f>
        <v>0</v>
      </c>
      <c r="AF78">
        <f>INDEX('AEO 2022 52'!185:185,MATCH(AF$67,'AEO 2022 52'!$13:$13,0))</f>
        <v>0</v>
      </c>
    </row>
    <row r="79" spans="1:32" x14ac:dyDescent="0.25">
      <c r="A79" t="str">
        <f>'AEO 2021 52'!A179</f>
        <v>Small Van</v>
      </c>
      <c r="B79">
        <f>INDEX('AEO 2021 52'!179:179,MATCH(B$67,'AEO 2021 52'!$14:$14,0))</f>
        <v>0</v>
      </c>
      <c r="C79">
        <f>INDEX('AEO 2022 52'!186:186,MATCH(C$67,'AEO 2022 52'!$13:$13,0))</f>
        <v>0</v>
      </c>
      <c r="D79">
        <f>INDEX('AEO 2022 52'!186:186,MATCH(D$67,'AEO 2022 52'!$13:$13,0))</f>
        <v>0</v>
      </c>
      <c r="E79">
        <f>INDEX('AEO 2022 52'!186:186,MATCH(E$67,'AEO 2022 52'!$13:$13,0))</f>
        <v>0</v>
      </c>
      <c r="F79">
        <f>INDEX('AEO 2022 52'!186:186,MATCH(F$67,'AEO 2022 52'!$13:$13,0))</f>
        <v>0</v>
      </c>
      <c r="G79">
        <f>INDEX('AEO 2022 52'!186:186,MATCH(G$67,'AEO 2022 52'!$13:$13,0))</f>
        <v>0</v>
      </c>
      <c r="H79">
        <f>INDEX('AEO 2022 52'!186:186,MATCH(H$67,'AEO 2022 52'!$13:$13,0))</f>
        <v>0</v>
      </c>
      <c r="I79">
        <f>INDEX('AEO 2022 52'!186:186,MATCH(I$67,'AEO 2022 52'!$13:$13,0))</f>
        <v>0</v>
      </c>
      <c r="J79">
        <f>INDEX('AEO 2022 52'!186:186,MATCH(J$67,'AEO 2022 52'!$13:$13,0))</f>
        <v>0</v>
      </c>
      <c r="K79">
        <f>INDEX('AEO 2022 52'!186:186,MATCH(K$67,'AEO 2022 52'!$13:$13,0))</f>
        <v>0</v>
      </c>
      <c r="L79">
        <f>INDEX('AEO 2022 52'!186:186,MATCH(L$67,'AEO 2022 52'!$13:$13,0))</f>
        <v>0</v>
      </c>
      <c r="M79">
        <f>INDEX('AEO 2022 52'!186:186,MATCH(M$67,'AEO 2022 52'!$13:$13,0))</f>
        <v>0</v>
      </c>
      <c r="N79">
        <f>INDEX('AEO 2022 52'!186:186,MATCH(N$67,'AEO 2022 52'!$13:$13,0))</f>
        <v>0</v>
      </c>
      <c r="O79">
        <f>INDEX('AEO 2022 52'!186:186,MATCH(O$67,'AEO 2022 52'!$13:$13,0))</f>
        <v>0</v>
      </c>
      <c r="P79">
        <f>INDEX('AEO 2022 52'!186:186,MATCH(P$67,'AEO 2022 52'!$13:$13,0))</f>
        <v>0</v>
      </c>
      <c r="Q79">
        <f>INDEX('AEO 2022 52'!186:186,MATCH(Q$67,'AEO 2022 52'!$13:$13,0))</f>
        <v>0</v>
      </c>
      <c r="R79">
        <f>INDEX('AEO 2022 52'!186:186,MATCH(R$67,'AEO 2022 52'!$13:$13,0))</f>
        <v>0</v>
      </c>
      <c r="S79">
        <f>INDEX('AEO 2022 52'!186:186,MATCH(S$67,'AEO 2022 52'!$13:$13,0))</f>
        <v>0</v>
      </c>
      <c r="T79">
        <f>INDEX('AEO 2022 52'!186:186,MATCH(T$67,'AEO 2022 52'!$13:$13,0))</f>
        <v>0</v>
      </c>
      <c r="U79">
        <f>INDEX('AEO 2022 52'!186:186,MATCH(U$67,'AEO 2022 52'!$13:$13,0))</f>
        <v>0</v>
      </c>
      <c r="V79">
        <f>INDEX('AEO 2022 52'!186:186,MATCH(V$67,'AEO 2022 52'!$13:$13,0))</f>
        <v>0</v>
      </c>
      <c r="W79">
        <f>INDEX('AEO 2022 52'!186:186,MATCH(W$67,'AEO 2022 52'!$13:$13,0))</f>
        <v>0</v>
      </c>
      <c r="X79">
        <f>INDEX('AEO 2022 52'!186:186,MATCH(X$67,'AEO 2022 52'!$13:$13,0))</f>
        <v>0</v>
      </c>
      <c r="Y79">
        <f>INDEX('AEO 2022 52'!186:186,MATCH(Y$67,'AEO 2022 52'!$13:$13,0))</f>
        <v>0</v>
      </c>
      <c r="Z79">
        <f>INDEX('AEO 2022 52'!186:186,MATCH(Z$67,'AEO 2022 52'!$13:$13,0))</f>
        <v>0</v>
      </c>
      <c r="AA79">
        <f>INDEX('AEO 2022 52'!186:186,MATCH(AA$67,'AEO 2022 52'!$13:$13,0))</f>
        <v>0</v>
      </c>
      <c r="AB79">
        <f>INDEX('AEO 2022 52'!186:186,MATCH(AB$67,'AEO 2022 52'!$13:$13,0))</f>
        <v>0</v>
      </c>
      <c r="AC79">
        <f>INDEX('AEO 2022 52'!186:186,MATCH(AC$67,'AEO 2022 52'!$13:$13,0))</f>
        <v>0</v>
      </c>
      <c r="AD79">
        <f>INDEX('AEO 2022 52'!186:186,MATCH(AD$67,'AEO 2022 52'!$13:$13,0))</f>
        <v>0</v>
      </c>
      <c r="AE79">
        <f>INDEX('AEO 2022 52'!186:186,MATCH(AE$67,'AEO 2022 52'!$13:$13,0))</f>
        <v>0</v>
      </c>
      <c r="AF79">
        <f>INDEX('AEO 2022 52'!186:186,MATCH(AF$67,'AEO 2022 52'!$13:$13,0))</f>
        <v>0</v>
      </c>
    </row>
    <row r="80" spans="1:32" x14ac:dyDescent="0.25">
      <c r="A80" t="str">
        <f>'AEO 2021 52'!A180</f>
        <v>Large Van</v>
      </c>
      <c r="B80">
        <f>INDEX('AEO 2021 52'!180:180,MATCH(B$67,'AEO 2021 52'!$14:$14,0))</f>
        <v>0</v>
      </c>
      <c r="C80">
        <f>INDEX('AEO 2022 52'!187:187,MATCH(C$67,'AEO 2022 52'!$13:$13,0))</f>
        <v>0</v>
      </c>
      <c r="D80">
        <f>INDEX('AEO 2022 52'!187:187,MATCH(D$67,'AEO 2022 52'!$13:$13,0))</f>
        <v>0</v>
      </c>
      <c r="E80">
        <f>INDEX('AEO 2022 52'!187:187,MATCH(E$67,'AEO 2022 52'!$13:$13,0))</f>
        <v>0</v>
      </c>
      <c r="F80">
        <f>INDEX('AEO 2022 52'!187:187,MATCH(F$67,'AEO 2022 52'!$13:$13,0))</f>
        <v>0</v>
      </c>
      <c r="G80">
        <f>INDEX('AEO 2022 52'!187:187,MATCH(G$67,'AEO 2022 52'!$13:$13,0))</f>
        <v>0</v>
      </c>
      <c r="H80">
        <f>INDEX('AEO 2022 52'!187:187,MATCH(H$67,'AEO 2022 52'!$13:$13,0))</f>
        <v>0</v>
      </c>
      <c r="I80">
        <f>INDEX('AEO 2022 52'!187:187,MATCH(I$67,'AEO 2022 52'!$13:$13,0))</f>
        <v>0</v>
      </c>
      <c r="J80">
        <f>INDEX('AEO 2022 52'!187:187,MATCH(J$67,'AEO 2022 52'!$13:$13,0))</f>
        <v>0</v>
      </c>
      <c r="K80">
        <f>INDEX('AEO 2022 52'!187:187,MATCH(K$67,'AEO 2022 52'!$13:$13,0))</f>
        <v>0</v>
      </c>
      <c r="L80">
        <f>INDEX('AEO 2022 52'!187:187,MATCH(L$67,'AEO 2022 52'!$13:$13,0))</f>
        <v>0</v>
      </c>
      <c r="M80">
        <f>INDEX('AEO 2022 52'!187:187,MATCH(M$67,'AEO 2022 52'!$13:$13,0))</f>
        <v>0</v>
      </c>
      <c r="N80">
        <f>INDEX('AEO 2022 52'!187:187,MATCH(N$67,'AEO 2022 52'!$13:$13,0))</f>
        <v>0</v>
      </c>
      <c r="O80">
        <f>INDEX('AEO 2022 52'!187:187,MATCH(O$67,'AEO 2022 52'!$13:$13,0))</f>
        <v>0</v>
      </c>
      <c r="P80">
        <f>INDEX('AEO 2022 52'!187:187,MATCH(P$67,'AEO 2022 52'!$13:$13,0))</f>
        <v>0</v>
      </c>
      <c r="Q80">
        <f>INDEX('AEO 2022 52'!187:187,MATCH(Q$67,'AEO 2022 52'!$13:$13,0))</f>
        <v>0</v>
      </c>
      <c r="R80">
        <f>INDEX('AEO 2022 52'!187:187,MATCH(R$67,'AEO 2022 52'!$13:$13,0))</f>
        <v>0</v>
      </c>
      <c r="S80">
        <f>INDEX('AEO 2022 52'!187:187,MATCH(S$67,'AEO 2022 52'!$13:$13,0))</f>
        <v>0</v>
      </c>
      <c r="T80">
        <f>INDEX('AEO 2022 52'!187:187,MATCH(T$67,'AEO 2022 52'!$13:$13,0))</f>
        <v>0</v>
      </c>
      <c r="U80">
        <f>INDEX('AEO 2022 52'!187:187,MATCH(U$67,'AEO 2022 52'!$13:$13,0))</f>
        <v>0</v>
      </c>
      <c r="V80">
        <f>INDEX('AEO 2022 52'!187:187,MATCH(V$67,'AEO 2022 52'!$13:$13,0))</f>
        <v>0</v>
      </c>
      <c r="W80">
        <f>INDEX('AEO 2022 52'!187:187,MATCH(W$67,'AEO 2022 52'!$13:$13,0))</f>
        <v>0</v>
      </c>
      <c r="X80">
        <f>INDEX('AEO 2022 52'!187:187,MATCH(X$67,'AEO 2022 52'!$13:$13,0))</f>
        <v>0</v>
      </c>
      <c r="Y80">
        <f>INDEX('AEO 2022 52'!187:187,MATCH(Y$67,'AEO 2022 52'!$13:$13,0))</f>
        <v>0</v>
      </c>
      <c r="Z80">
        <f>INDEX('AEO 2022 52'!187:187,MATCH(Z$67,'AEO 2022 52'!$13:$13,0))</f>
        <v>0</v>
      </c>
      <c r="AA80">
        <f>INDEX('AEO 2022 52'!187:187,MATCH(AA$67,'AEO 2022 52'!$13:$13,0))</f>
        <v>0</v>
      </c>
      <c r="AB80">
        <f>INDEX('AEO 2022 52'!187:187,MATCH(AB$67,'AEO 2022 52'!$13:$13,0))</f>
        <v>0</v>
      </c>
      <c r="AC80">
        <f>INDEX('AEO 2022 52'!187:187,MATCH(AC$67,'AEO 2022 52'!$13:$13,0))</f>
        <v>0</v>
      </c>
      <c r="AD80">
        <f>INDEX('AEO 2022 52'!187:187,MATCH(AD$67,'AEO 2022 52'!$13:$13,0))</f>
        <v>0</v>
      </c>
      <c r="AE80">
        <f>INDEX('AEO 2022 52'!187:187,MATCH(AE$67,'AEO 2022 52'!$13:$13,0))</f>
        <v>0</v>
      </c>
      <c r="AF80">
        <f>INDEX('AEO 2022 52'!187:187,MATCH(AF$67,'AEO 2022 52'!$13:$13,0))</f>
        <v>0</v>
      </c>
    </row>
    <row r="81" spans="1:32" x14ac:dyDescent="0.25">
      <c r="A81" t="str">
        <f>'AEO 2021 52'!A181</f>
        <v>Small Utility</v>
      </c>
      <c r="B81">
        <f>INDEX('AEO 2021 52'!181:181,MATCH(B$67,'AEO 2021 52'!$14:$14,0))</f>
        <v>0</v>
      </c>
      <c r="C81">
        <f>INDEX('AEO 2022 52'!188:188,MATCH(C$67,'AEO 2022 52'!$13:$13,0))</f>
        <v>0</v>
      </c>
      <c r="D81">
        <f>INDEX('AEO 2022 52'!188:188,MATCH(D$67,'AEO 2022 52'!$13:$13,0))</f>
        <v>0</v>
      </c>
      <c r="E81">
        <f>INDEX('AEO 2022 52'!188:188,MATCH(E$67,'AEO 2022 52'!$13:$13,0))</f>
        <v>0</v>
      </c>
      <c r="F81">
        <f>INDEX('AEO 2022 52'!188:188,MATCH(F$67,'AEO 2022 52'!$13:$13,0))</f>
        <v>0</v>
      </c>
      <c r="G81">
        <f>INDEX('AEO 2022 52'!188:188,MATCH(G$67,'AEO 2022 52'!$13:$13,0))</f>
        <v>0</v>
      </c>
      <c r="H81">
        <f>INDEX('AEO 2022 52'!188:188,MATCH(H$67,'AEO 2022 52'!$13:$13,0))</f>
        <v>0</v>
      </c>
      <c r="I81">
        <f>INDEX('AEO 2022 52'!188:188,MATCH(I$67,'AEO 2022 52'!$13:$13,0))</f>
        <v>0</v>
      </c>
      <c r="J81">
        <f>INDEX('AEO 2022 52'!188:188,MATCH(J$67,'AEO 2022 52'!$13:$13,0))</f>
        <v>0</v>
      </c>
      <c r="K81">
        <f>INDEX('AEO 2022 52'!188:188,MATCH(K$67,'AEO 2022 52'!$13:$13,0))</f>
        <v>0</v>
      </c>
      <c r="L81">
        <f>INDEX('AEO 2022 52'!188:188,MATCH(L$67,'AEO 2022 52'!$13:$13,0))</f>
        <v>0</v>
      </c>
      <c r="M81">
        <f>INDEX('AEO 2022 52'!188:188,MATCH(M$67,'AEO 2022 52'!$13:$13,0))</f>
        <v>0</v>
      </c>
      <c r="N81">
        <f>INDEX('AEO 2022 52'!188:188,MATCH(N$67,'AEO 2022 52'!$13:$13,0))</f>
        <v>0</v>
      </c>
      <c r="O81">
        <f>INDEX('AEO 2022 52'!188:188,MATCH(O$67,'AEO 2022 52'!$13:$13,0))</f>
        <v>0</v>
      </c>
      <c r="P81">
        <f>INDEX('AEO 2022 52'!188:188,MATCH(P$67,'AEO 2022 52'!$13:$13,0))</f>
        <v>0</v>
      </c>
      <c r="Q81">
        <f>INDEX('AEO 2022 52'!188:188,MATCH(Q$67,'AEO 2022 52'!$13:$13,0))</f>
        <v>0</v>
      </c>
      <c r="R81">
        <f>INDEX('AEO 2022 52'!188:188,MATCH(R$67,'AEO 2022 52'!$13:$13,0))</f>
        <v>0</v>
      </c>
      <c r="S81">
        <f>INDEX('AEO 2022 52'!188:188,MATCH(S$67,'AEO 2022 52'!$13:$13,0))</f>
        <v>0</v>
      </c>
      <c r="T81">
        <f>INDEX('AEO 2022 52'!188:188,MATCH(T$67,'AEO 2022 52'!$13:$13,0))</f>
        <v>0</v>
      </c>
      <c r="U81">
        <f>INDEX('AEO 2022 52'!188:188,MATCH(U$67,'AEO 2022 52'!$13:$13,0))</f>
        <v>0</v>
      </c>
      <c r="V81">
        <f>INDEX('AEO 2022 52'!188:188,MATCH(V$67,'AEO 2022 52'!$13:$13,0))</f>
        <v>0</v>
      </c>
      <c r="W81">
        <f>INDEX('AEO 2022 52'!188:188,MATCH(W$67,'AEO 2022 52'!$13:$13,0))</f>
        <v>0</v>
      </c>
      <c r="X81">
        <f>INDEX('AEO 2022 52'!188:188,MATCH(X$67,'AEO 2022 52'!$13:$13,0))</f>
        <v>0</v>
      </c>
      <c r="Y81">
        <f>INDEX('AEO 2022 52'!188:188,MATCH(Y$67,'AEO 2022 52'!$13:$13,0))</f>
        <v>0</v>
      </c>
      <c r="Z81">
        <f>INDEX('AEO 2022 52'!188:188,MATCH(Z$67,'AEO 2022 52'!$13:$13,0))</f>
        <v>0</v>
      </c>
      <c r="AA81">
        <f>INDEX('AEO 2022 52'!188:188,MATCH(AA$67,'AEO 2022 52'!$13:$13,0))</f>
        <v>0</v>
      </c>
      <c r="AB81">
        <f>INDEX('AEO 2022 52'!188:188,MATCH(AB$67,'AEO 2022 52'!$13:$13,0))</f>
        <v>0</v>
      </c>
      <c r="AC81">
        <f>INDEX('AEO 2022 52'!188:188,MATCH(AC$67,'AEO 2022 52'!$13:$13,0))</f>
        <v>0</v>
      </c>
      <c r="AD81">
        <f>INDEX('AEO 2022 52'!188:188,MATCH(AD$67,'AEO 2022 52'!$13:$13,0))</f>
        <v>0</v>
      </c>
      <c r="AE81">
        <f>INDEX('AEO 2022 52'!188:188,MATCH(AE$67,'AEO 2022 52'!$13:$13,0))</f>
        <v>0</v>
      </c>
      <c r="AF81">
        <f>INDEX('AEO 2022 52'!188:188,MATCH(AF$67,'AEO 2022 52'!$13:$13,0))</f>
        <v>0</v>
      </c>
    </row>
    <row r="82" spans="1:32" x14ac:dyDescent="0.25">
      <c r="A82" t="str">
        <f>'AEO 2021 52'!A182</f>
        <v>Large Utility</v>
      </c>
      <c r="B82">
        <f>INDEX('AEO 2021 52'!182:182,MATCH(B$67,'AEO 2021 52'!$14:$14,0))</f>
        <v>0</v>
      </c>
      <c r="C82">
        <f>INDEX('AEO 2022 52'!189:189,MATCH(C$67,'AEO 2022 52'!$13:$13,0))</f>
        <v>0</v>
      </c>
      <c r="D82">
        <f>INDEX('AEO 2022 52'!189:189,MATCH(D$67,'AEO 2022 52'!$13:$13,0))</f>
        <v>0</v>
      </c>
      <c r="E82">
        <f>INDEX('AEO 2022 52'!189:189,MATCH(E$67,'AEO 2022 52'!$13:$13,0))</f>
        <v>0</v>
      </c>
      <c r="F82">
        <f>INDEX('AEO 2022 52'!189:189,MATCH(F$67,'AEO 2022 52'!$13:$13,0))</f>
        <v>0</v>
      </c>
      <c r="G82">
        <f>INDEX('AEO 2022 52'!189:189,MATCH(G$67,'AEO 2022 52'!$13:$13,0))</f>
        <v>0</v>
      </c>
      <c r="H82">
        <f>INDEX('AEO 2022 52'!189:189,MATCH(H$67,'AEO 2022 52'!$13:$13,0))</f>
        <v>0</v>
      </c>
      <c r="I82">
        <f>INDEX('AEO 2022 52'!189:189,MATCH(I$67,'AEO 2022 52'!$13:$13,0))</f>
        <v>0</v>
      </c>
      <c r="J82">
        <f>INDEX('AEO 2022 52'!189:189,MATCH(J$67,'AEO 2022 52'!$13:$13,0))</f>
        <v>0</v>
      </c>
      <c r="K82">
        <f>INDEX('AEO 2022 52'!189:189,MATCH(K$67,'AEO 2022 52'!$13:$13,0))</f>
        <v>0</v>
      </c>
      <c r="L82">
        <f>INDEX('AEO 2022 52'!189:189,MATCH(L$67,'AEO 2022 52'!$13:$13,0))</f>
        <v>0</v>
      </c>
      <c r="M82">
        <f>INDEX('AEO 2022 52'!189:189,MATCH(M$67,'AEO 2022 52'!$13:$13,0))</f>
        <v>0</v>
      </c>
      <c r="N82">
        <f>INDEX('AEO 2022 52'!189:189,MATCH(N$67,'AEO 2022 52'!$13:$13,0))</f>
        <v>0</v>
      </c>
      <c r="O82">
        <f>INDEX('AEO 2022 52'!189:189,MATCH(O$67,'AEO 2022 52'!$13:$13,0))</f>
        <v>0</v>
      </c>
      <c r="P82">
        <f>INDEX('AEO 2022 52'!189:189,MATCH(P$67,'AEO 2022 52'!$13:$13,0))</f>
        <v>0</v>
      </c>
      <c r="Q82">
        <f>INDEX('AEO 2022 52'!189:189,MATCH(Q$67,'AEO 2022 52'!$13:$13,0))</f>
        <v>0</v>
      </c>
      <c r="R82">
        <f>INDEX('AEO 2022 52'!189:189,MATCH(R$67,'AEO 2022 52'!$13:$13,0))</f>
        <v>0</v>
      </c>
      <c r="S82">
        <f>INDEX('AEO 2022 52'!189:189,MATCH(S$67,'AEO 2022 52'!$13:$13,0))</f>
        <v>0</v>
      </c>
      <c r="T82">
        <f>INDEX('AEO 2022 52'!189:189,MATCH(T$67,'AEO 2022 52'!$13:$13,0))</f>
        <v>0</v>
      </c>
      <c r="U82">
        <f>INDEX('AEO 2022 52'!189:189,MATCH(U$67,'AEO 2022 52'!$13:$13,0))</f>
        <v>0</v>
      </c>
      <c r="V82">
        <f>INDEX('AEO 2022 52'!189:189,MATCH(V$67,'AEO 2022 52'!$13:$13,0))</f>
        <v>0</v>
      </c>
      <c r="W82">
        <f>INDEX('AEO 2022 52'!189:189,MATCH(W$67,'AEO 2022 52'!$13:$13,0))</f>
        <v>0</v>
      </c>
      <c r="X82">
        <f>INDEX('AEO 2022 52'!189:189,MATCH(X$67,'AEO 2022 52'!$13:$13,0))</f>
        <v>0</v>
      </c>
      <c r="Y82">
        <f>INDEX('AEO 2022 52'!189:189,MATCH(Y$67,'AEO 2022 52'!$13:$13,0))</f>
        <v>0</v>
      </c>
      <c r="Z82">
        <f>INDEX('AEO 2022 52'!189:189,MATCH(Z$67,'AEO 2022 52'!$13:$13,0))</f>
        <v>0</v>
      </c>
      <c r="AA82">
        <f>INDEX('AEO 2022 52'!189:189,MATCH(AA$67,'AEO 2022 52'!$13:$13,0))</f>
        <v>0</v>
      </c>
      <c r="AB82">
        <f>INDEX('AEO 2022 52'!189:189,MATCH(AB$67,'AEO 2022 52'!$13:$13,0))</f>
        <v>0</v>
      </c>
      <c r="AC82">
        <f>INDEX('AEO 2022 52'!189:189,MATCH(AC$67,'AEO 2022 52'!$13:$13,0))</f>
        <v>0</v>
      </c>
      <c r="AD82">
        <f>INDEX('AEO 2022 52'!189:189,MATCH(AD$67,'AEO 2022 52'!$13:$13,0))</f>
        <v>0</v>
      </c>
      <c r="AE82">
        <f>INDEX('AEO 2022 52'!189:189,MATCH(AE$67,'AEO 2022 52'!$13:$13,0))</f>
        <v>0</v>
      </c>
      <c r="AF82">
        <f>INDEX('AEO 2022 52'!189:189,MATCH(AF$67,'AEO 2022 52'!$13:$13,0))</f>
        <v>0</v>
      </c>
    </row>
    <row r="83" spans="1:32" x14ac:dyDescent="0.25">
      <c r="A83" t="str">
        <f>'AEO 2021 52'!A183</f>
        <v>Small Crossover Trucks</v>
      </c>
      <c r="B83">
        <f>INDEX('AEO 2021 52'!183:183,MATCH(B$67,'AEO 2021 52'!$14:$14,0))</f>
        <v>0</v>
      </c>
      <c r="C83">
        <f>INDEX('AEO 2022 52'!190:190,MATCH(C$67,'AEO 2022 52'!$13:$13,0))</f>
        <v>0</v>
      </c>
      <c r="D83">
        <f>INDEX('AEO 2022 52'!190:190,MATCH(D$67,'AEO 2022 52'!$13:$13,0))</f>
        <v>0</v>
      </c>
      <c r="E83">
        <f>INDEX('AEO 2022 52'!190:190,MATCH(E$67,'AEO 2022 52'!$13:$13,0))</f>
        <v>0</v>
      </c>
      <c r="F83">
        <f>INDEX('AEO 2022 52'!190:190,MATCH(F$67,'AEO 2022 52'!$13:$13,0))</f>
        <v>0</v>
      </c>
      <c r="G83">
        <f>INDEX('AEO 2022 52'!190:190,MATCH(G$67,'AEO 2022 52'!$13:$13,0))</f>
        <v>0</v>
      </c>
      <c r="H83">
        <f>INDEX('AEO 2022 52'!190:190,MATCH(H$67,'AEO 2022 52'!$13:$13,0))</f>
        <v>0</v>
      </c>
      <c r="I83">
        <f>INDEX('AEO 2022 52'!190:190,MATCH(I$67,'AEO 2022 52'!$13:$13,0))</f>
        <v>0</v>
      </c>
      <c r="J83">
        <f>INDEX('AEO 2022 52'!190:190,MATCH(J$67,'AEO 2022 52'!$13:$13,0))</f>
        <v>0</v>
      </c>
      <c r="K83">
        <f>INDEX('AEO 2022 52'!190:190,MATCH(K$67,'AEO 2022 52'!$13:$13,0))</f>
        <v>0</v>
      </c>
      <c r="L83">
        <f>INDEX('AEO 2022 52'!190:190,MATCH(L$67,'AEO 2022 52'!$13:$13,0))</f>
        <v>0</v>
      </c>
      <c r="M83">
        <f>INDEX('AEO 2022 52'!190:190,MATCH(M$67,'AEO 2022 52'!$13:$13,0))</f>
        <v>0</v>
      </c>
      <c r="N83">
        <f>INDEX('AEO 2022 52'!190:190,MATCH(N$67,'AEO 2022 52'!$13:$13,0))</f>
        <v>0</v>
      </c>
      <c r="O83">
        <f>INDEX('AEO 2022 52'!190:190,MATCH(O$67,'AEO 2022 52'!$13:$13,0))</f>
        <v>0</v>
      </c>
      <c r="P83">
        <f>INDEX('AEO 2022 52'!190:190,MATCH(P$67,'AEO 2022 52'!$13:$13,0))</f>
        <v>0</v>
      </c>
      <c r="Q83">
        <f>INDEX('AEO 2022 52'!190:190,MATCH(Q$67,'AEO 2022 52'!$13:$13,0))</f>
        <v>0</v>
      </c>
      <c r="R83">
        <f>INDEX('AEO 2022 52'!190:190,MATCH(R$67,'AEO 2022 52'!$13:$13,0))</f>
        <v>0</v>
      </c>
      <c r="S83">
        <f>INDEX('AEO 2022 52'!190:190,MATCH(S$67,'AEO 2022 52'!$13:$13,0))</f>
        <v>0</v>
      </c>
      <c r="T83">
        <f>INDEX('AEO 2022 52'!190:190,MATCH(T$67,'AEO 2022 52'!$13:$13,0))</f>
        <v>0</v>
      </c>
      <c r="U83">
        <f>INDEX('AEO 2022 52'!190:190,MATCH(U$67,'AEO 2022 52'!$13:$13,0))</f>
        <v>0</v>
      </c>
      <c r="V83">
        <f>INDEX('AEO 2022 52'!190:190,MATCH(V$67,'AEO 2022 52'!$13:$13,0))</f>
        <v>0</v>
      </c>
      <c r="W83">
        <f>INDEX('AEO 2022 52'!190:190,MATCH(W$67,'AEO 2022 52'!$13:$13,0))</f>
        <v>0</v>
      </c>
      <c r="X83">
        <f>INDEX('AEO 2022 52'!190:190,MATCH(X$67,'AEO 2022 52'!$13:$13,0))</f>
        <v>0</v>
      </c>
      <c r="Y83">
        <f>INDEX('AEO 2022 52'!190:190,MATCH(Y$67,'AEO 2022 52'!$13:$13,0))</f>
        <v>0</v>
      </c>
      <c r="Z83">
        <f>INDEX('AEO 2022 52'!190:190,MATCH(Z$67,'AEO 2022 52'!$13:$13,0))</f>
        <v>0</v>
      </c>
      <c r="AA83">
        <f>INDEX('AEO 2022 52'!190:190,MATCH(AA$67,'AEO 2022 52'!$13:$13,0))</f>
        <v>0</v>
      </c>
      <c r="AB83">
        <f>INDEX('AEO 2022 52'!190:190,MATCH(AB$67,'AEO 2022 52'!$13:$13,0))</f>
        <v>0</v>
      </c>
      <c r="AC83">
        <f>INDEX('AEO 2022 52'!190:190,MATCH(AC$67,'AEO 2022 52'!$13:$13,0))</f>
        <v>0</v>
      </c>
      <c r="AD83">
        <f>INDEX('AEO 2022 52'!190:190,MATCH(AD$67,'AEO 2022 52'!$13:$13,0))</f>
        <v>0</v>
      </c>
      <c r="AE83">
        <f>INDEX('AEO 2022 52'!190:190,MATCH(AE$67,'AEO 2022 52'!$13:$13,0))</f>
        <v>0</v>
      </c>
      <c r="AF83">
        <f>INDEX('AEO 2022 52'!190:190,MATCH(AF$67,'AEO 2022 52'!$13:$13,0))</f>
        <v>0</v>
      </c>
    </row>
    <row r="84" spans="1:32" x14ac:dyDescent="0.25">
      <c r="A84" t="str">
        <f>'AEO 2021 52'!A184</f>
        <v>Large Crossover Trucks</v>
      </c>
      <c r="B84">
        <f>INDEX('AEO 2021 52'!184:184,MATCH(B$67,'AEO 2021 52'!$14:$14,0))</f>
        <v>0</v>
      </c>
      <c r="C84">
        <f>INDEX('AEO 2022 52'!191:191,MATCH(C$67,'AEO 2022 52'!$13:$13,0))</f>
        <v>0</v>
      </c>
      <c r="D84">
        <f>INDEX('AEO 2022 52'!191:191,MATCH(D$67,'AEO 2022 52'!$13:$13,0))</f>
        <v>0</v>
      </c>
      <c r="E84">
        <f>INDEX('AEO 2022 52'!191:191,MATCH(E$67,'AEO 2022 52'!$13:$13,0))</f>
        <v>0</v>
      </c>
      <c r="F84">
        <f>INDEX('AEO 2022 52'!191:191,MATCH(F$67,'AEO 2022 52'!$13:$13,0))</f>
        <v>0</v>
      </c>
      <c r="G84">
        <f>INDEX('AEO 2022 52'!191:191,MATCH(G$67,'AEO 2022 52'!$13:$13,0))</f>
        <v>0</v>
      </c>
      <c r="H84">
        <f>INDEX('AEO 2022 52'!191:191,MATCH(H$67,'AEO 2022 52'!$13:$13,0))</f>
        <v>0</v>
      </c>
      <c r="I84">
        <f>INDEX('AEO 2022 52'!191:191,MATCH(I$67,'AEO 2022 52'!$13:$13,0))</f>
        <v>0</v>
      </c>
      <c r="J84">
        <f>INDEX('AEO 2022 52'!191:191,MATCH(J$67,'AEO 2022 52'!$13:$13,0))</f>
        <v>0</v>
      </c>
      <c r="K84">
        <f>INDEX('AEO 2022 52'!191:191,MATCH(K$67,'AEO 2022 52'!$13:$13,0))</f>
        <v>0</v>
      </c>
      <c r="L84">
        <f>INDEX('AEO 2022 52'!191:191,MATCH(L$67,'AEO 2022 52'!$13:$13,0))</f>
        <v>0</v>
      </c>
      <c r="M84">
        <f>INDEX('AEO 2022 52'!191:191,MATCH(M$67,'AEO 2022 52'!$13:$13,0))</f>
        <v>0</v>
      </c>
      <c r="N84">
        <f>INDEX('AEO 2022 52'!191:191,MATCH(N$67,'AEO 2022 52'!$13:$13,0))</f>
        <v>0</v>
      </c>
      <c r="O84">
        <f>INDEX('AEO 2022 52'!191:191,MATCH(O$67,'AEO 2022 52'!$13:$13,0))</f>
        <v>0</v>
      </c>
      <c r="P84">
        <f>INDEX('AEO 2022 52'!191:191,MATCH(P$67,'AEO 2022 52'!$13:$13,0))</f>
        <v>0</v>
      </c>
      <c r="Q84">
        <f>INDEX('AEO 2022 52'!191:191,MATCH(Q$67,'AEO 2022 52'!$13:$13,0))</f>
        <v>0</v>
      </c>
      <c r="R84">
        <f>INDEX('AEO 2022 52'!191:191,MATCH(R$67,'AEO 2022 52'!$13:$13,0))</f>
        <v>0</v>
      </c>
      <c r="S84">
        <f>INDEX('AEO 2022 52'!191:191,MATCH(S$67,'AEO 2022 52'!$13:$13,0))</f>
        <v>0</v>
      </c>
      <c r="T84">
        <f>INDEX('AEO 2022 52'!191:191,MATCH(T$67,'AEO 2022 52'!$13:$13,0))</f>
        <v>0</v>
      </c>
      <c r="U84">
        <f>INDEX('AEO 2022 52'!191:191,MATCH(U$67,'AEO 2022 52'!$13:$13,0))</f>
        <v>0</v>
      </c>
      <c r="V84">
        <f>INDEX('AEO 2022 52'!191:191,MATCH(V$67,'AEO 2022 52'!$13:$13,0))</f>
        <v>0</v>
      </c>
      <c r="W84">
        <f>INDEX('AEO 2022 52'!191:191,MATCH(W$67,'AEO 2022 52'!$13:$13,0))</f>
        <v>0</v>
      </c>
      <c r="X84">
        <f>INDEX('AEO 2022 52'!191:191,MATCH(X$67,'AEO 2022 52'!$13:$13,0))</f>
        <v>0</v>
      </c>
      <c r="Y84">
        <f>INDEX('AEO 2022 52'!191:191,MATCH(Y$67,'AEO 2022 52'!$13:$13,0))</f>
        <v>0</v>
      </c>
      <c r="Z84">
        <f>INDEX('AEO 2022 52'!191:191,MATCH(Z$67,'AEO 2022 52'!$13:$13,0))</f>
        <v>0</v>
      </c>
      <c r="AA84">
        <f>INDEX('AEO 2022 52'!191:191,MATCH(AA$67,'AEO 2022 52'!$13:$13,0))</f>
        <v>0</v>
      </c>
      <c r="AB84">
        <f>INDEX('AEO 2022 52'!191:191,MATCH(AB$67,'AEO 2022 52'!$13:$13,0))</f>
        <v>0</v>
      </c>
      <c r="AC84">
        <f>INDEX('AEO 2022 52'!191:191,MATCH(AC$67,'AEO 2022 52'!$13:$13,0))</f>
        <v>0</v>
      </c>
      <c r="AD84">
        <f>INDEX('AEO 2022 52'!191:191,MATCH(AD$67,'AEO 2022 52'!$13:$13,0))</f>
        <v>0</v>
      </c>
      <c r="AE84">
        <f>INDEX('AEO 2022 52'!191:191,MATCH(AE$67,'AEO 2022 52'!$13:$13,0))</f>
        <v>0</v>
      </c>
      <c r="AF84">
        <f>INDEX('AEO 2022 52'!191:191,MATCH(AF$67,'AEO 2022 52'!$13:$13,0))</f>
        <v>0</v>
      </c>
    </row>
    <row r="86" spans="1:32" x14ac:dyDescent="0.25">
      <c r="A86" t="s">
        <v>23</v>
      </c>
    </row>
    <row r="87" spans="1:32" x14ac:dyDescent="0.25">
      <c r="A87" t="str">
        <f>'AEO 2021 52'!A186</f>
        <v>Mini-compact Cars</v>
      </c>
      <c r="B87">
        <f>INDEX('AEO 2021 52'!186:186,MATCH(B$67,'AEO 2021 52'!$14:$14,0))</f>
        <v>0</v>
      </c>
      <c r="C87">
        <f>INDEX('AEO 2022 52'!194:194,MATCH(C$67,'AEO 2022 52'!$13:$13,0))</f>
        <v>0</v>
      </c>
      <c r="D87">
        <f>INDEX('AEO 2022 52'!194:194,MATCH(D$67,'AEO 2022 52'!$13:$13,0))</f>
        <v>0</v>
      </c>
      <c r="E87">
        <f>INDEX('AEO 2022 52'!194:194,MATCH(E$67,'AEO 2022 52'!$13:$13,0))</f>
        <v>0</v>
      </c>
      <c r="F87">
        <f>INDEX('AEO 2022 52'!194:194,MATCH(F$67,'AEO 2022 52'!$13:$13,0))</f>
        <v>0</v>
      </c>
      <c r="G87">
        <f>INDEX('AEO 2022 52'!194:194,MATCH(G$67,'AEO 2022 52'!$13:$13,0))</f>
        <v>0</v>
      </c>
      <c r="H87">
        <f>INDEX('AEO 2022 52'!194:194,MATCH(H$67,'AEO 2022 52'!$13:$13,0))</f>
        <v>0</v>
      </c>
      <c r="I87">
        <f>INDEX('AEO 2022 52'!194:194,MATCH(I$67,'AEO 2022 52'!$13:$13,0))</f>
        <v>0</v>
      </c>
      <c r="J87">
        <f>INDEX('AEO 2022 52'!194:194,MATCH(J$67,'AEO 2022 52'!$13:$13,0))</f>
        <v>0</v>
      </c>
      <c r="K87">
        <f>INDEX('AEO 2022 52'!194:194,MATCH(K$67,'AEO 2022 52'!$13:$13,0))</f>
        <v>0</v>
      </c>
      <c r="L87">
        <f>INDEX('AEO 2022 52'!194:194,MATCH(L$67,'AEO 2022 52'!$13:$13,0))</f>
        <v>0</v>
      </c>
      <c r="M87">
        <f>INDEX('AEO 2022 52'!194:194,MATCH(M$67,'AEO 2022 52'!$13:$13,0))</f>
        <v>0</v>
      </c>
      <c r="N87">
        <f>INDEX('AEO 2022 52'!194:194,MATCH(N$67,'AEO 2022 52'!$13:$13,0))</f>
        <v>0</v>
      </c>
      <c r="O87">
        <f>INDEX('AEO 2022 52'!194:194,MATCH(O$67,'AEO 2022 52'!$13:$13,0))</f>
        <v>0</v>
      </c>
      <c r="P87">
        <f>INDEX('AEO 2022 52'!194:194,MATCH(P$67,'AEO 2022 52'!$13:$13,0))</f>
        <v>0</v>
      </c>
      <c r="Q87">
        <f>INDEX('AEO 2022 52'!194:194,MATCH(Q$67,'AEO 2022 52'!$13:$13,0))</f>
        <v>0</v>
      </c>
      <c r="R87">
        <f>INDEX('AEO 2022 52'!194:194,MATCH(R$67,'AEO 2022 52'!$13:$13,0))</f>
        <v>0</v>
      </c>
      <c r="S87">
        <f>INDEX('AEO 2022 52'!194:194,MATCH(S$67,'AEO 2022 52'!$13:$13,0))</f>
        <v>0</v>
      </c>
      <c r="T87">
        <f>INDEX('AEO 2022 52'!194:194,MATCH(T$67,'AEO 2022 52'!$13:$13,0))</f>
        <v>0</v>
      </c>
      <c r="U87">
        <f>INDEX('AEO 2022 52'!194:194,MATCH(U$67,'AEO 2022 52'!$13:$13,0))</f>
        <v>0</v>
      </c>
      <c r="V87">
        <f>INDEX('AEO 2022 52'!194:194,MATCH(V$67,'AEO 2022 52'!$13:$13,0))</f>
        <v>0</v>
      </c>
      <c r="W87">
        <f>INDEX('AEO 2022 52'!194:194,MATCH(W$67,'AEO 2022 52'!$13:$13,0))</f>
        <v>0</v>
      </c>
      <c r="X87">
        <f>INDEX('AEO 2022 52'!194:194,MATCH(X$67,'AEO 2022 52'!$13:$13,0))</f>
        <v>0</v>
      </c>
      <c r="Y87">
        <f>INDEX('AEO 2022 52'!194:194,MATCH(Y$67,'AEO 2022 52'!$13:$13,0))</f>
        <v>0</v>
      </c>
      <c r="Z87">
        <f>INDEX('AEO 2022 52'!194:194,MATCH(Z$67,'AEO 2022 52'!$13:$13,0))</f>
        <v>0</v>
      </c>
      <c r="AA87">
        <f>INDEX('AEO 2022 52'!194:194,MATCH(AA$67,'AEO 2022 52'!$13:$13,0))</f>
        <v>0</v>
      </c>
      <c r="AB87">
        <f>INDEX('AEO 2022 52'!194:194,MATCH(AB$67,'AEO 2022 52'!$13:$13,0))</f>
        <v>0</v>
      </c>
      <c r="AC87">
        <f>INDEX('AEO 2022 52'!194:194,MATCH(AC$67,'AEO 2022 52'!$13:$13,0))</f>
        <v>0</v>
      </c>
      <c r="AD87">
        <f>INDEX('AEO 2022 52'!194:194,MATCH(AD$67,'AEO 2022 52'!$13:$13,0))</f>
        <v>0</v>
      </c>
      <c r="AE87">
        <f>INDEX('AEO 2022 52'!194:194,MATCH(AE$67,'AEO 2022 52'!$13:$13,0))</f>
        <v>0</v>
      </c>
      <c r="AF87">
        <f>INDEX('AEO 2022 52'!194:194,MATCH(AF$67,'AEO 2022 52'!$13:$13,0))</f>
        <v>0</v>
      </c>
    </row>
    <row r="88" spans="1:32" x14ac:dyDescent="0.25">
      <c r="A88" t="str">
        <f>'AEO 2021 52'!A187</f>
        <v>Subcompact Cars</v>
      </c>
      <c r="B88">
        <f>INDEX('AEO 2021 52'!187:187,MATCH(B$67,'AEO 2021 52'!$14:$14,0))</f>
        <v>58.685035999999997</v>
      </c>
      <c r="C88">
        <f>INDEX('AEO 2022 52'!195:195,MATCH(C$67,'AEO 2022 52'!$13:$13,0))</f>
        <v>49.708754999999996</v>
      </c>
      <c r="D88">
        <f>INDEX('AEO 2022 52'!195:195,MATCH(D$67,'AEO 2022 52'!$13:$13,0))</f>
        <v>48.845908999999999</v>
      </c>
      <c r="E88">
        <f>INDEX('AEO 2022 52'!195:195,MATCH(E$67,'AEO 2022 52'!$13:$13,0))</f>
        <v>48.162543999999997</v>
      </c>
      <c r="F88">
        <f>INDEX('AEO 2022 52'!195:195,MATCH(F$67,'AEO 2022 52'!$13:$13,0))</f>
        <v>47.609172999999998</v>
      </c>
      <c r="G88">
        <f>INDEX('AEO 2022 52'!195:195,MATCH(G$67,'AEO 2022 52'!$13:$13,0))</f>
        <v>47.217216000000001</v>
      </c>
      <c r="H88">
        <f>INDEX('AEO 2022 52'!195:195,MATCH(H$67,'AEO 2022 52'!$13:$13,0))</f>
        <v>46.916187000000001</v>
      </c>
      <c r="I88">
        <f>INDEX('AEO 2022 52'!195:195,MATCH(I$67,'AEO 2022 52'!$13:$13,0))</f>
        <v>46.696784999999998</v>
      </c>
      <c r="J88">
        <f>INDEX('AEO 2022 52'!195:195,MATCH(J$67,'AEO 2022 52'!$13:$13,0))</f>
        <v>46.512771999999998</v>
      </c>
      <c r="K88">
        <f>INDEX('AEO 2022 52'!195:195,MATCH(K$67,'AEO 2022 52'!$13:$13,0))</f>
        <v>46.351765</v>
      </c>
      <c r="L88">
        <f>INDEX('AEO 2022 52'!195:195,MATCH(L$67,'AEO 2022 52'!$13:$13,0))</f>
        <v>46.219109000000003</v>
      </c>
      <c r="M88">
        <f>INDEX('AEO 2022 52'!195:195,MATCH(M$67,'AEO 2022 52'!$13:$13,0))</f>
        <v>46.109279999999998</v>
      </c>
      <c r="N88">
        <f>INDEX('AEO 2022 52'!195:195,MATCH(N$67,'AEO 2022 52'!$13:$13,0))</f>
        <v>46.005001</v>
      </c>
      <c r="O88">
        <f>INDEX('AEO 2022 52'!195:195,MATCH(O$67,'AEO 2022 52'!$13:$13,0))</f>
        <v>45.906368000000001</v>
      </c>
      <c r="P88">
        <f>INDEX('AEO 2022 52'!195:195,MATCH(P$67,'AEO 2022 52'!$13:$13,0))</f>
        <v>45.793343</v>
      </c>
      <c r="Q88">
        <f>INDEX('AEO 2022 52'!195:195,MATCH(Q$67,'AEO 2022 52'!$13:$13,0))</f>
        <v>45.686610999999999</v>
      </c>
      <c r="R88">
        <f>INDEX('AEO 2022 52'!195:195,MATCH(R$67,'AEO 2022 52'!$13:$13,0))</f>
        <v>45.591610000000003</v>
      </c>
      <c r="S88">
        <f>INDEX('AEO 2022 52'!195:195,MATCH(S$67,'AEO 2022 52'!$13:$13,0))</f>
        <v>45.503898999999997</v>
      </c>
      <c r="T88">
        <f>INDEX('AEO 2022 52'!195:195,MATCH(T$67,'AEO 2022 52'!$13:$13,0))</f>
        <v>45.422671999999999</v>
      </c>
      <c r="U88">
        <f>INDEX('AEO 2022 52'!195:195,MATCH(U$67,'AEO 2022 52'!$13:$13,0))</f>
        <v>45.345356000000002</v>
      </c>
      <c r="V88">
        <f>INDEX('AEO 2022 52'!195:195,MATCH(V$67,'AEO 2022 52'!$13:$13,0))</f>
        <v>45.275252999999999</v>
      </c>
      <c r="W88">
        <f>INDEX('AEO 2022 52'!195:195,MATCH(W$67,'AEO 2022 52'!$13:$13,0))</f>
        <v>45.207684</v>
      </c>
      <c r="X88">
        <f>INDEX('AEO 2022 52'!195:195,MATCH(X$67,'AEO 2022 52'!$13:$13,0))</f>
        <v>45.144665000000003</v>
      </c>
      <c r="Y88">
        <f>INDEX('AEO 2022 52'!195:195,MATCH(Y$67,'AEO 2022 52'!$13:$13,0))</f>
        <v>45.085296999999997</v>
      </c>
      <c r="Z88">
        <f>INDEX('AEO 2022 52'!195:195,MATCH(Z$67,'AEO 2022 52'!$13:$13,0))</f>
        <v>45.030715999999998</v>
      </c>
      <c r="AA88">
        <f>INDEX('AEO 2022 52'!195:195,MATCH(AA$67,'AEO 2022 52'!$13:$13,0))</f>
        <v>44.97974</v>
      </c>
      <c r="AB88">
        <f>INDEX('AEO 2022 52'!195:195,MATCH(AB$67,'AEO 2022 52'!$13:$13,0))</f>
        <v>44.932696999999997</v>
      </c>
      <c r="AC88">
        <f>INDEX('AEO 2022 52'!195:195,MATCH(AC$67,'AEO 2022 52'!$13:$13,0))</f>
        <v>44.887829000000004</v>
      </c>
      <c r="AD88">
        <f>INDEX('AEO 2022 52'!195:195,MATCH(AD$67,'AEO 2022 52'!$13:$13,0))</f>
        <v>44.846684000000003</v>
      </c>
      <c r="AE88">
        <f>INDEX('AEO 2022 52'!195:195,MATCH(AE$67,'AEO 2022 52'!$13:$13,0))</f>
        <v>44.807850000000002</v>
      </c>
      <c r="AF88">
        <f>INDEX('AEO 2022 52'!195:195,MATCH(AF$67,'AEO 2022 52'!$13:$13,0))</f>
        <v>44.750186999999997</v>
      </c>
    </row>
    <row r="89" spans="1:32" x14ac:dyDescent="0.25">
      <c r="A89" t="str">
        <f>'AEO 2021 52'!A188</f>
        <v>Compact Cars</v>
      </c>
      <c r="B89">
        <f>INDEX('AEO 2021 52'!188:188,MATCH(B$67,'AEO 2021 52'!$14:$14,0))</f>
        <v>46.553417000000003</v>
      </c>
      <c r="C89">
        <f>INDEX('AEO 2022 52'!196:196,MATCH(C$67,'AEO 2022 52'!$13:$13,0))</f>
        <v>42.412936999999999</v>
      </c>
      <c r="D89">
        <f>INDEX('AEO 2022 52'!196:196,MATCH(D$67,'AEO 2022 52'!$13:$13,0))</f>
        <v>41.492645000000003</v>
      </c>
      <c r="E89">
        <f>INDEX('AEO 2022 52'!196:196,MATCH(E$67,'AEO 2022 52'!$13:$13,0))</f>
        <v>40.784077000000003</v>
      </c>
      <c r="F89">
        <f>INDEX('AEO 2022 52'!196:196,MATCH(F$67,'AEO 2022 52'!$13:$13,0))</f>
        <v>40.222225000000002</v>
      </c>
      <c r="G89">
        <f>INDEX('AEO 2022 52'!196:196,MATCH(G$67,'AEO 2022 52'!$13:$13,0))</f>
        <v>39.889468999999998</v>
      </c>
      <c r="H89">
        <f>INDEX('AEO 2022 52'!196:196,MATCH(H$67,'AEO 2022 52'!$13:$13,0))</f>
        <v>39.601447999999998</v>
      </c>
      <c r="I89">
        <f>INDEX('AEO 2022 52'!196:196,MATCH(I$67,'AEO 2022 52'!$13:$13,0))</f>
        <v>39.353206999999998</v>
      </c>
      <c r="J89">
        <f>INDEX('AEO 2022 52'!196:196,MATCH(J$67,'AEO 2022 52'!$13:$13,0))</f>
        <v>39.157829</v>
      </c>
      <c r="K89">
        <f>INDEX('AEO 2022 52'!196:196,MATCH(K$67,'AEO 2022 52'!$13:$13,0))</f>
        <v>38.984943000000001</v>
      </c>
      <c r="L89">
        <f>INDEX('AEO 2022 52'!196:196,MATCH(L$67,'AEO 2022 52'!$13:$13,0))</f>
        <v>38.841132999999999</v>
      </c>
      <c r="M89">
        <f>INDEX('AEO 2022 52'!196:196,MATCH(M$67,'AEO 2022 52'!$13:$13,0))</f>
        <v>38.721812999999997</v>
      </c>
      <c r="N89">
        <f>INDEX('AEO 2022 52'!196:196,MATCH(N$67,'AEO 2022 52'!$13:$13,0))</f>
        <v>38.609164999999997</v>
      </c>
      <c r="O89">
        <f>INDEX('AEO 2022 52'!196:196,MATCH(O$67,'AEO 2022 52'!$13:$13,0))</f>
        <v>38.503250000000001</v>
      </c>
      <c r="P89">
        <f>INDEX('AEO 2022 52'!196:196,MATCH(P$67,'AEO 2022 52'!$13:$13,0))</f>
        <v>38.383316000000001</v>
      </c>
      <c r="Q89">
        <f>INDEX('AEO 2022 52'!196:196,MATCH(Q$67,'AEO 2022 52'!$13:$13,0))</f>
        <v>38.270527000000001</v>
      </c>
      <c r="R89">
        <f>INDEX('AEO 2022 52'!196:196,MATCH(R$67,'AEO 2022 52'!$13:$13,0))</f>
        <v>38.171776000000001</v>
      </c>
      <c r="S89">
        <f>INDEX('AEO 2022 52'!196:196,MATCH(S$67,'AEO 2022 52'!$13:$13,0))</f>
        <v>38.081085000000002</v>
      </c>
      <c r="T89">
        <f>INDEX('AEO 2022 52'!196:196,MATCH(T$67,'AEO 2022 52'!$13:$13,0))</f>
        <v>37.996161999999998</v>
      </c>
      <c r="U89">
        <f>INDEX('AEO 2022 52'!196:196,MATCH(U$67,'AEO 2022 52'!$13:$13,0))</f>
        <v>37.915520000000001</v>
      </c>
      <c r="V89">
        <f>INDEX('AEO 2022 52'!196:196,MATCH(V$67,'AEO 2022 52'!$13:$13,0))</f>
        <v>37.840809</v>
      </c>
      <c r="W89">
        <f>INDEX('AEO 2022 52'!196:196,MATCH(W$67,'AEO 2022 52'!$13:$13,0))</f>
        <v>37.769592000000003</v>
      </c>
      <c r="X89">
        <f>INDEX('AEO 2022 52'!196:196,MATCH(X$67,'AEO 2022 52'!$13:$13,0))</f>
        <v>37.702449999999999</v>
      </c>
      <c r="Y89">
        <f>INDEX('AEO 2022 52'!196:196,MATCH(Y$67,'AEO 2022 52'!$13:$13,0))</f>
        <v>37.639541999999999</v>
      </c>
      <c r="Z89">
        <f>INDEX('AEO 2022 52'!196:196,MATCH(Z$67,'AEO 2022 52'!$13:$13,0))</f>
        <v>37.581435999999997</v>
      </c>
      <c r="AA89">
        <f>INDEX('AEO 2022 52'!196:196,MATCH(AA$67,'AEO 2022 52'!$13:$13,0))</f>
        <v>37.527203</v>
      </c>
      <c r="AB89">
        <f>INDEX('AEO 2022 52'!196:196,MATCH(AB$67,'AEO 2022 52'!$13:$13,0))</f>
        <v>37.476883000000001</v>
      </c>
      <c r="AC89">
        <f>INDEX('AEO 2022 52'!196:196,MATCH(AC$67,'AEO 2022 52'!$13:$13,0))</f>
        <v>37.429268</v>
      </c>
      <c r="AD89">
        <f>INDEX('AEO 2022 52'!196:196,MATCH(AD$67,'AEO 2022 52'!$13:$13,0))</f>
        <v>37.384501999999998</v>
      </c>
      <c r="AE89">
        <f>INDEX('AEO 2022 52'!196:196,MATCH(AE$67,'AEO 2022 52'!$13:$13,0))</f>
        <v>37.342776999999998</v>
      </c>
      <c r="AF89">
        <f>INDEX('AEO 2022 52'!196:196,MATCH(AF$67,'AEO 2022 52'!$13:$13,0))</f>
        <v>37.281979</v>
      </c>
    </row>
    <row r="90" spans="1:32" x14ac:dyDescent="0.25">
      <c r="A90" t="str">
        <f>'AEO 2021 52'!A189</f>
        <v>Midsize Cars</v>
      </c>
      <c r="B90">
        <f>INDEX('AEO 2021 52'!189:189,MATCH(B$67,'AEO 2021 52'!$14:$14,0))</f>
        <v>46.540622999999997</v>
      </c>
      <c r="C90">
        <f>INDEX('AEO 2022 52'!197:197,MATCH(C$67,'AEO 2022 52'!$13:$13,0))</f>
        <v>43.723049000000003</v>
      </c>
      <c r="D90">
        <f>INDEX('AEO 2022 52'!197:197,MATCH(D$67,'AEO 2022 52'!$13:$13,0))</f>
        <v>42.587333999999998</v>
      </c>
      <c r="E90">
        <f>INDEX('AEO 2022 52'!197:197,MATCH(E$67,'AEO 2022 52'!$13:$13,0))</f>
        <v>41.651493000000002</v>
      </c>
      <c r="F90">
        <f>INDEX('AEO 2022 52'!197:197,MATCH(F$67,'AEO 2022 52'!$13:$13,0))</f>
        <v>40.852229999999999</v>
      </c>
      <c r="G90">
        <f>INDEX('AEO 2022 52'!197:197,MATCH(G$67,'AEO 2022 52'!$13:$13,0))</f>
        <v>40.416111000000001</v>
      </c>
      <c r="H90">
        <f>INDEX('AEO 2022 52'!197:197,MATCH(H$67,'AEO 2022 52'!$13:$13,0))</f>
        <v>40.087947999999997</v>
      </c>
      <c r="I90">
        <f>INDEX('AEO 2022 52'!197:197,MATCH(I$67,'AEO 2022 52'!$13:$13,0))</f>
        <v>39.829914000000002</v>
      </c>
      <c r="J90">
        <f>INDEX('AEO 2022 52'!197:197,MATCH(J$67,'AEO 2022 52'!$13:$13,0))</f>
        <v>39.633698000000003</v>
      </c>
      <c r="K90">
        <f>INDEX('AEO 2022 52'!197:197,MATCH(K$67,'AEO 2022 52'!$13:$13,0))</f>
        <v>39.444988000000002</v>
      </c>
      <c r="L90">
        <f>INDEX('AEO 2022 52'!197:197,MATCH(L$67,'AEO 2022 52'!$13:$13,0))</f>
        <v>39.298988000000001</v>
      </c>
      <c r="M90">
        <f>INDEX('AEO 2022 52'!197:197,MATCH(M$67,'AEO 2022 52'!$13:$13,0))</f>
        <v>39.190693000000003</v>
      </c>
      <c r="N90">
        <f>INDEX('AEO 2022 52'!197:197,MATCH(N$67,'AEO 2022 52'!$13:$13,0))</f>
        <v>39.073245999999997</v>
      </c>
      <c r="O90">
        <f>INDEX('AEO 2022 52'!197:197,MATCH(O$67,'AEO 2022 52'!$13:$13,0))</f>
        <v>38.959721000000002</v>
      </c>
      <c r="P90">
        <f>INDEX('AEO 2022 52'!197:197,MATCH(P$67,'AEO 2022 52'!$13:$13,0))</f>
        <v>38.831561999999998</v>
      </c>
      <c r="Q90">
        <f>INDEX('AEO 2022 52'!197:197,MATCH(Q$67,'AEO 2022 52'!$13:$13,0))</f>
        <v>38.710116999999997</v>
      </c>
      <c r="R90">
        <f>INDEX('AEO 2022 52'!197:197,MATCH(R$67,'AEO 2022 52'!$13:$13,0))</f>
        <v>38.610233000000001</v>
      </c>
      <c r="S90">
        <f>INDEX('AEO 2022 52'!197:197,MATCH(S$67,'AEO 2022 52'!$13:$13,0))</f>
        <v>38.517901999999999</v>
      </c>
      <c r="T90">
        <f>INDEX('AEO 2022 52'!197:197,MATCH(T$67,'AEO 2022 52'!$13:$13,0))</f>
        <v>38.431431000000003</v>
      </c>
      <c r="U90">
        <f>INDEX('AEO 2022 52'!197:197,MATCH(U$67,'AEO 2022 52'!$13:$13,0))</f>
        <v>38.349293000000003</v>
      </c>
      <c r="V90">
        <f>INDEX('AEO 2022 52'!197:197,MATCH(V$67,'AEO 2022 52'!$13:$13,0))</f>
        <v>38.276806000000001</v>
      </c>
      <c r="W90">
        <f>INDEX('AEO 2022 52'!197:197,MATCH(W$67,'AEO 2022 52'!$13:$13,0))</f>
        <v>38.207577000000001</v>
      </c>
      <c r="X90">
        <f>INDEX('AEO 2022 52'!197:197,MATCH(X$67,'AEO 2022 52'!$13:$13,0))</f>
        <v>38.142310999999999</v>
      </c>
      <c r="Y90">
        <f>INDEX('AEO 2022 52'!197:197,MATCH(Y$67,'AEO 2022 52'!$13:$13,0))</f>
        <v>38.081023999999999</v>
      </c>
      <c r="Z90">
        <f>INDEX('AEO 2022 52'!197:197,MATCH(Z$67,'AEO 2022 52'!$13:$13,0))</f>
        <v>38.026440000000001</v>
      </c>
      <c r="AA90">
        <f>INDEX('AEO 2022 52'!197:197,MATCH(AA$67,'AEO 2022 52'!$13:$13,0))</f>
        <v>37.975459999999998</v>
      </c>
      <c r="AB90">
        <f>INDEX('AEO 2022 52'!197:197,MATCH(AB$67,'AEO 2022 52'!$13:$13,0))</f>
        <v>37.928257000000002</v>
      </c>
      <c r="AC90">
        <f>INDEX('AEO 2022 52'!197:197,MATCH(AC$67,'AEO 2022 52'!$13:$13,0))</f>
        <v>37.883586999999999</v>
      </c>
      <c r="AD90">
        <f>INDEX('AEO 2022 52'!197:197,MATCH(AD$67,'AEO 2022 52'!$13:$13,0))</f>
        <v>37.841678999999999</v>
      </c>
      <c r="AE90">
        <f>INDEX('AEO 2022 52'!197:197,MATCH(AE$67,'AEO 2022 52'!$13:$13,0))</f>
        <v>37.802559000000002</v>
      </c>
      <c r="AF90">
        <f>INDEX('AEO 2022 52'!197:197,MATCH(AF$67,'AEO 2022 52'!$13:$13,0))</f>
        <v>37.744281999999998</v>
      </c>
    </row>
    <row r="91" spans="1:32" x14ac:dyDescent="0.25">
      <c r="A91" t="str">
        <f>'AEO 2021 52'!A190</f>
        <v>Large Cars</v>
      </c>
      <c r="B91">
        <f>INDEX('AEO 2021 52'!190:190,MATCH(B$67,'AEO 2021 52'!$14:$14,0))</f>
        <v>57.054974000000001</v>
      </c>
      <c r="C91">
        <f>INDEX('AEO 2022 52'!198:198,MATCH(C$67,'AEO 2022 52'!$13:$13,0))</f>
        <v>53.067242</v>
      </c>
      <c r="D91">
        <f>INDEX('AEO 2022 52'!198:198,MATCH(D$67,'AEO 2022 52'!$13:$13,0))</f>
        <v>51.595730000000003</v>
      </c>
      <c r="E91">
        <f>INDEX('AEO 2022 52'!198:198,MATCH(E$67,'AEO 2022 52'!$13:$13,0))</f>
        <v>50.352032000000001</v>
      </c>
      <c r="F91">
        <f>INDEX('AEO 2022 52'!198:198,MATCH(F$67,'AEO 2022 52'!$13:$13,0))</f>
        <v>49.243625999999999</v>
      </c>
      <c r="G91">
        <f>INDEX('AEO 2022 52'!198:198,MATCH(G$67,'AEO 2022 52'!$13:$13,0))</f>
        <v>48.688118000000003</v>
      </c>
      <c r="H91">
        <f>INDEX('AEO 2022 52'!198:198,MATCH(H$67,'AEO 2022 52'!$13:$13,0))</f>
        <v>48.253158999999997</v>
      </c>
      <c r="I91">
        <f>INDEX('AEO 2022 52'!198:198,MATCH(I$67,'AEO 2022 52'!$13:$13,0))</f>
        <v>47.913283999999997</v>
      </c>
      <c r="J91">
        <f>INDEX('AEO 2022 52'!198:198,MATCH(J$67,'AEO 2022 52'!$13:$13,0))</f>
        <v>47.661242999999999</v>
      </c>
      <c r="K91">
        <f>INDEX('AEO 2022 52'!198:198,MATCH(K$67,'AEO 2022 52'!$13:$13,0))</f>
        <v>47.399718999999997</v>
      </c>
      <c r="L91">
        <f>INDEX('AEO 2022 52'!198:198,MATCH(L$67,'AEO 2022 52'!$13:$13,0))</f>
        <v>47.206051000000002</v>
      </c>
      <c r="M91">
        <f>INDEX('AEO 2022 52'!198:198,MATCH(M$67,'AEO 2022 52'!$13:$13,0))</f>
        <v>47.074474000000002</v>
      </c>
      <c r="N91">
        <f>INDEX('AEO 2022 52'!198:198,MATCH(N$67,'AEO 2022 52'!$13:$13,0))</f>
        <v>46.913981999999997</v>
      </c>
      <c r="O91">
        <f>INDEX('AEO 2022 52'!198:198,MATCH(O$67,'AEO 2022 52'!$13:$13,0))</f>
        <v>46.755386000000001</v>
      </c>
      <c r="P91">
        <f>INDEX('AEO 2022 52'!198:198,MATCH(P$67,'AEO 2022 52'!$13:$13,0))</f>
        <v>46.584327999999999</v>
      </c>
      <c r="Q91">
        <f>INDEX('AEO 2022 52'!198:198,MATCH(Q$67,'AEO 2022 52'!$13:$13,0))</f>
        <v>46.421894000000002</v>
      </c>
      <c r="R91">
        <f>INDEX('AEO 2022 52'!198:198,MATCH(R$67,'AEO 2022 52'!$13:$13,0))</f>
        <v>46.294060000000002</v>
      </c>
      <c r="S91">
        <f>INDEX('AEO 2022 52'!198:198,MATCH(S$67,'AEO 2022 52'!$13:$13,0))</f>
        <v>46.174942000000001</v>
      </c>
      <c r="T91">
        <f>INDEX('AEO 2022 52'!198:198,MATCH(T$67,'AEO 2022 52'!$13:$13,0))</f>
        <v>46.062652999999997</v>
      </c>
      <c r="U91">
        <f>INDEX('AEO 2022 52'!198:198,MATCH(U$67,'AEO 2022 52'!$13:$13,0))</f>
        <v>45.955146999999997</v>
      </c>
      <c r="V91">
        <f>INDEX('AEO 2022 52'!198:198,MATCH(V$67,'AEO 2022 52'!$13:$13,0))</f>
        <v>45.864254000000003</v>
      </c>
      <c r="W91">
        <f>INDEX('AEO 2022 52'!198:198,MATCH(W$67,'AEO 2022 52'!$13:$13,0))</f>
        <v>45.776772000000001</v>
      </c>
      <c r="X91">
        <f>INDEX('AEO 2022 52'!198:198,MATCH(X$67,'AEO 2022 52'!$13:$13,0))</f>
        <v>45.694088000000001</v>
      </c>
      <c r="Y91">
        <f>INDEX('AEO 2022 52'!198:198,MATCH(Y$67,'AEO 2022 52'!$13:$13,0))</f>
        <v>45.615715000000002</v>
      </c>
      <c r="Z91">
        <f>INDEX('AEO 2022 52'!198:198,MATCH(Z$67,'AEO 2022 52'!$13:$13,0))</f>
        <v>45.547851999999999</v>
      </c>
      <c r="AA91">
        <f>INDEX('AEO 2022 52'!198:198,MATCH(AA$67,'AEO 2022 52'!$13:$13,0))</f>
        <v>45.484240999999997</v>
      </c>
      <c r="AB91">
        <f>INDEX('AEO 2022 52'!198:198,MATCH(AB$67,'AEO 2022 52'!$13:$13,0))</f>
        <v>45.424999</v>
      </c>
      <c r="AC91">
        <f>INDEX('AEO 2022 52'!198:198,MATCH(AC$67,'AEO 2022 52'!$13:$13,0))</f>
        <v>45.368568000000003</v>
      </c>
      <c r="AD91">
        <f>INDEX('AEO 2022 52'!198:198,MATCH(AD$67,'AEO 2022 52'!$13:$13,0))</f>
        <v>45.315697</v>
      </c>
      <c r="AE91">
        <f>INDEX('AEO 2022 52'!198:198,MATCH(AE$67,'AEO 2022 52'!$13:$13,0))</f>
        <v>45.265799999999999</v>
      </c>
      <c r="AF91">
        <f>INDEX('AEO 2022 52'!198:198,MATCH(AF$67,'AEO 2022 52'!$13:$13,0))</f>
        <v>45.19717</v>
      </c>
    </row>
    <row r="92" spans="1:32" x14ac:dyDescent="0.25">
      <c r="A92" t="str">
        <f>'AEO 2021 52'!A191</f>
        <v>Two Seater Cars</v>
      </c>
      <c r="B92">
        <f>INDEX('AEO 2021 52'!191:191,MATCH(B$67,'AEO 2021 52'!$14:$14,0))</f>
        <v>123.63664199999999</v>
      </c>
      <c r="C92">
        <f>INDEX('AEO 2022 52'!199:199,MATCH(C$67,'AEO 2022 52'!$13:$13,0))</f>
        <v>112.672066</v>
      </c>
      <c r="D92">
        <f>INDEX('AEO 2022 52'!199:199,MATCH(D$67,'AEO 2022 52'!$13:$13,0))</f>
        <v>111.346024</v>
      </c>
      <c r="E92">
        <f>INDEX('AEO 2022 52'!199:199,MATCH(E$67,'AEO 2022 52'!$13:$13,0))</f>
        <v>110.209915</v>
      </c>
      <c r="F92">
        <f>INDEX('AEO 2022 52'!199:199,MATCH(F$67,'AEO 2022 52'!$13:$13,0))</f>
        <v>109.19631200000001</v>
      </c>
      <c r="G92">
        <f>INDEX('AEO 2022 52'!199:199,MATCH(G$67,'AEO 2022 52'!$13:$13,0))</f>
        <v>108.74543</v>
      </c>
      <c r="H92">
        <f>INDEX('AEO 2022 52'!199:199,MATCH(H$67,'AEO 2022 52'!$13:$13,0))</f>
        <v>108.42115</v>
      </c>
      <c r="I92">
        <f>INDEX('AEO 2022 52'!199:199,MATCH(I$67,'AEO 2022 52'!$13:$13,0))</f>
        <v>108.13314099999999</v>
      </c>
      <c r="J92">
        <f>INDEX('AEO 2022 52'!199:199,MATCH(J$67,'AEO 2022 52'!$13:$13,0))</f>
        <v>107.92409499999999</v>
      </c>
      <c r="K92">
        <f>INDEX('AEO 2022 52'!199:199,MATCH(K$67,'AEO 2022 52'!$13:$13,0))</f>
        <v>107.70130899999999</v>
      </c>
      <c r="L92">
        <f>INDEX('AEO 2022 52'!199:199,MATCH(L$67,'AEO 2022 52'!$13:$13,0))</f>
        <v>107.542389</v>
      </c>
      <c r="M92">
        <f>INDEX('AEO 2022 52'!199:199,MATCH(M$67,'AEO 2022 52'!$13:$13,0))</f>
        <v>107.43581399999999</v>
      </c>
      <c r="N92">
        <f>INDEX('AEO 2022 52'!199:199,MATCH(N$67,'AEO 2022 52'!$13:$13,0))</f>
        <v>107.295013</v>
      </c>
      <c r="O92">
        <f>INDEX('AEO 2022 52'!199:199,MATCH(O$67,'AEO 2022 52'!$13:$13,0))</f>
        <v>107.156509</v>
      </c>
      <c r="P92">
        <f>INDEX('AEO 2022 52'!199:199,MATCH(P$67,'AEO 2022 52'!$13:$13,0))</f>
        <v>107.003136</v>
      </c>
      <c r="Q92">
        <f>INDEX('AEO 2022 52'!199:199,MATCH(Q$67,'AEO 2022 52'!$13:$13,0))</f>
        <v>106.85777299999999</v>
      </c>
      <c r="R92">
        <f>INDEX('AEO 2022 52'!199:199,MATCH(R$67,'AEO 2022 52'!$13:$13,0))</f>
        <v>106.746307</v>
      </c>
      <c r="S92">
        <f>INDEX('AEO 2022 52'!199:199,MATCH(S$67,'AEO 2022 52'!$13:$13,0))</f>
        <v>106.642792</v>
      </c>
      <c r="T92">
        <f>INDEX('AEO 2022 52'!199:199,MATCH(T$67,'AEO 2022 52'!$13:$13,0))</f>
        <v>106.54512800000001</v>
      </c>
      <c r="U92">
        <f>INDEX('AEO 2022 52'!199:199,MATCH(U$67,'AEO 2022 52'!$13:$13,0))</f>
        <v>106.451515</v>
      </c>
      <c r="V92">
        <f>INDEX('AEO 2022 52'!199:199,MATCH(V$67,'AEO 2022 52'!$13:$13,0))</f>
        <v>106.37402299999999</v>
      </c>
      <c r="W92">
        <f>INDEX('AEO 2022 52'!199:199,MATCH(W$67,'AEO 2022 52'!$13:$13,0))</f>
        <v>106.29924800000001</v>
      </c>
      <c r="X92">
        <f>INDEX('AEO 2022 52'!199:199,MATCH(X$67,'AEO 2022 52'!$13:$13,0))</f>
        <v>106.228737</v>
      </c>
      <c r="Y92">
        <f>INDEX('AEO 2022 52'!199:199,MATCH(Y$67,'AEO 2022 52'!$13:$13,0))</f>
        <v>106.161125</v>
      </c>
      <c r="Z92">
        <f>INDEX('AEO 2022 52'!199:199,MATCH(Z$67,'AEO 2022 52'!$13:$13,0))</f>
        <v>106.103722</v>
      </c>
      <c r="AA92">
        <f>INDEX('AEO 2022 52'!199:199,MATCH(AA$67,'AEO 2022 52'!$13:$13,0))</f>
        <v>106.050247</v>
      </c>
      <c r="AB92">
        <f>INDEX('AEO 2022 52'!199:199,MATCH(AB$67,'AEO 2022 52'!$13:$13,0))</f>
        <v>106.00095399999999</v>
      </c>
      <c r="AC92">
        <f>INDEX('AEO 2022 52'!199:199,MATCH(AC$67,'AEO 2022 52'!$13:$13,0))</f>
        <v>105.954277</v>
      </c>
      <c r="AD92">
        <f>INDEX('AEO 2022 52'!199:199,MATCH(AD$67,'AEO 2022 52'!$13:$13,0))</f>
        <v>105.910713</v>
      </c>
      <c r="AE92">
        <f>INDEX('AEO 2022 52'!199:199,MATCH(AE$67,'AEO 2022 52'!$13:$13,0))</f>
        <v>105.86977400000001</v>
      </c>
      <c r="AF92">
        <f>INDEX('AEO 2022 52'!199:199,MATCH(AF$67,'AEO 2022 52'!$13:$13,0))</f>
        <v>105.809776</v>
      </c>
    </row>
    <row r="93" spans="1:32" x14ac:dyDescent="0.25">
      <c r="A93" t="str">
        <f>'AEO 2021 52'!A192</f>
        <v>Small Crossover Cars</v>
      </c>
      <c r="B93">
        <f>INDEX('AEO 2021 52'!192:192,MATCH(B$67,'AEO 2021 52'!$14:$14,0))</f>
        <v>46.846187999999998</v>
      </c>
      <c r="C93">
        <f>INDEX('AEO 2022 52'!200:200,MATCH(C$67,'AEO 2022 52'!$13:$13,0))</f>
        <v>44.426043999999997</v>
      </c>
      <c r="D93">
        <f>INDEX('AEO 2022 52'!200:200,MATCH(D$67,'AEO 2022 52'!$13:$13,0))</f>
        <v>43.210003</v>
      </c>
      <c r="E93">
        <f>INDEX('AEO 2022 52'!200:200,MATCH(E$67,'AEO 2022 52'!$13:$13,0))</f>
        <v>42.207405000000001</v>
      </c>
      <c r="F93">
        <f>INDEX('AEO 2022 52'!200:200,MATCH(F$67,'AEO 2022 52'!$13:$13,0))</f>
        <v>41.369919000000003</v>
      </c>
      <c r="G93">
        <f>INDEX('AEO 2022 52'!200:200,MATCH(G$67,'AEO 2022 52'!$13:$13,0))</f>
        <v>40.868915999999999</v>
      </c>
      <c r="H93">
        <f>INDEX('AEO 2022 52'!200:200,MATCH(H$67,'AEO 2022 52'!$13:$13,0))</f>
        <v>40.480269999999997</v>
      </c>
      <c r="I93">
        <f>INDEX('AEO 2022 52'!200:200,MATCH(I$67,'AEO 2022 52'!$13:$13,0))</f>
        <v>40.189025999999998</v>
      </c>
      <c r="J93">
        <f>INDEX('AEO 2022 52'!200:200,MATCH(J$67,'AEO 2022 52'!$13:$13,0))</f>
        <v>39.971496999999999</v>
      </c>
      <c r="K93">
        <f>INDEX('AEO 2022 52'!200:200,MATCH(K$67,'AEO 2022 52'!$13:$13,0))</f>
        <v>39.753632000000003</v>
      </c>
      <c r="L93">
        <f>INDEX('AEO 2022 52'!200:200,MATCH(L$67,'AEO 2022 52'!$13:$13,0))</f>
        <v>39.588104000000001</v>
      </c>
      <c r="M93">
        <f>INDEX('AEO 2022 52'!200:200,MATCH(M$67,'AEO 2022 52'!$13:$13,0))</f>
        <v>39.469841000000002</v>
      </c>
      <c r="N93">
        <f>INDEX('AEO 2022 52'!200:200,MATCH(N$67,'AEO 2022 52'!$13:$13,0))</f>
        <v>39.335217</v>
      </c>
      <c r="O93">
        <f>INDEX('AEO 2022 52'!200:200,MATCH(O$67,'AEO 2022 52'!$13:$13,0))</f>
        <v>39.203487000000003</v>
      </c>
      <c r="P93">
        <f>INDEX('AEO 2022 52'!200:200,MATCH(P$67,'AEO 2022 52'!$13:$13,0))</f>
        <v>39.058346</v>
      </c>
      <c r="Q93">
        <f>INDEX('AEO 2022 52'!200:200,MATCH(Q$67,'AEO 2022 52'!$13:$13,0))</f>
        <v>38.920963</v>
      </c>
      <c r="R93">
        <f>INDEX('AEO 2022 52'!200:200,MATCH(R$67,'AEO 2022 52'!$13:$13,0))</f>
        <v>38.809803000000002</v>
      </c>
      <c r="S93">
        <f>INDEX('AEO 2022 52'!200:200,MATCH(S$67,'AEO 2022 52'!$13:$13,0))</f>
        <v>38.706691999999997</v>
      </c>
      <c r="T93">
        <f>INDEX('AEO 2022 52'!200:200,MATCH(T$67,'AEO 2022 52'!$13:$13,0))</f>
        <v>38.609886000000003</v>
      </c>
      <c r="U93">
        <f>INDEX('AEO 2022 52'!200:200,MATCH(U$67,'AEO 2022 52'!$13:$13,0))</f>
        <v>38.517699999999998</v>
      </c>
      <c r="V93">
        <f>INDEX('AEO 2022 52'!200:200,MATCH(V$67,'AEO 2022 52'!$13:$13,0))</f>
        <v>38.437424</v>
      </c>
      <c r="W93">
        <f>INDEX('AEO 2022 52'!200:200,MATCH(W$67,'AEO 2022 52'!$13:$13,0))</f>
        <v>38.360683000000002</v>
      </c>
      <c r="X93">
        <f>INDEX('AEO 2022 52'!200:200,MATCH(X$67,'AEO 2022 52'!$13:$13,0))</f>
        <v>38.288165999999997</v>
      </c>
      <c r="Y93">
        <f>INDEX('AEO 2022 52'!200:200,MATCH(Y$67,'AEO 2022 52'!$13:$13,0))</f>
        <v>38.220013000000002</v>
      </c>
      <c r="Z93">
        <f>INDEX('AEO 2022 52'!200:200,MATCH(Z$67,'AEO 2022 52'!$13:$13,0))</f>
        <v>38.159579999999998</v>
      </c>
      <c r="AA93">
        <f>INDEX('AEO 2022 52'!200:200,MATCH(AA$67,'AEO 2022 52'!$13:$13,0))</f>
        <v>38.104874000000002</v>
      </c>
      <c r="AB93">
        <f>INDEX('AEO 2022 52'!200:200,MATCH(AB$67,'AEO 2022 52'!$13:$13,0))</f>
        <v>38.054023999999998</v>
      </c>
      <c r="AC93">
        <f>INDEX('AEO 2022 52'!200:200,MATCH(AC$67,'AEO 2022 52'!$13:$13,0))</f>
        <v>38.006278999999999</v>
      </c>
      <c r="AD93">
        <f>INDEX('AEO 2022 52'!200:200,MATCH(AD$67,'AEO 2022 52'!$13:$13,0))</f>
        <v>37.959797000000002</v>
      </c>
      <c r="AE93">
        <f>INDEX('AEO 2022 52'!200:200,MATCH(AE$67,'AEO 2022 52'!$13:$13,0))</f>
        <v>37.916992</v>
      </c>
      <c r="AF93">
        <f>INDEX('AEO 2022 52'!200:200,MATCH(AF$67,'AEO 2022 52'!$13:$13,0))</f>
        <v>37.854675</v>
      </c>
    </row>
    <row r="94" spans="1:32" x14ac:dyDescent="0.25">
      <c r="A94" t="str">
        <f>'AEO 2021 52'!A193</f>
        <v>Large Crossover Cars</v>
      </c>
      <c r="B94">
        <f>INDEX('AEO 2021 52'!193:193,MATCH(B$67,'AEO 2021 52'!$14:$14,0))</f>
        <v>58.304768000000003</v>
      </c>
      <c r="C94">
        <f>INDEX('AEO 2022 52'!201:201,MATCH(C$67,'AEO 2022 52'!$13:$13,0))</f>
        <v>59.174334999999999</v>
      </c>
      <c r="D94">
        <f>INDEX('AEO 2022 52'!201:201,MATCH(D$67,'AEO 2022 52'!$13:$13,0))</f>
        <v>57.654342999999997</v>
      </c>
      <c r="E94">
        <f>INDEX('AEO 2022 52'!201:201,MATCH(E$67,'AEO 2022 52'!$13:$13,0))</f>
        <v>56.394592000000003</v>
      </c>
      <c r="F94">
        <f>INDEX('AEO 2022 52'!201:201,MATCH(F$67,'AEO 2022 52'!$13:$13,0))</f>
        <v>55.301594000000001</v>
      </c>
      <c r="G94">
        <f>INDEX('AEO 2022 52'!201:201,MATCH(G$67,'AEO 2022 52'!$13:$13,0))</f>
        <v>54.702187000000002</v>
      </c>
      <c r="H94">
        <f>INDEX('AEO 2022 52'!201:201,MATCH(H$67,'AEO 2022 52'!$13:$13,0))</f>
        <v>54.233767999999998</v>
      </c>
      <c r="I94">
        <f>INDEX('AEO 2022 52'!201:201,MATCH(I$67,'AEO 2022 52'!$13:$13,0))</f>
        <v>53.862408000000002</v>
      </c>
      <c r="J94">
        <f>INDEX('AEO 2022 52'!201:201,MATCH(J$67,'AEO 2022 52'!$13:$13,0))</f>
        <v>53.581757000000003</v>
      </c>
      <c r="K94">
        <f>INDEX('AEO 2022 52'!201:201,MATCH(K$67,'AEO 2022 52'!$13:$13,0))</f>
        <v>53.302998000000002</v>
      </c>
      <c r="L94">
        <f>INDEX('AEO 2022 52'!201:201,MATCH(L$67,'AEO 2022 52'!$13:$13,0))</f>
        <v>53.087605000000003</v>
      </c>
      <c r="M94">
        <f>INDEX('AEO 2022 52'!201:201,MATCH(M$67,'AEO 2022 52'!$13:$13,0))</f>
        <v>52.928947000000001</v>
      </c>
      <c r="N94">
        <f>INDEX('AEO 2022 52'!201:201,MATCH(N$67,'AEO 2022 52'!$13:$13,0))</f>
        <v>52.752357000000003</v>
      </c>
      <c r="O94">
        <f>INDEX('AEO 2022 52'!201:201,MATCH(O$67,'AEO 2022 52'!$13:$13,0))</f>
        <v>52.580089999999998</v>
      </c>
      <c r="P94">
        <f>INDEX('AEO 2022 52'!201:201,MATCH(P$67,'AEO 2022 52'!$13:$13,0))</f>
        <v>52.396586999999997</v>
      </c>
      <c r="Q94">
        <f>INDEX('AEO 2022 52'!201:201,MATCH(Q$67,'AEO 2022 52'!$13:$13,0))</f>
        <v>52.223861999999997</v>
      </c>
      <c r="R94">
        <f>INDEX('AEO 2022 52'!201:201,MATCH(R$67,'AEO 2022 52'!$13:$13,0))</f>
        <v>52.082672000000002</v>
      </c>
      <c r="S94">
        <f>INDEX('AEO 2022 52'!201:201,MATCH(S$67,'AEO 2022 52'!$13:$13,0))</f>
        <v>51.952057000000003</v>
      </c>
      <c r="T94">
        <f>INDEX('AEO 2022 52'!201:201,MATCH(T$67,'AEO 2022 52'!$13:$13,0))</f>
        <v>51.828052999999997</v>
      </c>
      <c r="U94">
        <f>INDEX('AEO 2022 52'!201:201,MATCH(U$67,'AEO 2022 52'!$13:$13,0))</f>
        <v>51.709086999999997</v>
      </c>
      <c r="V94">
        <f>INDEX('AEO 2022 52'!201:201,MATCH(V$67,'AEO 2022 52'!$13:$13,0))</f>
        <v>51.604809000000003</v>
      </c>
      <c r="W94">
        <f>INDEX('AEO 2022 52'!201:201,MATCH(W$67,'AEO 2022 52'!$13:$13,0))</f>
        <v>51.504435999999998</v>
      </c>
      <c r="X94">
        <f>INDEX('AEO 2022 52'!201:201,MATCH(X$67,'AEO 2022 52'!$13:$13,0))</f>
        <v>51.409592000000004</v>
      </c>
      <c r="Y94">
        <f>INDEX('AEO 2022 52'!201:201,MATCH(Y$67,'AEO 2022 52'!$13:$13,0))</f>
        <v>51.319930999999997</v>
      </c>
      <c r="Z94">
        <f>INDEX('AEO 2022 52'!201:201,MATCH(Z$67,'AEO 2022 52'!$13:$13,0))</f>
        <v>51.240161999999998</v>
      </c>
      <c r="AA94">
        <f>INDEX('AEO 2022 52'!201:201,MATCH(AA$67,'AEO 2022 52'!$13:$13,0))</f>
        <v>51.165000999999997</v>
      </c>
      <c r="AB94">
        <f>INDEX('AEO 2022 52'!201:201,MATCH(AB$67,'AEO 2022 52'!$13:$13,0))</f>
        <v>51.094752999999997</v>
      </c>
      <c r="AC94">
        <f>INDEX('AEO 2022 52'!201:201,MATCH(AC$67,'AEO 2022 52'!$13:$13,0))</f>
        <v>51.030186</v>
      </c>
      <c r="AD94">
        <f>INDEX('AEO 2022 52'!201:201,MATCH(AD$67,'AEO 2022 52'!$13:$13,0))</f>
        <v>50.967407000000001</v>
      </c>
      <c r="AE94">
        <f>INDEX('AEO 2022 52'!201:201,MATCH(AE$67,'AEO 2022 52'!$13:$13,0))</f>
        <v>50.909863000000001</v>
      </c>
      <c r="AF94">
        <f>INDEX('AEO 2022 52'!201:201,MATCH(AF$67,'AEO 2022 52'!$13:$13,0))</f>
        <v>50.832886000000002</v>
      </c>
    </row>
    <row r="95" spans="1:32" x14ac:dyDescent="0.25">
      <c r="A95" t="str">
        <f>'AEO 2021 52'!A194</f>
        <v>Small Pickup</v>
      </c>
      <c r="B95">
        <f>INDEX('AEO 2021 52'!194:194,MATCH(B$67,'AEO 2021 52'!$14:$14,0))</f>
        <v>53.237732000000001</v>
      </c>
      <c r="C95">
        <f>INDEX('AEO 2022 52'!202:202,MATCH(C$67,'AEO 2022 52'!$13:$13,0))</f>
        <v>46.863556000000003</v>
      </c>
      <c r="D95">
        <f>INDEX('AEO 2022 52'!202:202,MATCH(D$67,'AEO 2022 52'!$13:$13,0))</f>
        <v>45.713096999999998</v>
      </c>
      <c r="E95">
        <f>INDEX('AEO 2022 52'!202:202,MATCH(E$67,'AEO 2022 52'!$13:$13,0))</f>
        <v>44.896464999999999</v>
      </c>
      <c r="F95">
        <f>INDEX('AEO 2022 52'!202:202,MATCH(F$67,'AEO 2022 52'!$13:$13,0))</f>
        <v>44.248558000000003</v>
      </c>
      <c r="G95">
        <f>INDEX('AEO 2022 52'!202:202,MATCH(G$67,'AEO 2022 52'!$13:$13,0))</f>
        <v>43.758243999999998</v>
      </c>
      <c r="H95">
        <f>INDEX('AEO 2022 52'!202:202,MATCH(H$67,'AEO 2022 52'!$13:$13,0))</f>
        <v>43.392982000000003</v>
      </c>
      <c r="I95">
        <f>INDEX('AEO 2022 52'!202:202,MATCH(I$67,'AEO 2022 52'!$13:$13,0))</f>
        <v>43.111446000000001</v>
      </c>
      <c r="J95">
        <f>INDEX('AEO 2022 52'!202:202,MATCH(J$67,'AEO 2022 52'!$13:$13,0))</f>
        <v>42.891917999999997</v>
      </c>
      <c r="K95">
        <f>INDEX('AEO 2022 52'!202:202,MATCH(K$67,'AEO 2022 52'!$13:$13,0))</f>
        <v>42.711182000000001</v>
      </c>
      <c r="L95">
        <f>INDEX('AEO 2022 52'!202:202,MATCH(L$67,'AEO 2022 52'!$13:$13,0))</f>
        <v>42.561646000000003</v>
      </c>
      <c r="M95">
        <f>INDEX('AEO 2022 52'!202:202,MATCH(M$67,'AEO 2022 52'!$13:$13,0))</f>
        <v>42.436424000000002</v>
      </c>
      <c r="N95">
        <f>INDEX('AEO 2022 52'!202:202,MATCH(N$67,'AEO 2022 52'!$13:$13,0))</f>
        <v>42.327435000000001</v>
      </c>
      <c r="O95">
        <f>INDEX('AEO 2022 52'!202:202,MATCH(O$67,'AEO 2022 52'!$13:$13,0))</f>
        <v>42.228752</v>
      </c>
      <c r="P95">
        <f>INDEX('AEO 2022 52'!202:202,MATCH(P$67,'AEO 2022 52'!$13:$13,0))</f>
        <v>42.073619999999998</v>
      </c>
      <c r="Q95">
        <f>INDEX('AEO 2022 52'!202:202,MATCH(Q$67,'AEO 2022 52'!$13:$13,0))</f>
        <v>41.913868000000001</v>
      </c>
      <c r="R95">
        <f>INDEX('AEO 2022 52'!202:202,MATCH(R$67,'AEO 2022 52'!$13:$13,0))</f>
        <v>41.765929999999997</v>
      </c>
      <c r="S95">
        <f>INDEX('AEO 2022 52'!202:202,MATCH(S$67,'AEO 2022 52'!$13:$13,0))</f>
        <v>41.626987</v>
      </c>
      <c r="T95">
        <f>INDEX('AEO 2022 52'!202:202,MATCH(T$67,'AEO 2022 52'!$13:$13,0))</f>
        <v>41.496589999999998</v>
      </c>
      <c r="U95">
        <f>INDEX('AEO 2022 52'!202:202,MATCH(U$67,'AEO 2022 52'!$13:$13,0))</f>
        <v>41.372002000000002</v>
      </c>
      <c r="V95">
        <f>INDEX('AEO 2022 52'!202:202,MATCH(V$67,'AEO 2022 52'!$13:$13,0))</f>
        <v>41.256247999999999</v>
      </c>
      <c r="W95">
        <f>INDEX('AEO 2022 52'!202:202,MATCH(W$67,'AEO 2022 52'!$13:$13,0))</f>
        <v>41.143185000000003</v>
      </c>
      <c r="X95">
        <f>INDEX('AEO 2022 52'!202:202,MATCH(X$67,'AEO 2022 52'!$13:$13,0))</f>
        <v>41.036343000000002</v>
      </c>
      <c r="Y95">
        <f>INDEX('AEO 2022 52'!202:202,MATCH(Y$67,'AEO 2022 52'!$13:$13,0))</f>
        <v>40.933982999999998</v>
      </c>
      <c r="Z95">
        <f>INDEX('AEO 2022 52'!202:202,MATCH(Z$67,'AEO 2022 52'!$13:$13,0))</f>
        <v>40.837048000000003</v>
      </c>
      <c r="AA95">
        <f>INDEX('AEO 2022 52'!202:202,MATCH(AA$67,'AEO 2022 52'!$13:$13,0))</f>
        <v>40.745178000000003</v>
      </c>
      <c r="AB95">
        <f>INDEX('AEO 2022 52'!202:202,MATCH(AB$67,'AEO 2022 52'!$13:$13,0))</f>
        <v>40.658481999999999</v>
      </c>
      <c r="AC95">
        <f>INDEX('AEO 2022 52'!202:202,MATCH(AC$67,'AEO 2022 52'!$13:$13,0))</f>
        <v>40.575145999999997</v>
      </c>
      <c r="AD95">
        <f>INDEX('AEO 2022 52'!202:202,MATCH(AD$67,'AEO 2022 52'!$13:$13,0))</f>
        <v>40.496524999999998</v>
      </c>
      <c r="AE95">
        <f>INDEX('AEO 2022 52'!202:202,MATCH(AE$67,'AEO 2022 52'!$13:$13,0))</f>
        <v>40.421391</v>
      </c>
      <c r="AF95">
        <f>INDEX('AEO 2022 52'!202:202,MATCH(AF$67,'AEO 2022 52'!$13:$13,0))</f>
        <v>40.342776999999998</v>
      </c>
    </row>
    <row r="96" spans="1:32" x14ac:dyDescent="0.25">
      <c r="A96" t="str">
        <f>'AEO 2021 52'!A195</f>
        <v>Large Pickup</v>
      </c>
      <c r="B96">
        <f>INDEX('AEO 2021 52'!195:195,MATCH(B$67,'AEO 2021 52'!$14:$14,0))</f>
        <v>0</v>
      </c>
      <c r="C96">
        <f>INDEX('AEO 2022 52'!203:203,MATCH(C$67,'AEO 2022 52'!$13:$13,0))</f>
        <v>0</v>
      </c>
      <c r="D96">
        <f>INDEX('AEO 2022 52'!203:203,MATCH(D$67,'AEO 2022 52'!$13:$13,0))</f>
        <v>0</v>
      </c>
      <c r="E96">
        <f>INDEX('AEO 2022 52'!203:203,MATCH(E$67,'AEO 2022 52'!$13:$13,0))</f>
        <v>0</v>
      </c>
      <c r="F96">
        <f>INDEX('AEO 2022 52'!203:203,MATCH(F$67,'AEO 2022 52'!$13:$13,0))</f>
        <v>0</v>
      </c>
      <c r="G96">
        <f>INDEX('AEO 2022 52'!203:203,MATCH(G$67,'AEO 2022 52'!$13:$13,0))</f>
        <v>0</v>
      </c>
      <c r="H96">
        <f>INDEX('AEO 2022 52'!203:203,MATCH(H$67,'AEO 2022 52'!$13:$13,0))</f>
        <v>0</v>
      </c>
      <c r="I96">
        <f>INDEX('AEO 2022 52'!203:203,MATCH(I$67,'AEO 2022 52'!$13:$13,0))</f>
        <v>0</v>
      </c>
      <c r="J96">
        <f>INDEX('AEO 2022 52'!203:203,MATCH(J$67,'AEO 2022 52'!$13:$13,0))</f>
        <v>0</v>
      </c>
      <c r="K96">
        <f>INDEX('AEO 2022 52'!203:203,MATCH(K$67,'AEO 2022 52'!$13:$13,0))</f>
        <v>0</v>
      </c>
      <c r="L96">
        <f>INDEX('AEO 2022 52'!203:203,MATCH(L$67,'AEO 2022 52'!$13:$13,0))</f>
        <v>0</v>
      </c>
      <c r="M96">
        <f>INDEX('AEO 2022 52'!203:203,MATCH(M$67,'AEO 2022 52'!$13:$13,0))</f>
        <v>0</v>
      </c>
      <c r="N96">
        <f>INDEX('AEO 2022 52'!203:203,MATCH(N$67,'AEO 2022 52'!$13:$13,0))</f>
        <v>0</v>
      </c>
      <c r="O96">
        <f>INDEX('AEO 2022 52'!203:203,MATCH(O$67,'AEO 2022 52'!$13:$13,0))</f>
        <v>0</v>
      </c>
      <c r="P96">
        <f>INDEX('AEO 2022 52'!203:203,MATCH(P$67,'AEO 2022 52'!$13:$13,0))</f>
        <v>0</v>
      </c>
      <c r="Q96">
        <f>INDEX('AEO 2022 52'!203:203,MATCH(Q$67,'AEO 2022 52'!$13:$13,0))</f>
        <v>0</v>
      </c>
      <c r="R96">
        <f>INDEX('AEO 2022 52'!203:203,MATCH(R$67,'AEO 2022 52'!$13:$13,0))</f>
        <v>0</v>
      </c>
      <c r="S96">
        <f>INDEX('AEO 2022 52'!203:203,MATCH(S$67,'AEO 2022 52'!$13:$13,0))</f>
        <v>0</v>
      </c>
      <c r="T96">
        <f>INDEX('AEO 2022 52'!203:203,MATCH(T$67,'AEO 2022 52'!$13:$13,0))</f>
        <v>0</v>
      </c>
      <c r="U96">
        <f>INDEX('AEO 2022 52'!203:203,MATCH(U$67,'AEO 2022 52'!$13:$13,0))</f>
        <v>0</v>
      </c>
      <c r="V96">
        <f>INDEX('AEO 2022 52'!203:203,MATCH(V$67,'AEO 2022 52'!$13:$13,0))</f>
        <v>0</v>
      </c>
      <c r="W96">
        <f>INDEX('AEO 2022 52'!203:203,MATCH(W$67,'AEO 2022 52'!$13:$13,0))</f>
        <v>0</v>
      </c>
      <c r="X96">
        <f>INDEX('AEO 2022 52'!203:203,MATCH(X$67,'AEO 2022 52'!$13:$13,0))</f>
        <v>0</v>
      </c>
      <c r="Y96">
        <f>INDEX('AEO 2022 52'!203:203,MATCH(Y$67,'AEO 2022 52'!$13:$13,0))</f>
        <v>0</v>
      </c>
      <c r="Z96">
        <f>INDEX('AEO 2022 52'!203:203,MATCH(Z$67,'AEO 2022 52'!$13:$13,0))</f>
        <v>0</v>
      </c>
      <c r="AA96">
        <f>INDEX('AEO 2022 52'!203:203,MATCH(AA$67,'AEO 2022 52'!$13:$13,0))</f>
        <v>0</v>
      </c>
      <c r="AB96">
        <f>INDEX('AEO 2022 52'!203:203,MATCH(AB$67,'AEO 2022 52'!$13:$13,0))</f>
        <v>0</v>
      </c>
      <c r="AC96">
        <f>INDEX('AEO 2022 52'!203:203,MATCH(AC$67,'AEO 2022 52'!$13:$13,0))</f>
        <v>0</v>
      </c>
      <c r="AD96">
        <f>INDEX('AEO 2022 52'!203:203,MATCH(AD$67,'AEO 2022 52'!$13:$13,0))</f>
        <v>0</v>
      </c>
      <c r="AE96">
        <f>INDEX('AEO 2022 52'!203:203,MATCH(AE$67,'AEO 2022 52'!$13:$13,0))</f>
        <v>0</v>
      </c>
      <c r="AF96">
        <f>INDEX('AEO 2022 52'!203:203,MATCH(AF$67,'AEO 2022 52'!$13:$13,0))</f>
        <v>0</v>
      </c>
    </row>
    <row r="97" spans="1:32" x14ac:dyDescent="0.25">
      <c r="A97" t="str">
        <f>'AEO 2021 52'!A196</f>
        <v>Small Van</v>
      </c>
      <c r="B97">
        <f>INDEX('AEO 2021 52'!196:196,MATCH(B$67,'AEO 2021 52'!$14:$14,0))</f>
        <v>0</v>
      </c>
      <c r="C97">
        <f>INDEX('AEO 2022 52'!204:204,MATCH(C$67,'AEO 2022 52'!$13:$13,0))</f>
        <v>42.584952999999999</v>
      </c>
      <c r="D97">
        <f>INDEX('AEO 2022 52'!204:204,MATCH(D$67,'AEO 2022 52'!$13:$13,0))</f>
        <v>41.636192000000001</v>
      </c>
      <c r="E97">
        <f>INDEX('AEO 2022 52'!204:204,MATCH(E$67,'AEO 2022 52'!$13:$13,0))</f>
        <v>40.993687000000001</v>
      </c>
      <c r="F97">
        <f>INDEX('AEO 2022 52'!204:204,MATCH(F$67,'AEO 2022 52'!$13:$13,0))</f>
        <v>40.550468000000002</v>
      </c>
      <c r="G97">
        <f>INDEX('AEO 2022 52'!204:204,MATCH(G$67,'AEO 2022 52'!$13:$13,0))</f>
        <v>40.221961999999998</v>
      </c>
      <c r="H97">
        <f>INDEX('AEO 2022 52'!204:204,MATCH(H$67,'AEO 2022 52'!$13:$13,0))</f>
        <v>40.048499999999997</v>
      </c>
      <c r="I97">
        <f>INDEX('AEO 2022 52'!204:204,MATCH(I$67,'AEO 2022 52'!$13:$13,0))</f>
        <v>39.915897000000001</v>
      </c>
      <c r="J97">
        <f>INDEX('AEO 2022 52'!204:204,MATCH(J$67,'AEO 2022 52'!$13:$13,0))</f>
        <v>39.812519000000002</v>
      </c>
      <c r="K97">
        <f>INDEX('AEO 2022 52'!204:204,MATCH(K$67,'AEO 2022 52'!$13:$13,0))</f>
        <v>39.738303999999999</v>
      </c>
      <c r="L97">
        <f>INDEX('AEO 2022 52'!204:204,MATCH(L$67,'AEO 2022 52'!$13:$13,0))</f>
        <v>39.677120000000002</v>
      </c>
      <c r="M97">
        <f>INDEX('AEO 2022 52'!204:204,MATCH(M$67,'AEO 2022 52'!$13:$13,0))</f>
        <v>39.624392999999998</v>
      </c>
      <c r="N97">
        <f>INDEX('AEO 2022 52'!204:204,MATCH(N$67,'AEO 2022 52'!$13:$13,0))</f>
        <v>39.575108</v>
      </c>
      <c r="O97">
        <f>INDEX('AEO 2022 52'!204:204,MATCH(O$67,'AEO 2022 52'!$13:$13,0))</f>
        <v>39.526524000000002</v>
      </c>
      <c r="P97">
        <f>INDEX('AEO 2022 52'!204:204,MATCH(P$67,'AEO 2022 52'!$13:$13,0))</f>
        <v>39.414684000000001</v>
      </c>
      <c r="Q97">
        <f>INDEX('AEO 2022 52'!204:204,MATCH(Q$67,'AEO 2022 52'!$13:$13,0))</f>
        <v>39.300423000000002</v>
      </c>
      <c r="R97">
        <f>INDEX('AEO 2022 52'!204:204,MATCH(R$67,'AEO 2022 52'!$13:$13,0))</f>
        <v>39.196739000000001</v>
      </c>
      <c r="S97">
        <f>INDEX('AEO 2022 52'!204:204,MATCH(S$67,'AEO 2022 52'!$13:$13,0))</f>
        <v>39.103146000000002</v>
      </c>
      <c r="T97">
        <f>INDEX('AEO 2022 52'!204:204,MATCH(T$67,'AEO 2022 52'!$13:$13,0))</f>
        <v>39.009189999999997</v>
      </c>
      <c r="U97">
        <f>INDEX('AEO 2022 52'!204:204,MATCH(U$67,'AEO 2022 52'!$13:$13,0))</f>
        <v>38.919426000000001</v>
      </c>
      <c r="V97">
        <f>INDEX('AEO 2022 52'!204:204,MATCH(V$67,'AEO 2022 52'!$13:$13,0))</f>
        <v>38.834170999999998</v>
      </c>
      <c r="W97">
        <f>INDEX('AEO 2022 52'!204:204,MATCH(W$67,'AEO 2022 52'!$13:$13,0))</f>
        <v>38.752144000000001</v>
      </c>
      <c r="X97">
        <f>INDEX('AEO 2022 52'!204:204,MATCH(X$67,'AEO 2022 52'!$13:$13,0))</f>
        <v>38.674156000000004</v>
      </c>
      <c r="Y97">
        <f>INDEX('AEO 2022 52'!204:204,MATCH(Y$67,'AEO 2022 52'!$13:$13,0))</f>
        <v>38.600391000000002</v>
      </c>
      <c r="Z97">
        <f>INDEX('AEO 2022 52'!204:204,MATCH(Z$67,'AEO 2022 52'!$13:$13,0))</f>
        <v>38.530456999999998</v>
      </c>
      <c r="AA97">
        <f>INDEX('AEO 2022 52'!204:204,MATCH(AA$67,'AEO 2022 52'!$13:$13,0))</f>
        <v>38.464267999999997</v>
      </c>
      <c r="AB97">
        <f>INDEX('AEO 2022 52'!204:204,MATCH(AB$67,'AEO 2022 52'!$13:$13,0))</f>
        <v>38.401916999999997</v>
      </c>
      <c r="AC97">
        <f>INDEX('AEO 2022 52'!204:204,MATCH(AC$67,'AEO 2022 52'!$13:$13,0))</f>
        <v>38.342441999999998</v>
      </c>
      <c r="AD97">
        <f>INDEX('AEO 2022 52'!204:204,MATCH(AD$67,'AEO 2022 52'!$13:$13,0))</f>
        <v>38.285499999999999</v>
      </c>
      <c r="AE97">
        <f>INDEX('AEO 2022 52'!204:204,MATCH(AE$67,'AEO 2022 52'!$13:$13,0))</f>
        <v>38.231647000000002</v>
      </c>
      <c r="AF97">
        <f>INDEX('AEO 2022 52'!204:204,MATCH(AF$67,'AEO 2022 52'!$13:$13,0))</f>
        <v>38.173191000000003</v>
      </c>
    </row>
    <row r="98" spans="1:32" x14ac:dyDescent="0.25">
      <c r="A98" t="str">
        <f>'AEO 2021 52'!A197</f>
        <v>Large Van</v>
      </c>
      <c r="B98">
        <f>INDEX('AEO 2021 52'!197:197,MATCH(B$67,'AEO 2021 52'!$14:$14,0))</f>
        <v>0</v>
      </c>
      <c r="C98">
        <f>INDEX('AEO 2022 52'!205:205,MATCH(C$67,'AEO 2022 52'!$13:$13,0))</f>
        <v>0</v>
      </c>
      <c r="D98">
        <f>INDEX('AEO 2022 52'!205:205,MATCH(D$67,'AEO 2022 52'!$13:$13,0))</f>
        <v>0</v>
      </c>
      <c r="E98">
        <f>INDEX('AEO 2022 52'!205:205,MATCH(E$67,'AEO 2022 52'!$13:$13,0))</f>
        <v>0</v>
      </c>
      <c r="F98">
        <f>INDEX('AEO 2022 52'!205:205,MATCH(F$67,'AEO 2022 52'!$13:$13,0))</f>
        <v>0</v>
      </c>
      <c r="G98">
        <f>INDEX('AEO 2022 52'!205:205,MATCH(G$67,'AEO 2022 52'!$13:$13,0))</f>
        <v>0</v>
      </c>
      <c r="H98">
        <f>INDEX('AEO 2022 52'!205:205,MATCH(H$67,'AEO 2022 52'!$13:$13,0))</f>
        <v>0</v>
      </c>
      <c r="I98">
        <f>INDEX('AEO 2022 52'!205:205,MATCH(I$67,'AEO 2022 52'!$13:$13,0))</f>
        <v>0</v>
      </c>
      <c r="J98">
        <f>INDEX('AEO 2022 52'!205:205,MATCH(J$67,'AEO 2022 52'!$13:$13,0))</f>
        <v>0</v>
      </c>
      <c r="K98">
        <f>INDEX('AEO 2022 52'!205:205,MATCH(K$67,'AEO 2022 52'!$13:$13,0))</f>
        <v>0</v>
      </c>
      <c r="L98">
        <f>INDEX('AEO 2022 52'!205:205,MATCH(L$67,'AEO 2022 52'!$13:$13,0))</f>
        <v>0</v>
      </c>
      <c r="M98">
        <f>INDEX('AEO 2022 52'!205:205,MATCH(M$67,'AEO 2022 52'!$13:$13,0))</f>
        <v>0</v>
      </c>
      <c r="N98">
        <f>INDEX('AEO 2022 52'!205:205,MATCH(N$67,'AEO 2022 52'!$13:$13,0))</f>
        <v>0</v>
      </c>
      <c r="O98">
        <f>INDEX('AEO 2022 52'!205:205,MATCH(O$67,'AEO 2022 52'!$13:$13,0))</f>
        <v>0</v>
      </c>
      <c r="P98">
        <f>INDEX('AEO 2022 52'!205:205,MATCH(P$67,'AEO 2022 52'!$13:$13,0))</f>
        <v>0</v>
      </c>
      <c r="Q98">
        <f>INDEX('AEO 2022 52'!205:205,MATCH(Q$67,'AEO 2022 52'!$13:$13,0))</f>
        <v>0</v>
      </c>
      <c r="R98">
        <f>INDEX('AEO 2022 52'!205:205,MATCH(R$67,'AEO 2022 52'!$13:$13,0))</f>
        <v>0</v>
      </c>
      <c r="S98">
        <f>INDEX('AEO 2022 52'!205:205,MATCH(S$67,'AEO 2022 52'!$13:$13,0))</f>
        <v>0</v>
      </c>
      <c r="T98">
        <f>INDEX('AEO 2022 52'!205:205,MATCH(T$67,'AEO 2022 52'!$13:$13,0))</f>
        <v>0</v>
      </c>
      <c r="U98">
        <f>INDEX('AEO 2022 52'!205:205,MATCH(U$67,'AEO 2022 52'!$13:$13,0))</f>
        <v>0</v>
      </c>
      <c r="V98">
        <f>INDEX('AEO 2022 52'!205:205,MATCH(V$67,'AEO 2022 52'!$13:$13,0))</f>
        <v>0</v>
      </c>
      <c r="W98">
        <f>INDEX('AEO 2022 52'!205:205,MATCH(W$67,'AEO 2022 52'!$13:$13,0))</f>
        <v>0</v>
      </c>
      <c r="X98">
        <f>INDEX('AEO 2022 52'!205:205,MATCH(X$67,'AEO 2022 52'!$13:$13,0))</f>
        <v>0</v>
      </c>
      <c r="Y98">
        <f>INDEX('AEO 2022 52'!205:205,MATCH(Y$67,'AEO 2022 52'!$13:$13,0))</f>
        <v>0</v>
      </c>
      <c r="Z98">
        <f>INDEX('AEO 2022 52'!205:205,MATCH(Z$67,'AEO 2022 52'!$13:$13,0))</f>
        <v>0</v>
      </c>
      <c r="AA98">
        <f>INDEX('AEO 2022 52'!205:205,MATCH(AA$67,'AEO 2022 52'!$13:$13,0))</f>
        <v>0</v>
      </c>
      <c r="AB98">
        <f>INDEX('AEO 2022 52'!205:205,MATCH(AB$67,'AEO 2022 52'!$13:$13,0))</f>
        <v>0</v>
      </c>
      <c r="AC98">
        <f>INDEX('AEO 2022 52'!205:205,MATCH(AC$67,'AEO 2022 52'!$13:$13,0))</f>
        <v>0</v>
      </c>
      <c r="AD98">
        <f>INDEX('AEO 2022 52'!205:205,MATCH(AD$67,'AEO 2022 52'!$13:$13,0))</f>
        <v>0</v>
      </c>
      <c r="AE98">
        <f>INDEX('AEO 2022 52'!205:205,MATCH(AE$67,'AEO 2022 52'!$13:$13,0))</f>
        <v>0</v>
      </c>
      <c r="AF98">
        <f>INDEX('AEO 2022 52'!205:205,MATCH(AF$67,'AEO 2022 52'!$13:$13,0))</f>
        <v>0</v>
      </c>
    </row>
    <row r="99" spans="1:32" x14ac:dyDescent="0.25">
      <c r="A99" t="str">
        <f>'AEO 2021 52'!A198</f>
        <v>Small Utility</v>
      </c>
      <c r="B99">
        <f>INDEX('AEO 2021 52'!198:198,MATCH(B$67,'AEO 2021 52'!$14:$14,0))</f>
        <v>56.923527</v>
      </c>
      <c r="C99">
        <f>INDEX('AEO 2022 52'!206:206,MATCH(C$67,'AEO 2022 52'!$13:$13,0))</f>
        <v>61.412574999999997</v>
      </c>
      <c r="D99">
        <f>INDEX('AEO 2022 52'!206:206,MATCH(D$67,'AEO 2022 52'!$13:$13,0))</f>
        <v>60.076225000000001</v>
      </c>
      <c r="E99">
        <f>INDEX('AEO 2022 52'!206:206,MATCH(E$67,'AEO 2022 52'!$13:$13,0))</f>
        <v>59.073279999999997</v>
      </c>
      <c r="F99">
        <f>INDEX('AEO 2022 52'!206:206,MATCH(F$67,'AEO 2022 52'!$13:$13,0))</f>
        <v>58.271636999999998</v>
      </c>
      <c r="G99">
        <f>INDEX('AEO 2022 52'!206:206,MATCH(G$67,'AEO 2022 52'!$13:$13,0))</f>
        <v>57.675868999999999</v>
      </c>
      <c r="H99">
        <f>INDEX('AEO 2022 52'!206:206,MATCH(H$67,'AEO 2022 52'!$13:$13,0))</f>
        <v>57.227271999999999</v>
      </c>
      <c r="I99">
        <f>INDEX('AEO 2022 52'!206:206,MATCH(I$67,'AEO 2022 52'!$13:$13,0))</f>
        <v>56.878909999999998</v>
      </c>
      <c r="J99">
        <f>INDEX('AEO 2022 52'!206:206,MATCH(J$67,'AEO 2022 52'!$13:$13,0))</f>
        <v>56.605209000000002</v>
      </c>
      <c r="K99">
        <f>INDEX('AEO 2022 52'!206:206,MATCH(K$67,'AEO 2022 52'!$13:$13,0))</f>
        <v>56.376347000000003</v>
      </c>
      <c r="L99">
        <f>INDEX('AEO 2022 52'!206:206,MATCH(L$67,'AEO 2022 52'!$13:$13,0))</f>
        <v>56.183788</v>
      </c>
      <c r="M99">
        <f>INDEX('AEO 2022 52'!206:206,MATCH(M$67,'AEO 2022 52'!$13:$13,0))</f>
        <v>56.019683999999998</v>
      </c>
      <c r="N99">
        <f>INDEX('AEO 2022 52'!206:206,MATCH(N$67,'AEO 2022 52'!$13:$13,0))</f>
        <v>55.876475999999997</v>
      </c>
      <c r="O99">
        <f>INDEX('AEO 2022 52'!206:206,MATCH(O$67,'AEO 2022 52'!$13:$13,0))</f>
        <v>55.742786000000002</v>
      </c>
      <c r="P99">
        <f>INDEX('AEO 2022 52'!206:206,MATCH(P$67,'AEO 2022 52'!$13:$13,0))</f>
        <v>55.552574</v>
      </c>
      <c r="Q99">
        <f>INDEX('AEO 2022 52'!206:206,MATCH(Q$67,'AEO 2022 52'!$13:$13,0))</f>
        <v>55.365208000000003</v>
      </c>
      <c r="R99">
        <f>INDEX('AEO 2022 52'!206:206,MATCH(R$67,'AEO 2022 52'!$13:$13,0))</f>
        <v>55.193420000000003</v>
      </c>
      <c r="S99">
        <f>INDEX('AEO 2022 52'!206:206,MATCH(S$67,'AEO 2022 52'!$13:$13,0))</f>
        <v>55.033188000000003</v>
      </c>
      <c r="T99">
        <f>INDEX('AEO 2022 52'!206:206,MATCH(T$67,'AEO 2022 52'!$13:$13,0))</f>
        <v>54.882015000000003</v>
      </c>
      <c r="U99">
        <f>INDEX('AEO 2022 52'!206:206,MATCH(U$67,'AEO 2022 52'!$13:$13,0))</f>
        <v>54.737160000000003</v>
      </c>
      <c r="V99">
        <f>INDEX('AEO 2022 52'!206:206,MATCH(V$67,'AEO 2022 52'!$13:$13,0))</f>
        <v>54.599079000000003</v>
      </c>
      <c r="W99">
        <f>INDEX('AEO 2022 52'!206:206,MATCH(W$67,'AEO 2022 52'!$13:$13,0))</f>
        <v>54.465800999999999</v>
      </c>
      <c r="X99">
        <f>INDEX('AEO 2022 52'!206:206,MATCH(X$67,'AEO 2022 52'!$13:$13,0))</f>
        <v>54.338912999999998</v>
      </c>
      <c r="Y99">
        <f>INDEX('AEO 2022 52'!206:206,MATCH(Y$67,'AEO 2022 52'!$13:$13,0))</f>
        <v>54.218296000000002</v>
      </c>
      <c r="Z99">
        <f>INDEX('AEO 2022 52'!206:206,MATCH(Z$67,'AEO 2022 52'!$13:$13,0))</f>
        <v>54.103394000000002</v>
      </c>
      <c r="AA99">
        <f>INDEX('AEO 2022 52'!206:206,MATCH(AA$67,'AEO 2022 52'!$13:$13,0))</f>
        <v>53.994216999999999</v>
      </c>
      <c r="AB99">
        <f>INDEX('AEO 2022 52'!206:206,MATCH(AB$67,'AEO 2022 52'!$13:$13,0))</f>
        <v>53.891204999999999</v>
      </c>
      <c r="AC99">
        <f>INDEX('AEO 2022 52'!206:206,MATCH(AC$67,'AEO 2022 52'!$13:$13,0))</f>
        <v>53.792309000000003</v>
      </c>
      <c r="AD99">
        <f>INDEX('AEO 2022 52'!206:206,MATCH(AD$67,'AEO 2022 52'!$13:$13,0))</f>
        <v>53.698222999999999</v>
      </c>
      <c r="AE99">
        <f>INDEX('AEO 2022 52'!206:206,MATCH(AE$67,'AEO 2022 52'!$13:$13,0))</f>
        <v>53.608607999999997</v>
      </c>
      <c r="AF99">
        <f>INDEX('AEO 2022 52'!206:206,MATCH(AF$67,'AEO 2022 52'!$13:$13,0))</f>
        <v>53.515808</v>
      </c>
    </row>
    <row r="100" spans="1:32" x14ac:dyDescent="0.25">
      <c r="A100" t="str">
        <f>'AEO 2021 52'!A199</f>
        <v>Large Utility</v>
      </c>
      <c r="B100">
        <f>INDEX('AEO 2021 52'!199:199,MATCH(B$67,'AEO 2021 52'!$14:$14,0))</f>
        <v>89.246941000000007</v>
      </c>
      <c r="C100">
        <f>INDEX('AEO 2022 52'!207:207,MATCH(C$67,'AEO 2022 52'!$13:$13,0))</f>
        <v>86.827613999999997</v>
      </c>
      <c r="D100">
        <f>INDEX('AEO 2022 52'!207:207,MATCH(D$67,'AEO 2022 52'!$13:$13,0))</f>
        <v>85.072188999999995</v>
      </c>
      <c r="E100">
        <f>INDEX('AEO 2022 52'!207:207,MATCH(E$67,'AEO 2022 52'!$13:$13,0))</f>
        <v>83.758408000000003</v>
      </c>
      <c r="F100">
        <f>INDEX('AEO 2022 52'!207:207,MATCH(F$67,'AEO 2022 52'!$13:$13,0))</f>
        <v>82.714600000000004</v>
      </c>
      <c r="G100">
        <f>INDEX('AEO 2022 52'!207:207,MATCH(G$67,'AEO 2022 52'!$13:$13,0))</f>
        <v>81.896225000000001</v>
      </c>
      <c r="H100">
        <f>INDEX('AEO 2022 52'!207:207,MATCH(H$67,'AEO 2022 52'!$13:$13,0))</f>
        <v>81.287018000000003</v>
      </c>
      <c r="I100">
        <f>INDEX('AEO 2022 52'!207:207,MATCH(I$67,'AEO 2022 52'!$13:$13,0))</f>
        <v>80.815781000000001</v>
      </c>
      <c r="J100">
        <f>INDEX('AEO 2022 52'!207:207,MATCH(J$67,'AEO 2022 52'!$13:$13,0))</f>
        <v>80.438972000000007</v>
      </c>
      <c r="K100">
        <f>INDEX('AEO 2022 52'!207:207,MATCH(K$67,'AEO 2022 52'!$13:$13,0))</f>
        <v>80.118628999999999</v>
      </c>
      <c r="L100">
        <f>INDEX('AEO 2022 52'!207:207,MATCH(L$67,'AEO 2022 52'!$13:$13,0))</f>
        <v>79.839989000000003</v>
      </c>
      <c r="M100">
        <f>INDEX('AEO 2022 52'!207:207,MATCH(M$67,'AEO 2022 52'!$13:$13,0))</f>
        <v>79.594787999999994</v>
      </c>
      <c r="N100">
        <f>INDEX('AEO 2022 52'!207:207,MATCH(N$67,'AEO 2022 52'!$13:$13,0))</f>
        <v>79.380324999999999</v>
      </c>
      <c r="O100">
        <f>INDEX('AEO 2022 52'!207:207,MATCH(O$67,'AEO 2022 52'!$13:$13,0))</f>
        <v>79.177773000000002</v>
      </c>
      <c r="P100">
        <f>INDEX('AEO 2022 52'!207:207,MATCH(P$67,'AEO 2022 52'!$13:$13,0))</f>
        <v>78.923850999999999</v>
      </c>
      <c r="Q100">
        <f>INDEX('AEO 2022 52'!207:207,MATCH(Q$67,'AEO 2022 52'!$13:$13,0))</f>
        <v>78.678787</v>
      </c>
      <c r="R100">
        <f>INDEX('AEO 2022 52'!207:207,MATCH(R$67,'AEO 2022 52'!$13:$13,0))</f>
        <v>78.452003000000005</v>
      </c>
      <c r="S100">
        <f>INDEX('AEO 2022 52'!207:207,MATCH(S$67,'AEO 2022 52'!$13:$13,0))</f>
        <v>78.244147999999996</v>
      </c>
      <c r="T100">
        <f>INDEX('AEO 2022 52'!207:207,MATCH(T$67,'AEO 2022 52'!$13:$13,0))</f>
        <v>78.044708</v>
      </c>
      <c r="U100">
        <f>INDEX('AEO 2022 52'!207:207,MATCH(U$67,'AEO 2022 52'!$13:$13,0))</f>
        <v>77.853927999999996</v>
      </c>
      <c r="V100">
        <f>INDEX('AEO 2022 52'!207:207,MATCH(V$67,'AEO 2022 52'!$13:$13,0))</f>
        <v>77.670090000000002</v>
      </c>
      <c r="W100">
        <f>INDEX('AEO 2022 52'!207:207,MATCH(W$67,'AEO 2022 52'!$13:$13,0))</f>
        <v>77.493042000000003</v>
      </c>
      <c r="X100">
        <f>INDEX('AEO 2022 52'!207:207,MATCH(X$67,'AEO 2022 52'!$13:$13,0))</f>
        <v>77.324303</v>
      </c>
      <c r="Y100">
        <f>INDEX('AEO 2022 52'!207:207,MATCH(Y$67,'AEO 2022 52'!$13:$13,0))</f>
        <v>77.164878999999999</v>
      </c>
      <c r="Z100">
        <f>INDEX('AEO 2022 52'!207:207,MATCH(Z$67,'AEO 2022 52'!$13:$13,0))</f>
        <v>77.012466000000003</v>
      </c>
      <c r="AA100">
        <f>INDEX('AEO 2022 52'!207:207,MATCH(AA$67,'AEO 2022 52'!$13:$13,0))</f>
        <v>76.867621999999997</v>
      </c>
      <c r="AB100">
        <f>INDEX('AEO 2022 52'!207:207,MATCH(AB$67,'AEO 2022 52'!$13:$13,0))</f>
        <v>76.730080000000001</v>
      </c>
      <c r="AC100">
        <f>INDEX('AEO 2022 52'!207:207,MATCH(AC$67,'AEO 2022 52'!$13:$13,0))</f>
        <v>76.600479000000007</v>
      </c>
      <c r="AD100">
        <f>INDEX('AEO 2022 52'!207:207,MATCH(AD$67,'AEO 2022 52'!$13:$13,0))</f>
        <v>76.474570999999997</v>
      </c>
      <c r="AE100">
        <f>INDEX('AEO 2022 52'!207:207,MATCH(AE$67,'AEO 2022 52'!$13:$13,0))</f>
        <v>76.356849999999994</v>
      </c>
      <c r="AF100">
        <f>INDEX('AEO 2022 52'!207:207,MATCH(AF$67,'AEO 2022 52'!$13:$13,0))</f>
        <v>76.235709999999997</v>
      </c>
    </row>
    <row r="101" spans="1:32" x14ac:dyDescent="0.25">
      <c r="A101" t="str">
        <f>'AEO 2021 52'!A200</f>
        <v>Small Crossover Trucks</v>
      </c>
      <c r="B101">
        <f>INDEX('AEO 2021 52'!200:200,MATCH(B$67,'AEO 2021 52'!$14:$14,0))</f>
        <v>51.780602000000002</v>
      </c>
      <c r="C101">
        <f>INDEX('AEO 2022 52'!208:208,MATCH(C$67,'AEO 2022 52'!$13:$13,0))</f>
        <v>46.066398999999997</v>
      </c>
      <c r="D101">
        <f>INDEX('AEO 2022 52'!208:208,MATCH(D$67,'AEO 2022 52'!$13:$13,0))</f>
        <v>44.824924000000003</v>
      </c>
      <c r="E101">
        <f>INDEX('AEO 2022 52'!208:208,MATCH(E$67,'AEO 2022 52'!$13:$13,0))</f>
        <v>43.81015</v>
      </c>
      <c r="F101">
        <f>INDEX('AEO 2022 52'!208:208,MATCH(F$67,'AEO 2022 52'!$13:$13,0))</f>
        <v>42.938155999999999</v>
      </c>
      <c r="G101">
        <f>INDEX('AEO 2022 52'!208:208,MATCH(G$67,'AEO 2022 52'!$13:$13,0))</f>
        <v>42.475234999999998</v>
      </c>
      <c r="H101">
        <f>INDEX('AEO 2022 52'!208:208,MATCH(H$67,'AEO 2022 52'!$13:$13,0))</f>
        <v>42.151328999999997</v>
      </c>
      <c r="I101">
        <f>INDEX('AEO 2022 52'!208:208,MATCH(I$67,'AEO 2022 52'!$13:$13,0))</f>
        <v>41.895434999999999</v>
      </c>
      <c r="J101">
        <f>INDEX('AEO 2022 52'!208:208,MATCH(J$67,'AEO 2022 52'!$13:$13,0))</f>
        <v>41.715488000000001</v>
      </c>
      <c r="K101">
        <f>INDEX('AEO 2022 52'!208:208,MATCH(K$67,'AEO 2022 52'!$13:$13,0))</f>
        <v>41.534702000000003</v>
      </c>
      <c r="L101">
        <f>INDEX('AEO 2022 52'!208:208,MATCH(L$67,'AEO 2022 52'!$13:$13,0))</f>
        <v>41.405884</v>
      </c>
      <c r="M101">
        <f>INDEX('AEO 2022 52'!208:208,MATCH(M$67,'AEO 2022 52'!$13:$13,0))</f>
        <v>41.324444</v>
      </c>
      <c r="N101">
        <f>INDEX('AEO 2022 52'!208:208,MATCH(N$67,'AEO 2022 52'!$13:$13,0))</f>
        <v>41.226500999999999</v>
      </c>
      <c r="O101">
        <f>INDEX('AEO 2022 52'!208:208,MATCH(O$67,'AEO 2022 52'!$13:$13,0))</f>
        <v>41.131908000000003</v>
      </c>
      <c r="P101">
        <f>INDEX('AEO 2022 52'!208:208,MATCH(P$67,'AEO 2022 52'!$13:$13,0))</f>
        <v>40.977443999999998</v>
      </c>
      <c r="Q101">
        <f>INDEX('AEO 2022 52'!208:208,MATCH(Q$67,'AEO 2022 52'!$13:$13,0))</f>
        <v>40.820239999999998</v>
      </c>
      <c r="R101">
        <f>INDEX('AEO 2022 52'!208:208,MATCH(R$67,'AEO 2022 52'!$13:$13,0))</f>
        <v>40.689728000000002</v>
      </c>
      <c r="S101">
        <f>INDEX('AEO 2022 52'!208:208,MATCH(S$67,'AEO 2022 52'!$13:$13,0))</f>
        <v>40.567554000000001</v>
      </c>
      <c r="T101">
        <f>INDEX('AEO 2022 52'!208:208,MATCH(T$67,'AEO 2022 52'!$13:$13,0))</f>
        <v>40.451096</v>
      </c>
      <c r="U101">
        <f>INDEX('AEO 2022 52'!208:208,MATCH(U$67,'AEO 2022 52'!$13:$13,0))</f>
        <v>40.339385999999998</v>
      </c>
      <c r="V101">
        <f>INDEX('AEO 2022 52'!208:208,MATCH(V$67,'AEO 2022 52'!$13:$13,0))</f>
        <v>40.24044</v>
      </c>
      <c r="W101">
        <f>INDEX('AEO 2022 52'!208:208,MATCH(W$67,'AEO 2022 52'!$13:$13,0))</f>
        <v>40.144634000000003</v>
      </c>
      <c r="X101">
        <f>INDEX('AEO 2022 52'!208:208,MATCH(X$67,'AEO 2022 52'!$13:$13,0))</f>
        <v>40.053375000000003</v>
      </c>
      <c r="Y101">
        <f>INDEX('AEO 2022 52'!208:208,MATCH(Y$67,'AEO 2022 52'!$13:$13,0))</f>
        <v>39.966315999999999</v>
      </c>
      <c r="Z101">
        <f>INDEX('AEO 2022 52'!208:208,MATCH(Z$67,'AEO 2022 52'!$13:$13,0))</f>
        <v>39.887504999999997</v>
      </c>
      <c r="AA101">
        <f>INDEX('AEO 2022 52'!208:208,MATCH(AA$67,'AEO 2022 52'!$13:$13,0))</f>
        <v>39.812705999999999</v>
      </c>
      <c r="AB101">
        <f>INDEX('AEO 2022 52'!208:208,MATCH(AB$67,'AEO 2022 52'!$13:$13,0))</f>
        <v>39.742111000000001</v>
      </c>
      <c r="AC101">
        <f>INDEX('AEO 2022 52'!208:208,MATCH(AC$67,'AEO 2022 52'!$13:$13,0))</f>
        <v>39.674339000000003</v>
      </c>
      <c r="AD101">
        <f>INDEX('AEO 2022 52'!208:208,MATCH(AD$67,'AEO 2022 52'!$13:$13,0))</f>
        <v>39.609810000000003</v>
      </c>
      <c r="AE101">
        <f>INDEX('AEO 2022 52'!208:208,MATCH(AE$67,'AEO 2022 52'!$13:$13,0))</f>
        <v>39.548321000000001</v>
      </c>
      <c r="AF101">
        <f>INDEX('AEO 2022 52'!208:208,MATCH(AF$67,'AEO 2022 52'!$13:$13,0))</f>
        <v>39.482593999999999</v>
      </c>
    </row>
    <row r="102" spans="1:32" x14ac:dyDescent="0.25">
      <c r="A102" t="str">
        <f>'AEO 2021 52'!A201</f>
        <v>Large Crossover Trucks</v>
      </c>
      <c r="B102">
        <f>INDEX('AEO 2021 52'!201:201,MATCH(B$67,'AEO 2021 52'!$14:$14,0))</f>
        <v>68.232512999999997</v>
      </c>
      <c r="C102">
        <f>INDEX('AEO 2022 52'!209:209,MATCH(C$67,'AEO 2022 52'!$13:$13,0))</f>
        <v>63.963467000000001</v>
      </c>
      <c r="D102">
        <f>INDEX('AEO 2022 52'!209:209,MATCH(D$67,'AEO 2022 52'!$13:$13,0))</f>
        <v>62.318652999999998</v>
      </c>
      <c r="E102">
        <f>INDEX('AEO 2022 52'!209:209,MATCH(E$67,'AEO 2022 52'!$13:$13,0))</f>
        <v>60.990806999999997</v>
      </c>
      <c r="F102">
        <f>INDEX('AEO 2022 52'!209:209,MATCH(F$67,'AEO 2022 52'!$13:$13,0))</f>
        <v>59.831802000000003</v>
      </c>
      <c r="G102">
        <f>INDEX('AEO 2022 52'!209:209,MATCH(G$67,'AEO 2022 52'!$13:$13,0))</f>
        <v>59.182628999999999</v>
      </c>
      <c r="H102">
        <f>INDEX('AEO 2022 52'!209:209,MATCH(H$67,'AEO 2022 52'!$13:$13,0))</f>
        <v>58.707096</v>
      </c>
      <c r="I102">
        <f>INDEX('AEO 2022 52'!209:209,MATCH(I$67,'AEO 2022 52'!$13:$13,0))</f>
        <v>58.323635000000003</v>
      </c>
      <c r="J102">
        <f>INDEX('AEO 2022 52'!209:209,MATCH(J$67,'AEO 2022 52'!$13:$13,0))</f>
        <v>58.041172000000003</v>
      </c>
      <c r="K102">
        <f>INDEX('AEO 2022 52'!209:209,MATCH(K$67,'AEO 2022 52'!$13:$13,0))</f>
        <v>57.765785000000001</v>
      </c>
      <c r="L102">
        <f>INDEX('AEO 2022 52'!209:209,MATCH(L$67,'AEO 2022 52'!$13:$13,0))</f>
        <v>57.557963999999998</v>
      </c>
      <c r="M102">
        <f>INDEX('AEO 2022 52'!209:209,MATCH(M$67,'AEO 2022 52'!$13:$13,0))</f>
        <v>57.410522</v>
      </c>
      <c r="N102">
        <f>INDEX('AEO 2022 52'!209:209,MATCH(N$67,'AEO 2022 52'!$13:$13,0))</f>
        <v>57.247402000000001</v>
      </c>
      <c r="O102">
        <f>INDEX('AEO 2022 52'!209:209,MATCH(O$67,'AEO 2022 52'!$13:$13,0))</f>
        <v>57.089153000000003</v>
      </c>
      <c r="P102">
        <f>INDEX('AEO 2022 52'!209:209,MATCH(P$67,'AEO 2022 52'!$13:$13,0))</f>
        <v>56.874915999999999</v>
      </c>
      <c r="Q102">
        <f>INDEX('AEO 2022 52'!209:209,MATCH(Q$67,'AEO 2022 52'!$13:$13,0))</f>
        <v>56.663345</v>
      </c>
      <c r="R102">
        <f>INDEX('AEO 2022 52'!209:209,MATCH(R$67,'AEO 2022 52'!$13:$13,0))</f>
        <v>56.480956999999997</v>
      </c>
      <c r="S102">
        <f>INDEX('AEO 2022 52'!209:209,MATCH(S$67,'AEO 2022 52'!$13:$13,0))</f>
        <v>56.309986000000002</v>
      </c>
      <c r="T102">
        <f>INDEX('AEO 2022 52'!209:209,MATCH(T$67,'AEO 2022 52'!$13:$13,0))</f>
        <v>56.148814999999999</v>
      </c>
      <c r="U102">
        <f>INDEX('AEO 2022 52'!209:209,MATCH(U$67,'AEO 2022 52'!$13:$13,0))</f>
        <v>55.994239999999998</v>
      </c>
      <c r="V102">
        <f>INDEX('AEO 2022 52'!209:209,MATCH(V$67,'AEO 2022 52'!$13:$13,0))</f>
        <v>55.857185000000001</v>
      </c>
      <c r="W102">
        <f>INDEX('AEO 2022 52'!209:209,MATCH(W$67,'AEO 2022 52'!$13:$13,0))</f>
        <v>55.723720999999998</v>
      </c>
      <c r="X102">
        <f>INDEX('AEO 2022 52'!209:209,MATCH(X$67,'AEO 2022 52'!$13:$13,0))</f>
        <v>55.596874</v>
      </c>
      <c r="Y102">
        <f>INDEX('AEO 2022 52'!209:209,MATCH(Y$67,'AEO 2022 52'!$13:$13,0))</f>
        <v>55.475287999999999</v>
      </c>
      <c r="Z102">
        <f>INDEX('AEO 2022 52'!209:209,MATCH(Z$67,'AEO 2022 52'!$13:$13,0))</f>
        <v>55.364254000000003</v>
      </c>
      <c r="AA102">
        <f>INDEX('AEO 2022 52'!209:209,MATCH(AA$67,'AEO 2022 52'!$13:$13,0))</f>
        <v>55.258591000000003</v>
      </c>
      <c r="AB102">
        <f>INDEX('AEO 2022 52'!209:209,MATCH(AB$67,'AEO 2022 52'!$13:$13,0))</f>
        <v>55.158580999999998</v>
      </c>
      <c r="AC102">
        <f>INDEX('AEO 2022 52'!209:209,MATCH(AC$67,'AEO 2022 52'!$13:$13,0))</f>
        <v>55.062218000000001</v>
      </c>
      <c r="AD102">
        <f>INDEX('AEO 2022 52'!209:209,MATCH(AD$67,'AEO 2022 52'!$13:$13,0))</f>
        <v>54.971310000000003</v>
      </c>
      <c r="AE102">
        <f>INDEX('AEO 2022 52'!209:209,MATCH(AE$67,'AEO 2022 52'!$13:$13,0))</f>
        <v>54.884158999999997</v>
      </c>
      <c r="AF102">
        <f>INDEX('AEO 2022 52'!209:209,MATCH(AF$67,'AEO 2022 52'!$13:$13,0))</f>
        <v>54.793940999999997</v>
      </c>
    </row>
    <row r="104" spans="1:32" x14ac:dyDescent="0.25">
      <c r="A104" t="s">
        <v>200</v>
      </c>
    </row>
    <row r="105" spans="1:32" x14ac:dyDescent="0.25">
      <c r="A105" t="str">
        <f>'AEO 2021 52'!A203</f>
        <v>Mini-compact Cars</v>
      </c>
      <c r="B105">
        <f>INDEX('AEO 2021 52'!203:203,MATCH(B$67,'AEO 2021 52'!$14:$14,0))</f>
        <v>0</v>
      </c>
      <c r="C105">
        <f>INDEX('AEO 2022 52'!212:212,MATCH(C$67,'AEO 2022 52'!$13:$13,0))</f>
        <v>0</v>
      </c>
      <c r="D105">
        <f>INDEX('AEO 2022 52'!212:212,MATCH(D$67,'AEO 2022 52'!$13:$13,0))</f>
        <v>0</v>
      </c>
      <c r="E105">
        <f>INDEX('AEO 2022 52'!212:212,MATCH(E$67,'AEO 2022 52'!$13:$13,0))</f>
        <v>0</v>
      </c>
      <c r="F105">
        <f>INDEX('AEO 2022 52'!212:212,MATCH(F$67,'AEO 2022 52'!$13:$13,0))</f>
        <v>0</v>
      </c>
      <c r="G105">
        <f>INDEX('AEO 2022 52'!212:212,MATCH(G$67,'AEO 2022 52'!$13:$13,0))</f>
        <v>0</v>
      </c>
      <c r="H105">
        <f>INDEX('AEO 2022 52'!212:212,MATCH(H$67,'AEO 2022 52'!$13:$13,0))</f>
        <v>0</v>
      </c>
      <c r="I105">
        <f>INDEX('AEO 2022 52'!212:212,MATCH(I$67,'AEO 2022 52'!$13:$13,0))</f>
        <v>0</v>
      </c>
      <c r="J105">
        <f>INDEX('AEO 2022 52'!212:212,MATCH(J$67,'AEO 2022 52'!$13:$13,0))</f>
        <v>0</v>
      </c>
      <c r="K105">
        <f>INDEX('AEO 2022 52'!212:212,MATCH(K$67,'AEO 2022 52'!$13:$13,0))</f>
        <v>0</v>
      </c>
      <c r="L105">
        <f>INDEX('AEO 2022 52'!212:212,MATCH(L$67,'AEO 2022 52'!$13:$13,0))</f>
        <v>0</v>
      </c>
      <c r="M105">
        <f>INDEX('AEO 2022 52'!212:212,MATCH(M$67,'AEO 2022 52'!$13:$13,0))</f>
        <v>0</v>
      </c>
      <c r="N105">
        <f>INDEX('AEO 2022 52'!212:212,MATCH(N$67,'AEO 2022 52'!$13:$13,0))</f>
        <v>0</v>
      </c>
      <c r="O105">
        <f>INDEX('AEO 2022 52'!212:212,MATCH(O$67,'AEO 2022 52'!$13:$13,0))</f>
        <v>0</v>
      </c>
      <c r="P105">
        <f>INDEX('AEO 2022 52'!212:212,MATCH(P$67,'AEO 2022 52'!$13:$13,0))</f>
        <v>0</v>
      </c>
      <c r="Q105">
        <f>INDEX('AEO 2022 52'!212:212,MATCH(Q$67,'AEO 2022 52'!$13:$13,0))</f>
        <v>0</v>
      </c>
      <c r="R105">
        <f>INDEX('AEO 2022 52'!212:212,MATCH(R$67,'AEO 2022 52'!$13:$13,0))</f>
        <v>0</v>
      </c>
      <c r="S105">
        <f>INDEX('AEO 2022 52'!212:212,MATCH(S$67,'AEO 2022 52'!$13:$13,0))</f>
        <v>0</v>
      </c>
      <c r="T105">
        <f>INDEX('AEO 2022 52'!212:212,MATCH(T$67,'AEO 2022 52'!$13:$13,0))</f>
        <v>0</v>
      </c>
      <c r="U105">
        <f>INDEX('AEO 2022 52'!212:212,MATCH(U$67,'AEO 2022 52'!$13:$13,0))</f>
        <v>0</v>
      </c>
      <c r="V105">
        <f>INDEX('AEO 2022 52'!212:212,MATCH(V$67,'AEO 2022 52'!$13:$13,0))</f>
        <v>0</v>
      </c>
      <c r="W105">
        <f>INDEX('AEO 2022 52'!212:212,MATCH(W$67,'AEO 2022 52'!$13:$13,0))</f>
        <v>0</v>
      </c>
      <c r="X105">
        <f>INDEX('AEO 2022 52'!212:212,MATCH(X$67,'AEO 2022 52'!$13:$13,0))</f>
        <v>0</v>
      </c>
      <c r="Y105">
        <f>INDEX('AEO 2022 52'!212:212,MATCH(Y$67,'AEO 2022 52'!$13:$13,0))</f>
        <v>0</v>
      </c>
      <c r="Z105">
        <f>INDEX('AEO 2022 52'!212:212,MATCH(Z$67,'AEO 2022 52'!$13:$13,0))</f>
        <v>0</v>
      </c>
      <c r="AA105">
        <f>INDEX('AEO 2022 52'!212:212,MATCH(AA$67,'AEO 2022 52'!$13:$13,0))</f>
        <v>0</v>
      </c>
      <c r="AB105">
        <f>INDEX('AEO 2022 52'!212:212,MATCH(AB$67,'AEO 2022 52'!$13:$13,0))</f>
        <v>0</v>
      </c>
      <c r="AC105">
        <f>INDEX('AEO 2022 52'!212:212,MATCH(AC$67,'AEO 2022 52'!$13:$13,0))</f>
        <v>0</v>
      </c>
      <c r="AD105">
        <f>INDEX('AEO 2022 52'!212:212,MATCH(AD$67,'AEO 2022 52'!$13:$13,0))</f>
        <v>0</v>
      </c>
      <c r="AE105">
        <f>INDEX('AEO 2022 52'!212:212,MATCH(AE$67,'AEO 2022 52'!$13:$13,0))</f>
        <v>0</v>
      </c>
      <c r="AF105">
        <f>INDEX('AEO 2022 52'!212:212,MATCH(AF$67,'AEO 2022 52'!$13:$13,0))</f>
        <v>0</v>
      </c>
    </row>
    <row r="106" spans="1:32" x14ac:dyDescent="0.25">
      <c r="A106" t="str">
        <f>'AEO 2021 52'!A204</f>
        <v>Subcompact Cars</v>
      </c>
      <c r="B106">
        <f>INDEX('AEO 2021 52'!204:204,MATCH(B$67,'AEO 2021 52'!$14:$14,0))</f>
        <v>67.562438999999998</v>
      </c>
      <c r="C106">
        <f>INDEX('AEO 2022 52'!213:213,MATCH(C$67,'AEO 2022 52'!$13:$13,0))</f>
        <v>53.930892999999998</v>
      </c>
      <c r="D106">
        <f>INDEX('AEO 2022 52'!213:213,MATCH(D$67,'AEO 2022 52'!$13:$13,0))</f>
        <v>52.736598999999998</v>
      </c>
      <c r="E106">
        <f>INDEX('AEO 2022 52'!213:213,MATCH(E$67,'AEO 2022 52'!$13:$13,0))</f>
        <v>51.807518000000002</v>
      </c>
      <c r="F106">
        <f>INDEX('AEO 2022 52'!213:213,MATCH(F$67,'AEO 2022 52'!$13:$13,0))</f>
        <v>51.068665000000003</v>
      </c>
      <c r="G106">
        <f>INDEX('AEO 2022 52'!213:213,MATCH(G$67,'AEO 2022 52'!$13:$13,0))</f>
        <v>50.574913000000002</v>
      </c>
      <c r="H106">
        <f>INDEX('AEO 2022 52'!213:213,MATCH(H$67,'AEO 2022 52'!$13:$13,0))</f>
        <v>50.182892000000002</v>
      </c>
      <c r="I106">
        <f>INDEX('AEO 2022 52'!213:213,MATCH(I$67,'AEO 2022 52'!$13:$13,0))</f>
        <v>49.855468999999999</v>
      </c>
      <c r="J106">
        <f>INDEX('AEO 2022 52'!213:213,MATCH(J$67,'AEO 2022 52'!$13:$13,0))</f>
        <v>49.586357</v>
      </c>
      <c r="K106">
        <f>INDEX('AEO 2022 52'!213:213,MATCH(K$67,'AEO 2022 52'!$13:$13,0))</f>
        <v>49.350586</v>
      </c>
      <c r="L106">
        <f>INDEX('AEO 2022 52'!213:213,MATCH(L$67,'AEO 2022 52'!$13:$13,0))</f>
        <v>49.150886999999997</v>
      </c>
      <c r="M106">
        <f>INDEX('AEO 2022 52'!213:213,MATCH(M$67,'AEO 2022 52'!$13:$13,0))</f>
        <v>48.980145</v>
      </c>
      <c r="N106">
        <f>INDEX('AEO 2022 52'!213:213,MATCH(N$67,'AEO 2022 52'!$13:$13,0))</f>
        <v>48.820545000000003</v>
      </c>
      <c r="O106">
        <f>INDEX('AEO 2022 52'!213:213,MATCH(O$67,'AEO 2022 52'!$13:$13,0))</f>
        <v>48.668739000000002</v>
      </c>
      <c r="P106">
        <f>INDEX('AEO 2022 52'!213:213,MATCH(P$67,'AEO 2022 52'!$13:$13,0))</f>
        <v>48.506447000000001</v>
      </c>
      <c r="Q106">
        <f>INDEX('AEO 2022 52'!213:213,MATCH(Q$67,'AEO 2022 52'!$13:$13,0))</f>
        <v>48.354500000000002</v>
      </c>
      <c r="R106">
        <f>INDEX('AEO 2022 52'!213:213,MATCH(R$67,'AEO 2022 52'!$13:$13,0))</f>
        <v>48.218437000000002</v>
      </c>
      <c r="S106">
        <f>INDEX('AEO 2022 52'!213:213,MATCH(S$67,'AEO 2022 52'!$13:$13,0))</f>
        <v>48.092537</v>
      </c>
      <c r="T106">
        <f>INDEX('AEO 2022 52'!213:213,MATCH(T$67,'AEO 2022 52'!$13:$13,0))</f>
        <v>47.975002000000003</v>
      </c>
      <c r="U106">
        <f>INDEX('AEO 2022 52'!213:213,MATCH(U$67,'AEO 2022 52'!$13:$13,0))</f>
        <v>47.863109999999999</v>
      </c>
      <c r="V106">
        <f>INDEX('AEO 2022 52'!213:213,MATCH(V$67,'AEO 2022 52'!$13:$13,0))</f>
        <v>47.759548000000002</v>
      </c>
      <c r="W106">
        <f>INDEX('AEO 2022 52'!213:213,MATCH(W$67,'AEO 2022 52'!$13:$13,0))</f>
        <v>47.660088000000002</v>
      </c>
      <c r="X106">
        <f>INDEX('AEO 2022 52'!213:213,MATCH(X$67,'AEO 2022 52'!$13:$13,0))</f>
        <v>47.566504999999999</v>
      </c>
      <c r="Y106">
        <f>INDEX('AEO 2022 52'!213:213,MATCH(Y$67,'AEO 2022 52'!$13:$13,0))</f>
        <v>47.478282999999998</v>
      </c>
      <c r="Z106">
        <f>INDEX('AEO 2022 52'!213:213,MATCH(Z$67,'AEO 2022 52'!$13:$13,0))</f>
        <v>47.396090999999998</v>
      </c>
      <c r="AA106">
        <f>INDEX('AEO 2022 52'!213:213,MATCH(AA$67,'AEO 2022 52'!$13:$13,0))</f>
        <v>47.318947000000001</v>
      </c>
      <c r="AB106">
        <f>INDEX('AEO 2022 52'!213:213,MATCH(AB$67,'AEO 2022 52'!$13:$13,0))</f>
        <v>47.247089000000003</v>
      </c>
      <c r="AC106">
        <f>INDEX('AEO 2022 52'!213:213,MATCH(AC$67,'AEO 2022 52'!$13:$13,0))</f>
        <v>47.178542999999998</v>
      </c>
      <c r="AD106">
        <f>INDEX('AEO 2022 52'!213:213,MATCH(AD$67,'AEO 2022 52'!$13:$13,0))</f>
        <v>47.114330000000002</v>
      </c>
      <c r="AE106">
        <f>INDEX('AEO 2022 52'!213:213,MATCH(AE$67,'AEO 2022 52'!$13:$13,0))</f>
        <v>47.053730000000002</v>
      </c>
      <c r="AF106">
        <f>INDEX('AEO 2022 52'!213:213,MATCH(AF$67,'AEO 2022 52'!$13:$13,0))</f>
        <v>46.974884000000003</v>
      </c>
    </row>
    <row r="107" spans="1:32" x14ac:dyDescent="0.25">
      <c r="A107" t="str">
        <f>'AEO 2021 52'!A205</f>
        <v>Compact Cars</v>
      </c>
      <c r="B107">
        <f>INDEX('AEO 2021 52'!205:205,MATCH(B$67,'AEO 2021 52'!$14:$14,0))</f>
        <v>54.924548999999999</v>
      </c>
      <c r="C107">
        <f>INDEX('AEO 2022 52'!214:214,MATCH(C$67,'AEO 2022 52'!$13:$13,0))</f>
        <v>46.43074</v>
      </c>
      <c r="D107">
        <f>INDEX('AEO 2022 52'!214:214,MATCH(D$67,'AEO 2022 52'!$13:$13,0))</f>
        <v>45.205295999999997</v>
      </c>
      <c r="E107">
        <f>INDEX('AEO 2022 52'!214:214,MATCH(E$67,'AEO 2022 52'!$13:$13,0))</f>
        <v>44.262352</v>
      </c>
      <c r="F107">
        <f>INDEX('AEO 2022 52'!214:214,MATCH(F$67,'AEO 2022 52'!$13:$13,0))</f>
        <v>43.502167</v>
      </c>
      <c r="G107">
        <f>INDEX('AEO 2022 52'!214:214,MATCH(G$67,'AEO 2022 52'!$13:$13,0))</f>
        <v>43.016392000000003</v>
      </c>
      <c r="H107">
        <f>INDEX('AEO 2022 52'!214:214,MATCH(H$67,'AEO 2022 52'!$13:$13,0))</f>
        <v>42.613093999999997</v>
      </c>
      <c r="I107">
        <f>INDEX('AEO 2022 52'!214:214,MATCH(I$67,'AEO 2022 52'!$13:$13,0))</f>
        <v>42.270279000000002</v>
      </c>
      <c r="J107">
        <f>INDEX('AEO 2022 52'!214:214,MATCH(J$67,'AEO 2022 52'!$13:$13,0))</f>
        <v>41.995316000000003</v>
      </c>
      <c r="K107">
        <f>INDEX('AEO 2022 52'!214:214,MATCH(K$67,'AEO 2022 52'!$13:$13,0))</f>
        <v>41.753365000000002</v>
      </c>
      <c r="L107">
        <f>INDEX('AEO 2022 52'!214:214,MATCH(L$67,'AEO 2022 52'!$13:$13,0))</f>
        <v>41.548012</v>
      </c>
      <c r="M107">
        <f>INDEX('AEO 2022 52'!214:214,MATCH(M$67,'AEO 2022 52'!$13:$13,0))</f>
        <v>41.372622999999997</v>
      </c>
      <c r="N107">
        <f>INDEX('AEO 2022 52'!214:214,MATCH(N$67,'AEO 2022 52'!$13:$13,0))</f>
        <v>41.208911999999998</v>
      </c>
      <c r="O107">
        <f>INDEX('AEO 2022 52'!214:214,MATCH(O$67,'AEO 2022 52'!$13:$13,0))</f>
        <v>41.053058999999998</v>
      </c>
      <c r="P107">
        <f>INDEX('AEO 2022 52'!214:214,MATCH(P$67,'AEO 2022 52'!$13:$13,0))</f>
        <v>40.887619000000001</v>
      </c>
      <c r="Q107">
        <f>INDEX('AEO 2022 52'!214:214,MATCH(Q$67,'AEO 2022 52'!$13:$13,0))</f>
        <v>40.733452</v>
      </c>
      <c r="R107">
        <f>INDEX('AEO 2022 52'!214:214,MATCH(R$67,'AEO 2022 52'!$13:$13,0))</f>
        <v>40.596397000000003</v>
      </c>
      <c r="S107">
        <f>INDEX('AEO 2022 52'!214:214,MATCH(S$67,'AEO 2022 52'!$13:$13,0))</f>
        <v>40.469959000000003</v>
      </c>
      <c r="T107">
        <f>INDEX('AEO 2022 52'!214:214,MATCH(T$67,'AEO 2022 52'!$13:$13,0))</f>
        <v>40.351238000000002</v>
      </c>
      <c r="U107">
        <f>INDEX('AEO 2022 52'!214:214,MATCH(U$67,'AEO 2022 52'!$13:$13,0))</f>
        <v>40.238166999999997</v>
      </c>
      <c r="V107">
        <f>INDEX('AEO 2022 52'!214:214,MATCH(V$67,'AEO 2022 52'!$13:$13,0))</f>
        <v>40.132542000000001</v>
      </c>
      <c r="W107">
        <f>INDEX('AEO 2022 52'!214:214,MATCH(W$67,'AEO 2022 52'!$13:$13,0))</f>
        <v>40.031436999999997</v>
      </c>
      <c r="X107">
        <f>INDEX('AEO 2022 52'!214:214,MATCH(X$67,'AEO 2022 52'!$13:$13,0))</f>
        <v>39.935851999999997</v>
      </c>
      <c r="Y107">
        <f>INDEX('AEO 2022 52'!214:214,MATCH(Y$67,'AEO 2022 52'!$13:$13,0))</f>
        <v>39.845894000000001</v>
      </c>
      <c r="Z107">
        <f>INDEX('AEO 2022 52'!214:214,MATCH(Z$67,'AEO 2022 52'!$13:$13,0))</f>
        <v>39.761906000000003</v>
      </c>
      <c r="AA107">
        <f>INDEX('AEO 2022 52'!214:214,MATCH(AA$67,'AEO 2022 52'!$13:$13,0))</f>
        <v>39.683059999999998</v>
      </c>
      <c r="AB107">
        <f>INDEX('AEO 2022 52'!214:214,MATCH(AB$67,'AEO 2022 52'!$13:$13,0))</f>
        <v>39.609431999999998</v>
      </c>
      <c r="AC107">
        <f>INDEX('AEO 2022 52'!214:214,MATCH(AC$67,'AEO 2022 52'!$13:$13,0))</f>
        <v>39.539409999999997</v>
      </c>
      <c r="AD107">
        <f>INDEX('AEO 2022 52'!214:214,MATCH(AD$67,'AEO 2022 52'!$13:$13,0))</f>
        <v>39.473232000000003</v>
      </c>
      <c r="AE107">
        <f>INDEX('AEO 2022 52'!214:214,MATCH(AE$67,'AEO 2022 52'!$13:$13,0))</f>
        <v>39.411071999999997</v>
      </c>
      <c r="AF107">
        <f>INDEX('AEO 2022 52'!214:214,MATCH(AF$67,'AEO 2022 52'!$13:$13,0))</f>
        <v>39.330531999999998</v>
      </c>
    </row>
    <row r="108" spans="1:32" x14ac:dyDescent="0.25">
      <c r="A108" t="str">
        <f>'AEO 2021 52'!A206</f>
        <v>Midsize Cars</v>
      </c>
      <c r="B108">
        <f>INDEX('AEO 2021 52'!206:206,MATCH(B$67,'AEO 2021 52'!$14:$14,0))</f>
        <v>54.932079000000002</v>
      </c>
      <c r="C108">
        <f>INDEX('AEO 2022 52'!215:215,MATCH(C$67,'AEO 2022 52'!$13:$13,0))</f>
        <v>48.032688</v>
      </c>
      <c r="D108">
        <f>INDEX('AEO 2022 52'!215:215,MATCH(D$67,'AEO 2022 52'!$13:$13,0))</f>
        <v>46.572719999999997</v>
      </c>
      <c r="E108">
        <f>INDEX('AEO 2022 52'!215:215,MATCH(E$67,'AEO 2022 52'!$13:$13,0))</f>
        <v>45.389023000000002</v>
      </c>
      <c r="F108">
        <f>INDEX('AEO 2022 52'!215:215,MATCH(F$67,'AEO 2022 52'!$13:$13,0))</f>
        <v>44.383831000000001</v>
      </c>
      <c r="G108">
        <f>INDEX('AEO 2022 52'!215:215,MATCH(G$67,'AEO 2022 52'!$13:$13,0))</f>
        <v>43.804836000000002</v>
      </c>
      <c r="H108">
        <f>INDEX('AEO 2022 52'!215:215,MATCH(H$67,'AEO 2022 52'!$13:$13,0))</f>
        <v>43.362006999999998</v>
      </c>
      <c r="I108">
        <f>INDEX('AEO 2022 52'!215:215,MATCH(I$67,'AEO 2022 52'!$13:$13,0))</f>
        <v>43.000965000000001</v>
      </c>
      <c r="J108">
        <f>INDEX('AEO 2022 52'!215:215,MATCH(J$67,'AEO 2022 52'!$13:$13,0))</f>
        <v>42.719341</v>
      </c>
      <c r="K108">
        <f>INDEX('AEO 2022 52'!215:215,MATCH(K$67,'AEO 2022 52'!$13:$13,0))</f>
        <v>42.455779999999997</v>
      </c>
      <c r="L108">
        <f>INDEX('AEO 2022 52'!215:215,MATCH(L$67,'AEO 2022 52'!$13:$13,0))</f>
        <v>42.242905</v>
      </c>
      <c r="M108">
        <f>INDEX('AEO 2022 52'!215:215,MATCH(M$67,'AEO 2022 52'!$13:$13,0))</f>
        <v>42.073746</v>
      </c>
      <c r="N108">
        <f>INDEX('AEO 2022 52'!215:215,MATCH(N$67,'AEO 2022 52'!$13:$13,0))</f>
        <v>41.900996999999997</v>
      </c>
      <c r="O108">
        <f>INDEX('AEO 2022 52'!215:215,MATCH(O$67,'AEO 2022 52'!$13:$13,0))</f>
        <v>41.734366999999999</v>
      </c>
      <c r="P108">
        <f>INDEX('AEO 2022 52'!215:215,MATCH(P$67,'AEO 2022 52'!$13:$13,0))</f>
        <v>41.557307999999999</v>
      </c>
      <c r="Q108">
        <f>INDEX('AEO 2022 52'!215:215,MATCH(Q$67,'AEO 2022 52'!$13:$13,0))</f>
        <v>41.391190000000002</v>
      </c>
      <c r="R108">
        <f>INDEX('AEO 2022 52'!215:215,MATCH(R$67,'AEO 2022 52'!$13:$13,0))</f>
        <v>41.249865999999997</v>
      </c>
      <c r="S108">
        <f>INDEX('AEO 2022 52'!215:215,MATCH(S$67,'AEO 2022 52'!$13:$13,0))</f>
        <v>41.118935</v>
      </c>
      <c r="T108">
        <f>INDEX('AEO 2022 52'!215:215,MATCH(T$67,'AEO 2022 52'!$13:$13,0))</f>
        <v>40.995868999999999</v>
      </c>
      <c r="U108">
        <f>INDEX('AEO 2022 52'!215:215,MATCH(U$67,'AEO 2022 52'!$13:$13,0))</f>
        <v>40.878540000000001</v>
      </c>
      <c r="V108">
        <f>INDEX('AEO 2022 52'!215:215,MATCH(V$67,'AEO 2022 52'!$13:$13,0))</f>
        <v>40.772399999999998</v>
      </c>
      <c r="W108">
        <f>INDEX('AEO 2022 52'!215:215,MATCH(W$67,'AEO 2022 52'!$13:$13,0))</f>
        <v>40.670689000000003</v>
      </c>
      <c r="X108">
        <f>INDEX('AEO 2022 52'!215:215,MATCH(X$67,'AEO 2022 52'!$13:$13,0))</f>
        <v>40.574463000000002</v>
      </c>
      <c r="Y108">
        <f>INDEX('AEO 2022 52'!215:215,MATCH(Y$67,'AEO 2022 52'!$13:$13,0))</f>
        <v>40.483738000000002</v>
      </c>
      <c r="Z108">
        <f>INDEX('AEO 2022 52'!215:215,MATCH(Z$67,'AEO 2022 52'!$13:$13,0))</f>
        <v>40.400993</v>
      </c>
      <c r="AA108">
        <f>INDEX('AEO 2022 52'!215:215,MATCH(AA$67,'AEO 2022 52'!$13:$13,0))</f>
        <v>40.323264999999999</v>
      </c>
      <c r="AB108">
        <f>INDEX('AEO 2022 52'!215:215,MATCH(AB$67,'AEO 2022 52'!$13:$13,0))</f>
        <v>40.250683000000002</v>
      </c>
      <c r="AC108">
        <f>INDEX('AEO 2022 52'!215:215,MATCH(AC$67,'AEO 2022 52'!$13:$13,0))</f>
        <v>40.181637000000002</v>
      </c>
      <c r="AD108">
        <f>INDEX('AEO 2022 52'!215:215,MATCH(AD$67,'AEO 2022 52'!$13:$13,0))</f>
        <v>40.116366999999997</v>
      </c>
      <c r="AE108">
        <f>INDEX('AEO 2022 52'!215:215,MATCH(AE$67,'AEO 2022 52'!$13:$13,0))</f>
        <v>40.054993000000003</v>
      </c>
      <c r="AF108">
        <f>INDEX('AEO 2022 52'!215:215,MATCH(AF$67,'AEO 2022 52'!$13:$13,0))</f>
        <v>39.975181999999997</v>
      </c>
    </row>
    <row r="109" spans="1:32" x14ac:dyDescent="0.25">
      <c r="A109" t="str">
        <f>'AEO 2021 52'!A207</f>
        <v>Large Cars</v>
      </c>
      <c r="B109">
        <f>INDEX('AEO 2021 52'!207:207,MATCH(B$67,'AEO 2021 52'!$14:$14,0))</f>
        <v>66.300880000000006</v>
      </c>
      <c r="C109">
        <f>INDEX('AEO 2022 52'!216:216,MATCH(C$67,'AEO 2022 52'!$13:$13,0))</f>
        <v>56.601604000000002</v>
      </c>
      <c r="D109">
        <f>INDEX('AEO 2022 52'!216:216,MATCH(D$67,'AEO 2022 52'!$13:$13,0))</f>
        <v>54.861153000000002</v>
      </c>
      <c r="E109">
        <f>INDEX('AEO 2022 52'!216:216,MATCH(E$67,'AEO 2022 52'!$13:$13,0))</f>
        <v>53.412148000000002</v>
      </c>
      <c r="F109">
        <f>INDEX('AEO 2022 52'!216:216,MATCH(F$67,'AEO 2022 52'!$13:$13,0))</f>
        <v>52.145473000000003</v>
      </c>
      <c r="G109">
        <f>INDEX('AEO 2022 52'!216:216,MATCH(G$67,'AEO 2022 52'!$13:$13,0))</f>
        <v>51.484012999999997</v>
      </c>
      <c r="H109">
        <f>INDEX('AEO 2022 52'!216:216,MATCH(H$67,'AEO 2022 52'!$13:$13,0))</f>
        <v>50.970748999999998</v>
      </c>
      <c r="I109">
        <f>INDEX('AEO 2022 52'!216:216,MATCH(I$67,'AEO 2022 52'!$13:$13,0))</f>
        <v>50.544910000000002</v>
      </c>
      <c r="J109">
        <f>INDEX('AEO 2022 52'!216:216,MATCH(J$67,'AEO 2022 52'!$13:$13,0))</f>
        <v>50.222698000000001</v>
      </c>
      <c r="K109">
        <f>INDEX('AEO 2022 52'!216:216,MATCH(K$67,'AEO 2022 52'!$13:$13,0))</f>
        <v>49.899299999999997</v>
      </c>
      <c r="L109">
        <f>INDEX('AEO 2022 52'!216:216,MATCH(L$67,'AEO 2022 52'!$13:$13,0))</f>
        <v>49.650272000000001</v>
      </c>
      <c r="M109">
        <f>INDEX('AEO 2022 52'!216:216,MATCH(M$67,'AEO 2022 52'!$13:$13,0))</f>
        <v>49.468277</v>
      </c>
      <c r="N109">
        <f>INDEX('AEO 2022 52'!216:216,MATCH(N$67,'AEO 2022 52'!$13:$13,0))</f>
        <v>49.261893999999998</v>
      </c>
      <c r="O109">
        <f>INDEX('AEO 2022 52'!216:216,MATCH(O$67,'AEO 2022 52'!$13:$13,0))</f>
        <v>49.059730999999999</v>
      </c>
      <c r="P109">
        <f>INDEX('AEO 2022 52'!216:216,MATCH(P$67,'AEO 2022 52'!$13:$13,0))</f>
        <v>48.848587000000002</v>
      </c>
      <c r="Q109">
        <f>INDEX('AEO 2022 52'!216:216,MATCH(Q$67,'AEO 2022 52'!$13:$13,0))</f>
        <v>48.649569999999997</v>
      </c>
      <c r="R109">
        <f>INDEX('AEO 2022 52'!216:216,MATCH(R$67,'AEO 2022 52'!$13:$13,0))</f>
        <v>48.487858000000003</v>
      </c>
      <c r="S109">
        <f>INDEX('AEO 2022 52'!216:216,MATCH(S$67,'AEO 2022 52'!$13:$13,0))</f>
        <v>48.337200000000003</v>
      </c>
      <c r="T109">
        <f>INDEX('AEO 2022 52'!216:216,MATCH(T$67,'AEO 2022 52'!$13:$13,0))</f>
        <v>48.195030000000003</v>
      </c>
      <c r="U109">
        <f>INDEX('AEO 2022 52'!216:216,MATCH(U$67,'AEO 2022 52'!$13:$13,0))</f>
        <v>48.058928999999999</v>
      </c>
      <c r="V109">
        <f>INDEX('AEO 2022 52'!216:216,MATCH(V$67,'AEO 2022 52'!$13:$13,0))</f>
        <v>47.940327000000003</v>
      </c>
      <c r="W109">
        <f>INDEX('AEO 2022 52'!216:216,MATCH(W$67,'AEO 2022 52'!$13:$13,0))</f>
        <v>47.826244000000003</v>
      </c>
      <c r="X109">
        <f>INDEX('AEO 2022 52'!216:216,MATCH(X$67,'AEO 2022 52'!$13:$13,0))</f>
        <v>47.718124000000003</v>
      </c>
      <c r="Y109">
        <f>INDEX('AEO 2022 52'!216:216,MATCH(Y$67,'AEO 2022 52'!$13:$13,0))</f>
        <v>47.615715000000002</v>
      </c>
      <c r="Z109">
        <f>INDEX('AEO 2022 52'!216:216,MATCH(Z$67,'AEO 2022 52'!$13:$13,0))</f>
        <v>47.524811</v>
      </c>
      <c r="AA109">
        <f>INDEX('AEO 2022 52'!216:216,MATCH(AA$67,'AEO 2022 52'!$13:$13,0))</f>
        <v>47.439266000000003</v>
      </c>
      <c r="AB109">
        <f>INDEX('AEO 2022 52'!216:216,MATCH(AB$67,'AEO 2022 52'!$13:$13,0))</f>
        <v>47.359211000000002</v>
      </c>
      <c r="AC109">
        <f>INDEX('AEO 2022 52'!216:216,MATCH(AC$67,'AEO 2022 52'!$13:$13,0))</f>
        <v>47.282829</v>
      </c>
      <c r="AD109">
        <f>INDEX('AEO 2022 52'!216:216,MATCH(AD$67,'AEO 2022 52'!$13:$13,0))</f>
        <v>47.21067</v>
      </c>
      <c r="AE109">
        <f>INDEX('AEO 2022 52'!216:216,MATCH(AE$67,'AEO 2022 52'!$13:$13,0))</f>
        <v>47.142502</v>
      </c>
      <c r="AF109">
        <f>INDEX('AEO 2022 52'!216:216,MATCH(AF$67,'AEO 2022 52'!$13:$13,0))</f>
        <v>47.056137</v>
      </c>
    </row>
    <row r="110" spans="1:32" x14ac:dyDescent="0.25">
      <c r="A110" t="str">
        <f>'AEO 2021 52'!A208</f>
        <v>Two Seater Cars</v>
      </c>
      <c r="B110">
        <f>INDEX('AEO 2021 52'!208:208,MATCH(B$67,'AEO 2021 52'!$14:$14,0))</f>
        <v>132.05917400000001</v>
      </c>
      <c r="C110">
        <f>INDEX('AEO 2022 52'!217:217,MATCH(C$67,'AEO 2022 52'!$13:$13,0))</f>
        <v>117.047256</v>
      </c>
      <c r="D110">
        <f>INDEX('AEO 2022 52'!217:217,MATCH(D$67,'AEO 2022 52'!$13:$13,0))</f>
        <v>115.385735</v>
      </c>
      <c r="E110">
        <f>INDEX('AEO 2022 52'!217:217,MATCH(E$67,'AEO 2022 52'!$13:$13,0))</f>
        <v>113.99511699999999</v>
      </c>
      <c r="F110">
        <f>INDEX('AEO 2022 52'!217:217,MATCH(F$67,'AEO 2022 52'!$13:$13,0))</f>
        <v>112.77713799999999</v>
      </c>
      <c r="G110">
        <f>INDEX('AEO 2022 52'!217:217,MATCH(G$67,'AEO 2022 52'!$13:$13,0))</f>
        <v>112.17504099999999</v>
      </c>
      <c r="H110">
        <f>INDEX('AEO 2022 52'!217:217,MATCH(H$67,'AEO 2022 52'!$13:$13,0))</f>
        <v>111.734818</v>
      </c>
      <c r="I110">
        <f>INDEX('AEO 2022 52'!217:217,MATCH(I$67,'AEO 2022 52'!$13:$13,0))</f>
        <v>111.341347</v>
      </c>
      <c r="J110">
        <f>INDEX('AEO 2022 52'!217:217,MATCH(J$67,'AEO 2022 52'!$13:$13,0))</f>
        <v>111.046516</v>
      </c>
      <c r="K110">
        <f>INDEX('AEO 2022 52'!217:217,MATCH(K$67,'AEO 2022 52'!$13:$13,0))</f>
        <v>110.748192</v>
      </c>
      <c r="L110">
        <f>INDEX('AEO 2022 52'!217:217,MATCH(L$67,'AEO 2022 52'!$13:$13,0))</f>
        <v>110.52207199999999</v>
      </c>
      <c r="M110">
        <f>INDEX('AEO 2022 52'!217:217,MATCH(M$67,'AEO 2022 52'!$13:$13,0))</f>
        <v>110.35324900000001</v>
      </c>
      <c r="N110">
        <f>INDEX('AEO 2022 52'!217:217,MATCH(N$67,'AEO 2022 52'!$13:$13,0))</f>
        <v>110.157112</v>
      </c>
      <c r="O110">
        <f>INDEX('AEO 2022 52'!217:217,MATCH(O$67,'AEO 2022 52'!$13:$13,0))</f>
        <v>109.96528600000001</v>
      </c>
      <c r="P110">
        <f>INDEX('AEO 2022 52'!217:217,MATCH(P$67,'AEO 2022 52'!$13:$13,0))</f>
        <v>109.76316799999999</v>
      </c>
      <c r="Q110">
        <f>INDEX('AEO 2022 52'!217:217,MATCH(Q$67,'AEO 2022 52'!$13:$13,0))</f>
        <v>109.572632</v>
      </c>
      <c r="R110">
        <f>INDEX('AEO 2022 52'!217:217,MATCH(R$67,'AEO 2022 52'!$13:$13,0))</f>
        <v>109.419273</v>
      </c>
      <c r="S110">
        <f>INDEX('AEO 2022 52'!217:217,MATCH(S$67,'AEO 2022 52'!$13:$13,0))</f>
        <v>109.27677199999999</v>
      </c>
      <c r="T110">
        <f>INDEX('AEO 2022 52'!217:217,MATCH(T$67,'AEO 2022 52'!$13:$13,0))</f>
        <v>109.142296</v>
      </c>
      <c r="U110">
        <f>INDEX('AEO 2022 52'!217:217,MATCH(U$67,'AEO 2022 52'!$13:$13,0))</f>
        <v>109.01355</v>
      </c>
      <c r="V110">
        <f>INDEX('AEO 2022 52'!217:217,MATCH(V$67,'AEO 2022 52'!$13:$13,0))</f>
        <v>108.902092</v>
      </c>
      <c r="W110">
        <f>INDEX('AEO 2022 52'!217:217,MATCH(W$67,'AEO 2022 52'!$13:$13,0))</f>
        <v>108.794792</v>
      </c>
      <c r="X110">
        <f>INDEX('AEO 2022 52'!217:217,MATCH(X$67,'AEO 2022 52'!$13:$13,0))</f>
        <v>108.693214</v>
      </c>
      <c r="Y110">
        <f>INDEX('AEO 2022 52'!217:217,MATCH(Y$67,'AEO 2022 52'!$13:$13,0))</f>
        <v>108.59659600000001</v>
      </c>
      <c r="Z110">
        <f>INDEX('AEO 2022 52'!217:217,MATCH(Z$67,'AEO 2022 52'!$13:$13,0))</f>
        <v>108.511337</v>
      </c>
      <c r="AA110">
        <f>INDEX('AEO 2022 52'!217:217,MATCH(AA$67,'AEO 2022 52'!$13:$13,0))</f>
        <v>108.43126700000001</v>
      </c>
      <c r="AB110">
        <f>INDEX('AEO 2022 52'!217:217,MATCH(AB$67,'AEO 2022 52'!$13:$13,0))</f>
        <v>108.35659800000001</v>
      </c>
      <c r="AC110">
        <f>INDEX('AEO 2022 52'!217:217,MATCH(AC$67,'AEO 2022 52'!$13:$13,0))</f>
        <v>108.285515</v>
      </c>
      <c r="AD110">
        <f>INDEX('AEO 2022 52'!217:217,MATCH(AD$67,'AEO 2022 52'!$13:$13,0))</f>
        <v>108.218391</v>
      </c>
      <c r="AE110">
        <f>INDEX('AEO 2022 52'!217:217,MATCH(AE$67,'AEO 2022 52'!$13:$13,0))</f>
        <v>108.155083</v>
      </c>
      <c r="AF110">
        <f>INDEX('AEO 2022 52'!217:217,MATCH(AF$67,'AEO 2022 52'!$13:$13,0))</f>
        <v>108.073395</v>
      </c>
    </row>
    <row r="111" spans="1:32" x14ac:dyDescent="0.25">
      <c r="A111" t="str">
        <f>'AEO 2021 52'!A209</f>
        <v>Small Crossover Cars</v>
      </c>
      <c r="B111">
        <f>INDEX('AEO 2021 52'!209:209,MATCH(B$67,'AEO 2021 52'!$14:$14,0))</f>
        <v>55.610722000000003</v>
      </c>
      <c r="C111">
        <f>INDEX('AEO 2022 52'!218:218,MATCH(C$67,'AEO 2022 52'!$13:$13,0))</f>
        <v>48.373317999999998</v>
      </c>
      <c r="D111">
        <f>INDEX('AEO 2022 52'!218:218,MATCH(D$67,'AEO 2022 52'!$13:$13,0))</f>
        <v>46.856341999999998</v>
      </c>
      <c r="E111">
        <f>INDEX('AEO 2022 52'!218:218,MATCH(E$67,'AEO 2022 52'!$13:$13,0))</f>
        <v>45.623009000000003</v>
      </c>
      <c r="F111">
        <f>INDEX('AEO 2022 52'!218:218,MATCH(F$67,'AEO 2022 52'!$13:$13,0))</f>
        <v>44.594402000000002</v>
      </c>
      <c r="G111">
        <f>INDEX('AEO 2022 52'!218:218,MATCH(G$67,'AEO 2022 52'!$13:$13,0))</f>
        <v>43.978867000000001</v>
      </c>
      <c r="H111">
        <f>INDEX('AEO 2022 52'!218:218,MATCH(H$67,'AEO 2022 52'!$13:$13,0))</f>
        <v>43.507323999999997</v>
      </c>
      <c r="I111">
        <f>INDEX('AEO 2022 52'!218:218,MATCH(I$67,'AEO 2022 52'!$13:$13,0))</f>
        <v>43.120368999999997</v>
      </c>
      <c r="J111">
        <f>INDEX('AEO 2022 52'!218:218,MATCH(J$67,'AEO 2022 52'!$13:$13,0))</f>
        <v>42.823020999999997</v>
      </c>
      <c r="K111">
        <f>INDEX('AEO 2022 52'!218:218,MATCH(K$67,'AEO 2022 52'!$13:$13,0))</f>
        <v>42.535854</v>
      </c>
      <c r="L111">
        <f>INDEX('AEO 2022 52'!218:218,MATCH(L$67,'AEO 2022 52'!$13:$13,0))</f>
        <v>42.308360999999998</v>
      </c>
      <c r="M111">
        <f>INDEX('AEO 2022 52'!218:218,MATCH(M$67,'AEO 2022 52'!$13:$13,0))</f>
        <v>42.133662999999999</v>
      </c>
      <c r="N111">
        <f>INDEX('AEO 2022 52'!218:218,MATCH(N$67,'AEO 2022 52'!$13:$13,0))</f>
        <v>41.947769000000001</v>
      </c>
      <c r="O111">
        <f>INDEX('AEO 2022 52'!218:218,MATCH(O$67,'AEO 2022 52'!$13:$13,0))</f>
        <v>41.767136000000001</v>
      </c>
      <c r="P111">
        <f>INDEX('AEO 2022 52'!218:218,MATCH(P$67,'AEO 2022 52'!$13:$13,0))</f>
        <v>41.576836</v>
      </c>
      <c r="Q111">
        <f>INDEX('AEO 2022 52'!218:218,MATCH(Q$67,'AEO 2022 52'!$13:$13,0))</f>
        <v>41.397964000000002</v>
      </c>
      <c r="R111">
        <f>INDEX('AEO 2022 52'!218:218,MATCH(R$67,'AEO 2022 52'!$13:$13,0))</f>
        <v>41.248427999999997</v>
      </c>
      <c r="S111">
        <f>INDEX('AEO 2022 52'!218:218,MATCH(S$67,'AEO 2022 52'!$13:$13,0))</f>
        <v>41.109585000000003</v>
      </c>
      <c r="T111">
        <f>INDEX('AEO 2022 52'!218:218,MATCH(T$67,'AEO 2022 52'!$13:$13,0))</f>
        <v>40.978904999999997</v>
      </c>
      <c r="U111">
        <f>INDEX('AEO 2022 52'!218:218,MATCH(U$67,'AEO 2022 52'!$13:$13,0))</f>
        <v>40.854187000000003</v>
      </c>
      <c r="V111">
        <f>INDEX('AEO 2022 52'!218:218,MATCH(V$67,'AEO 2022 52'!$13:$13,0))</f>
        <v>40.742846999999998</v>
      </c>
      <c r="W111">
        <f>INDEX('AEO 2022 52'!218:218,MATCH(W$67,'AEO 2022 52'!$13:$13,0))</f>
        <v>40.636111999999997</v>
      </c>
      <c r="X111">
        <f>INDEX('AEO 2022 52'!218:218,MATCH(X$67,'AEO 2022 52'!$13:$13,0))</f>
        <v>40.535007</v>
      </c>
      <c r="Y111">
        <f>INDEX('AEO 2022 52'!218:218,MATCH(Y$67,'AEO 2022 52'!$13:$13,0))</f>
        <v>40.439644000000001</v>
      </c>
      <c r="Z111">
        <f>INDEX('AEO 2022 52'!218:218,MATCH(Z$67,'AEO 2022 52'!$13:$13,0))</f>
        <v>40.353366999999999</v>
      </c>
      <c r="AA111">
        <f>INDEX('AEO 2022 52'!218:218,MATCH(AA$67,'AEO 2022 52'!$13:$13,0))</f>
        <v>40.273251000000002</v>
      </c>
      <c r="AB111">
        <f>INDEX('AEO 2022 52'!218:218,MATCH(AB$67,'AEO 2022 52'!$13:$13,0))</f>
        <v>40.198345000000003</v>
      </c>
      <c r="AC111">
        <f>INDEX('AEO 2022 52'!218:218,MATCH(AC$67,'AEO 2022 52'!$13:$13,0))</f>
        <v>40.127276999999999</v>
      </c>
      <c r="AD111">
        <f>INDEX('AEO 2022 52'!218:218,MATCH(AD$67,'AEO 2022 52'!$13:$13,0))</f>
        <v>40.059184999999999</v>
      </c>
      <c r="AE111">
        <f>INDEX('AEO 2022 52'!218:218,MATCH(AE$67,'AEO 2022 52'!$13:$13,0))</f>
        <v>39.995463999999998</v>
      </c>
      <c r="AF111">
        <f>INDEX('AEO 2022 52'!218:218,MATCH(AF$67,'AEO 2022 52'!$13:$13,0))</f>
        <v>39.913119999999999</v>
      </c>
    </row>
    <row r="112" spans="1:32" x14ac:dyDescent="0.25">
      <c r="A112" t="str">
        <f>'AEO 2021 52'!A210</f>
        <v>Large Crossover Cars</v>
      </c>
      <c r="B112">
        <f>INDEX('AEO 2021 52'!210:210,MATCH(B$67,'AEO 2021 52'!$14:$14,0))</f>
        <v>68.392623999999998</v>
      </c>
      <c r="C112">
        <f>INDEX('AEO 2022 52'!219:219,MATCH(C$67,'AEO 2022 52'!$13:$13,0))</f>
        <v>61.797168999999997</v>
      </c>
      <c r="D112">
        <f>INDEX('AEO 2022 52'!219:219,MATCH(D$67,'AEO 2022 52'!$13:$13,0))</f>
        <v>60.082183999999998</v>
      </c>
      <c r="E112">
        <f>INDEX('AEO 2022 52'!219:219,MATCH(E$67,'AEO 2022 52'!$13:$13,0))</f>
        <v>58.675910999999999</v>
      </c>
      <c r="F112">
        <f>INDEX('AEO 2022 52'!219:219,MATCH(F$67,'AEO 2022 52'!$13:$13,0))</f>
        <v>57.469710999999997</v>
      </c>
      <c r="G112">
        <f>INDEX('AEO 2022 52'!219:219,MATCH(G$67,'AEO 2022 52'!$13:$13,0))</f>
        <v>56.801215999999997</v>
      </c>
      <c r="H112">
        <f>INDEX('AEO 2022 52'!219:219,MATCH(H$67,'AEO 2022 52'!$13:$13,0))</f>
        <v>56.278694000000002</v>
      </c>
      <c r="I112">
        <f>INDEX('AEO 2022 52'!219:219,MATCH(I$67,'AEO 2022 52'!$13:$13,0))</f>
        <v>55.843162999999997</v>
      </c>
      <c r="J112">
        <f>INDEX('AEO 2022 52'!219:219,MATCH(J$67,'AEO 2022 52'!$13:$13,0))</f>
        <v>55.509056000000001</v>
      </c>
      <c r="K112">
        <f>INDEX('AEO 2022 52'!219:219,MATCH(K$67,'AEO 2022 52'!$13:$13,0))</f>
        <v>55.183762000000002</v>
      </c>
      <c r="L112">
        <f>INDEX('AEO 2022 52'!219:219,MATCH(L$67,'AEO 2022 52'!$13:$13,0))</f>
        <v>54.926735000000001</v>
      </c>
      <c r="M112">
        <f>INDEX('AEO 2022 52'!219:219,MATCH(M$67,'AEO 2022 52'!$13:$13,0))</f>
        <v>54.730099000000003</v>
      </c>
      <c r="N112">
        <f>INDEX('AEO 2022 52'!219:219,MATCH(N$67,'AEO 2022 52'!$13:$13,0))</f>
        <v>54.518559000000003</v>
      </c>
      <c r="O112">
        <f>INDEX('AEO 2022 52'!219:219,MATCH(O$67,'AEO 2022 52'!$13:$13,0))</f>
        <v>54.313023000000001</v>
      </c>
      <c r="P112">
        <f>INDEX('AEO 2022 52'!219:219,MATCH(P$67,'AEO 2022 52'!$13:$13,0))</f>
        <v>54.099285000000002</v>
      </c>
      <c r="Q112">
        <f>INDEX('AEO 2022 52'!219:219,MATCH(Q$67,'AEO 2022 52'!$13:$13,0))</f>
        <v>53.898823</v>
      </c>
      <c r="R112">
        <f>INDEX('AEO 2022 52'!219:219,MATCH(R$67,'AEO 2022 52'!$13:$13,0))</f>
        <v>53.731945000000003</v>
      </c>
      <c r="S112">
        <f>INDEX('AEO 2022 52'!219:219,MATCH(S$67,'AEO 2022 52'!$13:$13,0))</f>
        <v>53.577126</v>
      </c>
      <c r="T112">
        <f>INDEX('AEO 2022 52'!219:219,MATCH(T$67,'AEO 2022 52'!$13:$13,0))</f>
        <v>53.430610999999999</v>
      </c>
      <c r="U112">
        <f>INDEX('AEO 2022 52'!219:219,MATCH(U$67,'AEO 2022 52'!$13:$13,0))</f>
        <v>53.290253</v>
      </c>
      <c r="V112">
        <f>INDEX('AEO 2022 52'!219:219,MATCH(V$67,'AEO 2022 52'!$13:$13,0))</f>
        <v>53.165374999999997</v>
      </c>
      <c r="W112">
        <f>INDEX('AEO 2022 52'!219:219,MATCH(W$67,'AEO 2022 52'!$13:$13,0))</f>
        <v>53.045265000000001</v>
      </c>
      <c r="X112">
        <f>INDEX('AEO 2022 52'!219:219,MATCH(X$67,'AEO 2022 52'!$13:$13,0))</f>
        <v>52.931499000000002</v>
      </c>
      <c r="Y112">
        <f>INDEX('AEO 2022 52'!219:219,MATCH(Y$67,'AEO 2022 52'!$13:$13,0))</f>
        <v>52.823886999999999</v>
      </c>
      <c r="Z112">
        <f>INDEX('AEO 2022 52'!219:219,MATCH(Z$67,'AEO 2022 52'!$13:$13,0))</f>
        <v>52.726897999999998</v>
      </c>
      <c r="AA112">
        <f>INDEX('AEO 2022 52'!219:219,MATCH(AA$67,'AEO 2022 52'!$13:$13,0))</f>
        <v>52.635460000000002</v>
      </c>
      <c r="AB112">
        <f>INDEX('AEO 2022 52'!219:219,MATCH(AB$67,'AEO 2022 52'!$13:$13,0))</f>
        <v>52.549796999999998</v>
      </c>
      <c r="AC112">
        <f>INDEX('AEO 2022 52'!219:219,MATCH(AC$67,'AEO 2022 52'!$13:$13,0))</f>
        <v>52.469352999999998</v>
      </c>
      <c r="AD112">
        <f>INDEX('AEO 2022 52'!219:219,MATCH(AD$67,'AEO 2022 52'!$13:$13,0))</f>
        <v>52.392178000000001</v>
      </c>
      <c r="AE112">
        <f>INDEX('AEO 2022 52'!219:219,MATCH(AE$67,'AEO 2022 52'!$13:$13,0))</f>
        <v>52.320220999999997</v>
      </c>
      <c r="AF112">
        <f>INDEX('AEO 2022 52'!219:219,MATCH(AF$67,'AEO 2022 52'!$13:$13,0))</f>
        <v>52.229683000000001</v>
      </c>
    </row>
    <row r="113" spans="1:32" x14ac:dyDescent="0.25">
      <c r="A113" t="str">
        <f>'AEO 2021 52'!A211</f>
        <v>Small Pickup</v>
      </c>
      <c r="B113">
        <f>INDEX('AEO 2021 52'!211:211,MATCH(B$67,'AEO 2021 52'!$14:$14,0))</f>
        <v>0</v>
      </c>
      <c r="C113">
        <f>INDEX('AEO 2022 52'!220:220,MATCH(C$67,'AEO 2022 52'!$13:$13,0))</f>
        <v>0</v>
      </c>
      <c r="D113">
        <f>INDEX('AEO 2022 52'!220:220,MATCH(D$67,'AEO 2022 52'!$13:$13,0))</f>
        <v>0</v>
      </c>
      <c r="E113">
        <f>INDEX('AEO 2022 52'!220:220,MATCH(E$67,'AEO 2022 52'!$13:$13,0))</f>
        <v>0</v>
      </c>
      <c r="F113">
        <f>INDEX('AEO 2022 52'!220:220,MATCH(F$67,'AEO 2022 52'!$13:$13,0))</f>
        <v>0</v>
      </c>
      <c r="G113">
        <f>INDEX('AEO 2022 52'!220:220,MATCH(G$67,'AEO 2022 52'!$13:$13,0))</f>
        <v>0</v>
      </c>
      <c r="H113">
        <f>INDEX('AEO 2022 52'!220:220,MATCH(H$67,'AEO 2022 52'!$13:$13,0))</f>
        <v>0</v>
      </c>
      <c r="I113">
        <f>INDEX('AEO 2022 52'!220:220,MATCH(I$67,'AEO 2022 52'!$13:$13,0))</f>
        <v>0</v>
      </c>
      <c r="J113">
        <f>INDEX('AEO 2022 52'!220:220,MATCH(J$67,'AEO 2022 52'!$13:$13,0))</f>
        <v>0</v>
      </c>
      <c r="K113">
        <f>INDEX('AEO 2022 52'!220:220,MATCH(K$67,'AEO 2022 52'!$13:$13,0))</f>
        <v>0</v>
      </c>
      <c r="L113">
        <f>INDEX('AEO 2022 52'!220:220,MATCH(L$67,'AEO 2022 52'!$13:$13,0))</f>
        <v>0</v>
      </c>
      <c r="M113">
        <f>INDEX('AEO 2022 52'!220:220,MATCH(M$67,'AEO 2022 52'!$13:$13,0))</f>
        <v>0</v>
      </c>
      <c r="N113">
        <f>INDEX('AEO 2022 52'!220:220,MATCH(N$67,'AEO 2022 52'!$13:$13,0))</f>
        <v>0</v>
      </c>
      <c r="O113">
        <f>INDEX('AEO 2022 52'!220:220,MATCH(O$67,'AEO 2022 52'!$13:$13,0))</f>
        <v>0</v>
      </c>
      <c r="P113">
        <f>INDEX('AEO 2022 52'!220:220,MATCH(P$67,'AEO 2022 52'!$13:$13,0))</f>
        <v>0</v>
      </c>
      <c r="Q113">
        <f>INDEX('AEO 2022 52'!220:220,MATCH(Q$67,'AEO 2022 52'!$13:$13,0))</f>
        <v>0</v>
      </c>
      <c r="R113">
        <f>INDEX('AEO 2022 52'!220:220,MATCH(R$67,'AEO 2022 52'!$13:$13,0))</f>
        <v>0</v>
      </c>
      <c r="S113">
        <f>INDEX('AEO 2022 52'!220:220,MATCH(S$67,'AEO 2022 52'!$13:$13,0))</f>
        <v>0</v>
      </c>
      <c r="T113">
        <f>INDEX('AEO 2022 52'!220:220,MATCH(T$67,'AEO 2022 52'!$13:$13,0))</f>
        <v>0</v>
      </c>
      <c r="U113">
        <f>INDEX('AEO 2022 52'!220:220,MATCH(U$67,'AEO 2022 52'!$13:$13,0))</f>
        <v>0</v>
      </c>
      <c r="V113">
        <f>INDEX('AEO 2022 52'!220:220,MATCH(V$67,'AEO 2022 52'!$13:$13,0))</f>
        <v>0</v>
      </c>
      <c r="W113">
        <f>INDEX('AEO 2022 52'!220:220,MATCH(W$67,'AEO 2022 52'!$13:$13,0))</f>
        <v>0</v>
      </c>
      <c r="X113">
        <f>INDEX('AEO 2022 52'!220:220,MATCH(X$67,'AEO 2022 52'!$13:$13,0))</f>
        <v>0</v>
      </c>
      <c r="Y113">
        <f>INDEX('AEO 2022 52'!220:220,MATCH(Y$67,'AEO 2022 52'!$13:$13,0))</f>
        <v>0</v>
      </c>
      <c r="Z113">
        <f>INDEX('AEO 2022 52'!220:220,MATCH(Z$67,'AEO 2022 52'!$13:$13,0))</f>
        <v>0</v>
      </c>
      <c r="AA113">
        <f>INDEX('AEO 2022 52'!220:220,MATCH(AA$67,'AEO 2022 52'!$13:$13,0))</f>
        <v>0</v>
      </c>
      <c r="AB113">
        <f>INDEX('AEO 2022 52'!220:220,MATCH(AB$67,'AEO 2022 52'!$13:$13,0))</f>
        <v>0</v>
      </c>
      <c r="AC113">
        <f>INDEX('AEO 2022 52'!220:220,MATCH(AC$67,'AEO 2022 52'!$13:$13,0))</f>
        <v>0</v>
      </c>
      <c r="AD113">
        <f>INDEX('AEO 2022 52'!220:220,MATCH(AD$67,'AEO 2022 52'!$13:$13,0))</f>
        <v>0</v>
      </c>
      <c r="AE113">
        <f>INDEX('AEO 2022 52'!220:220,MATCH(AE$67,'AEO 2022 52'!$13:$13,0))</f>
        <v>0</v>
      </c>
      <c r="AF113">
        <f>INDEX('AEO 2022 52'!220:220,MATCH(AF$67,'AEO 2022 52'!$13:$13,0))</f>
        <v>0</v>
      </c>
    </row>
    <row r="114" spans="1:32" x14ac:dyDescent="0.25">
      <c r="A114" t="str">
        <f>'AEO 2021 52'!A212</f>
        <v>Large Pickup</v>
      </c>
      <c r="B114">
        <f>INDEX('AEO 2021 52'!212:212,MATCH(B$67,'AEO 2021 52'!$14:$14,0))</f>
        <v>0</v>
      </c>
      <c r="C114">
        <f>INDEX('AEO 2022 52'!221:221,MATCH(C$67,'AEO 2022 52'!$13:$13,0))</f>
        <v>0</v>
      </c>
      <c r="D114">
        <f>INDEX('AEO 2022 52'!221:221,MATCH(D$67,'AEO 2022 52'!$13:$13,0))</f>
        <v>55.926704000000001</v>
      </c>
      <c r="E114">
        <f>INDEX('AEO 2022 52'!221:221,MATCH(E$67,'AEO 2022 52'!$13:$13,0))</f>
        <v>54.896355</v>
      </c>
      <c r="F114">
        <f>INDEX('AEO 2022 52'!221:221,MATCH(F$67,'AEO 2022 52'!$13:$13,0))</f>
        <v>54.128715999999997</v>
      </c>
      <c r="G114">
        <f>INDEX('AEO 2022 52'!221:221,MATCH(G$67,'AEO 2022 52'!$13:$13,0))</f>
        <v>53.512523999999999</v>
      </c>
      <c r="H114">
        <f>INDEX('AEO 2022 52'!221:221,MATCH(H$67,'AEO 2022 52'!$13:$13,0))</f>
        <v>53.061672000000002</v>
      </c>
      <c r="I114">
        <f>INDEX('AEO 2022 52'!221:221,MATCH(I$67,'AEO 2022 52'!$13:$13,0))</f>
        <v>52.717548000000001</v>
      </c>
      <c r="J114">
        <f>INDEX('AEO 2022 52'!221:221,MATCH(J$67,'AEO 2022 52'!$13:$13,0))</f>
        <v>52.447208000000003</v>
      </c>
      <c r="K114">
        <f>INDEX('AEO 2022 52'!221:221,MATCH(K$67,'AEO 2022 52'!$13:$13,0))</f>
        <v>52.227359999999997</v>
      </c>
      <c r="L114">
        <f>INDEX('AEO 2022 52'!221:221,MATCH(L$67,'AEO 2022 52'!$13:$13,0))</f>
        <v>52.038421999999997</v>
      </c>
      <c r="M114">
        <f>INDEX('AEO 2022 52'!221:221,MATCH(M$67,'AEO 2022 52'!$13:$13,0))</f>
        <v>51.867294000000001</v>
      </c>
      <c r="N114">
        <f>INDEX('AEO 2022 52'!221:221,MATCH(N$67,'AEO 2022 52'!$13:$13,0))</f>
        <v>51.715449999999997</v>
      </c>
      <c r="O114">
        <f>INDEX('AEO 2022 52'!221:221,MATCH(O$67,'AEO 2022 52'!$13:$13,0))</f>
        <v>51.570338999999997</v>
      </c>
      <c r="P114">
        <f>INDEX('AEO 2022 52'!221:221,MATCH(P$67,'AEO 2022 52'!$13:$13,0))</f>
        <v>51.368065000000001</v>
      </c>
      <c r="Q114">
        <f>INDEX('AEO 2022 52'!221:221,MATCH(Q$67,'AEO 2022 52'!$13:$13,0))</f>
        <v>51.170025000000003</v>
      </c>
      <c r="R114">
        <f>INDEX('AEO 2022 52'!221:221,MATCH(R$67,'AEO 2022 52'!$13:$13,0))</f>
        <v>50.988303999999999</v>
      </c>
      <c r="S114">
        <f>INDEX('AEO 2022 52'!221:221,MATCH(S$67,'AEO 2022 52'!$13:$13,0))</f>
        <v>50.816887000000001</v>
      </c>
      <c r="T114">
        <f>INDEX('AEO 2022 52'!221:221,MATCH(T$67,'AEO 2022 52'!$13:$13,0))</f>
        <v>50.655929999999998</v>
      </c>
      <c r="U114">
        <f>INDEX('AEO 2022 52'!221:221,MATCH(U$67,'AEO 2022 52'!$13:$13,0))</f>
        <v>50.501739999999998</v>
      </c>
      <c r="V114">
        <f>INDEX('AEO 2022 52'!221:221,MATCH(V$67,'AEO 2022 52'!$13:$13,0))</f>
        <v>50.354529999999997</v>
      </c>
      <c r="W114">
        <f>INDEX('AEO 2022 52'!221:221,MATCH(W$67,'AEO 2022 52'!$13:$13,0))</f>
        <v>50.212291999999998</v>
      </c>
      <c r="X114">
        <f>INDEX('AEO 2022 52'!221:221,MATCH(X$67,'AEO 2022 52'!$13:$13,0))</f>
        <v>50.076957999999998</v>
      </c>
      <c r="Y114">
        <f>INDEX('AEO 2022 52'!221:221,MATCH(Y$67,'AEO 2022 52'!$13:$13,0))</f>
        <v>49.948405999999999</v>
      </c>
      <c r="Z114">
        <f>INDEX('AEO 2022 52'!221:221,MATCH(Z$67,'AEO 2022 52'!$13:$13,0))</f>
        <v>49.826262999999997</v>
      </c>
      <c r="AA114">
        <f>INDEX('AEO 2022 52'!221:221,MATCH(AA$67,'AEO 2022 52'!$13:$13,0))</f>
        <v>49.710388000000002</v>
      </c>
      <c r="AB114">
        <f>INDEX('AEO 2022 52'!221:221,MATCH(AB$67,'AEO 2022 52'!$13:$13,0))</f>
        <v>49.600997999999997</v>
      </c>
      <c r="AC114">
        <f>INDEX('AEO 2022 52'!221:221,MATCH(AC$67,'AEO 2022 52'!$13:$13,0))</f>
        <v>49.496113000000001</v>
      </c>
      <c r="AD114">
        <f>INDEX('AEO 2022 52'!221:221,MATCH(AD$67,'AEO 2022 52'!$13:$13,0))</f>
        <v>49.395302000000001</v>
      </c>
      <c r="AE114">
        <f>INDEX('AEO 2022 52'!221:221,MATCH(AE$67,'AEO 2022 52'!$13:$13,0))</f>
        <v>49.299767000000003</v>
      </c>
      <c r="AF114">
        <f>INDEX('AEO 2022 52'!221:221,MATCH(AF$67,'AEO 2022 52'!$13:$13,0))</f>
        <v>49.200946999999999</v>
      </c>
    </row>
    <row r="115" spans="1:32" x14ac:dyDescent="0.25">
      <c r="A115" t="str">
        <f>'AEO 2021 52'!A213</f>
        <v>Small Van</v>
      </c>
      <c r="B115">
        <f>INDEX('AEO 2021 52'!213:213,MATCH(B$67,'AEO 2021 52'!$14:$14,0))</f>
        <v>0</v>
      </c>
      <c r="C115">
        <f>INDEX('AEO 2022 52'!222:222,MATCH(C$67,'AEO 2022 52'!$13:$13,0))</f>
        <v>0</v>
      </c>
      <c r="D115">
        <f>INDEX('AEO 2022 52'!222:222,MATCH(D$67,'AEO 2022 52'!$13:$13,0))</f>
        <v>0</v>
      </c>
      <c r="E115">
        <f>INDEX('AEO 2022 52'!222:222,MATCH(E$67,'AEO 2022 52'!$13:$13,0))</f>
        <v>0</v>
      </c>
      <c r="F115">
        <f>INDEX('AEO 2022 52'!222:222,MATCH(F$67,'AEO 2022 52'!$13:$13,0))</f>
        <v>0</v>
      </c>
      <c r="G115">
        <f>INDEX('AEO 2022 52'!222:222,MATCH(G$67,'AEO 2022 52'!$13:$13,0))</f>
        <v>0</v>
      </c>
      <c r="H115">
        <f>INDEX('AEO 2022 52'!222:222,MATCH(H$67,'AEO 2022 52'!$13:$13,0))</f>
        <v>0</v>
      </c>
      <c r="I115">
        <f>INDEX('AEO 2022 52'!222:222,MATCH(I$67,'AEO 2022 52'!$13:$13,0))</f>
        <v>0</v>
      </c>
      <c r="J115">
        <f>INDEX('AEO 2022 52'!222:222,MATCH(J$67,'AEO 2022 52'!$13:$13,0))</f>
        <v>0</v>
      </c>
      <c r="K115">
        <f>INDEX('AEO 2022 52'!222:222,MATCH(K$67,'AEO 2022 52'!$13:$13,0))</f>
        <v>0</v>
      </c>
      <c r="L115">
        <f>INDEX('AEO 2022 52'!222:222,MATCH(L$67,'AEO 2022 52'!$13:$13,0))</f>
        <v>42.841197999999999</v>
      </c>
      <c r="M115">
        <f>INDEX('AEO 2022 52'!222:222,MATCH(M$67,'AEO 2022 52'!$13:$13,0))</f>
        <v>42.736415999999998</v>
      </c>
      <c r="N115">
        <f>INDEX('AEO 2022 52'!222:222,MATCH(N$67,'AEO 2022 52'!$13:$13,0))</f>
        <v>42.681629000000001</v>
      </c>
      <c r="O115">
        <f>INDEX('AEO 2022 52'!222:222,MATCH(O$67,'AEO 2022 52'!$13:$13,0))</f>
        <v>42.636046999999998</v>
      </c>
      <c r="P115">
        <f>INDEX('AEO 2022 52'!222:222,MATCH(P$67,'AEO 2022 52'!$13:$13,0))</f>
        <v>42.532691999999997</v>
      </c>
      <c r="Q115">
        <f>INDEX('AEO 2022 52'!222:222,MATCH(Q$67,'AEO 2022 52'!$13:$13,0))</f>
        <v>42.431033999999997</v>
      </c>
      <c r="R115">
        <f>INDEX('AEO 2022 52'!222:222,MATCH(R$67,'AEO 2022 52'!$13:$13,0))</f>
        <v>42.344451999999997</v>
      </c>
      <c r="S115">
        <f>INDEX('AEO 2022 52'!222:222,MATCH(S$67,'AEO 2022 52'!$13:$13,0))</f>
        <v>42.209583000000002</v>
      </c>
      <c r="T115">
        <f>INDEX('AEO 2022 52'!222:222,MATCH(T$67,'AEO 2022 52'!$13:$13,0))</f>
        <v>42.079475000000002</v>
      </c>
      <c r="U115">
        <f>INDEX('AEO 2022 52'!222:222,MATCH(U$67,'AEO 2022 52'!$13:$13,0))</f>
        <v>41.955235000000002</v>
      </c>
      <c r="V115">
        <f>INDEX('AEO 2022 52'!222:222,MATCH(V$67,'AEO 2022 52'!$13:$13,0))</f>
        <v>41.837578000000001</v>
      </c>
      <c r="W115">
        <f>INDEX('AEO 2022 52'!222:222,MATCH(W$67,'AEO 2022 52'!$13:$13,0))</f>
        <v>41.725341999999998</v>
      </c>
      <c r="X115">
        <f>INDEX('AEO 2022 52'!222:222,MATCH(X$67,'AEO 2022 52'!$13:$13,0))</f>
        <v>41.618721000000001</v>
      </c>
      <c r="Y115">
        <f>INDEX('AEO 2022 52'!222:222,MATCH(Y$67,'AEO 2022 52'!$13:$13,0))</f>
        <v>41.517775999999998</v>
      </c>
      <c r="Z115">
        <f>INDEX('AEO 2022 52'!222:222,MATCH(Z$67,'AEO 2022 52'!$13:$13,0))</f>
        <v>41.422015999999999</v>
      </c>
      <c r="AA115">
        <f>INDEX('AEO 2022 52'!222:222,MATCH(AA$67,'AEO 2022 52'!$13:$13,0))</f>
        <v>41.331389999999999</v>
      </c>
      <c r="AB115">
        <f>INDEX('AEO 2022 52'!222:222,MATCH(AB$67,'AEO 2022 52'!$13:$13,0))</f>
        <v>41.246093999999999</v>
      </c>
      <c r="AC115">
        <f>INDEX('AEO 2022 52'!222:222,MATCH(AC$67,'AEO 2022 52'!$13:$13,0))</f>
        <v>41.164177000000002</v>
      </c>
      <c r="AD115">
        <f>INDEX('AEO 2022 52'!222:222,MATCH(AD$67,'AEO 2022 52'!$13:$13,0))</f>
        <v>41.085704999999997</v>
      </c>
      <c r="AE115">
        <f>INDEX('AEO 2022 52'!222:222,MATCH(AE$67,'AEO 2022 52'!$13:$13,0))</f>
        <v>41.011059000000003</v>
      </c>
      <c r="AF115">
        <f>INDEX('AEO 2022 52'!222:222,MATCH(AF$67,'AEO 2022 52'!$13:$13,0))</f>
        <v>40.932442000000002</v>
      </c>
    </row>
    <row r="116" spans="1:32" x14ac:dyDescent="0.25">
      <c r="A116" t="str">
        <f>'AEO 2021 52'!A214</f>
        <v>Large Van</v>
      </c>
      <c r="B116">
        <f>INDEX('AEO 2021 52'!214:214,MATCH(B$67,'AEO 2021 52'!$14:$14,0))</f>
        <v>0</v>
      </c>
      <c r="C116">
        <f>INDEX('AEO 2022 52'!223:223,MATCH(C$67,'AEO 2022 52'!$13:$13,0))</f>
        <v>0</v>
      </c>
      <c r="D116">
        <f>INDEX('AEO 2022 52'!223:223,MATCH(D$67,'AEO 2022 52'!$13:$13,0))</f>
        <v>0</v>
      </c>
      <c r="E116">
        <f>INDEX('AEO 2022 52'!223:223,MATCH(E$67,'AEO 2022 52'!$13:$13,0))</f>
        <v>0</v>
      </c>
      <c r="F116">
        <f>INDEX('AEO 2022 52'!223:223,MATCH(F$67,'AEO 2022 52'!$13:$13,0))</f>
        <v>0</v>
      </c>
      <c r="G116">
        <f>INDEX('AEO 2022 52'!223:223,MATCH(G$67,'AEO 2022 52'!$13:$13,0))</f>
        <v>0</v>
      </c>
      <c r="H116">
        <f>INDEX('AEO 2022 52'!223:223,MATCH(H$67,'AEO 2022 52'!$13:$13,0))</f>
        <v>0</v>
      </c>
      <c r="I116">
        <f>INDEX('AEO 2022 52'!223:223,MATCH(I$67,'AEO 2022 52'!$13:$13,0))</f>
        <v>0</v>
      </c>
      <c r="J116">
        <f>INDEX('AEO 2022 52'!223:223,MATCH(J$67,'AEO 2022 52'!$13:$13,0))</f>
        <v>0</v>
      </c>
      <c r="K116">
        <f>INDEX('AEO 2022 52'!223:223,MATCH(K$67,'AEO 2022 52'!$13:$13,0))</f>
        <v>0</v>
      </c>
      <c r="L116">
        <f>INDEX('AEO 2022 52'!223:223,MATCH(L$67,'AEO 2022 52'!$13:$13,0))</f>
        <v>0</v>
      </c>
      <c r="M116">
        <f>INDEX('AEO 2022 52'!223:223,MATCH(M$67,'AEO 2022 52'!$13:$13,0))</f>
        <v>0</v>
      </c>
      <c r="N116">
        <f>INDEX('AEO 2022 52'!223:223,MATCH(N$67,'AEO 2022 52'!$13:$13,0))</f>
        <v>0</v>
      </c>
      <c r="O116">
        <f>INDEX('AEO 2022 52'!223:223,MATCH(O$67,'AEO 2022 52'!$13:$13,0))</f>
        <v>0</v>
      </c>
      <c r="P116">
        <f>INDEX('AEO 2022 52'!223:223,MATCH(P$67,'AEO 2022 52'!$13:$13,0))</f>
        <v>0</v>
      </c>
      <c r="Q116">
        <f>INDEX('AEO 2022 52'!223:223,MATCH(Q$67,'AEO 2022 52'!$13:$13,0))</f>
        <v>0</v>
      </c>
      <c r="R116">
        <f>INDEX('AEO 2022 52'!223:223,MATCH(R$67,'AEO 2022 52'!$13:$13,0))</f>
        <v>0</v>
      </c>
      <c r="S116">
        <f>INDEX('AEO 2022 52'!223:223,MATCH(S$67,'AEO 2022 52'!$13:$13,0))</f>
        <v>0</v>
      </c>
      <c r="T116">
        <f>INDEX('AEO 2022 52'!223:223,MATCH(T$67,'AEO 2022 52'!$13:$13,0))</f>
        <v>0</v>
      </c>
      <c r="U116">
        <f>INDEX('AEO 2022 52'!223:223,MATCH(U$67,'AEO 2022 52'!$13:$13,0))</f>
        <v>0</v>
      </c>
      <c r="V116">
        <f>INDEX('AEO 2022 52'!223:223,MATCH(V$67,'AEO 2022 52'!$13:$13,0))</f>
        <v>0</v>
      </c>
      <c r="W116">
        <f>INDEX('AEO 2022 52'!223:223,MATCH(W$67,'AEO 2022 52'!$13:$13,0))</f>
        <v>0</v>
      </c>
      <c r="X116">
        <f>INDEX('AEO 2022 52'!223:223,MATCH(X$67,'AEO 2022 52'!$13:$13,0))</f>
        <v>0</v>
      </c>
      <c r="Y116">
        <f>INDEX('AEO 2022 52'!223:223,MATCH(Y$67,'AEO 2022 52'!$13:$13,0))</f>
        <v>0</v>
      </c>
      <c r="Z116">
        <f>INDEX('AEO 2022 52'!223:223,MATCH(Z$67,'AEO 2022 52'!$13:$13,0))</f>
        <v>0</v>
      </c>
      <c r="AA116">
        <f>INDEX('AEO 2022 52'!223:223,MATCH(AA$67,'AEO 2022 52'!$13:$13,0))</f>
        <v>0</v>
      </c>
      <c r="AB116">
        <f>INDEX('AEO 2022 52'!223:223,MATCH(AB$67,'AEO 2022 52'!$13:$13,0))</f>
        <v>0</v>
      </c>
      <c r="AC116">
        <f>INDEX('AEO 2022 52'!223:223,MATCH(AC$67,'AEO 2022 52'!$13:$13,0))</f>
        <v>0</v>
      </c>
      <c r="AD116">
        <f>INDEX('AEO 2022 52'!223:223,MATCH(AD$67,'AEO 2022 52'!$13:$13,0))</f>
        <v>0</v>
      </c>
      <c r="AE116">
        <f>INDEX('AEO 2022 52'!223:223,MATCH(AE$67,'AEO 2022 52'!$13:$13,0))</f>
        <v>0</v>
      </c>
      <c r="AF116">
        <f>INDEX('AEO 2022 52'!223:223,MATCH(AF$67,'AEO 2022 52'!$13:$13,0))</f>
        <v>0</v>
      </c>
    </row>
    <row r="117" spans="1:32" x14ac:dyDescent="0.25">
      <c r="A117" t="str">
        <f>'AEO 2021 52'!A215</f>
        <v>Small Utility</v>
      </c>
      <c r="B117">
        <f>INDEX('AEO 2021 52'!215:215,MATCH(B$67,'AEO 2021 52'!$14:$14,0))</f>
        <v>68.003822</v>
      </c>
      <c r="C117">
        <f>INDEX('AEO 2022 52'!224:224,MATCH(C$67,'AEO 2022 52'!$13:$13,0))</f>
        <v>62.390663000000004</v>
      </c>
      <c r="D117">
        <f>INDEX('AEO 2022 52'!224:224,MATCH(D$67,'AEO 2022 52'!$13:$13,0))</f>
        <v>60.990375999999998</v>
      </c>
      <c r="E117">
        <f>INDEX('AEO 2022 52'!224:224,MATCH(E$67,'AEO 2022 52'!$13:$13,0))</f>
        <v>59.939194000000001</v>
      </c>
      <c r="F117">
        <f>INDEX('AEO 2022 52'!224:224,MATCH(F$67,'AEO 2022 52'!$13:$13,0))</f>
        <v>59.098602</v>
      </c>
      <c r="G117">
        <f>INDEX('AEO 2022 52'!224:224,MATCH(G$67,'AEO 2022 52'!$13:$13,0))</f>
        <v>58.462536</v>
      </c>
      <c r="H117">
        <f>INDEX('AEO 2022 52'!224:224,MATCH(H$67,'AEO 2022 52'!$13:$13,0))</f>
        <v>57.984081000000003</v>
      </c>
      <c r="I117">
        <f>INDEX('AEO 2022 52'!224:224,MATCH(I$67,'AEO 2022 52'!$13:$13,0))</f>
        <v>57.611094999999999</v>
      </c>
      <c r="J117">
        <f>INDEX('AEO 2022 52'!224:224,MATCH(J$67,'AEO 2022 52'!$13:$13,0))</f>
        <v>57.314568000000001</v>
      </c>
      <c r="K117">
        <f>INDEX('AEO 2022 52'!224:224,MATCH(K$67,'AEO 2022 52'!$13:$13,0))</f>
        <v>57.065994000000003</v>
      </c>
      <c r="L117">
        <f>INDEX('AEO 2022 52'!224:224,MATCH(L$67,'AEO 2022 52'!$13:$13,0))</f>
        <v>56.855522000000001</v>
      </c>
      <c r="M117">
        <f>INDEX('AEO 2022 52'!224:224,MATCH(M$67,'AEO 2022 52'!$13:$13,0))</f>
        <v>56.675102000000003</v>
      </c>
      <c r="N117">
        <f>INDEX('AEO 2022 52'!224:224,MATCH(N$67,'AEO 2022 52'!$13:$13,0))</f>
        <v>56.518639</v>
      </c>
      <c r="O117">
        <f>INDEX('AEO 2022 52'!224:224,MATCH(O$67,'AEO 2022 52'!$13:$13,0))</f>
        <v>56.372261000000002</v>
      </c>
      <c r="P117">
        <f>INDEX('AEO 2022 52'!224:224,MATCH(P$67,'AEO 2022 52'!$13:$13,0))</f>
        <v>56.170959000000003</v>
      </c>
      <c r="Q117">
        <f>INDEX('AEO 2022 52'!224:224,MATCH(Q$67,'AEO 2022 52'!$13:$13,0))</f>
        <v>55.973708999999999</v>
      </c>
      <c r="R117">
        <f>INDEX('AEO 2022 52'!224:224,MATCH(R$67,'AEO 2022 52'!$13:$13,0))</f>
        <v>55.79298</v>
      </c>
      <c r="S117">
        <f>INDEX('AEO 2022 52'!224:224,MATCH(S$67,'AEO 2022 52'!$13:$13,0))</f>
        <v>55.624146000000003</v>
      </c>
      <c r="T117">
        <f>INDEX('AEO 2022 52'!224:224,MATCH(T$67,'AEO 2022 52'!$13:$13,0))</f>
        <v>55.464675999999997</v>
      </c>
      <c r="U117">
        <f>INDEX('AEO 2022 52'!224:224,MATCH(U$67,'AEO 2022 52'!$13:$13,0))</f>
        <v>55.311787000000002</v>
      </c>
      <c r="V117">
        <f>INDEX('AEO 2022 52'!224:224,MATCH(V$67,'AEO 2022 52'!$13:$13,0))</f>
        <v>55.166153000000001</v>
      </c>
      <c r="W117">
        <f>INDEX('AEO 2022 52'!224:224,MATCH(W$67,'AEO 2022 52'!$13:$13,0))</f>
        <v>55.025612000000002</v>
      </c>
      <c r="X117">
        <f>INDEX('AEO 2022 52'!224:224,MATCH(X$67,'AEO 2022 52'!$13:$13,0))</f>
        <v>54.891765999999997</v>
      </c>
      <c r="Y117">
        <f>INDEX('AEO 2022 52'!224:224,MATCH(Y$67,'AEO 2022 52'!$13:$13,0))</f>
        <v>54.764557000000003</v>
      </c>
      <c r="Z117">
        <f>INDEX('AEO 2022 52'!224:224,MATCH(Z$67,'AEO 2022 52'!$13:$13,0))</f>
        <v>54.643374999999999</v>
      </c>
      <c r="AA117">
        <f>INDEX('AEO 2022 52'!224:224,MATCH(AA$67,'AEO 2022 52'!$13:$13,0))</f>
        <v>54.528221000000002</v>
      </c>
      <c r="AB117">
        <f>INDEX('AEO 2022 52'!224:224,MATCH(AB$67,'AEO 2022 52'!$13:$13,0))</f>
        <v>54.419562999999997</v>
      </c>
      <c r="AC117">
        <f>INDEX('AEO 2022 52'!224:224,MATCH(AC$67,'AEO 2022 52'!$13:$13,0))</f>
        <v>54.315285000000003</v>
      </c>
      <c r="AD117">
        <f>INDEX('AEO 2022 52'!224:224,MATCH(AD$67,'AEO 2022 52'!$13:$13,0))</f>
        <v>54.215904000000002</v>
      </c>
      <c r="AE117">
        <f>INDEX('AEO 2022 52'!224:224,MATCH(AE$67,'AEO 2022 52'!$13:$13,0))</f>
        <v>54.121307000000002</v>
      </c>
      <c r="AF117">
        <f>INDEX('AEO 2022 52'!224:224,MATCH(AF$67,'AEO 2022 52'!$13:$13,0))</f>
        <v>54.023646999999997</v>
      </c>
    </row>
    <row r="118" spans="1:32" x14ac:dyDescent="0.25">
      <c r="A118" t="str">
        <f>'AEO 2021 52'!A216</f>
        <v>Large Utility</v>
      </c>
      <c r="B118">
        <f>INDEX('AEO 2021 52'!216:216,MATCH(B$67,'AEO 2021 52'!$14:$14,0))</f>
        <v>103.490143</v>
      </c>
      <c r="C118">
        <f>INDEX('AEO 2022 52'!225:225,MATCH(C$67,'AEO 2022 52'!$13:$13,0))</f>
        <v>85.066733999999997</v>
      </c>
      <c r="D118">
        <f>INDEX('AEO 2022 52'!225:225,MATCH(D$67,'AEO 2022 52'!$13:$13,0))</f>
        <v>83.456435999999997</v>
      </c>
      <c r="E118">
        <f>INDEX('AEO 2022 52'!225:225,MATCH(E$67,'AEO 2022 52'!$13:$13,0))</f>
        <v>82.256782999999999</v>
      </c>
      <c r="F118">
        <f>INDEX('AEO 2022 52'!225:225,MATCH(F$67,'AEO 2022 52'!$13:$13,0))</f>
        <v>81.313652000000005</v>
      </c>
      <c r="G118">
        <f>INDEX('AEO 2022 52'!225:225,MATCH(G$67,'AEO 2022 52'!$13:$13,0))</f>
        <v>80.566840999999997</v>
      </c>
      <c r="H118">
        <f>INDEX('AEO 2022 52'!225:225,MATCH(H$67,'AEO 2022 52'!$13:$13,0))</f>
        <v>80.011168999999995</v>
      </c>
      <c r="I118">
        <f>INDEX('AEO 2022 52'!225:225,MATCH(I$67,'AEO 2022 52'!$13:$13,0))</f>
        <v>79.582442999999998</v>
      </c>
      <c r="J118">
        <f>INDEX('AEO 2022 52'!225:225,MATCH(J$67,'AEO 2022 52'!$13:$13,0))</f>
        <v>79.239525</v>
      </c>
      <c r="K118">
        <f>INDEX('AEO 2022 52'!225:225,MATCH(K$67,'AEO 2022 52'!$13:$13,0))</f>
        <v>78.949883</v>
      </c>
      <c r="L118">
        <f>INDEX('AEO 2022 52'!225:225,MATCH(L$67,'AEO 2022 52'!$13:$13,0))</f>
        <v>78.698340999999999</v>
      </c>
      <c r="M118">
        <f>INDEX('AEO 2022 52'!225:225,MATCH(M$67,'AEO 2022 52'!$13:$13,0))</f>
        <v>78.477019999999996</v>
      </c>
      <c r="N118">
        <f>INDEX('AEO 2022 52'!225:225,MATCH(N$67,'AEO 2022 52'!$13:$13,0))</f>
        <v>78.284081</v>
      </c>
      <c r="O118">
        <f>INDEX('AEO 2022 52'!225:225,MATCH(O$67,'AEO 2022 52'!$13:$13,0))</f>
        <v>78.102196000000006</v>
      </c>
      <c r="P118">
        <f>INDEX('AEO 2022 52'!225:225,MATCH(P$67,'AEO 2022 52'!$13:$13,0))</f>
        <v>77.868172000000001</v>
      </c>
      <c r="Q118">
        <f>INDEX('AEO 2022 52'!225:225,MATCH(Q$67,'AEO 2022 52'!$13:$13,0))</f>
        <v>77.641457000000003</v>
      </c>
      <c r="R118">
        <f>INDEX('AEO 2022 52'!225:225,MATCH(R$67,'AEO 2022 52'!$13:$13,0))</f>
        <v>77.432136999999997</v>
      </c>
      <c r="S118">
        <f>INDEX('AEO 2022 52'!225:225,MATCH(S$67,'AEO 2022 52'!$13:$13,0))</f>
        <v>77.238297000000003</v>
      </c>
      <c r="T118">
        <f>INDEX('AEO 2022 52'!225:225,MATCH(T$67,'AEO 2022 52'!$13:$13,0))</f>
        <v>77.053382999999997</v>
      </c>
      <c r="U118">
        <f>INDEX('AEO 2022 52'!225:225,MATCH(U$67,'AEO 2022 52'!$13:$13,0))</f>
        <v>76.876266000000001</v>
      </c>
      <c r="V118">
        <f>INDEX('AEO 2022 52'!225:225,MATCH(V$67,'AEO 2022 52'!$13:$13,0))</f>
        <v>76.706160999999994</v>
      </c>
      <c r="W118">
        <f>INDEX('AEO 2022 52'!225:225,MATCH(W$67,'AEO 2022 52'!$13:$13,0))</f>
        <v>76.542191000000003</v>
      </c>
      <c r="X118">
        <f>INDEX('AEO 2022 52'!225:225,MATCH(X$67,'AEO 2022 52'!$13:$13,0))</f>
        <v>76.385955999999993</v>
      </c>
      <c r="Y118">
        <f>INDEX('AEO 2022 52'!225:225,MATCH(Y$67,'AEO 2022 52'!$13:$13,0))</f>
        <v>76.237938</v>
      </c>
      <c r="Z118">
        <f>INDEX('AEO 2022 52'!225:225,MATCH(Z$67,'AEO 2022 52'!$13:$13,0))</f>
        <v>76.096535000000003</v>
      </c>
      <c r="AA118">
        <f>INDEX('AEO 2022 52'!225:225,MATCH(AA$67,'AEO 2022 52'!$13:$13,0))</f>
        <v>75.962112000000005</v>
      </c>
      <c r="AB118">
        <f>INDEX('AEO 2022 52'!225:225,MATCH(AB$67,'AEO 2022 52'!$13:$13,0))</f>
        <v>75.834830999999994</v>
      </c>
      <c r="AC118">
        <f>INDEX('AEO 2022 52'!225:225,MATCH(AC$67,'AEO 2022 52'!$13:$13,0))</f>
        <v>75.713982000000001</v>
      </c>
      <c r="AD118">
        <f>INDEX('AEO 2022 52'!225:225,MATCH(AD$67,'AEO 2022 52'!$13:$13,0))</f>
        <v>75.597449999999995</v>
      </c>
      <c r="AE118">
        <f>INDEX('AEO 2022 52'!225:225,MATCH(AE$67,'AEO 2022 52'!$13:$13,0))</f>
        <v>75.487724</v>
      </c>
      <c r="AF118">
        <f>INDEX('AEO 2022 52'!225:225,MATCH(AF$67,'AEO 2022 52'!$13:$13,0))</f>
        <v>75.374786</v>
      </c>
    </row>
    <row r="119" spans="1:32" x14ac:dyDescent="0.25">
      <c r="A119" t="str">
        <f>'AEO 2021 52'!A217</f>
        <v>Small Crossover Trucks</v>
      </c>
      <c r="B119">
        <f>INDEX('AEO 2021 52'!217:217,MATCH(B$67,'AEO 2021 52'!$14:$14,0))</f>
        <v>61.116188000000001</v>
      </c>
      <c r="C119">
        <f>INDEX('AEO 2022 52'!226:226,MATCH(C$67,'AEO 2022 52'!$13:$13,0))</f>
        <v>49.729804999999999</v>
      </c>
      <c r="D119">
        <f>INDEX('AEO 2022 52'!226:226,MATCH(D$67,'AEO 2022 52'!$13:$13,0))</f>
        <v>48.222214000000001</v>
      </c>
      <c r="E119">
        <f>INDEX('AEO 2022 52'!226:226,MATCH(E$67,'AEO 2022 52'!$13:$13,0))</f>
        <v>47.007632999999998</v>
      </c>
      <c r="F119">
        <f>INDEX('AEO 2022 52'!226:226,MATCH(F$67,'AEO 2022 52'!$13:$13,0))</f>
        <v>45.979618000000002</v>
      </c>
      <c r="G119">
        <f>INDEX('AEO 2022 52'!226:226,MATCH(G$67,'AEO 2022 52'!$13:$13,0))</f>
        <v>45.383471999999998</v>
      </c>
      <c r="H119">
        <f>INDEX('AEO 2022 52'!226:226,MATCH(H$67,'AEO 2022 52'!$13:$13,0))</f>
        <v>44.954517000000003</v>
      </c>
      <c r="I119">
        <f>INDEX('AEO 2022 52'!226:226,MATCH(I$67,'AEO 2022 52'!$13:$13,0))</f>
        <v>44.61356</v>
      </c>
      <c r="J119">
        <f>INDEX('AEO 2022 52'!226:226,MATCH(J$67,'AEO 2022 52'!$13:$13,0))</f>
        <v>44.361548999999997</v>
      </c>
      <c r="K119">
        <f>INDEX('AEO 2022 52'!226:226,MATCH(K$67,'AEO 2022 52'!$13:$13,0))</f>
        <v>44.118225000000002</v>
      </c>
      <c r="L119">
        <f>INDEX('AEO 2022 52'!226:226,MATCH(L$67,'AEO 2022 52'!$13:$13,0))</f>
        <v>43.932986999999997</v>
      </c>
      <c r="M119">
        <f>INDEX('AEO 2022 52'!226:226,MATCH(M$67,'AEO 2022 52'!$13:$13,0))</f>
        <v>43.799830999999998</v>
      </c>
      <c r="N119">
        <f>INDEX('AEO 2022 52'!226:226,MATCH(N$67,'AEO 2022 52'!$13:$13,0))</f>
        <v>43.654972000000001</v>
      </c>
      <c r="O119">
        <f>INDEX('AEO 2022 52'!226:226,MATCH(O$67,'AEO 2022 52'!$13:$13,0))</f>
        <v>43.515372999999997</v>
      </c>
      <c r="P119">
        <f>INDEX('AEO 2022 52'!226:226,MATCH(P$67,'AEO 2022 52'!$13:$13,0))</f>
        <v>43.319408000000003</v>
      </c>
      <c r="Q119">
        <f>INDEX('AEO 2022 52'!226:226,MATCH(Q$67,'AEO 2022 52'!$13:$13,0))</f>
        <v>43.124836000000002</v>
      </c>
      <c r="R119">
        <f>INDEX('AEO 2022 52'!226:226,MATCH(R$67,'AEO 2022 52'!$13:$13,0))</f>
        <v>42.959842999999999</v>
      </c>
      <c r="S119">
        <f>INDEX('AEO 2022 52'!226:226,MATCH(S$67,'AEO 2022 52'!$13:$13,0))</f>
        <v>42.804924</v>
      </c>
      <c r="T119">
        <f>INDEX('AEO 2022 52'!226:226,MATCH(T$67,'AEO 2022 52'!$13:$13,0))</f>
        <v>42.657665000000001</v>
      </c>
      <c r="U119">
        <f>INDEX('AEO 2022 52'!226:226,MATCH(U$67,'AEO 2022 52'!$13:$13,0))</f>
        <v>42.516258000000001</v>
      </c>
      <c r="V119">
        <f>INDEX('AEO 2022 52'!226:226,MATCH(V$67,'AEO 2022 52'!$13:$13,0))</f>
        <v>42.388553999999999</v>
      </c>
      <c r="W119">
        <f>INDEX('AEO 2022 52'!226:226,MATCH(W$67,'AEO 2022 52'!$13:$13,0))</f>
        <v>42.265121000000001</v>
      </c>
      <c r="X119">
        <f>INDEX('AEO 2022 52'!226:226,MATCH(X$67,'AEO 2022 52'!$13:$13,0))</f>
        <v>42.147423000000003</v>
      </c>
      <c r="Y119">
        <f>INDEX('AEO 2022 52'!226:226,MATCH(Y$67,'AEO 2022 52'!$13:$13,0))</f>
        <v>42.035277999999998</v>
      </c>
      <c r="Z119">
        <f>INDEX('AEO 2022 52'!226:226,MATCH(Z$67,'AEO 2022 52'!$13:$13,0))</f>
        <v>41.932423</v>
      </c>
      <c r="AA119">
        <f>INDEX('AEO 2022 52'!226:226,MATCH(AA$67,'AEO 2022 52'!$13:$13,0))</f>
        <v>41.834693999999999</v>
      </c>
      <c r="AB119">
        <f>INDEX('AEO 2022 52'!226:226,MATCH(AB$67,'AEO 2022 52'!$13:$13,0))</f>
        <v>41.742409000000002</v>
      </c>
      <c r="AC119">
        <f>INDEX('AEO 2022 52'!226:226,MATCH(AC$67,'AEO 2022 52'!$13:$13,0))</f>
        <v>41.653801000000001</v>
      </c>
      <c r="AD119">
        <f>INDEX('AEO 2022 52'!226:226,MATCH(AD$67,'AEO 2022 52'!$13:$13,0))</f>
        <v>41.569220999999999</v>
      </c>
      <c r="AE119">
        <f>INDEX('AEO 2022 52'!226:226,MATCH(AE$67,'AEO 2022 52'!$13:$13,0))</f>
        <v>41.488689000000001</v>
      </c>
      <c r="AF119">
        <f>INDEX('AEO 2022 52'!226:226,MATCH(AF$67,'AEO 2022 52'!$13:$13,0))</f>
        <v>41.404494999999997</v>
      </c>
    </row>
    <row r="120" spans="1:32" x14ac:dyDescent="0.25">
      <c r="A120" t="str">
        <f>'AEO 2021 52'!A218</f>
        <v>Large Crossover Trucks</v>
      </c>
      <c r="B120">
        <f>INDEX('AEO 2021 52'!218:218,MATCH(B$67,'AEO 2021 52'!$14:$14,0))</f>
        <v>79.580596999999997</v>
      </c>
      <c r="C120">
        <f>INDEX('AEO 2022 52'!227:227,MATCH(C$67,'AEO 2022 52'!$13:$13,0))</f>
        <v>65.488792000000004</v>
      </c>
      <c r="D120">
        <f>INDEX('AEO 2022 52'!227:227,MATCH(D$67,'AEO 2022 52'!$13:$13,0))</f>
        <v>63.731200999999999</v>
      </c>
      <c r="E120">
        <f>INDEX('AEO 2022 52'!227:227,MATCH(E$67,'AEO 2022 52'!$13:$13,0))</f>
        <v>62.31279</v>
      </c>
      <c r="F120">
        <f>INDEX('AEO 2022 52'!227:227,MATCH(F$67,'AEO 2022 52'!$13:$13,0))</f>
        <v>61.093089999999997</v>
      </c>
      <c r="G120">
        <f>INDEX('AEO 2022 52'!227:227,MATCH(G$67,'AEO 2022 52'!$13:$13,0))</f>
        <v>60.387306000000002</v>
      </c>
      <c r="H120">
        <f>INDEX('AEO 2022 52'!227:227,MATCH(H$67,'AEO 2022 52'!$13:$13,0))</f>
        <v>59.86985</v>
      </c>
      <c r="I120">
        <f>INDEX('AEO 2022 52'!227:227,MATCH(I$67,'AEO 2022 52'!$13:$13,0))</f>
        <v>59.451466000000003</v>
      </c>
      <c r="J120">
        <f>INDEX('AEO 2022 52'!227:227,MATCH(J$67,'AEO 2022 52'!$13:$13,0))</f>
        <v>59.139549000000002</v>
      </c>
      <c r="K120">
        <f>INDEX('AEO 2022 52'!227:227,MATCH(K$67,'AEO 2022 52'!$13:$13,0))</f>
        <v>58.838619000000001</v>
      </c>
      <c r="L120">
        <f>INDEX('AEO 2022 52'!227:227,MATCH(L$67,'AEO 2022 52'!$13:$13,0))</f>
        <v>58.607261999999999</v>
      </c>
      <c r="M120">
        <f>INDEX('AEO 2022 52'!227:227,MATCH(M$67,'AEO 2022 52'!$13:$13,0))</f>
        <v>58.437950000000001</v>
      </c>
      <c r="N120">
        <f>INDEX('AEO 2022 52'!227:227,MATCH(N$67,'AEO 2022 52'!$13:$13,0))</f>
        <v>58.255375000000001</v>
      </c>
      <c r="O120">
        <f>INDEX('AEO 2022 52'!227:227,MATCH(O$67,'AEO 2022 52'!$13:$13,0))</f>
        <v>58.078586999999999</v>
      </c>
      <c r="P120">
        <f>INDEX('AEO 2022 52'!227:227,MATCH(P$67,'AEO 2022 52'!$13:$13,0))</f>
        <v>57.847583999999998</v>
      </c>
      <c r="Q120">
        <f>INDEX('AEO 2022 52'!227:227,MATCH(Q$67,'AEO 2022 52'!$13:$13,0))</f>
        <v>57.620987</v>
      </c>
      <c r="R120">
        <f>INDEX('AEO 2022 52'!227:227,MATCH(R$67,'AEO 2022 52'!$13:$13,0))</f>
        <v>57.426715999999999</v>
      </c>
      <c r="S120">
        <f>INDEX('AEO 2022 52'!227:227,MATCH(S$67,'AEO 2022 52'!$13:$13,0))</f>
        <v>57.244312000000001</v>
      </c>
      <c r="T120">
        <f>INDEX('AEO 2022 52'!227:227,MATCH(T$67,'AEO 2022 52'!$13:$13,0))</f>
        <v>57.071734999999997</v>
      </c>
      <c r="U120">
        <f>INDEX('AEO 2022 52'!227:227,MATCH(U$67,'AEO 2022 52'!$13:$13,0))</f>
        <v>56.905956000000003</v>
      </c>
      <c r="V120">
        <f>INDEX('AEO 2022 52'!227:227,MATCH(V$67,'AEO 2022 52'!$13:$13,0))</f>
        <v>56.757072000000001</v>
      </c>
      <c r="W120">
        <f>INDEX('AEO 2022 52'!227:227,MATCH(W$67,'AEO 2022 52'!$13:$13,0))</f>
        <v>56.612659000000001</v>
      </c>
      <c r="X120">
        <f>INDEX('AEO 2022 52'!227:227,MATCH(X$67,'AEO 2022 52'!$13:$13,0))</f>
        <v>56.475085999999997</v>
      </c>
      <c r="Y120">
        <f>INDEX('AEO 2022 52'!227:227,MATCH(Y$67,'AEO 2022 52'!$13:$13,0))</f>
        <v>56.343631999999999</v>
      </c>
      <c r="Z120">
        <f>INDEX('AEO 2022 52'!227:227,MATCH(Z$67,'AEO 2022 52'!$13:$13,0))</f>
        <v>56.223072000000002</v>
      </c>
      <c r="AA120">
        <f>INDEX('AEO 2022 52'!227:227,MATCH(AA$67,'AEO 2022 52'!$13:$13,0))</f>
        <v>56.108372000000003</v>
      </c>
      <c r="AB120">
        <f>INDEX('AEO 2022 52'!227:227,MATCH(AB$67,'AEO 2022 52'!$13:$13,0))</f>
        <v>55.999873999999998</v>
      </c>
      <c r="AC120">
        <f>INDEX('AEO 2022 52'!227:227,MATCH(AC$67,'AEO 2022 52'!$13:$13,0))</f>
        <v>55.895499999999998</v>
      </c>
      <c r="AD120">
        <f>INDEX('AEO 2022 52'!227:227,MATCH(AD$67,'AEO 2022 52'!$13:$13,0))</f>
        <v>55.796371000000001</v>
      </c>
      <c r="AE120">
        <f>INDEX('AEO 2022 52'!227:227,MATCH(AE$67,'AEO 2022 52'!$13:$13,0))</f>
        <v>55.701659999999997</v>
      </c>
      <c r="AF120">
        <f>INDEX('AEO 2022 52'!227:227,MATCH(AF$67,'AEO 2022 52'!$13:$13,0))</f>
        <v>55.603943000000001</v>
      </c>
    </row>
    <row r="122" spans="1:32" x14ac:dyDescent="0.25">
      <c r="A122" s="6" t="str">
        <f>A6</f>
        <v>Plug-in 10 Gasoline Hybrid</v>
      </c>
    </row>
    <row r="123" spans="1:32" x14ac:dyDescent="0.25">
      <c r="A123" t="str">
        <f>'AEO 2021 52'!A50</f>
        <v>Mini-compact Cars</v>
      </c>
      <c r="B123">
        <f>INDEX('AEO 2021 52'!50:50,MATCH(B$67,'AEO 2021 52'!$14:$14,0))</f>
        <v>0</v>
      </c>
      <c r="C123">
        <f>INDEX('AEO 2022 52'!52:52,MATCH(C$67,'AEO 2022 52'!$13:$13,0))</f>
        <v>0</v>
      </c>
      <c r="D123">
        <f>INDEX('AEO 2022 52'!52:52,MATCH(D$67,'AEO 2022 52'!$13:$13,0))</f>
        <v>0</v>
      </c>
      <c r="E123">
        <f>INDEX('AEO 2022 52'!52:52,MATCH(E$67,'AEO 2022 52'!$13:$13,0))</f>
        <v>0</v>
      </c>
      <c r="F123">
        <f>INDEX('AEO 2022 52'!52:52,MATCH(F$67,'AEO 2022 52'!$13:$13,0))</f>
        <v>0</v>
      </c>
      <c r="G123">
        <f>INDEX('AEO 2022 52'!52:52,MATCH(G$67,'AEO 2022 52'!$13:$13,0))</f>
        <v>0</v>
      </c>
      <c r="H123">
        <f>INDEX('AEO 2022 52'!52:52,MATCH(H$67,'AEO 2022 52'!$13:$13,0))</f>
        <v>0</v>
      </c>
      <c r="I123">
        <f>INDEX('AEO 2022 52'!52:52,MATCH(I$67,'AEO 2022 52'!$13:$13,0))</f>
        <v>0</v>
      </c>
      <c r="J123">
        <f>INDEX('AEO 2022 52'!52:52,MATCH(J$67,'AEO 2022 52'!$13:$13,0))</f>
        <v>0</v>
      </c>
      <c r="K123">
        <f>INDEX('AEO 2022 52'!52:52,MATCH(K$67,'AEO 2022 52'!$13:$13,0))</f>
        <v>0</v>
      </c>
      <c r="L123">
        <f>INDEX('AEO 2022 52'!52:52,MATCH(L$67,'AEO 2022 52'!$13:$13,0))</f>
        <v>0</v>
      </c>
      <c r="M123">
        <f>INDEX('AEO 2022 52'!52:52,MATCH(M$67,'AEO 2022 52'!$13:$13,0))</f>
        <v>0</v>
      </c>
      <c r="N123">
        <f>INDEX('AEO 2022 52'!52:52,MATCH(N$67,'AEO 2022 52'!$13:$13,0))</f>
        <v>0</v>
      </c>
      <c r="O123">
        <f>INDEX('AEO 2022 52'!52:52,MATCH(O$67,'AEO 2022 52'!$13:$13,0))</f>
        <v>0</v>
      </c>
      <c r="P123">
        <f>INDEX('AEO 2022 52'!52:52,MATCH(P$67,'AEO 2022 52'!$13:$13,0))</f>
        <v>0</v>
      </c>
      <c r="Q123">
        <f>INDEX('AEO 2022 52'!52:52,MATCH(Q$67,'AEO 2022 52'!$13:$13,0))</f>
        <v>0</v>
      </c>
      <c r="R123">
        <f>INDEX('AEO 2022 52'!52:52,MATCH(R$67,'AEO 2022 52'!$13:$13,0))</f>
        <v>0</v>
      </c>
      <c r="S123">
        <f>INDEX('AEO 2022 52'!52:52,MATCH(S$67,'AEO 2022 52'!$13:$13,0))</f>
        <v>0</v>
      </c>
      <c r="T123">
        <f>INDEX('AEO 2022 52'!52:52,MATCH(T$67,'AEO 2022 52'!$13:$13,0))</f>
        <v>0</v>
      </c>
      <c r="U123">
        <f>INDEX('AEO 2022 52'!52:52,MATCH(U$67,'AEO 2022 52'!$13:$13,0))</f>
        <v>0</v>
      </c>
      <c r="V123">
        <f>INDEX('AEO 2022 52'!52:52,MATCH(V$67,'AEO 2022 52'!$13:$13,0))</f>
        <v>0</v>
      </c>
      <c r="W123">
        <f>INDEX('AEO 2022 52'!52:52,MATCH(W$67,'AEO 2022 52'!$13:$13,0))</f>
        <v>0</v>
      </c>
      <c r="X123">
        <f>INDEX('AEO 2022 52'!52:52,MATCH(X$67,'AEO 2022 52'!$13:$13,0))</f>
        <v>0</v>
      </c>
      <c r="Y123">
        <f>INDEX('AEO 2022 52'!52:52,MATCH(Y$67,'AEO 2022 52'!$13:$13,0))</f>
        <v>0</v>
      </c>
      <c r="Z123">
        <f>INDEX('AEO 2022 52'!52:52,MATCH(Z$67,'AEO 2022 52'!$13:$13,0))</f>
        <v>0</v>
      </c>
      <c r="AA123">
        <f>INDEX('AEO 2022 52'!52:52,MATCH(AA$67,'AEO 2022 52'!$13:$13,0))</f>
        <v>0</v>
      </c>
      <c r="AB123">
        <f>INDEX('AEO 2022 52'!52:52,MATCH(AB$67,'AEO 2022 52'!$13:$13,0))</f>
        <v>0</v>
      </c>
      <c r="AC123">
        <f>INDEX('AEO 2022 52'!52:52,MATCH(AC$67,'AEO 2022 52'!$13:$13,0))</f>
        <v>0</v>
      </c>
      <c r="AD123">
        <f>INDEX('AEO 2022 52'!52:52,MATCH(AD$67,'AEO 2022 52'!$13:$13,0))</f>
        <v>0</v>
      </c>
      <c r="AE123">
        <f>INDEX('AEO 2022 52'!52:52,MATCH(AE$67,'AEO 2022 52'!$13:$13,0))</f>
        <v>0</v>
      </c>
      <c r="AF123">
        <f>INDEX('AEO 2022 52'!52:52,MATCH(AF$67,'AEO 2022 52'!$13:$13,0))</f>
        <v>0</v>
      </c>
    </row>
    <row r="124" spans="1:32" x14ac:dyDescent="0.25">
      <c r="A124" t="str">
        <f>'AEO 2021 52'!A51</f>
        <v>Subcompact Cars</v>
      </c>
      <c r="B124">
        <f>INDEX('AEO 2021 52'!51:51,MATCH(B$67,'AEO 2021 52'!$14:$14,0))</f>
        <v>0</v>
      </c>
      <c r="C124">
        <f>INDEX('AEO 2022 52'!53:53,MATCH(C$67,'AEO 2022 52'!$13:$13,0))</f>
        <v>0</v>
      </c>
      <c r="D124">
        <f>INDEX('AEO 2022 52'!53:53,MATCH(D$67,'AEO 2022 52'!$13:$13,0))</f>
        <v>0</v>
      </c>
      <c r="E124">
        <f>INDEX('AEO 2022 52'!53:53,MATCH(E$67,'AEO 2022 52'!$13:$13,0))</f>
        <v>0</v>
      </c>
      <c r="F124">
        <f>INDEX('AEO 2022 52'!53:53,MATCH(F$67,'AEO 2022 52'!$13:$13,0))</f>
        <v>0</v>
      </c>
      <c r="G124">
        <f>INDEX('AEO 2022 52'!53:53,MATCH(G$67,'AEO 2022 52'!$13:$13,0))</f>
        <v>46.877090000000003</v>
      </c>
      <c r="H124">
        <f>INDEX('AEO 2022 52'!53:53,MATCH(H$67,'AEO 2022 52'!$13:$13,0))</f>
        <v>46.723671000000003</v>
      </c>
      <c r="I124">
        <f>INDEX('AEO 2022 52'!53:53,MATCH(I$67,'AEO 2022 52'!$13:$13,0))</f>
        <v>46.514446</v>
      </c>
      <c r="J124">
        <f>INDEX('AEO 2022 52'!53:53,MATCH(J$67,'AEO 2022 52'!$13:$13,0))</f>
        <v>46.329788000000001</v>
      </c>
      <c r="K124">
        <f>INDEX('AEO 2022 52'!53:53,MATCH(K$67,'AEO 2022 52'!$13:$13,0))</f>
        <v>46.187012000000003</v>
      </c>
      <c r="L124">
        <f>INDEX('AEO 2022 52'!53:53,MATCH(L$67,'AEO 2022 52'!$13:$13,0))</f>
        <v>46.076576000000003</v>
      </c>
      <c r="M124">
        <f>INDEX('AEO 2022 52'!53:53,MATCH(M$67,'AEO 2022 52'!$13:$13,0))</f>
        <v>45.997562000000002</v>
      </c>
      <c r="N124">
        <f>INDEX('AEO 2022 52'!53:53,MATCH(N$67,'AEO 2022 52'!$13:$13,0))</f>
        <v>45.931708999999998</v>
      </c>
      <c r="O124">
        <f>INDEX('AEO 2022 52'!53:53,MATCH(O$67,'AEO 2022 52'!$13:$13,0))</f>
        <v>45.893585000000002</v>
      </c>
      <c r="P124">
        <f>INDEX('AEO 2022 52'!53:53,MATCH(P$67,'AEO 2022 52'!$13:$13,0))</f>
        <v>45.845177</v>
      </c>
      <c r="Q124">
        <f>INDEX('AEO 2022 52'!53:53,MATCH(Q$67,'AEO 2022 52'!$13:$13,0))</f>
        <v>45.803226000000002</v>
      </c>
      <c r="R124">
        <f>INDEX('AEO 2022 52'!53:53,MATCH(R$67,'AEO 2022 52'!$13:$13,0))</f>
        <v>45.768752999999997</v>
      </c>
      <c r="S124">
        <f>INDEX('AEO 2022 52'!53:53,MATCH(S$67,'AEO 2022 52'!$13:$13,0))</f>
        <v>45.739455999999997</v>
      </c>
      <c r="T124">
        <f>INDEX('AEO 2022 52'!53:53,MATCH(T$67,'AEO 2022 52'!$13:$13,0))</f>
        <v>45.713821000000003</v>
      </c>
      <c r="U124">
        <f>INDEX('AEO 2022 52'!53:53,MATCH(U$67,'AEO 2022 52'!$13:$13,0))</f>
        <v>45.695999</v>
      </c>
      <c r="V124">
        <f>INDEX('AEO 2022 52'!53:53,MATCH(V$67,'AEO 2022 52'!$13:$13,0))</f>
        <v>45.675640000000001</v>
      </c>
      <c r="W124">
        <f>INDEX('AEO 2022 52'!53:53,MATCH(W$67,'AEO 2022 52'!$13:$13,0))</f>
        <v>45.671241999999999</v>
      </c>
      <c r="X124">
        <f>INDEX('AEO 2022 52'!53:53,MATCH(X$67,'AEO 2022 52'!$13:$13,0))</f>
        <v>45.668903</v>
      </c>
      <c r="Y124">
        <f>INDEX('AEO 2022 52'!53:53,MATCH(Y$67,'AEO 2022 52'!$13:$13,0))</f>
        <v>45.666972999999999</v>
      </c>
      <c r="Z124">
        <f>INDEX('AEO 2022 52'!53:53,MATCH(Z$67,'AEO 2022 52'!$13:$13,0))</f>
        <v>45.668185999999999</v>
      </c>
      <c r="AA124">
        <f>INDEX('AEO 2022 52'!53:53,MATCH(AA$67,'AEO 2022 52'!$13:$13,0))</f>
        <v>45.672356000000001</v>
      </c>
      <c r="AB124">
        <f>INDEX('AEO 2022 52'!53:53,MATCH(AB$67,'AEO 2022 52'!$13:$13,0))</f>
        <v>45.677776000000001</v>
      </c>
      <c r="AC124">
        <f>INDEX('AEO 2022 52'!53:53,MATCH(AC$67,'AEO 2022 52'!$13:$13,0))</f>
        <v>45.685595999999997</v>
      </c>
      <c r="AD124">
        <f>INDEX('AEO 2022 52'!53:53,MATCH(AD$67,'AEO 2022 52'!$13:$13,0))</f>
        <v>45.695545000000003</v>
      </c>
      <c r="AE124">
        <f>INDEX('AEO 2022 52'!53:53,MATCH(AE$67,'AEO 2022 52'!$13:$13,0))</f>
        <v>45.707031000000001</v>
      </c>
      <c r="AF124">
        <f>INDEX('AEO 2022 52'!53:53,MATCH(AF$67,'AEO 2022 52'!$13:$13,0))</f>
        <v>45.704464000000002</v>
      </c>
    </row>
    <row r="125" spans="1:32" x14ac:dyDescent="0.25">
      <c r="A125" t="str">
        <f>'AEO 2021 52'!A52</f>
        <v>Compact Cars</v>
      </c>
      <c r="B125">
        <f>INDEX('AEO 2021 52'!52:52,MATCH(B$67,'AEO 2021 52'!$14:$14,0))</f>
        <v>38.595390000000002</v>
      </c>
      <c r="C125">
        <f>INDEX('AEO 2022 52'!54:54,MATCH(C$67,'AEO 2022 52'!$13:$13,0))</f>
        <v>40.867023000000003</v>
      </c>
      <c r="D125">
        <f>INDEX('AEO 2022 52'!54:54,MATCH(D$67,'AEO 2022 52'!$13:$13,0))</f>
        <v>40.211238999999999</v>
      </c>
      <c r="E125">
        <f>INDEX('AEO 2022 52'!54:54,MATCH(E$67,'AEO 2022 52'!$13:$13,0))</f>
        <v>39.775356000000002</v>
      </c>
      <c r="F125">
        <f>INDEX('AEO 2022 52'!54:54,MATCH(F$67,'AEO 2022 52'!$13:$13,0))</f>
        <v>39.391624</v>
      </c>
      <c r="G125">
        <f>INDEX('AEO 2022 52'!54:54,MATCH(G$67,'AEO 2022 52'!$13:$13,0))</f>
        <v>39.087704000000002</v>
      </c>
      <c r="H125">
        <f>INDEX('AEO 2022 52'!54:54,MATCH(H$67,'AEO 2022 52'!$13:$13,0))</f>
        <v>38.857067000000001</v>
      </c>
      <c r="I125">
        <f>INDEX('AEO 2022 52'!54:54,MATCH(I$67,'AEO 2022 52'!$13:$13,0))</f>
        <v>38.628360999999998</v>
      </c>
      <c r="J125">
        <f>INDEX('AEO 2022 52'!54:54,MATCH(J$67,'AEO 2022 52'!$13:$13,0))</f>
        <v>38.442183999999997</v>
      </c>
      <c r="K125">
        <f>INDEX('AEO 2022 52'!54:54,MATCH(K$67,'AEO 2022 52'!$13:$13,0))</f>
        <v>38.299289999999999</v>
      </c>
      <c r="L125">
        <f>INDEX('AEO 2022 52'!54:54,MATCH(L$67,'AEO 2022 52'!$13:$13,0))</f>
        <v>38.189219999999999</v>
      </c>
      <c r="M125">
        <f>INDEX('AEO 2022 52'!54:54,MATCH(M$67,'AEO 2022 52'!$13:$13,0))</f>
        <v>38.112437999999997</v>
      </c>
      <c r="N125">
        <f>INDEX('AEO 2022 52'!54:54,MATCH(N$67,'AEO 2022 52'!$13:$13,0))</f>
        <v>38.048656000000001</v>
      </c>
      <c r="O125">
        <f>INDEX('AEO 2022 52'!54:54,MATCH(O$67,'AEO 2022 52'!$13:$13,0))</f>
        <v>38.013615000000001</v>
      </c>
      <c r="P125">
        <f>INDEX('AEO 2022 52'!54:54,MATCH(P$67,'AEO 2022 52'!$13:$13,0))</f>
        <v>37.968398999999998</v>
      </c>
      <c r="Q125">
        <f>INDEX('AEO 2022 52'!54:54,MATCH(Q$67,'AEO 2022 52'!$13:$13,0))</f>
        <v>37.929927999999997</v>
      </c>
      <c r="R125">
        <f>INDEX('AEO 2022 52'!54:54,MATCH(R$67,'AEO 2022 52'!$13:$13,0))</f>
        <v>37.901443</v>
      </c>
      <c r="S125">
        <f>INDEX('AEO 2022 52'!54:54,MATCH(S$67,'AEO 2022 52'!$13:$13,0))</f>
        <v>37.879500999999998</v>
      </c>
      <c r="T125">
        <f>INDEX('AEO 2022 52'!54:54,MATCH(T$67,'AEO 2022 52'!$13:$13,0))</f>
        <v>37.859943000000001</v>
      </c>
      <c r="U125">
        <f>INDEX('AEO 2022 52'!54:54,MATCH(U$67,'AEO 2022 52'!$13:$13,0))</f>
        <v>37.847270999999999</v>
      </c>
      <c r="V125">
        <f>INDEX('AEO 2022 52'!54:54,MATCH(V$67,'AEO 2022 52'!$13:$13,0))</f>
        <v>37.828578999999998</v>
      </c>
      <c r="W125">
        <f>INDEX('AEO 2022 52'!54:54,MATCH(W$67,'AEO 2022 52'!$13:$13,0))</f>
        <v>37.825901000000002</v>
      </c>
      <c r="X125">
        <f>INDEX('AEO 2022 52'!54:54,MATCH(X$67,'AEO 2022 52'!$13:$13,0))</f>
        <v>37.824871000000002</v>
      </c>
      <c r="Y125">
        <f>INDEX('AEO 2022 52'!54:54,MATCH(Y$67,'AEO 2022 52'!$13:$13,0))</f>
        <v>37.824210999999998</v>
      </c>
      <c r="Z125">
        <f>INDEX('AEO 2022 52'!54:54,MATCH(Z$67,'AEO 2022 52'!$13:$13,0))</f>
        <v>37.827038000000002</v>
      </c>
      <c r="AA125">
        <f>INDEX('AEO 2022 52'!54:54,MATCH(AA$67,'AEO 2022 52'!$13:$13,0))</f>
        <v>37.833404999999999</v>
      </c>
      <c r="AB125">
        <f>INDEX('AEO 2022 52'!54:54,MATCH(AB$67,'AEO 2022 52'!$13:$13,0))</f>
        <v>37.841251</v>
      </c>
      <c r="AC125">
        <f>INDEX('AEO 2022 52'!54:54,MATCH(AC$67,'AEO 2022 52'!$13:$13,0))</f>
        <v>37.851695999999997</v>
      </c>
      <c r="AD125">
        <f>INDEX('AEO 2022 52'!54:54,MATCH(AD$67,'AEO 2022 52'!$13:$13,0))</f>
        <v>37.863930000000003</v>
      </c>
      <c r="AE125">
        <f>INDEX('AEO 2022 52'!54:54,MATCH(AE$67,'AEO 2022 52'!$13:$13,0))</f>
        <v>37.878211999999998</v>
      </c>
      <c r="AF125">
        <f>INDEX('AEO 2022 52'!54:54,MATCH(AF$67,'AEO 2022 52'!$13:$13,0))</f>
        <v>37.879269000000001</v>
      </c>
    </row>
    <row r="126" spans="1:32" x14ac:dyDescent="0.25">
      <c r="A126" t="str">
        <f>'AEO 2021 52'!A53</f>
        <v>Midsize Cars</v>
      </c>
      <c r="B126">
        <f>INDEX('AEO 2021 52'!53:53,MATCH(B$67,'AEO 2021 52'!$14:$14,0))</f>
        <v>37.915317999999999</v>
      </c>
      <c r="C126">
        <f>INDEX('AEO 2022 52'!55:55,MATCH(C$67,'AEO 2022 52'!$13:$13,0))</f>
        <v>42.487544999999997</v>
      </c>
      <c r="D126">
        <f>INDEX('AEO 2022 52'!55:55,MATCH(D$67,'AEO 2022 52'!$13:$13,0))</f>
        <v>41.811222000000001</v>
      </c>
      <c r="E126">
        <f>INDEX('AEO 2022 52'!55:55,MATCH(E$67,'AEO 2022 52'!$13:$13,0))</f>
        <v>41.335197000000001</v>
      </c>
      <c r="F126">
        <f>INDEX('AEO 2022 52'!55:55,MATCH(F$67,'AEO 2022 52'!$13:$13,0))</f>
        <v>40.883411000000002</v>
      </c>
      <c r="G126">
        <f>INDEX('AEO 2022 52'!55:55,MATCH(G$67,'AEO 2022 52'!$13:$13,0))</f>
        <v>40.576518999999998</v>
      </c>
      <c r="H126">
        <f>INDEX('AEO 2022 52'!55:55,MATCH(H$67,'AEO 2022 52'!$13:$13,0))</f>
        <v>40.294944999999998</v>
      </c>
      <c r="I126">
        <f>INDEX('AEO 2022 52'!55:55,MATCH(I$67,'AEO 2022 52'!$13:$13,0))</f>
        <v>40.025531999999998</v>
      </c>
      <c r="J126">
        <f>INDEX('AEO 2022 52'!55:55,MATCH(J$67,'AEO 2022 52'!$13:$13,0))</f>
        <v>39.804577000000002</v>
      </c>
      <c r="K126">
        <f>INDEX('AEO 2022 52'!55:55,MATCH(K$67,'AEO 2022 52'!$13:$13,0))</f>
        <v>39.631500000000003</v>
      </c>
      <c r="L126">
        <f>INDEX('AEO 2022 52'!55:55,MATCH(L$67,'AEO 2022 52'!$13:$13,0))</f>
        <v>39.497826000000003</v>
      </c>
      <c r="M126">
        <f>INDEX('AEO 2022 52'!55:55,MATCH(M$67,'AEO 2022 52'!$13:$13,0))</f>
        <v>39.402614999999997</v>
      </c>
      <c r="N126">
        <f>INDEX('AEO 2022 52'!55:55,MATCH(N$67,'AEO 2022 52'!$13:$13,0))</f>
        <v>39.325313999999999</v>
      </c>
      <c r="O126">
        <f>INDEX('AEO 2022 52'!55:55,MATCH(O$67,'AEO 2022 52'!$13:$13,0))</f>
        <v>39.277293999999998</v>
      </c>
      <c r="P126">
        <f>INDEX('AEO 2022 52'!55:55,MATCH(P$67,'AEO 2022 52'!$13:$13,0))</f>
        <v>39.220894000000001</v>
      </c>
      <c r="Q126">
        <f>INDEX('AEO 2022 52'!55:55,MATCH(Q$67,'AEO 2022 52'!$13:$13,0))</f>
        <v>39.173141000000001</v>
      </c>
      <c r="R126">
        <f>INDEX('AEO 2022 52'!55:55,MATCH(R$67,'AEO 2022 52'!$13:$13,0))</f>
        <v>39.137099999999997</v>
      </c>
      <c r="S126">
        <f>INDEX('AEO 2022 52'!55:55,MATCH(S$67,'AEO 2022 52'!$13:$13,0))</f>
        <v>39.108055</v>
      </c>
      <c r="T126">
        <f>INDEX('AEO 2022 52'!55:55,MATCH(T$67,'AEO 2022 52'!$13:$13,0))</f>
        <v>39.082400999999997</v>
      </c>
      <c r="U126">
        <f>INDEX('AEO 2022 52'!55:55,MATCH(U$67,'AEO 2022 52'!$13:$13,0))</f>
        <v>39.064320000000002</v>
      </c>
      <c r="V126">
        <f>INDEX('AEO 2022 52'!55:55,MATCH(V$67,'AEO 2022 52'!$13:$13,0))</f>
        <v>39.041260000000001</v>
      </c>
      <c r="W126">
        <f>INDEX('AEO 2022 52'!55:55,MATCH(W$67,'AEO 2022 52'!$13:$13,0))</f>
        <v>39.037621000000001</v>
      </c>
      <c r="X126">
        <f>INDEX('AEO 2022 52'!55:55,MATCH(X$67,'AEO 2022 52'!$13:$13,0))</f>
        <v>39.035544999999999</v>
      </c>
      <c r="Y126">
        <f>INDEX('AEO 2022 52'!55:55,MATCH(Y$67,'AEO 2022 52'!$13:$13,0))</f>
        <v>39.033985000000001</v>
      </c>
      <c r="Z126">
        <f>INDEX('AEO 2022 52'!55:55,MATCH(Z$67,'AEO 2022 52'!$13:$13,0))</f>
        <v>39.035606000000001</v>
      </c>
      <c r="AA126">
        <f>INDEX('AEO 2022 52'!55:55,MATCH(AA$67,'AEO 2022 52'!$13:$13,0))</f>
        <v>39.040523999999998</v>
      </c>
      <c r="AB126">
        <f>INDEX('AEO 2022 52'!55:55,MATCH(AB$67,'AEO 2022 52'!$13:$13,0))</f>
        <v>39.046897999999999</v>
      </c>
      <c r="AC126">
        <f>INDEX('AEO 2022 52'!55:55,MATCH(AC$67,'AEO 2022 52'!$13:$13,0))</f>
        <v>39.055706000000001</v>
      </c>
      <c r="AD126">
        <f>INDEX('AEO 2022 52'!55:55,MATCH(AD$67,'AEO 2022 52'!$13:$13,0))</f>
        <v>39.06617</v>
      </c>
      <c r="AE126">
        <f>INDEX('AEO 2022 52'!55:55,MATCH(AE$67,'AEO 2022 52'!$13:$13,0))</f>
        <v>39.078606000000001</v>
      </c>
      <c r="AF126">
        <f>INDEX('AEO 2022 52'!55:55,MATCH(AF$67,'AEO 2022 52'!$13:$13,0))</f>
        <v>39.076981000000004</v>
      </c>
    </row>
    <row r="127" spans="1:32" x14ac:dyDescent="0.25">
      <c r="A127" t="str">
        <f>'AEO 2021 52'!A54</f>
        <v>Large Cars</v>
      </c>
      <c r="B127">
        <f>INDEX('AEO 2021 52'!54:54,MATCH(B$67,'AEO 2021 52'!$14:$14,0))</f>
        <v>47.7742</v>
      </c>
      <c r="C127">
        <f>INDEX('AEO 2022 52'!56:56,MATCH(C$67,'AEO 2022 52'!$13:$13,0))</f>
        <v>51.370598000000001</v>
      </c>
      <c r="D127">
        <f>INDEX('AEO 2022 52'!56:56,MATCH(D$67,'AEO 2022 52'!$13:$13,0))</f>
        <v>50.574649999999998</v>
      </c>
      <c r="E127">
        <f>INDEX('AEO 2022 52'!56:56,MATCH(E$67,'AEO 2022 52'!$13:$13,0))</f>
        <v>49.966793000000003</v>
      </c>
      <c r="F127">
        <f>INDEX('AEO 2022 52'!56:56,MATCH(F$67,'AEO 2022 52'!$13:$13,0))</f>
        <v>49.370426000000002</v>
      </c>
      <c r="G127">
        <f>INDEX('AEO 2022 52'!56:56,MATCH(G$67,'AEO 2022 52'!$13:$13,0))</f>
        <v>48.953719999999997</v>
      </c>
      <c r="H127">
        <f>INDEX('AEO 2022 52'!56:56,MATCH(H$67,'AEO 2022 52'!$13:$13,0))</f>
        <v>48.536991</v>
      </c>
      <c r="I127">
        <f>INDEX('AEO 2022 52'!56:56,MATCH(I$67,'AEO 2022 52'!$13:$13,0))</f>
        <v>48.156852999999998</v>
      </c>
      <c r="J127">
        <f>INDEX('AEO 2022 52'!56:56,MATCH(J$67,'AEO 2022 52'!$13:$13,0))</f>
        <v>47.840034000000003</v>
      </c>
      <c r="K127">
        <f>INDEX('AEO 2022 52'!56:56,MATCH(K$67,'AEO 2022 52'!$13:$13,0))</f>
        <v>47.588180999999999</v>
      </c>
      <c r="L127">
        <f>INDEX('AEO 2022 52'!56:56,MATCH(L$67,'AEO 2022 52'!$13:$13,0))</f>
        <v>47.391826999999999</v>
      </c>
      <c r="M127">
        <f>INDEX('AEO 2022 52'!56:56,MATCH(M$67,'AEO 2022 52'!$13:$13,0))</f>
        <v>47.246108999999997</v>
      </c>
      <c r="N127">
        <f>INDEX('AEO 2022 52'!56:56,MATCH(N$67,'AEO 2022 52'!$13:$13,0))</f>
        <v>47.130814000000001</v>
      </c>
      <c r="O127">
        <f>INDEX('AEO 2022 52'!56:56,MATCH(O$67,'AEO 2022 52'!$13:$13,0))</f>
        <v>47.052428999999997</v>
      </c>
      <c r="P127">
        <f>INDEX('AEO 2022 52'!56:56,MATCH(P$67,'AEO 2022 52'!$13:$13,0))</f>
        <v>46.972580000000001</v>
      </c>
      <c r="Q127">
        <f>INDEX('AEO 2022 52'!56:56,MATCH(Q$67,'AEO 2022 52'!$13:$13,0))</f>
        <v>46.903647999999997</v>
      </c>
      <c r="R127">
        <f>INDEX('AEO 2022 52'!56:56,MATCH(R$67,'AEO 2022 52'!$13:$13,0))</f>
        <v>46.849209000000002</v>
      </c>
      <c r="S127">
        <f>INDEX('AEO 2022 52'!56:56,MATCH(S$67,'AEO 2022 52'!$13:$13,0))</f>
        <v>46.804549999999999</v>
      </c>
      <c r="T127">
        <f>INDEX('AEO 2022 52'!56:56,MATCH(T$67,'AEO 2022 52'!$13:$13,0))</f>
        <v>46.764118000000003</v>
      </c>
      <c r="U127">
        <f>INDEX('AEO 2022 52'!56:56,MATCH(U$67,'AEO 2022 52'!$13:$13,0))</f>
        <v>46.730553</v>
      </c>
      <c r="V127">
        <f>INDEX('AEO 2022 52'!56:56,MATCH(V$67,'AEO 2022 52'!$13:$13,0))</f>
        <v>46.693863</v>
      </c>
      <c r="W127">
        <f>INDEX('AEO 2022 52'!56:56,MATCH(W$67,'AEO 2022 52'!$13:$13,0))</f>
        <v>46.683726999999998</v>
      </c>
      <c r="X127">
        <f>INDEX('AEO 2022 52'!56:56,MATCH(X$67,'AEO 2022 52'!$13:$13,0))</f>
        <v>46.675700999999997</v>
      </c>
      <c r="Y127">
        <f>INDEX('AEO 2022 52'!56:56,MATCH(Y$67,'AEO 2022 52'!$13:$13,0))</f>
        <v>46.668346</v>
      </c>
      <c r="Z127">
        <f>INDEX('AEO 2022 52'!56:56,MATCH(Z$67,'AEO 2022 52'!$13:$13,0))</f>
        <v>46.664276000000001</v>
      </c>
      <c r="AA127">
        <f>INDEX('AEO 2022 52'!56:56,MATCH(AA$67,'AEO 2022 52'!$13:$13,0))</f>
        <v>46.663531999999996</v>
      </c>
      <c r="AB127">
        <f>INDEX('AEO 2022 52'!56:56,MATCH(AB$67,'AEO 2022 52'!$13:$13,0))</f>
        <v>46.664524</v>
      </c>
      <c r="AC127">
        <f>INDEX('AEO 2022 52'!56:56,MATCH(AC$67,'AEO 2022 52'!$13:$13,0))</f>
        <v>46.667889000000002</v>
      </c>
      <c r="AD127">
        <f>INDEX('AEO 2022 52'!56:56,MATCH(AD$67,'AEO 2022 52'!$13:$13,0))</f>
        <v>46.673138000000002</v>
      </c>
      <c r="AE127">
        <f>INDEX('AEO 2022 52'!56:56,MATCH(AE$67,'AEO 2022 52'!$13:$13,0))</f>
        <v>46.680270999999998</v>
      </c>
      <c r="AF127">
        <f>INDEX('AEO 2022 52'!56:56,MATCH(AF$67,'AEO 2022 52'!$13:$13,0))</f>
        <v>46.672576999999997</v>
      </c>
    </row>
    <row r="128" spans="1:32" x14ac:dyDescent="0.25">
      <c r="A128" t="str">
        <f>'AEO 2021 52'!A55</f>
        <v>Two Seater Cars</v>
      </c>
      <c r="B128">
        <f>INDEX('AEO 2021 52'!55:55,MATCH(B$67,'AEO 2021 52'!$14:$14,0))</f>
        <v>115.682091</v>
      </c>
      <c r="C128">
        <f>INDEX('AEO 2022 52'!57:57,MATCH(C$67,'AEO 2022 52'!$13:$13,0))</f>
        <v>112.27171300000001</v>
      </c>
      <c r="D128">
        <f>INDEX('AEO 2022 52'!57:57,MATCH(D$67,'AEO 2022 52'!$13:$13,0))</f>
        <v>111.526405</v>
      </c>
      <c r="E128">
        <f>INDEX('AEO 2022 52'!57:57,MATCH(E$67,'AEO 2022 52'!$13:$13,0))</f>
        <v>110.92139400000001</v>
      </c>
      <c r="F128">
        <f>INDEX('AEO 2022 52'!57:57,MATCH(F$67,'AEO 2022 52'!$13:$13,0))</f>
        <v>110.278893</v>
      </c>
      <c r="G128">
        <f>INDEX('AEO 2022 52'!57:57,MATCH(G$67,'AEO 2022 52'!$13:$13,0))</f>
        <v>109.88756600000001</v>
      </c>
      <c r="H128">
        <f>INDEX('AEO 2022 52'!57:57,MATCH(H$67,'AEO 2022 52'!$13:$13,0))</f>
        <v>109.558739</v>
      </c>
      <c r="I128">
        <f>INDEX('AEO 2022 52'!57:57,MATCH(I$67,'AEO 2022 52'!$13:$13,0))</f>
        <v>109.212822</v>
      </c>
      <c r="J128">
        <f>INDEX('AEO 2022 52'!57:57,MATCH(J$67,'AEO 2022 52'!$13:$13,0))</f>
        <v>108.90315200000001</v>
      </c>
      <c r="K128">
        <f>INDEX('AEO 2022 52'!57:57,MATCH(K$67,'AEO 2022 52'!$13:$13,0))</f>
        <v>108.656334</v>
      </c>
      <c r="L128">
        <f>INDEX('AEO 2022 52'!57:57,MATCH(L$67,'AEO 2022 52'!$13:$13,0))</f>
        <v>108.465851</v>
      </c>
      <c r="M128">
        <f>INDEX('AEO 2022 52'!57:57,MATCH(M$67,'AEO 2022 52'!$13:$13,0))</f>
        <v>108.32421100000001</v>
      </c>
      <c r="N128">
        <f>INDEX('AEO 2022 52'!57:57,MATCH(N$67,'AEO 2022 52'!$13:$13,0))</f>
        <v>108.209602</v>
      </c>
      <c r="O128">
        <f>INDEX('AEO 2022 52'!57:57,MATCH(O$67,'AEO 2022 52'!$13:$13,0))</f>
        <v>108.131119</v>
      </c>
      <c r="P128">
        <f>INDEX('AEO 2022 52'!57:57,MATCH(P$67,'AEO 2022 52'!$13:$13,0))</f>
        <v>108.05033899999999</v>
      </c>
      <c r="Q128">
        <f>INDEX('AEO 2022 52'!57:57,MATCH(Q$67,'AEO 2022 52'!$13:$13,0))</f>
        <v>107.98146800000001</v>
      </c>
      <c r="R128">
        <f>INDEX('AEO 2022 52'!57:57,MATCH(R$67,'AEO 2022 52'!$13:$13,0))</f>
        <v>107.925797</v>
      </c>
      <c r="S128">
        <f>INDEX('AEO 2022 52'!57:57,MATCH(S$67,'AEO 2022 52'!$13:$13,0))</f>
        <v>107.87979900000001</v>
      </c>
      <c r="T128">
        <f>INDEX('AEO 2022 52'!57:57,MATCH(T$67,'AEO 2022 52'!$13:$13,0))</f>
        <v>107.837807</v>
      </c>
      <c r="U128">
        <f>INDEX('AEO 2022 52'!57:57,MATCH(U$67,'AEO 2022 52'!$13:$13,0))</f>
        <v>107.80201700000001</v>
      </c>
      <c r="V128">
        <f>INDEX('AEO 2022 52'!57:57,MATCH(V$67,'AEO 2022 52'!$13:$13,0))</f>
        <v>107.76385500000001</v>
      </c>
      <c r="W128">
        <f>INDEX('AEO 2022 52'!57:57,MATCH(W$67,'AEO 2022 52'!$13:$13,0))</f>
        <v>107.75263200000001</v>
      </c>
      <c r="X128">
        <f>INDEX('AEO 2022 52'!57:57,MATCH(X$67,'AEO 2022 52'!$13:$13,0))</f>
        <v>107.743484</v>
      </c>
      <c r="Y128">
        <f>INDEX('AEO 2022 52'!57:57,MATCH(Y$67,'AEO 2022 52'!$13:$13,0))</f>
        <v>107.734886</v>
      </c>
      <c r="Z128">
        <f>INDEX('AEO 2022 52'!57:57,MATCH(Z$67,'AEO 2022 52'!$13:$13,0))</f>
        <v>107.72938499999999</v>
      </c>
      <c r="AA128">
        <f>INDEX('AEO 2022 52'!57:57,MATCH(AA$67,'AEO 2022 52'!$13:$13,0))</f>
        <v>107.72689800000001</v>
      </c>
      <c r="AB128">
        <f>INDEX('AEO 2022 52'!57:57,MATCH(AB$67,'AEO 2022 52'!$13:$13,0))</f>
        <v>107.726288</v>
      </c>
      <c r="AC128">
        <f>INDEX('AEO 2022 52'!57:57,MATCH(AC$67,'AEO 2022 52'!$13:$13,0))</f>
        <v>107.72775300000001</v>
      </c>
      <c r="AD128">
        <f>INDEX('AEO 2022 52'!57:57,MATCH(AD$67,'AEO 2022 52'!$13:$13,0))</f>
        <v>107.73123200000001</v>
      </c>
      <c r="AE128">
        <f>INDEX('AEO 2022 52'!57:57,MATCH(AE$67,'AEO 2022 52'!$13:$13,0))</f>
        <v>107.73634300000001</v>
      </c>
      <c r="AF128">
        <f>INDEX('AEO 2022 52'!57:57,MATCH(AF$67,'AEO 2022 52'!$13:$13,0))</f>
        <v>107.725487</v>
      </c>
    </row>
    <row r="129" spans="1:32" x14ac:dyDescent="0.25">
      <c r="A129" t="str">
        <f>'AEO 2021 52'!A56</f>
        <v>Small Crossover Cars</v>
      </c>
      <c r="B129">
        <f>INDEX('AEO 2021 52'!56:56,MATCH(B$67,'AEO 2021 52'!$14:$14,0))</f>
        <v>33.860396999999999</v>
      </c>
      <c r="C129">
        <f>INDEX('AEO 2022 52'!58:58,MATCH(C$67,'AEO 2022 52'!$13:$13,0))</f>
        <v>38.713158</v>
      </c>
      <c r="D129">
        <f>INDEX('AEO 2022 52'!58:58,MATCH(D$67,'AEO 2022 52'!$13:$13,0))</f>
        <v>38.140785000000001</v>
      </c>
      <c r="E129">
        <f>INDEX('AEO 2022 52'!58:58,MATCH(E$67,'AEO 2022 52'!$13:$13,0))</f>
        <v>37.742728999999997</v>
      </c>
      <c r="F129">
        <f>INDEX('AEO 2022 52'!58:58,MATCH(F$67,'AEO 2022 52'!$13:$13,0))</f>
        <v>37.391517999999998</v>
      </c>
      <c r="G129">
        <f>INDEX('AEO 2022 52'!58:58,MATCH(G$67,'AEO 2022 52'!$13:$13,0))</f>
        <v>37.155754000000002</v>
      </c>
      <c r="H129">
        <f>INDEX('AEO 2022 52'!58:58,MATCH(H$67,'AEO 2022 52'!$13:$13,0))</f>
        <v>37.021102999999997</v>
      </c>
      <c r="I129">
        <f>INDEX('AEO 2022 52'!58:58,MATCH(I$67,'AEO 2022 52'!$13:$13,0))</f>
        <v>36.835563999999998</v>
      </c>
      <c r="J129">
        <f>INDEX('AEO 2022 52'!58:58,MATCH(J$67,'AEO 2022 52'!$13:$13,0))</f>
        <v>36.684989999999999</v>
      </c>
      <c r="K129">
        <f>INDEX('AEO 2022 52'!58:58,MATCH(K$67,'AEO 2022 52'!$13:$13,0))</f>
        <v>36.567580999999997</v>
      </c>
      <c r="L129">
        <f>INDEX('AEO 2022 52'!58:58,MATCH(L$67,'AEO 2022 52'!$13:$13,0))</f>
        <v>36.4758</v>
      </c>
      <c r="M129">
        <f>INDEX('AEO 2022 52'!58:58,MATCH(M$67,'AEO 2022 52'!$13:$13,0))</f>
        <v>36.40802</v>
      </c>
      <c r="N129">
        <f>INDEX('AEO 2022 52'!58:58,MATCH(N$67,'AEO 2022 52'!$13:$13,0))</f>
        <v>36.352317999999997</v>
      </c>
      <c r="O129">
        <f>INDEX('AEO 2022 52'!58:58,MATCH(O$67,'AEO 2022 52'!$13:$13,0))</f>
        <v>36.314982999999998</v>
      </c>
      <c r="P129">
        <f>INDEX('AEO 2022 52'!58:58,MATCH(P$67,'AEO 2022 52'!$13:$13,0))</f>
        <v>36.265594</v>
      </c>
      <c r="Q129">
        <f>INDEX('AEO 2022 52'!58:58,MATCH(Q$67,'AEO 2022 52'!$13:$13,0))</f>
        <v>36.222079999999998</v>
      </c>
      <c r="R129">
        <f>INDEX('AEO 2022 52'!58:58,MATCH(R$67,'AEO 2022 52'!$13:$13,0))</f>
        <v>36.187255999999998</v>
      </c>
      <c r="S129">
        <f>INDEX('AEO 2022 52'!58:58,MATCH(S$67,'AEO 2022 52'!$13:$13,0))</f>
        <v>36.158400999999998</v>
      </c>
      <c r="T129">
        <f>INDEX('AEO 2022 52'!58:58,MATCH(T$67,'AEO 2022 52'!$13:$13,0))</f>
        <v>36.131866000000002</v>
      </c>
      <c r="U129">
        <f>INDEX('AEO 2022 52'!58:58,MATCH(U$67,'AEO 2022 52'!$13:$13,0))</f>
        <v>36.109966</v>
      </c>
      <c r="V129">
        <f>INDEX('AEO 2022 52'!58:58,MATCH(V$67,'AEO 2022 52'!$13:$13,0))</f>
        <v>36.085487000000001</v>
      </c>
      <c r="W129">
        <f>INDEX('AEO 2022 52'!58:58,MATCH(W$67,'AEO 2022 52'!$13:$13,0))</f>
        <v>36.071959999999997</v>
      </c>
      <c r="X129">
        <f>INDEX('AEO 2022 52'!58:58,MATCH(X$67,'AEO 2022 52'!$13:$13,0))</f>
        <v>36.060257</v>
      </c>
      <c r="Y129">
        <f>INDEX('AEO 2022 52'!58:58,MATCH(Y$67,'AEO 2022 52'!$13:$13,0))</f>
        <v>36.049880999999999</v>
      </c>
      <c r="Z129">
        <f>INDEX('AEO 2022 52'!58:58,MATCH(Z$67,'AEO 2022 52'!$13:$13,0))</f>
        <v>36.042095000000003</v>
      </c>
      <c r="AA129">
        <f>INDEX('AEO 2022 52'!58:58,MATCH(AA$67,'AEO 2022 52'!$13:$13,0))</f>
        <v>36.037525000000002</v>
      </c>
      <c r="AB129">
        <f>INDEX('AEO 2022 52'!58:58,MATCH(AB$67,'AEO 2022 52'!$13:$13,0))</f>
        <v>36.034599</v>
      </c>
      <c r="AC129">
        <f>INDEX('AEO 2022 52'!58:58,MATCH(AC$67,'AEO 2022 52'!$13:$13,0))</f>
        <v>36.033855000000003</v>
      </c>
      <c r="AD129">
        <f>INDEX('AEO 2022 52'!58:58,MATCH(AD$67,'AEO 2022 52'!$13:$13,0))</f>
        <v>36.034298</v>
      </c>
      <c r="AE129">
        <f>INDEX('AEO 2022 52'!58:58,MATCH(AE$67,'AEO 2022 52'!$13:$13,0))</f>
        <v>36.036799999999999</v>
      </c>
      <c r="AF129">
        <f>INDEX('AEO 2022 52'!58:58,MATCH(AF$67,'AEO 2022 52'!$13:$13,0))</f>
        <v>36.022807999999998</v>
      </c>
    </row>
    <row r="130" spans="1:32" x14ac:dyDescent="0.25">
      <c r="A130" t="str">
        <f>'AEO 2021 52'!A57</f>
        <v>Large Crossover Cars</v>
      </c>
      <c r="B130">
        <f>INDEX('AEO 2021 52'!57:57,MATCH(B$67,'AEO 2021 52'!$14:$14,0))</f>
        <v>43.334721000000002</v>
      </c>
      <c r="C130">
        <f>INDEX('AEO 2022 52'!59:59,MATCH(C$67,'AEO 2022 52'!$13:$13,0))</f>
        <v>51.326363000000001</v>
      </c>
      <c r="D130">
        <f>INDEX('AEO 2022 52'!59:59,MATCH(D$67,'AEO 2022 52'!$13:$13,0))</f>
        <v>50.682110000000002</v>
      </c>
      <c r="E130">
        <f>INDEX('AEO 2022 52'!59:59,MATCH(E$67,'AEO 2022 52'!$13:$13,0))</f>
        <v>50.212204</v>
      </c>
      <c r="F130">
        <f>INDEX('AEO 2022 52'!59:59,MATCH(F$67,'AEO 2022 52'!$13:$13,0))</f>
        <v>49.797061999999997</v>
      </c>
      <c r="G130">
        <f>INDEX('AEO 2022 52'!59:59,MATCH(G$67,'AEO 2022 52'!$13:$13,0))</f>
        <v>49.502265999999999</v>
      </c>
      <c r="H130">
        <f>INDEX('AEO 2022 52'!59:59,MATCH(H$67,'AEO 2022 52'!$13:$13,0))</f>
        <v>49.267971000000003</v>
      </c>
      <c r="I130">
        <f>INDEX('AEO 2022 52'!59:59,MATCH(I$67,'AEO 2022 52'!$13:$13,0))</f>
        <v>49.039096999999998</v>
      </c>
      <c r="J130">
        <f>INDEX('AEO 2022 52'!59:59,MATCH(J$67,'AEO 2022 52'!$13:$13,0))</f>
        <v>48.851582000000001</v>
      </c>
      <c r="K130">
        <f>INDEX('AEO 2022 52'!59:59,MATCH(K$67,'AEO 2022 52'!$13:$13,0))</f>
        <v>48.702179000000001</v>
      </c>
      <c r="L130">
        <f>INDEX('AEO 2022 52'!59:59,MATCH(L$67,'AEO 2022 52'!$13:$13,0))</f>
        <v>48.584159999999997</v>
      </c>
      <c r="M130">
        <f>INDEX('AEO 2022 52'!59:59,MATCH(M$67,'AEO 2022 52'!$13:$13,0))</f>
        <v>48.493633000000003</v>
      </c>
      <c r="N130">
        <f>INDEX('AEO 2022 52'!59:59,MATCH(N$67,'AEO 2022 52'!$13:$13,0))</f>
        <v>48.420361</v>
      </c>
      <c r="O130">
        <f>INDEX('AEO 2022 52'!59:59,MATCH(O$67,'AEO 2022 52'!$13:$13,0))</f>
        <v>48.366084999999998</v>
      </c>
      <c r="P130">
        <f>INDEX('AEO 2022 52'!59:59,MATCH(P$67,'AEO 2022 52'!$13:$13,0))</f>
        <v>48.301608999999999</v>
      </c>
      <c r="Q130">
        <f>INDEX('AEO 2022 52'!59:59,MATCH(Q$67,'AEO 2022 52'!$13:$13,0))</f>
        <v>48.244624999999999</v>
      </c>
      <c r="R130">
        <f>INDEX('AEO 2022 52'!59:59,MATCH(R$67,'AEO 2022 52'!$13:$13,0))</f>
        <v>48.196956999999998</v>
      </c>
      <c r="S130">
        <f>INDEX('AEO 2022 52'!59:59,MATCH(S$67,'AEO 2022 52'!$13:$13,0))</f>
        <v>48.156109000000001</v>
      </c>
      <c r="T130">
        <f>INDEX('AEO 2022 52'!59:59,MATCH(T$67,'AEO 2022 52'!$13:$13,0))</f>
        <v>48.118668</v>
      </c>
      <c r="U130">
        <f>INDEX('AEO 2022 52'!59:59,MATCH(U$67,'AEO 2022 52'!$13:$13,0))</f>
        <v>48.085940999999998</v>
      </c>
      <c r="V130">
        <f>INDEX('AEO 2022 52'!59:59,MATCH(V$67,'AEO 2022 52'!$13:$13,0))</f>
        <v>48.051707999999998</v>
      </c>
      <c r="W130">
        <f>INDEX('AEO 2022 52'!59:59,MATCH(W$67,'AEO 2022 52'!$13:$13,0))</f>
        <v>48.030116999999997</v>
      </c>
      <c r="X130">
        <f>INDEX('AEO 2022 52'!59:59,MATCH(X$67,'AEO 2022 52'!$13:$13,0))</f>
        <v>48.010627999999997</v>
      </c>
      <c r="Y130">
        <f>INDEX('AEO 2022 52'!59:59,MATCH(Y$67,'AEO 2022 52'!$13:$13,0))</f>
        <v>47.992877999999997</v>
      </c>
      <c r="Z130">
        <f>INDEX('AEO 2022 52'!59:59,MATCH(Z$67,'AEO 2022 52'!$13:$13,0))</f>
        <v>47.977814000000002</v>
      </c>
      <c r="AA130">
        <f>INDEX('AEO 2022 52'!59:59,MATCH(AA$67,'AEO 2022 52'!$13:$13,0))</f>
        <v>47.965595</v>
      </c>
      <c r="AB130">
        <f>INDEX('AEO 2022 52'!59:59,MATCH(AB$67,'AEO 2022 52'!$13:$13,0))</f>
        <v>47.955272999999998</v>
      </c>
      <c r="AC130">
        <f>INDEX('AEO 2022 52'!59:59,MATCH(AC$67,'AEO 2022 52'!$13:$13,0))</f>
        <v>47.947749999999999</v>
      </c>
      <c r="AD130">
        <f>INDEX('AEO 2022 52'!59:59,MATCH(AD$67,'AEO 2022 52'!$13:$13,0))</f>
        <v>47.941231000000002</v>
      </c>
      <c r="AE130">
        <f>INDEX('AEO 2022 52'!59:59,MATCH(AE$67,'AEO 2022 52'!$13:$13,0))</f>
        <v>47.937213999999997</v>
      </c>
      <c r="AF130">
        <f>INDEX('AEO 2022 52'!59:59,MATCH(AF$67,'AEO 2022 52'!$13:$13,0))</f>
        <v>47.915657000000003</v>
      </c>
    </row>
    <row r="131" spans="1:32" x14ac:dyDescent="0.25">
      <c r="A131" t="str">
        <f>'AEO 2021 52'!A58</f>
        <v>Small Pickup</v>
      </c>
      <c r="B131">
        <f>INDEX('AEO 2021 52'!58:58,MATCH(B$67,'AEO 2021 52'!$14:$14,0))</f>
        <v>0</v>
      </c>
      <c r="C131">
        <f>INDEX('AEO 2022 52'!60:60,MATCH(C$67,'AEO 2022 52'!$13:$13,0))</f>
        <v>0</v>
      </c>
      <c r="D131">
        <f>INDEX('AEO 2022 52'!60:60,MATCH(D$67,'AEO 2022 52'!$13:$13,0))</f>
        <v>0</v>
      </c>
      <c r="E131">
        <f>INDEX('AEO 2022 52'!60:60,MATCH(E$67,'AEO 2022 52'!$13:$13,0))</f>
        <v>0</v>
      </c>
      <c r="F131">
        <f>INDEX('AEO 2022 52'!60:60,MATCH(F$67,'AEO 2022 52'!$13:$13,0))</f>
        <v>0</v>
      </c>
      <c r="G131">
        <f>INDEX('AEO 2022 52'!60:60,MATCH(G$67,'AEO 2022 52'!$13:$13,0))</f>
        <v>0</v>
      </c>
      <c r="H131">
        <f>INDEX('AEO 2022 52'!60:60,MATCH(H$67,'AEO 2022 52'!$13:$13,0))</f>
        <v>0</v>
      </c>
      <c r="I131">
        <f>INDEX('AEO 2022 52'!60:60,MATCH(I$67,'AEO 2022 52'!$13:$13,0))</f>
        <v>0</v>
      </c>
      <c r="J131">
        <f>INDEX('AEO 2022 52'!60:60,MATCH(J$67,'AEO 2022 52'!$13:$13,0))</f>
        <v>0</v>
      </c>
      <c r="K131">
        <f>INDEX('AEO 2022 52'!60:60,MATCH(K$67,'AEO 2022 52'!$13:$13,0))</f>
        <v>0</v>
      </c>
      <c r="L131">
        <f>INDEX('AEO 2022 52'!60:60,MATCH(L$67,'AEO 2022 52'!$13:$13,0))</f>
        <v>0</v>
      </c>
      <c r="M131">
        <f>INDEX('AEO 2022 52'!60:60,MATCH(M$67,'AEO 2022 52'!$13:$13,0))</f>
        <v>0</v>
      </c>
      <c r="N131">
        <f>INDEX('AEO 2022 52'!60:60,MATCH(N$67,'AEO 2022 52'!$13:$13,0))</f>
        <v>0</v>
      </c>
      <c r="O131">
        <f>INDEX('AEO 2022 52'!60:60,MATCH(O$67,'AEO 2022 52'!$13:$13,0))</f>
        <v>0</v>
      </c>
      <c r="P131">
        <f>INDEX('AEO 2022 52'!60:60,MATCH(P$67,'AEO 2022 52'!$13:$13,0))</f>
        <v>0</v>
      </c>
      <c r="Q131">
        <f>INDEX('AEO 2022 52'!60:60,MATCH(Q$67,'AEO 2022 52'!$13:$13,0))</f>
        <v>0</v>
      </c>
      <c r="R131">
        <f>INDEX('AEO 2022 52'!60:60,MATCH(R$67,'AEO 2022 52'!$13:$13,0))</f>
        <v>0</v>
      </c>
      <c r="S131">
        <f>INDEX('AEO 2022 52'!60:60,MATCH(S$67,'AEO 2022 52'!$13:$13,0))</f>
        <v>0</v>
      </c>
      <c r="T131">
        <f>INDEX('AEO 2022 52'!60:60,MATCH(T$67,'AEO 2022 52'!$13:$13,0))</f>
        <v>0</v>
      </c>
      <c r="U131">
        <f>INDEX('AEO 2022 52'!60:60,MATCH(U$67,'AEO 2022 52'!$13:$13,0))</f>
        <v>0</v>
      </c>
      <c r="V131">
        <f>INDEX('AEO 2022 52'!60:60,MATCH(V$67,'AEO 2022 52'!$13:$13,0))</f>
        <v>0</v>
      </c>
      <c r="W131">
        <f>INDEX('AEO 2022 52'!60:60,MATCH(W$67,'AEO 2022 52'!$13:$13,0))</f>
        <v>0</v>
      </c>
      <c r="X131">
        <f>INDEX('AEO 2022 52'!60:60,MATCH(X$67,'AEO 2022 52'!$13:$13,0))</f>
        <v>0</v>
      </c>
      <c r="Y131">
        <f>INDEX('AEO 2022 52'!60:60,MATCH(Y$67,'AEO 2022 52'!$13:$13,0))</f>
        <v>0</v>
      </c>
      <c r="Z131">
        <f>INDEX('AEO 2022 52'!60:60,MATCH(Z$67,'AEO 2022 52'!$13:$13,0))</f>
        <v>0</v>
      </c>
      <c r="AA131">
        <f>INDEX('AEO 2022 52'!60:60,MATCH(AA$67,'AEO 2022 52'!$13:$13,0))</f>
        <v>0</v>
      </c>
      <c r="AB131">
        <f>INDEX('AEO 2022 52'!60:60,MATCH(AB$67,'AEO 2022 52'!$13:$13,0))</f>
        <v>0</v>
      </c>
      <c r="AC131">
        <f>INDEX('AEO 2022 52'!60:60,MATCH(AC$67,'AEO 2022 52'!$13:$13,0))</f>
        <v>0</v>
      </c>
      <c r="AD131">
        <f>INDEX('AEO 2022 52'!60:60,MATCH(AD$67,'AEO 2022 52'!$13:$13,0))</f>
        <v>0</v>
      </c>
      <c r="AE131">
        <f>INDEX('AEO 2022 52'!60:60,MATCH(AE$67,'AEO 2022 52'!$13:$13,0))</f>
        <v>0</v>
      </c>
      <c r="AF131">
        <f>INDEX('AEO 2022 52'!60:60,MATCH(AF$67,'AEO 2022 52'!$13:$13,0))</f>
        <v>0</v>
      </c>
    </row>
    <row r="132" spans="1:32" x14ac:dyDescent="0.25">
      <c r="A132" t="str">
        <f>'AEO 2021 52'!A59</f>
        <v>Large Pickup</v>
      </c>
      <c r="B132">
        <f>INDEX('AEO 2021 52'!59:59,MATCH(B$67,'AEO 2021 52'!$14:$14,0))</f>
        <v>0</v>
      </c>
      <c r="C132">
        <f>INDEX('AEO 2022 52'!61:61,MATCH(C$67,'AEO 2022 52'!$13:$13,0))</f>
        <v>0</v>
      </c>
      <c r="D132">
        <f>INDEX('AEO 2022 52'!61:61,MATCH(D$67,'AEO 2022 52'!$13:$13,0))</f>
        <v>0</v>
      </c>
      <c r="E132">
        <f>INDEX('AEO 2022 52'!61:61,MATCH(E$67,'AEO 2022 52'!$13:$13,0))</f>
        <v>0</v>
      </c>
      <c r="F132">
        <f>INDEX('AEO 2022 52'!61:61,MATCH(F$67,'AEO 2022 52'!$13:$13,0))</f>
        <v>0</v>
      </c>
      <c r="G132">
        <f>INDEX('AEO 2022 52'!61:61,MATCH(G$67,'AEO 2022 52'!$13:$13,0))</f>
        <v>0</v>
      </c>
      <c r="H132">
        <f>INDEX('AEO 2022 52'!61:61,MATCH(H$67,'AEO 2022 52'!$13:$13,0))</f>
        <v>0</v>
      </c>
      <c r="I132">
        <f>INDEX('AEO 2022 52'!61:61,MATCH(I$67,'AEO 2022 52'!$13:$13,0))</f>
        <v>0</v>
      </c>
      <c r="J132">
        <f>INDEX('AEO 2022 52'!61:61,MATCH(J$67,'AEO 2022 52'!$13:$13,0))</f>
        <v>0</v>
      </c>
      <c r="K132">
        <f>INDEX('AEO 2022 52'!61:61,MATCH(K$67,'AEO 2022 52'!$13:$13,0))</f>
        <v>0</v>
      </c>
      <c r="L132">
        <f>INDEX('AEO 2022 52'!61:61,MATCH(L$67,'AEO 2022 52'!$13:$13,0))</f>
        <v>0</v>
      </c>
      <c r="M132">
        <f>INDEX('AEO 2022 52'!61:61,MATCH(M$67,'AEO 2022 52'!$13:$13,0))</f>
        <v>0</v>
      </c>
      <c r="N132">
        <f>INDEX('AEO 2022 52'!61:61,MATCH(N$67,'AEO 2022 52'!$13:$13,0))</f>
        <v>0</v>
      </c>
      <c r="O132">
        <f>INDEX('AEO 2022 52'!61:61,MATCH(O$67,'AEO 2022 52'!$13:$13,0))</f>
        <v>0</v>
      </c>
      <c r="P132">
        <f>INDEX('AEO 2022 52'!61:61,MATCH(P$67,'AEO 2022 52'!$13:$13,0))</f>
        <v>0</v>
      </c>
      <c r="Q132">
        <f>INDEX('AEO 2022 52'!61:61,MATCH(Q$67,'AEO 2022 52'!$13:$13,0))</f>
        <v>0</v>
      </c>
      <c r="R132">
        <f>INDEX('AEO 2022 52'!61:61,MATCH(R$67,'AEO 2022 52'!$13:$13,0))</f>
        <v>0</v>
      </c>
      <c r="S132">
        <f>INDEX('AEO 2022 52'!61:61,MATCH(S$67,'AEO 2022 52'!$13:$13,0))</f>
        <v>0</v>
      </c>
      <c r="T132">
        <f>INDEX('AEO 2022 52'!61:61,MATCH(T$67,'AEO 2022 52'!$13:$13,0))</f>
        <v>0</v>
      </c>
      <c r="U132">
        <f>INDEX('AEO 2022 52'!61:61,MATCH(U$67,'AEO 2022 52'!$13:$13,0))</f>
        <v>0</v>
      </c>
      <c r="V132">
        <f>INDEX('AEO 2022 52'!61:61,MATCH(V$67,'AEO 2022 52'!$13:$13,0))</f>
        <v>0</v>
      </c>
      <c r="W132">
        <f>INDEX('AEO 2022 52'!61:61,MATCH(W$67,'AEO 2022 52'!$13:$13,0))</f>
        <v>0</v>
      </c>
      <c r="X132">
        <f>INDEX('AEO 2022 52'!61:61,MATCH(X$67,'AEO 2022 52'!$13:$13,0))</f>
        <v>0</v>
      </c>
      <c r="Y132">
        <f>INDEX('AEO 2022 52'!61:61,MATCH(Y$67,'AEO 2022 52'!$13:$13,0))</f>
        <v>0</v>
      </c>
      <c r="Z132">
        <f>INDEX('AEO 2022 52'!61:61,MATCH(Z$67,'AEO 2022 52'!$13:$13,0))</f>
        <v>0</v>
      </c>
      <c r="AA132">
        <f>INDEX('AEO 2022 52'!61:61,MATCH(AA$67,'AEO 2022 52'!$13:$13,0))</f>
        <v>0</v>
      </c>
      <c r="AB132">
        <f>INDEX('AEO 2022 52'!61:61,MATCH(AB$67,'AEO 2022 52'!$13:$13,0))</f>
        <v>0</v>
      </c>
      <c r="AC132">
        <f>INDEX('AEO 2022 52'!61:61,MATCH(AC$67,'AEO 2022 52'!$13:$13,0))</f>
        <v>0</v>
      </c>
      <c r="AD132">
        <f>INDEX('AEO 2022 52'!61:61,MATCH(AD$67,'AEO 2022 52'!$13:$13,0))</f>
        <v>0</v>
      </c>
      <c r="AE132">
        <f>INDEX('AEO 2022 52'!61:61,MATCH(AE$67,'AEO 2022 52'!$13:$13,0))</f>
        <v>0</v>
      </c>
      <c r="AF132">
        <f>INDEX('AEO 2022 52'!61:61,MATCH(AF$67,'AEO 2022 52'!$13:$13,0))</f>
        <v>0</v>
      </c>
    </row>
    <row r="133" spans="1:32" x14ac:dyDescent="0.25">
      <c r="A133" t="str">
        <f>'AEO 2021 52'!A60</f>
        <v>Small Van</v>
      </c>
      <c r="B133">
        <f>INDEX('AEO 2021 52'!60:60,MATCH(B$67,'AEO 2021 52'!$14:$14,0))</f>
        <v>42.860320999999999</v>
      </c>
      <c r="C133">
        <f>INDEX('AEO 2022 52'!62:62,MATCH(C$67,'AEO 2022 52'!$13:$13,0))</f>
        <v>41.951759000000003</v>
      </c>
      <c r="D133">
        <f>INDEX('AEO 2022 52'!62:62,MATCH(D$67,'AEO 2022 52'!$13:$13,0))</f>
        <v>41.420273000000002</v>
      </c>
      <c r="E133">
        <f>INDEX('AEO 2022 52'!62:62,MATCH(E$67,'AEO 2022 52'!$13:$13,0))</f>
        <v>41.101078000000001</v>
      </c>
      <c r="F133">
        <f>INDEX('AEO 2022 52'!62:62,MATCH(F$67,'AEO 2022 52'!$13:$13,0))</f>
        <v>40.867874</v>
      </c>
      <c r="G133">
        <f>INDEX('AEO 2022 52'!62:62,MATCH(G$67,'AEO 2022 52'!$13:$13,0))</f>
        <v>40.589840000000002</v>
      </c>
      <c r="H133">
        <f>INDEX('AEO 2022 52'!62:62,MATCH(H$67,'AEO 2022 52'!$13:$13,0))</f>
        <v>40.382899999999999</v>
      </c>
      <c r="I133">
        <f>INDEX('AEO 2022 52'!62:62,MATCH(I$67,'AEO 2022 52'!$13:$13,0))</f>
        <v>40.221867000000003</v>
      </c>
      <c r="J133">
        <f>INDEX('AEO 2022 52'!62:62,MATCH(J$67,'AEO 2022 52'!$13:$13,0))</f>
        <v>40.119163999999998</v>
      </c>
      <c r="K133">
        <f>INDEX('AEO 2022 52'!62:62,MATCH(K$67,'AEO 2022 52'!$13:$13,0))</f>
        <v>40.022263000000002</v>
      </c>
      <c r="L133">
        <f>INDEX('AEO 2022 52'!62:62,MATCH(L$67,'AEO 2022 52'!$13:$13,0))</f>
        <v>39.944149000000003</v>
      </c>
      <c r="M133">
        <f>INDEX('AEO 2022 52'!62:62,MATCH(M$67,'AEO 2022 52'!$13:$13,0))</f>
        <v>39.889274999999998</v>
      </c>
      <c r="N133">
        <f>INDEX('AEO 2022 52'!62:62,MATCH(N$67,'AEO 2022 52'!$13:$13,0))</f>
        <v>39.851588999999997</v>
      </c>
      <c r="O133">
        <f>INDEX('AEO 2022 52'!62:62,MATCH(O$67,'AEO 2022 52'!$13:$13,0))</f>
        <v>39.830714999999998</v>
      </c>
      <c r="P133">
        <f>INDEX('AEO 2022 52'!62:62,MATCH(P$67,'AEO 2022 52'!$13:$13,0))</f>
        <v>39.756805</v>
      </c>
      <c r="Q133">
        <f>INDEX('AEO 2022 52'!62:62,MATCH(Q$67,'AEO 2022 52'!$13:$13,0))</f>
        <v>39.683117000000003</v>
      </c>
      <c r="R133">
        <f>INDEX('AEO 2022 52'!62:62,MATCH(R$67,'AEO 2022 52'!$13:$13,0))</f>
        <v>39.619179000000003</v>
      </c>
      <c r="S133">
        <f>INDEX('AEO 2022 52'!62:62,MATCH(S$67,'AEO 2022 52'!$13:$13,0))</f>
        <v>39.565792000000002</v>
      </c>
      <c r="T133">
        <f>INDEX('AEO 2022 52'!62:62,MATCH(T$67,'AEO 2022 52'!$13:$13,0))</f>
        <v>39.51099</v>
      </c>
      <c r="U133">
        <f>INDEX('AEO 2022 52'!62:62,MATCH(U$67,'AEO 2022 52'!$13:$13,0))</f>
        <v>39.460625</v>
      </c>
      <c r="V133">
        <f>INDEX('AEO 2022 52'!62:62,MATCH(V$67,'AEO 2022 52'!$13:$13,0))</f>
        <v>39.409748</v>
      </c>
      <c r="W133">
        <f>INDEX('AEO 2022 52'!62:62,MATCH(W$67,'AEO 2022 52'!$13:$13,0))</f>
        <v>39.376862000000003</v>
      </c>
      <c r="X133">
        <f>INDEX('AEO 2022 52'!62:62,MATCH(X$67,'AEO 2022 52'!$13:$13,0))</f>
        <v>39.345900999999998</v>
      </c>
      <c r="Y133">
        <f>INDEX('AEO 2022 52'!62:62,MATCH(Y$67,'AEO 2022 52'!$13:$13,0))</f>
        <v>39.316628000000001</v>
      </c>
      <c r="Z133">
        <f>INDEX('AEO 2022 52'!62:62,MATCH(Z$67,'AEO 2022 52'!$13:$13,0))</f>
        <v>39.289561999999997</v>
      </c>
      <c r="AA133">
        <f>INDEX('AEO 2022 52'!62:62,MATCH(AA$67,'AEO 2022 52'!$13:$13,0))</f>
        <v>39.264828000000001</v>
      </c>
      <c r="AB133">
        <f>INDEX('AEO 2022 52'!62:62,MATCH(AB$67,'AEO 2022 52'!$13:$13,0))</f>
        <v>39.242077000000002</v>
      </c>
      <c r="AC133">
        <f>INDEX('AEO 2022 52'!62:62,MATCH(AC$67,'AEO 2022 52'!$13:$13,0))</f>
        <v>39.221148999999997</v>
      </c>
      <c r="AD133">
        <f>INDEX('AEO 2022 52'!62:62,MATCH(AD$67,'AEO 2022 52'!$13:$13,0))</f>
        <v>39.201557000000001</v>
      </c>
      <c r="AE133">
        <f>INDEX('AEO 2022 52'!62:62,MATCH(AE$67,'AEO 2022 52'!$13:$13,0))</f>
        <v>39.183757999999997</v>
      </c>
      <c r="AF133">
        <f>INDEX('AEO 2022 52'!62:62,MATCH(AF$67,'AEO 2022 52'!$13:$13,0))</f>
        <v>39.162295999999998</v>
      </c>
    </row>
    <row r="134" spans="1:32" x14ac:dyDescent="0.25">
      <c r="A134" t="str">
        <f>'AEO 2021 52'!A61</f>
        <v>Large Van</v>
      </c>
      <c r="B134">
        <f>INDEX('AEO 2021 52'!61:61,MATCH(B$67,'AEO 2021 52'!$14:$14,0))</f>
        <v>0</v>
      </c>
      <c r="C134">
        <f>INDEX('AEO 2022 52'!63:63,MATCH(C$67,'AEO 2022 52'!$13:$13,0))</f>
        <v>0</v>
      </c>
      <c r="D134">
        <f>INDEX('AEO 2022 52'!63:63,MATCH(D$67,'AEO 2022 52'!$13:$13,0))</f>
        <v>0</v>
      </c>
      <c r="E134">
        <f>INDEX('AEO 2022 52'!63:63,MATCH(E$67,'AEO 2022 52'!$13:$13,0))</f>
        <v>0</v>
      </c>
      <c r="F134">
        <f>INDEX('AEO 2022 52'!63:63,MATCH(F$67,'AEO 2022 52'!$13:$13,0))</f>
        <v>0</v>
      </c>
      <c r="G134">
        <f>INDEX('AEO 2022 52'!63:63,MATCH(G$67,'AEO 2022 52'!$13:$13,0))</f>
        <v>0</v>
      </c>
      <c r="H134">
        <f>INDEX('AEO 2022 52'!63:63,MATCH(H$67,'AEO 2022 52'!$13:$13,0))</f>
        <v>0</v>
      </c>
      <c r="I134">
        <f>INDEX('AEO 2022 52'!63:63,MATCH(I$67,'AEO 2022 52'!$13:$13,0))</f>
        <v>0</v>
      </c>
      <c r="J134">
        <f>INDEX('AEO 2022 52'!63:63,MATCH(J$67,'AEO 2022 52'!$13:$13,0))</f>
        <v>0</v>
      </c>
      <c r="K134">
        <f>INDEX('AEO 2022 52'!63:63,MATCH(K$67,'AEO 2022 52'!$13:$13,0))</f>
        <v>0</v>
      </c>
      <c r="L134">
        <f>INDEX('AEO 2022 52'!63:63,MATCH(L$67,'AEO 2022 52'!$13:$13,0))</f>
        <v>0</v>
      </c>
      <c r="M134">
        <f>INDEX('AEO 2022 52'!63:63,MATCH(M$67,'AEO 2022 52'!$13:$13,0))</f>
        <v>0</v>
      </c>
      <c r="N134">
        <f>INDEX('AEO 2022 52'!63:63,MATCH(N$67,'AEO 2022 52'!$13:$13,0))</f>
        <v>0</v>
      </c>
      <c r="O134">
        <f>INDEX('AEO 2022 52'!63:63,MATCH(O$67,'AEO 2022 52'!$13:$13,0))</f>
        <v>0</v>
      </c>
      <c r="P134">
        <f>INDEX('AEO 2022 52'!63:63,MATCH(P$67,'AEO 2022 52'!$13:$13,0))</f>
        <v>0</v>
      </c>
      <c r="Q134">
        <f>INDEX('AEO 2022 52'!63:63,MATCH(Q$67,'AEO 2022 52'!$13:$13,0))</f>
        <v>0</v>
      </c>
      <c r="R134">
        <f>INDEX('AEO 2022 52'!63:63,MATCH(R$67,'AEO 2022 52'!$13:$13,0))</f>
        <v>0</v>
      </c>
      <c r="S134">
        <f>INDEX('AEO 2022 52'!63:63,MATCH(S$67,'AEO 2022 52'!$13:$13,0))</f>
        <v>0</v>
      </c>
      <c r="T134">
        <f>INDEX('AEO 2022 52'!63:63,MATCH(T$67,'AEO 2022 52'!$13:$13,0))</f>
        <v>0</v>
      </c>
      <c r="U134">
        <f>INDEX('AEO 2022 52'!63:63,MATCH(U$67,'AEO 2022 52'!$13:$13,0))</f>
        <v>0</v>
      </c>
      <c r="V134">
        <f>INDEX('AEO 2022 52'!63:63,MATCH(V$67,'AEO 2022 52'!$13:$13,0))</f>
        <v>0</v>
      </c>
      <c r="W134">
        <f>INDEX('AEO 2022 52'!63:63,MATCH(W$67,'AEO 2022 52'!$13:$13,0))</f>
        <v>0</v>
      </c>
      <c r="X134">
        <f>INDEX('AEO 2022 52'!63:63,MATCH(X$67,'AEO 2022 52'!$13:$13,0))</f>
        <v>0</v>
      </c>
      <c r="Y134">
        <f>INDEX('AEO 2022 52'!63:63,MATCH(Y$67,'AEO 2022 52'!$13:$13,0))</f>
        <v>0</v>
      </c>
      <c r="Z134">
        <f>INDEX('AEO 2022 52'!63:63,MATCH(Z$67,'AEO 2022 52'!$13:$13,0))</f>
        <v>0</v>
      </c>
      <c r="AA134">
        <f>INDEX('AEO 2022 52'!63:63,MATCH(AA$67,'AEO 2022 52'!$13:$13,0))</f>
        <v>0</v>
      </c>
      <c r="AB134">
        <f>INDEX('AEO 2022 52'!63:63,MATCH(AB$67,'AEO 2022 52'!$13:$13,0))</f>
        <v>0</v>
      </c>
      <c r="AC134">
        <f>INDEX('AEO 2022 52'!63:63,MATCH(AC$67,'AEO 2022 52'!$13:$13,0))</f>
        <v>0</v>
      </c>
      <c r="AD134">
        <f>INDEX('AEO 2022 52'!63:63,MATCH(AD$67,'AEO 2022 52'!$13:$13,0))</f>
        <v>0</v>
      </c>
      <c r="AE134">
        <f>INDEX('AEO 2022 52'!63:63,MATCH(AE$67,'AEO 2022 52'!$13:$13,0))</f>
        <v>0</v>
      </c>
      <c r="AF134">
        <f>INDEX('AEO 2022 52'!63:63,MATCH(AF$67,'AEO 2022 52'!$13:$13,0))</f>
        <v>0</v>
      </c>
    </row>
    <row r="135" spans="1:32" x14ac:dyDescent="0.25">
      <c r="A135" t="str">
        <f>'AEO 2021 52'!A62</f>
        <v>Small Utility</v>
      </c>
      <c r="B135">
        <f>INDEX('AEO 2021 52'!62:62,MATCH(B$67,'AEO 2021 52'!$14:$14,0))</f>
        <v>45.947495000000004</v>
      </c>
      <c r="C135">
        <f>INDEX('AEO 2022 52'!64:64,MATCH(C$67,'AEO 2022 52'!$13:$13,0))</f>
        <v>56.046214999999997</v>
      </c>
      <c r="D135">
        <f>INDEX('AEO 2022 52'!64:64,MATCH(D$67,'AEO 2022 52'!$13:$13,0))</f>
        <v>55.326687</v>
      </c>
      <c r="E135">
        <f>INDEX('AEO 2022 52'!64:64,MATCH(E$67,'AEO 2022 52'!$13:$13,0))</f>
        <v>54.762264000000002</v>
      </c>
      <c r="F135">
        <f>INDEX('AEO 2022 52'!64:64,MATCH(F$67,'AEO 2022 52'!$13:$13,0))</f>
        <v>54.274585999999999</v>
      </c>
      <c r="G135">
        <f>INDEX('AEO 2022 52'!64:64,MATCH(G$67,'AEO 2022 52'!$13:$13,0))</f>
        <v>53.849701000000003</v>
      </c>
      <c r="H135">
        <f>INDEX('AEO 2022 52'!64:64,MATCH(H$67,'AEO 2022 52'!$13:$13,0))</f>
        <v>53.495773</v>
      </c>
      <c r="I135">
        <f>INDEX('AEO 2022 52'!64:64,MATCH(I$67,'AEO 2022 52'!$13:$13,0))</f>
        <v>53.204498000000001</v>
      </c>
      <c r="J135">
        <f>INDEX('AEO 2022 52'!64:64,MATCH(J$67,'AEO 2022 52'!$13:$13,0))</f>
        <v>52.974429999999998</v>
      </c>
      <c r="K135">
        <f>INDEX('AEO 2022 52'!64:64,MATCH(K$67,'AEO 2022 52'!$13:$13,0))</f>
        <v>52.794544000000002</v>
      </c>
      <c r="L135">
        <f>INDEX('AEO 2022 52'!64:64,MATCH(L$67,'AEO 2022 52'!$13:$13,0))</f>
        <v>52.659385999999998</v>
      </c>
      <c r="M135">
        <f>INDEX('AEO 2022 52'!64:64,MATCH(M$67,'AEO 2022 52'!$13:$13,0))</f>
        <v>52.563076000000002</v>
      </c>
      <c r="N135">
        <f>INDEX('AEO 2022 52'!64:64,MATCH(N$67,'AEO 2022 52'!$13:$13,0))</f>
        <v>52.497062999999997</v>
      </c>
      <c r="O135">
        <f>INDEX('AEO 2022 52'!64:64,MATCH(O$67,'AEO 2022 52'!$13:$13,0))</f>
        <v>52.453212999999998</v>
      </c>
      <c r="P135">
        <f>INDEX('AEO 2022 52'!64:64,MATCH(P$67,'AEO 2022 52'!$13:$13,0))</f>
        <v>52.358421</v>
      </c>
      <c r="Q135">
        <f>INDEX('AEO 2022 52'!64:64,MATCH(Q$67,'AEO 2022 52'!$13:$13,0))</f>
        <v>52.264781999999997</v>
      </c>
      <c r="R135">
        <f>INDEX('AEO 2022 52'!64:64,MATCH(R$67,'AEO 2022 52'!$13:$13,0))</f>
        <v>52.182414999999999</v>
      </c>
      <c r="S135">
        <f>INDEX('AEO 2022 52'!64:64,MATCH(S$67,'AEO 2022 52'!$13:$13,0))</f>
        <v>52.107455999999999</v>
      </c>
      <c r="T135">
        <f>INDEX('AEO 2022 52'!64:64,MATCH(T$67,'AEO 2022 52'!$13:$13,0))</f>
        <v>52.037154999999998</v>
      </c>
      <c r="U135">
        <f>INDEX('AEO 2022 52'!64:64,MATCH(U$67,'AEO 2022 52'!$13:$13,0))</f>
        <v>51.970199999999998</v>
      </c>
      <c r="V135">
        <f>INDEX('AEO 2022 52'!64:64,MATCH(V$67,'AEO 2022 52'!$13:$13,0))</f>
        <v>51.903548999999998</v>
      </c>
      <c r="W135">
        <f>INDEX('AEO 2022 52'!64:64,MATCH(W$67,'AEO 2022 52'!$13:$13,0))</f>
        <v>51.855353999999998</v>
      </c>
      <c r="X135">
        <f>INDEX('AEO 2022 52'!64:64,MATCH(X$67,'AEO 2022 52'!$13:$13,0))</f>
        <v>51.809364000000002</v>
      </c>
      <c r="Y135">
        <f>INDEX('AEO 2022 52'!64:64,MATCH(Y$67,'AEO 2022 52'!$13:$13,0))</f>
        <v>51.765923000000001</v>
      </c>
      <c r="Z135">
        <f>INDEX('AEO 2022 52'!64:64,MATCH(Z$67,'AEO 2022 52'!$13:$13,0))</f>
        <v>51.724724000000002</v>
      </c>
      <c r="AA135">
        <f>INDEX('AEO 2022 52'!64:64,MATCH(AA$67,'AEO 2022 52'!$13:$13,0))</f>
        <v>51.685814000000001</v>
      </c>
      <c r="AB135">
        <f>INDEX('AEO 2022 52'!64:64,MATCH(AB$67,'AEO 2022 52'!$13:$13,0))</f>
        <v>51.649478999999999</v>
      </c>
      <c r="AC135">
        <f>INDEX('AEO 2022 52'!64:64,MATCH(AC$67,'AEO 2022 52'!$13:$13,0))</f>
        <v>51.615219000000003</v>
      </c>
      <c r="AD135">
        <f>INDEX('AEO 2022 52'!64:64,MATCH(AD$67,'AEO 2022 52'!$13:$13,0))</f>
        <v>51.582241000000003</v>
      </c>
      <c r="AE135">
        <f>INDEX('AEO 2022 52'!64:64,MATCH(AE$67,'AEO 2022 52'!$13:$13,0))</f>
        <v>51.551327000000001</v>
      </c>
      <c r="AF135">
        <f>INDEX('AEO 2022 52'!64:64,MATCH(AF$67,'AEO 2022 52'!$13:$13,0))</f>
        <v>51.515971999999998</v>
      </c>
    </row>
    <row r="136" spans="1:32" x14ac:dyDescent="0.25">
      <c r="A136" t="str">
        <f>'AEO 2021 52'!A63</f>
        <v>Large Utility</v>
      </c>
      <c r="B136">
        <f>INDEX('AEO 2021 52'!63:63,MATCH(B$67,'AEO 2021 52'!$14:$14,0))</f>
        <v>0</v>
      </c>
      <c r="C136">
        <f>INDEX('AEO 2022 52'!65:65,MATCH(C$67,'AEO 2022 52'!$13:$13,0))</f>
        <v>0</v>
      </c>
      <c r="D136">
        <f>INDEX('AEO 2022 52'!65:65,MATCH(D$67,'AEO 2022 52'!$13:$13,0))</f>
        <v>0</v>
      </c>
      <c r="E136">
        <f>INDEX('AEO 2022 52'!65:65,MATCH(E$67,'AEO 2022 52'!$13:$13,0))</f>
        <v>0</v>
      </c>
      <c r="F136">
        <f>INDEX('AEO 2022 52'!65:65,MATCH(F$67,'AEO 2022 52'!$13:$13,0))</f>
        <v>0</v>
      </c>
      <c r="G136">
        <f>INDEX('AEO 2022 52'!65:65,MATCH(G$67,'AEO 2022 52'!$13:$13,0))</f>
        <v>0</v>
      </c>
      <c r="H136">
        <f>INDEX('AEO 2022 52'!65:65,MATCH(H$67,'AEO 2022 52'!$13:$13,0))</f>
        <v>0</v>
      </c>
      <c r="I136">
        <f>INDEX('AEO 2022 52'!65:65,MATCH(I$67,'AEO 2022 52'!$13:$13,0))</f>
        <v>0</v>
      </c>
      <c r="J136">
        <f>INDEX('AEO 2022 52'!65:65,MATCH(J$67,'AEO 2022 52'!$13:$13,0))</f>
        <v>0</v>
      </c>
      <c r="K136">
        <f>INDEX('AEO 2022 52'!65:65,MATCH(K$67,'AEO 2022 52'!$13:$13,0))</f>
        <v>0</v>
      </c>
      <c r="L136">
        <f>INDEX('AEO 2022 52'!65:65,MATCH(L$67,'AEO 2022 52'!$13:$13,0))</f>
        <v>0</v>
      </c>
      <c r="M136">
        <f>INDEX('AEO 2022 52'!65:65,MATCH(M$67,'AEO 2022 52'!$13:$13,0))</f>
        <v>0</v>
      </c>
      <c r="N136">
        <f>INDEX('AEO 2022 52'!65:65,MATCH(N$67,'AEO 2022 52'!$13:$13,0))</f>
        <v>0</v>
      </c>
      <c r="O136">
        <f>INDEX('AEO 2022 52'!65:65,MATCH(O$67,'AEO 2022 52'!$13:$13,0))</f>
        <v>0</v>
      </c>
      <c r="P136">
        <f>INDEX('AEO 2022 52'!65:65,MATCH(P$67,'AEO 2022 52'!$13:$13,0))</f>
        <v>0</v>
      </c>
      <c r="Q136">
        <f>INDEX('AEO 2022 52'!65:65,MATCH(Q$67,'AEO 2022 52'!$13:$13,0))</f>
        <v>0</v>
      </c>
      <c r="R136">
        <f>INDEX('AEO 2022 52'!65:65,MATCH(R$67,'AEO 2022 52'!$13:$13,0))</f>
        <v>0</v>
      </c>
      <c r="S136">
        <f>INDEX('AEO 2022 52'!65:65,MATCH(S$67,'AEO 2022 52'!$13:$13,0))</f>
        <v>0</v>
      </c>
      <c r="T136">
        <f>INDEX('AEO 2022 52'!65:65,MATCH(T$67,'AEO 2022 52'!$13:$13,0))</f>
        <v>0</v>
      </c>
      <c r="U136">
        <f>INDEX('AEO 2022 52'!65:65,MATCH(U$67,'AEO 2022 52'!$13:$13,0))</f>
        <v>0</v>
      </c>
      <c r="V136">
        <f>INDEX('AEO 2022 52'!65:65,MATCH(V$67,'AEO 2022 52'!$13:$13,0))</f>
        <v>0</v>
      </c>
      <c r="W136">
        <f>INDEX('AEO 2022 52'!65:65,MATCH(W$67,'AEO 2022 52'!$13:$13,0))</f>
        <v>0</v>
      </c>
      <c r="X136">
        <f>INDEX('AEO 2022 52'!65:65,MATCH(X$67,'AEO 2022 52'!$13:$13,0))</f>
        <v>0</v>
      </c>
      <c r="Y136">
        <f>INDEX('AEO 2022 52'!65:65,MATCH(Y$67,'AEO 2022 52'!$13:$13,0))</f>
        <v>0</v>
      </c>
      <c r="Z136">
        <f>INDEX('AEO 2022 52'!65:65,MATCH(Z$67,'AEO 2022 52'!$13:$13,0))</f>
        <v>0</v>
      </c>
      <c r="AA136">
        <f>INDEX('AEO 2022 52'!65:65,MATCH(AA$67,'AEO 2022 52'!$13:$13,0))</f>
        <v>0</v>
      </c>
      <c r="AB136">
        <f>INDEX('AEO 2022 52'!65:65,MATCH(AB$67,'AEO 2022 52'!$13:$13,0))</f>
        <v>0</v>
      </c>
      <c r="AC136">
        <f>INDEX('AEO 2022 52'!65:65,MATCH(AC$67,'AEO 2022 52'!$13:$13,0))</f>
        <v>0</v>
      </c>
      <c r="AD136">
        <f>INDEX('AEO 2022 52'!65:65,MATCH(AD$67,'AEO 2022 52'!$13:$13,0))</f>
        <v>0</v>
      </c>
      <c r="AE136">
        <f>INDEX('AEO 2022 52'!65:65,MATCH(AE$67,'AEO 2022 52'!$13:$13,0))</f>
        <v>0</v>
      </c>
      <c r="AF136">
        <f>INDEX('AEO 2022 52'!65:65,MATCH(AF$67,'AEO 2022 52'!$13:$13,0))</f>
        <v>0</v>
      </c>
    </row>
    <row r="137" spans="1:32" x14ac:dyDescent="0.25">
      <c r="A137" t="str">
        <f>'AEO 2021 52'!A64</f>
        <v>Small Crossover Trucks</v>
      </c>
      <c r="B137">
        <f>INDEX('AEO 2021 52'!64:64,MATCH(B$67,'AEO 2021 52'!$14:$14,0))</f>
        <v>38.025058999999999</v>
      </c>
      <c r="C137">
        <f>INDEX('AEO 2022 52'!66:66,MATCH(C$67,'AEO 2022 52'!$13:$13,0))</f>
        <v>39.933768999999998</v>
      </c>
      <c r="D137">
        <f>INDEX('AEO 2022 52'!66:66,MATCH(D$67,'AEO 2022 52'!$13:$13,0))</f>
        <v>39.407108000000001</v>
      </c>
      <c r="E137">
        <f>INDEX('AEO 2022 52'!66:66,MATCH(E$67,'AEO 2022 52'!$13:$13,0))</f>
        <v>39.066895000000002</v>
      </c>
      <c r="F137">
        <f>INDEX('AEO 2022 52'!66:66,MATCH(F$67,'AEO 2022 52'!$13:$13,0))</f>
        <v>38.797733000000001</v>
      </c>
      <c r="G137">
        <f>INDEX('AEO 2022 52'!66:66,MATCH(G$67,'AEO 2022 52'!$13:$13,0))</f>
        <v>38.559643000000001</v>
      </c>
      <c r="H137">
        <f>INDEX('AEO 2022 52'!66:66,MATCH(H$67,'AEO 2022 52'!$13:$13,0))</f>
        <v>38.372714999999999</v>
      </c>
      <c r="I137">
        <f>INDEX('AEO 2022 52'!66:66,MATCH(I$67,'AEO 2022 52'!$13:$13,0))</f>
        <v>38.229309000000001</v>
      </c>
      <c r="J137">
        <f>INDEX('AEO 2022 52'!66:66,MATCH(J$67,'AEO 2022 52'!$13:$13,0))</f>
        <v>38.130890000000001</v>
      </c>
      <c r="K137">
        <f>INDEX('AEO 2022 52'!66:66,MATCH(K$67,'AEO 2022 52'!$13:$13,0))</f>
        <v>38.062793999999997</v>
      </c>
      <c r="L137">
        <f>INDEX('AEO 2022 52'!66:66,MATCH(L$67,'AEO 2022 52'!$13:$13,0))</f>
        <v>38.017288000000001</v>
      </c>
      <c r="M137">
        <f>INDEX('AEO 2022 52'!66:66,MATCH(M$67,'AEO 2022 52'!$13:$13,0))</f>
        <v>37.994698</v>
      </c>
      <c r="N137">
        <f>INDEX('AEO 2022 52'!66:66,MATCH(N$67,'AEO 2022 52'!$13:$13,0))</f>
        <v>37.985267999999998</v>
      </c>
      <c r="O137">
        <f>INDEX('AEO 2022 52'!66:66,MATCH(O$67,'AEO 2022 52'!$13:$13,0))</f>
        <v>37.991886000000001</v>
      </c>
      <c r="P137">
        <f>INDEX('AEO 2022 52'!66:66,MATCH(P$67,'AEO 2022 52'!$13:$13,0))</f>
        <v>37.940125000000002</v>
      </c>
      <c r="Q137">
        <f>INDEX('AEO 2022 52'!66:66,MATCH(Q$67,'AEO 2022 52'!$13:$13,0))</f>
        <v>37.884731000000002</v>
      </c>
      <c r="R137">
        <f>INDEX('AEO 2022 52'!66:66,MATCH(R$67,'AEO 2022 52'!$13:$13,0))</f>
        <v>37.837207999999997</v>
      </c>
      <c r="S137">
        <f>INDEX('AEO 2022 52'!66:66,MATCH(S$67,'AEO 2022 52'!$13:$13,0))</f>
        <v>37.795036000000003</v>
      </c>
      <c r="T137">
        <f>INDEX('AEO 2022 52'!66:66,MATCH(T$67,'AEO 2022 52'!$13:$13,0))</f>
        <v>37.753971</v>
      </c>
      <c r="U137">
        <f>INDEX('AEO 2022 52'!66:66,MATCH(U$67,'AEO 2022 52'!$13:$13,0))</f>
        <v>37.716717000000003</v>
      </c>
      <c r="V137">
        <f>INDEX('AEO 2022 52'!66:66,MATCH(V$67,'AEO 2022 52'!$13:$13,0))</f>
        <v>37.676704000000001</v>
      </c>
      <c r="W137">
        <f>INDEX('AEO 2022 52'!66:66,MATCH(W$67,'AEO 2022 52'!$13:$13,0))</f>
        <v>37.647438000000001</v>
      </c>
      <c r="X137">
        <f>INDEX('AEO 2022 52'!66:66,MATCH(X$67,'AEO 2022 52'!$13:$13,0))</f>
        <v>37.619464999999998</v>
      </c>
      <c r="Y137">
        <f>INDEX('AEO 2022 52'!66:66,MATCH(Y$67,'AEO 2022 52'!$13:$13,0))</f>
        <v>37.592936999999999</v>
      </c>
      <c r="Z137">
        <f>INDEX('AEO 2022 52'!66:66,MATCH(Z$67,'AEO 2022 52'!$13:$13,0))</f>
        <v>37.568558000000003</v>
      </c>
      <c r="AA137">
        <f>INDEX('AEO 2022 52'!66:66,MATCH(AA$67,'AEO 2022 52'!$13:$13,0))</f>
        <v>37.546351999999999</v>
      </c>
      <c r="AB137">
        <f>INDEX('AEO 2022 52'!66:66,MATCH(AB$67,'AEO 2022 52'!$13:$13,0))</f>
        <v>37.526046999999998</v>
      </c>
      <c r="AC137">
        <f>INDEX('AEO 2022 52'!66:66,MATCH(AC$67,'AEO 2022 52'!$13:$13,0))</f>
        <v>37.507804999999998</v>
      </c>
      <c r="AD137">
        <f>INDEX('AEO 2022 52'!66:66,MATCH(AD$67,'AEO 2022 52'!$13:$13,0))</f>
        <v>37.490485999999997</v>
      </c>
      <c r="AE137">
        <f>INDEX('AEO 2022 52'!66:66,MATCH(AE$67,'AEO 2022 52'!$13:$13,0))</f>
        <v>37.475211999999999</v>
      </c>
      <c r="AF137">
        <f>INDEX('AEO 2022 52'!66:66,MATCH(AF$67,'AEO 2022 52'!$13:$13,0))</f>
        <v>37.456935999999999</v>
      </c>
    </row>
    <row r="138" spans="1:32" x14ac:dyDescent="0.25">
      <c r="A138" t="str">
        <f>'AEO 2021 52'!A65</f>
        <v>Large Crossover Trucks</v>
      </c>
      <c r="B138">
        <f>INDEX('AEO 2021 52'!65:65,MATCH(B$67,'AEO 2021 52'!$14:$14,0))</f>
        <v>51.534495999999997</v>
      </c>
      <c r="C138">
        <f>INDEX('AEO 2022 52'!67:67,MATCH(C$67,'AEO 2022 52'!$13:$13,0))</f>
        <v>54.295597000000001</v>
      </c>
      <c r="D138">
        <f>INDEX('AEO 2022 52'!67:67,MATCH(D$67,'AEO 2022 52'!$13:$13,0))</f>
        <v>53.664585000000002</v>
      </c>
      <c r="E138">
        <f>INDEX('AEO 2022 52'!67:67,MATCH(E$67,'AEO 2022 52'!$13:$13,0))</f>
        <v>53.225517000000004</v>
      </c>
      <c r="F138">
        <f>INDEX('AEO 2022 52'!67:67,MATCH(F$67,'AEO 2022 52'!$13:$13,0))</f>
        <v>52.860165000000002</v>
      </c>
      <c r="G138">
        <f>INDEX('AEO 2022 52'!67:67,MATCH(G$67,'AEO 2022 52'!$13:$13,0))</f>
        <v>52.561298000000001</v>
      </c>
      <c r="H138">
        <f>INDEX('AEO 2022 52'!67:67,MATCH(H$67,'AEO 2022 52'!$13:$13,0))</f>
        <v>52.324249000000002</v>
      </c>
      <c r="I138">
        <f>INDEX('AEO 2022 52'!67:67,MATCH(I$67,'AEO 2022 52'!$13:$13,0))</f>
        <v>52.136023999999999</v>
      </c>
      <c r="J138">
        <f>INDEX('AEO 2022 52'!67:67,MATCH(J$67,'AEO 2022 52'!$13:$13,0))</f>
        <v>51.995251000000003</v>
      </c>
      <c r="K138">
        <f>INDEX('AEO 2022 52'!67:67,MATCH(K$67,'AEO 2022 52'!$13:$13,0))</f>
        <v>51.890118000000001</v>
      </c>
      <c r="L138">
        <f>INDEX('AEO 2022 52'!67:67,MATCH(L$67,'AEO 2022 52'!$13:$13,0))</f>
        <v>51.814841999999999</v>
      </c>
      <c r="M138">
        <f>INDEX('AEO 2022 52'!67:67,MATCH(M$67,'AEO 2022 52'!$13:$13,0))</f>
        <v>51.768970000000003</v>
      </c>
      <c r="N138">
        <f>INDEX('AEO 2022 52'!67:67,MATCH(N$67,'AEO 2022 52'!$13:$13,0))</f>
        <v>51.738532999999997</v>
      </c>
      <c r="O138">
        <f>INDEX('AEO 2022 52'!67:67,MATCH(O$67,'AEO 2022 52'!$13:$13,0))</f>
        <v>51.728611000000001</v>
      </c>
      <c r="P138">
        <f>INDEX('AEO 2022 52'!67:67,MATCH(P$67,'AEO 2022 52'!$13:$13,0))</f>
        <v>51.662376000000002</v>
      </c>
      <c r="Q138">
        <f>INDEX('AEO 2022 52'!67:67,MATCH(Q$67,'AEO 2022 52'!$13:$13,0))</f>
        <v>51.594256999999999</v>
      </c>
      <c r="R138">
        <f>INDEX('AEO 2022 52'!67:67,MATCH(R$67,'AEO 2022 52'!$13:$13,0))</f>
        <v>51.534019000000001</v>
      </c>
      <c r="S138">
        <f>INDEX('AEO 2022 52'!67:67,MATCH(S$67,'AEO 2022 52'!$13:$13,0))</f>
        <v>51.480370000000001</v>
      </c>
      <c r="T138">
        <f>INDEX('AEO 2022 52'!67:67,MATCH(T$67,'AEO 2022 52'!$13:$13,0))</f>
        <v>51.429096000000001</v>
      </c>
      <c r="U138">
        <f>INDEX('AEO 2022 52'!67:67,MATCH(U$67,'AEO 2022 52'!$13:$13,0))</f>
        <v>51.381134000000003</v>
      </c>
      <c r="V138">
        <f>INDEX('AEO 2022 52'!67:67,MATCH(V$67,'AEO 2022 52'!$13:$13,0))</f>
        <v>51.331572999999999</v>
      </c>
      <c r="W138">
        <f>INDEX('AEO 2022 52'!67:67,MATCH(W$67,'AEO 2022 52'!$13:$13,0))</f>
        <v>51.293419</v>
      </c>
      <c r="X138">
        <f>INDEX('AEO 2022 52'!67:67,MATCH(X$67,'AEO 2022 52'!$13:$13,0))</f>
        <v>51.257561000000003</v>
      </c>
      <c r="Y138">
        <f>INDEX('AEO 2022 52'!67:67,MATCH(Y$67,'AEO 2022 52'!$13:$13,0))</f>
        <v>51.222275000000003</v>
      </c>
      <c r="Z138">
        <f>INDEX('AEO 2022 52'!67:67,MATCH(Z$67,'AEO 2022 52'!$13:$13,0))</f>
        <v>51.191733999999997</v>
      </c>
      <c r="AA138">
        <f>INDEX('AEO 2022 52'!67:67,MATCH(AA$67,'AEO 2022 52'!$13:$13,0))</f>
        <v>51.163898000000003</v>
      </c>
      <c r="AB138">
        <f>INDEX('AEO 2022 52'!67:67,MATCH(AB$67,'AEO 2022 52'!$13:$13,0))</f>
        <v>51.138157</v>
      </c>
      <c r="AC138">
        <f>INDEX('AEO 2022 52'!67:67,MATCH(AC$67,'AEO 2022 52'!$13:$13,0))</f>
        <v>51.114857000000001</v>
      </c>
      <c r="AD138">
        <f>INDEX('AEO 2022 52'!67:67,MATCH(AD$67,'AEO 2022 52'!$13:$13,0))</f>
        <v>51.092598000000002</v>
      </c>
      <c r="AE138">
        <f>INDEX('AEO 2022 52'!67:67,MATCH(AE$67,'AEO 2022 52'!$13:$13,0))</f>
        <v>51.072758</v>
      </c>
      <c r="AF138">
        <f>INDEX('AEO 2022 52'!67:67,MATCH(AF$67,'AEO 2022 52'!$13:$13,0))</f>
        <v>51.050255</v>
      </c>
    </row>
    <row r="140" spans="1:32" x14ac:dyDescent="0.25">
      <c r="A140" t="str">
        <f>A7</f>
        <v>Plug-in 40 Gasoline Hybrid</v>
      </c>
    </row>
    <row r="141" spans="1:32" x14ac:dyDescent="0.25">
      <c r="A141" t="str">
        <f>'AEO 2021 52'!A67</f>
        <v>Mini-compact Cars</v>
      </c>
      <c r="B141">
        <f>INDEX('AEO 2021 52'!67:67,MATCH(B$67,'AEO 2021 52'!$14:$14,0))</f>
        <v>0</v>
      </c>
      <c r="C141">
        <f>INDEX('AEO 2022 52'!70:70,MATCH(C$67,'AEO 2022 52'!$13:$13,0))</f>
        <v>0</v>
      </c>
      <c r="D141">
        <f>INDEX('AEO 2022 52'!70:70,MATCH(D$67,'AEO 2022 52'!$13:$13,0))</f>
        <v>0</v>
      </c>
      <c r="E141">
        <f>INDEX('AEO 2022 52'!70:70,MATCH(E$67,'AEO 2022 52'!$13:$13,0))</f>
        <v>0</v>
      </c>
      <c r="F141">
        <f>INDEX('AEO 2022 52'!70:70,MATCH(F$67,'AEO 2022 52'!$13:$13,0))</f>
        <v>0</v>
      </c>
      <c r="G141">
        <f>INDEX('AEO 2022 52'!70:70,MATCH(G$67,'AEO 2022 52'!$13:$13,0))</f>
        <v>0</v>
      </c>
      <c r="H141">
        <f>INDEX('AEO 2022 52'!70:70,MATCH(H$67,'AEO 2022 52'!$13:$13,0))</f>
        <v>0</v>
      </c>
      <c r="I141">
        <f>INDEX('AEO 2022 52'!70:70,MATCH(I$67,'AEO 2022 52'!$13:$13,0))</f>
        <v>0</v>
      </c>
      <c r="J141">
        <f>INDEX('AEO 2022 52'!70:70,MATCH(J$67,'AEO 2022 52'!$13:$13,0))</f>
        <v>0</v>
      </c>
      <c r="K141">
        <f>INDEX('AEO 2022 52'!70:70,MATCH(K$67,'AEO 2022 52'!$13:$13,0))</f>
        <v>0</v>
      </c>
      <c r="L141">
        <f>INDEX('AEO 2022 52'!70:70,MATCH(L$67,'AEO 2022 52'!$13:$13,0))</f>
        <v>0</v>
      </c>
      <c r="M141">
        <f>INDEX('AEO 2022 52'!70:70,MATCH(M$67,'AEO 2022 52'!$13:$13,0))</f>
        <v>0</v>
      </c>
      <c r="N141">
        <f>INDEX('AEO 2022 52'!70:70,MATCH(N$67,'AEO 2022 52'!$13:$13,0))</f>
        <v>0</v>
      </c>
      <c r="O141">
        <f>INDEX('AEO 2022 52'!70:70,MATCH(O$67,'AEO 2022 52'!$13:$13,0))</f>
        <v>0</v>
      </c>
      <c r="P141">
        <f>INDEX('AEO 2022 52'!70:70,MATCH(P$67,'AEO 2022 52'!$13:$13,0))</f>
        <v>0</v>
      </c>
      <c r="Q141">
        <f>INDEX('AEO 2022 52'!70:70,MATCH(Q$67,'AEO 2022 52'!$13:$13,0))</f>
        <v>0</v>
      </c>
      <c r="R141">
        <f>INDEX('AEO 2022 52'!70:70,MATCH(R$67,'AEO 2022 52'!$13:$13,0))</f>
        <v>0</v>
      </c>
      <c r="S141">
        <f>INDEX('AEO 2022 52'!70:70,MATCH(S$67,'AEO 2022 52'!$13:$13,0))</f>
        <v>0</v>
      </c>
      <c r="T141">
        <f>INDEX('AEO 2022 52'!70:70,MATCH(T$67,'AEO 2022 52'!$13:$13,0))</f>
        <v>0</v>
      </c>
      <c r="U141">
        <f>INDEX('AEO 2022 52'!70:70,MATCH(U$67,'AEO 2022 52'!$13:$13,0))</f>
        <v>0</v>
      </c>
      <c r="V141">
        <f>INDEX('AEO 2022 52'!70:70,MATCH(V$67,'AEO 2022 52'!$13:$13,0))</f>
        <v>0</v>
      </c>
      <c r="W141">
        <f>INDEX('AEO 2022 52'!70:70,MATCH(W$67,'AEO 2022 52'!$13:$13,0))</f>
        <v>0</v>
      </c>
      <c r="X141">
        <f>INDEX('AEO 2022 52'!70:70,MATCH(X$67,'AEO 2022 52'!$13:$13,0))</f>
        <v>0</v>
      </c>
      <c r="Y141">
        <f>INDEX('AEO 2022 52'!70:70,MATCH(Y$67,'AEO 2022 52'!$13:$13,0))</f>
        <v>0</v>
      </c>
      <c r="Z141">
        <f>INDEX('AEO 2022 52'!70:70,MATCH(Z$67,'AEO 2022 52'!$13:$13,0))</f>
        <v>0</v>
      </c>
      <c r="AA141">
        <f>INDEX('AEO 2022 52'!70:70,MATCH(AA$67,'AEO 2022 52'!$13:$13,0))</f>
        <v>0</v>
      </c>
      <c r="AB141">
        <f>INDEX('AEO 2022 52'!70:70,MATCH(AB$67,'AEO 2022 52'!$13:$13,0))</f>
        <v>0</v>
      </c>
      <c r="AC141">
        <f>INDEX('AEO 2022 52'!70:70,MATCH(AC$67,'AEO 2022 52'!$13:$13,0))</f>
        <v>0</v>
      </c>
      <c r="AD141">
        <f>INDEX('AEO 2022 52'!70:70,MATCH(AD$67,'AEO 2022 52'!$13:$13,0))</f>
        <v>0</v>
      </c>
      <c r="AE141">
        <f>INDEX('AEO 2022 52'!70:70,MATCH(AE$67,'AEO 2022 52'!$13:$13,0))</f>
        <v>0</v>
      </c>
      <c r="AF141">
        <f>INDEX('AEO 2022 52'!70:70,MATCH(AF$67,'AEO 2022 52'!$13:$13,0))</f>
        <v>0</v>
      </c>
    </row>
    <row r="142" spans="1:32" x14ac:dyDescent="0.25">
      <c r="A142" t="str">
        <f>'AEO 2021 52'!A68</f>
        <v>Subcompact Cars</v>
      </c>
      <c r="B142">
        <f>INDEX('AEO 2021 52'!68:68,MATCH(B$67,'AEO 2021 52'!$14:$14,0))</f>
        <v>53.303711</v>
      </c>
      <c r="C142">
        <f>INDEX('AEO 2022 52'!71:71,MATCH(C$67,'AEO 2022 52'!$13:$13,0))</f>
        <v>50.209076000000003</v>
      </c>
      <c r="D142">
        <f>INDEX('AEO 2022 52'!71:71,MATCH(D$67,'AEO 2022 52'!$13:$13,0))</f>
        <v>49.462119999999999</v>
      </c>
      <c r="E142">
        <f>INDEX('AEO 2022 52'!71:71,MATCH(E$67,'AEO 2022 52'!$13:$13,0))</f>
        <v>48.932113999999999</v>
      </c>
      <c r="F142">
        <f>INDEX('AEO 2022 52'!71:71,MATCH(F$67,'AEO 2022 52'!$13:$13,0))</f>
        <v>48.423233000000003</v>
      </c>
      <c r="G142">
        <f>INDEX('AEO 2022 52'!71:71,MATCH(G$67,'AEO 2022 52'!$13:$13,0))</f>
        <v>48.277045999999999</v>
      </c>
      <c r="H142">
        <f>INDEX('AEO 2022 52'!71:71,MATCH(H$67,'AEO 2022 52'!$13:$13,0))</f>
        <v>48.051040999999998</v>
      </c>
      <c r="I142">
        <f>INDEX('AEO 2022 52'!71:71,MATCH(I$67,'AEO 2022 52'!$13:$13,0))</f>
        <v>47.827674999999999</v>
      </c>
      <c r="J142">
        <f>INDEX('AEO 2022 52'!71:71,MATCH(J$67,'AEO 2022 52'!$13:$13,0))</f>
        <v>47.609282999999998</v>
      </c>
      <c r="K142">
        <f>INDEX('AEO 2022 52'!71:71,MATCH(K$67,'AEO 2022 52'!$13:$13,0))</f>
        <v>47.438000000000002</v>
      </c>
      <c r="L142">
        <f>INDEX('AEO 2022 52'!71:71,MATCH(L$67,'AEO 2022 52'!$13:$13,0))</f>
        <v>47.302047999999999</v>
      </c>
      <c r="M142">
        <f>INDEX('AEO 2022 52'!71:71,MATCH(M$67,'AEO 2022 52'!$13:$13,0))</f>
        <v>47.200436000000003</v>
      </c>
      <c r="N142">
        <f>INDEX('AEO 2022 52'!71:71,MATCH(N$67,'AEO 2022 52'!$13:$13,0))</f>
        <v>47.114100999999998</v>
      </c>
      <c r="O142">
        <f>INDEX('AEO 2022 52'!71:71,MATCH(O$67,'AEO 2022 52'!$13:$13,0))</f>
        <v>47.056614000000003</v>
      </c>
      <c r="P142">
        <f>INDEX('AEO 2022 52'!71:71,MATCH(P$67,'AEO 2022 52'!$13:$13,0))</f>
        <v>46.989285000000002</v>
      </c>
      <c r="Q142">
        <f>INDEX('AEO 2022 52'!71:71,MATCH(Q$67,'AEO 2022 52'!$13:$13,0))</f>
        <v>46.929501000000002</v>
      </c>
      <c r="R142">
        <f>INDEX('AEO 2022 52'!71:71,MATCH(R$67,'AEO 2022 52'!$13:$13,0))</f>
        <v>46.879207999999998</v>
      </c>
      <c r="S142">
        <f>INDEX('AEO 2022 52'!71:71,MATCH(S$67,'AEO 2022 52'!$13:$13,0))</f>
        <v>46.834778</v>
      </c>
      <c r="T142">
        <f>INDEX('AEO 2022 52'!71:71,MATCH(T$67,'AEO 2022 52'!$13:$13,0))</f>
        <v>46.794970999999997</v>
      </c>
      <c r="U142">
        <f>INDEX('AEO 2022 52'!71:71,MATCH(U$67,'AEO 2022 52'!$13:$13,0))</f>
        <v>46.762737000000001</v>
      </c>
      <c r="V142">
        <f>INDEX('AEO 2022 52'!71:71,MATCH(V$67,'AEO 2022 52'!$13:$13,0))</f>
        <v>46.727992999999998</v>
      </c>
      <c r="W142">
        <f>INDEX('AEO 2022 52'!71:71,MATCH(W$67,'AEO 2022 52'!$13:$13,0))</f>
        <v>46.709220999999999</v>
      </c>
      <c r="X142">
        <f>INDEX('AEO 2022 52'!71:71,MATCH(X$67,'AEO 2022 52'!$13:$13,0))</f>
        <v>46.693728999999998</v>
      </c>
      <c r="Y142">
        <f>INDEX('AEO 2022 52'!71:71,MATCH(Y$67,'AEO 2022 52'!$13:$13,0))</f>
        <v>46.679141999999999</v>
      </c>
      <c r="Z142">
        <f>INDEX('AEO 2022 52'!71:71,MATCH(Z$67,'AEO 2022 52'!$13:$13,0))</f>
        <v>46.668579000000001</v>
      </c>
      <c r="AA142">
        <f>INDEX('AEO 2022 52'!71:71,MATCH(AA$67,'AEO 2022 52'!$13:$13,0))</f>
        <v>46.661999000000002</v>
      </c>
      <c r="AB142">
        <f>INDEX('AEO 2022 52'!71:71,MATCH(AB$67,'AEO 2022 52'!$13:$13,0))</f>
        <v>46.657783999999999</v>
      </c>
      <c r="AC142">
        <f>INDEX('AEO 2022 52'!71:71,MATCH(AC$67,'AEO 2022 52'!$13:$13,0))</f>
        <v>46.656055000000002</v>
      </c>
      <c r="AD142">
        <f>INDEX('AEO 2022 52'!71:71,MATCH(AD$67,'AEO 2022 52'!$13:$13,0))</f>
        <v>46.657249</v>
      </c>
      <c r="AE142">
        <f>INDEX('AEO 2022 52'!71:71,MATCH(AE$67,'AEO 2022 52'!$13:$13,0))</f>
        <v>46.660384999999998</v>
      </c>
      <c r="AF142">
        <f>INDEX('AEO 2022 52'!71:71,MATCH(AF$67,'AEO 2022 52'!$13:$13,0))</f>
        <v>46.649856999999997</v>
      </c>
    </row>
    <row r="143" spans="1:32" x14ac:dyDescent="0.25">
      <c r="A143" t="str">
        <f>'AEO 2021 52'!A69</f>
        <v>Compact Cars</v>
      </c>
      <c r="B143">
        <f>INDEX('AEO 2021 52'!69:69,MATCH(B$67,'AEO 2021 52'!$14:$14,0))</f>
        <v>42.102722</v>
      </c>
      <c r="C143">
        <f>INDEX('AEO 2022 52'!72:72,MATCH(C$67,'AEO 2022 52'!$13:$13,0))</f>
        <v>42.635502000000002</v>
      </c>
      <c r="D143">
        <f>INDEX('AEO 2022 52'!72:72,MATCH(D$67,'AEO 2022 52'!$13:$13,0))</f>
        <v>41.837341000000002</v>
      </c>
      <c r="E143">
        <f>INDEX('AEO 2022 52'!72:72,MATCH(E$67,'AEO 2022 52'!$13:$13,0))</f>
        <v>41.302757</v>
      </c>
      <c r="F143">
        <f>INDEX('AEO 2022 52'!72:72,MATCH(F$67,'AEO 2022 52'!$13:$13,0))</f>
        <v>40.846145999999997</v>
      </c>
      <c r="G143">
        <f>INDEX('AEO 2022 52'!72:72,MATCH(G$67,'AEO 2022 52'!$13:$13,0))</f>
        <v>40.506926999999997</v>
      </c>
      <c r="H143">
        <f>INDEX('AEO 2022 52'!72:72,MATCH(H$67,'AEO 2022 52'!$13:$13,0))</f>
        <v>40.228413000000003</v>
      </c>
      <c r="I143">
        <f>INDEX('AEO 2022 52'!72:72,MATCH(I$67,'AEO 2022 52'!$13:$13,0))</f>
        <v>39.954182000000003</v>
      </c>
      <c r="J143">
        <f>INDEX('AEO 2022 52'!72:72,MATCH(J$67,'AEO 2022 52'!$13:$13,0))</f>
        <v>39.731720000000003</v>
      </c>
      <c r="K143">
        <f>INDEX('AEO 2022 52'!72:72,MATCH(K$67,'AEO 2022 52'!$13:$13,0))</f>
        <v>39.556499000000002</v>
      </c>
      <c r="L143">
        <f>INDEX('AEO 2022 52'!72:72,MATCH(L$67,'AEO 2022 52'!$13:$13,0))</f>
        <v>39.416721000000003</v>
      </c>
      <c r="M143">
        <f>INDEX('AEO 2022 52'!72:72,MATCH(M$67,'AEO 2022 52'!$13:$13,0))</f>
        <v>39.312187000000002</v>
      </c>
      <c r="N143">
        <f>INDEX('AEO 2022 52'!72:72,MATCH(N$67,'AEO 2022 52'!$13:$13,0))</f>
        <v>39.223582999999998</v>
      </c>
      <c r="O143">
        <f>INDEX('AEO 2022 52'!72:72,MATCH(O$67,'AEO 2022 52'!$13:$13,0))</f>
        <v>39.165362999999999</v>
      </c>
      <c r="P143">
        <f>INDEX('AEO 2022 52'!72:72,MATCH(P$67,'AEO 2022 52'!$13:$13,0))</f>
        <v>39.097622000000001</v>
      </c>
      <c r="Q143">
        <f>INDEX('AEO 2022 52'!72:72,MATCH(Q$67,'AEO 2022 52'!$13:$13,0))</f>
        <v>39.038424999999997</v>
      </c>
      <c r="R143">
        <f>INDEX('AEO 2022 52'!72:72,MATCH(R$67,'AEO 2022 52'!$13:$13,0))</f>
        <v>38.990467000000002</v>
      </c>
      <c r="S143">
        <f>INDEX('AEO 2022 52'!72:72,MATCH(S$67,'AEO 2022 52'!$13:$13,0))</f>
        <v>38.949779999999997</v>
      </c>
      <c r="T143">
        <f>INDEX('AEO 2022 52'!72:72,MATCH(T$67,'AEO 2022 52'!$13:$13,0))</f>
        <v>38.912520999999998</v>
      </c>
      <c r="U143">
        <f>INDEX('AEO 2022 52'!72:72,MATCH(U$67,'AEO 2022 52'!$13:$13,0))</f>
        <v>38.883204999999997</v>
      </c>
      <c r="V143">
        <f>INDEX('AEO 2022 52'!72:72,MATCH(V$67,'AEO 2022 52'!$13:$13,0))</f>
        <v>38.848922999999999</v>
      </c>
      <c r="W143">
        <f>INDEX('AEO 2022 52'!72:72,MATCH(W$67,'AEO 2022 52'!$13:$13,0))</f>
        <v>38.831294999999997</v>
      </c>
      <c r="X143">
        <f>INDEX('AEO 2022 52'!72:72,MATCH(X$67,'AEO 2022 52'!$13:$13,0))</f>
        <v>38.816208000000003</v>
      </c>
      <c r="Y143">
        <f>INDEX('AEO 2022 52'!72:72,MATCH(Y$67,'AEO 2022 52'!$13:$13,0))</f>
        <v>38.802151000000002</v>
      </c>
      <c r="Z143">
        <f>INDEX('AEO 2022 52'!72:72,MATCH(Z$67,'AEO 2022 52'!$13:$13,0))</f>
        <v>38.792313</v>
      </c>
      <c r="AA143">
        <f>INDEX('AEO 2022 52'!72:72,MATCH(AA$67,'AEO 2022 52'!$13:$13,0))</f>
        <v>38.786704999999998</v>
      </c>
      <c r="AB143">
        <f>INDEX('AEO 2022 52'!72:72,MATCH(AB$67,'AEO 2022 52'!$13:$13,0))</f>
        <v>38.783347999999997</v>
      </c>
      <c r="AC143">
        <f>INDEX('AEO 2022 52'!72:72,MATCH(AC$67,'AEO 2022 52'!$13:$13,0))</f>
        <v>38.782992999999998</v>
      </c>
      <c r="AD143">
        <f>INDEX('AEO 2022 52'!72:72,MATCH(AD$67,'AEO 2022 52'!$13:$13,0))</f>
        <v>38.784992000000003</v>
      </c>
      <c r="AE143">
        <f>INDEX('AEO 2022 52'!72:72,MATCH(AE$67,'AEO 2022 52'!$13:$13,0))</f>
        <v>38.789485999999997</v>
      </c>
      <c r="AF143">
        <f>INDEX('AEO 2022 52'!72:72,MATCH(AF$67,'AEO 2022 52'!$13:$13,0))</f>
        <v>38.781157999999998</v>
      </c>
    </row>
    <row r="144" spans="1:32" x14ac:dyDescent="0.25">
      <c r="A144" t="str">
        <f>'AEO 2021 52'!A70</f>
        <v>Midsize Cars</v>
      </c>
      <c r="B144">
        <f>INDEX('AEO 2021 52'!70:70,MATCH(B$67,'AEO 2021 52'!$14:$14,0))</f>
        <v>41.473103000000002</v>
      </c>
      <c r="C144">
        <f>INDEX('AEO 2022 52'!73:73,MATCH(C$67,'AEO 2022 52'!$13:$13,0))</f>
        <v>43.989657999999999</v>
      </c>
      <c r="D144">
        <f>INDEX('AEO 2022 52'!73:73,MATCH(D$67,'AEO 2022 52'!$13:$13,0))</f>
        <v>43.196323</v>
      </c>
      <c r="E144">
        <f>INDEX('AEO 2022 52'!73:73,MATCH(E$67,'AEO 2022 52'!$13:$13,0))</f>
        <v>42.633175000000001</v>
      </c>
      <c r="F144">
        <f>INDEX('AEO 2022 52'!73:73,MATCH(F$67,'AEO 2022 52'!$13:$13,0))</f>
        <v>42.115555000000001</v>
      </c>
      <c r="G144">
        <f>INDEX('AEO 2022 52'!73:73,MATCH(G$67,'AEO 2022 52'!$13:$13,0))</f>
        <v>41.748477999999999</v>
      </c>
      <c r="H144">
        <f>INDEX('AEO 2022 52'!73:73,MATCH(H$67,'AEO 2022 52'!$13:$13,0))</f>
        <v>41.412925999999999</v>
      </c>
      <c r="I144">
        <f>INDEX('AEO 2022 52'!73:73,MATCH(I$67,'AEO 2022 52'!$13:$13,0))</f>
        <v>41.107070999999998</v>
      </c>
      <c r="J144">
        <f>INDEX('AEO 2022 52'!73:73,MATCH(J$67,'AEO 2022 52'!$13:$13,0))</f>
        <v>40.855263000000001</v>
      </c>
      <c r="K144">
        <f>INDEX('AEO 2022 52'!73:73,MATCH(K$67,'AEO 2022 52'!$13:$13,0))</f>
        <v>40.656272999999999</v>
      </c>
      <c r="L144">
        <f>INDEX('AEO 2022 52'!73:73,MATCH(L$67,'AEO 2022 52'!$13:$13,0))</f>
        <v>40.498767999999998</v>
      </c>
      <c r="M144">
        <f>INDEX('AEO 2022 52'!73:73,MATCH(M$67,'AEO 2022 52'!$13:$13,0))</f>
        <v>40.381092000000002</v>
      </c>
      <c r="N144">
        <f>INDEX('AEO 2022 52'!73:73,MATCH(N$67,'AEO 2022 52'!$13:$13,0))</f>
        <v>40.283543000000002</v>
      </c>
      <c r="O144">
        <f>INDEX('AEO 2022 52'!73:73,MATCH(O$67,'AEO 2022 52'!$13:$13,0))</f>
        <v>40.218609000000001</v>
      </c>
      <c r="P144">
        <f>INDEX('AEO 2022 52'!73:73,MATCH(P$67,'AEO 2022 52'!$13:$13,0))</f>
        <v>40.146023</v>
      </c>
      <c r="Q144">
        <f>INDEX('AEO 2022 52'!73:73,MATCH(Q$67,'AEO 2022 52'!$13:$13,0))</f>
        <v>40.082599999999999</v>
      </c>
      <c r="R144">
        <f>INDEX('AEO 2022 52'!73:73,MATCH(R$67,'AEO 2022 52'!$13:$13,0))</f>
        <v>40.030132000000002</v>
      </c>
      <c r="S144">
        <f>INDEX('AEO 2022 52'!73:73,MATCH(S$67,'AEO 2022 52'!$13:$13,0))</f>
        <v>39.985042999999997</v>
      </c>
      <c r="T144">
        <f>INDEX('AEO 2022 52'!73:73,MATCH(T$67,'AEO 2022 52'!$13:$13,0))</f>
        <v>39.944873999999999</v>
      </c>
      <c r="U144">
        <f>INDEX('AEO 2022 52'!73:73,MATCH(U$67,'AEO 2022 52'!$13:$13,0))</f>
        <v>39.912768999999997</v>
      </c>
      <c r="V144">
        <f>INDEX('AEO 2022 52'!73:73,MATCH(V$67,'AEO 2022 52'!$13:$13,0))</f>
        <v>39.876747000000002</v>
      </c>
      <c r="W144">
        <f>INDEX('AEO 2022 52'!73:73,MATCH(W$67,'AEO 2022 52'!$13:$13,0))</f>
        <v>39.860450999999998</v>
      </c>
      <c r="X144">
        <f>INDEX('AEO 2022 52'!73:73,MATCH(X$67,'AEO 2022 52'!$13:$13,0))</f>
        <v>39.846679999999999</v>
      </c>
      <c r="Y144">
        <f>INDEX('AEO 2022 52'!73:73,MATCH(Y$67,'AEO 2022 52'!$13:$13,0))</f>
        <v>39.833754999999996</v>
      </c>
      <c r="Z144">
        <f>INDEX('AEO 2022 52'!73:73,MATCH(Z$67,'AEO 2022 52'!$13:$13,0))</f>
        <v>39.824730000000002</v>
      </c>
      <c r="AA144">
        <f>INDEX('AEO 2022 52'!73:73,MATCH(AA$67,'AEO 2022 52'!$13:$13,0))</f>
        <v>39.819564999999997</v>
      </c>
      <c r="AB144">
        <f>INDEX('AEO 2022 52'!73:73,MATCH(AB$67,'AEO 2022 52'!$13:$13,0))</f>
        <v>39.816600999999999</v>
      </c>
      <c r="AC144">
        <f>INDEX('AEO 2022 52'!73:73,MATCH(AC$67,'AEO 2022 52'!$13:$13,0))</f>
        <v>39.816296000000001</v>
      </c>
      <c r="AD144">
        <f>INDEX('AEO 2022 52'!73:73,MATCH(AD$67,'AEO 2022 52'!$13:$13,0))</f>
        <v>39.818469999999998</v>
      </c>
      <c r="AE144">
        <f>INDEX('AEO 2022 52'!73:73,MATCH(AE$67,'AEO 2022 52'!$13:$13,0))</f>
        <v>39.822792</v>
      </c>
      <c r="AF144">
        <f>INDEX('AEO 2022 52'!73:73,MATCH(AF$67,'AEO 2022 52'!$13:$13,0))</f>
        <v>39.813499</v>
      </c>
    </row>
    <row r="145" spans="1:32" x14ac:dyDescent="0.25">
      <c r="A145" t="str">
        <f>'AEO 2021 52'!A71</f>
        <v>Large Cars</v>
      </c>
      <c r="B145">
        <f>INDEX('AEO 2021 52'!71:71,MATCH(B$67,'AEO 2021 52'!$14:$14,0))</f>
        <v>51.690235000000001</v>
      </c>
      <c r="C145">
        <f>INDEX('AEO 2022 52'!74:74,MATCH(C$67,'AEO 2022 52'!$13:$13,0))</f>
        <v>53.651096000000003</v>
      </c>
      <c r="D145">
        <f>INDEX('AEO 2022 52'!74:74,MATCH(D$67,'AEO 2022 52'!$13:$13,0))</f>
        <v>52.677337999999999</v>
      </c>
      <c r="E145">
        <f>INDEX('AEO 2022 52'!74:74,MATCH(E$67,'AEO 2022 52'!$13:$13,0))</f>
        <v>51.938896</v>
      </c>
      <c r="F145">
        <f>INDEX('AEO 2022 52'!74:74,MATCH(F$67,'AEO 2022 52'!$13:$13,0))</f>
        <v>51.227061999999997</v>
      </c>
      <c r="G145">
        <f>INDEX('AEO 2022 52'!74:74,MATCH(G$67,'AEO 2022 52'!$13:$13,0))</f>
        <v>50.719619999999999</v>
      </c>
      <c r="H145">
        <f>INDEX('AEO 2022 52'!74:74,MATCH(H$67,'AEO 2022 52'!$13:$13,0))</f>
        <v>50.215755000000001</v>
      </c>
      <c r="I145">
        <f>INDEX('AEO 2022 52'!74:74,MATCH(I$67,'AEO 2022 52'!$13:$13,0))</f>
        <v>49.780799999999999</v>
      </c>
      <c r="J145">
        <f>INDEX('AEO 2022 52'!74:74,MATCH(J$67,'AEO 2022 52'!$13:$13,0))</f>
        <v>49.416355000000003</v>
      </c>
      <c r="K145">
        <f>INDEX('AEO 2022 52'!74:74,MATCH(K$67,'AEO 2022 52'!$13:$13,0))</f>
        <v>49.124409</v>
      </c>
      <c r="L145">
        <f>INDEX('AEO 2022 52'!74:74,MATCH(L$67,'AEO 2022 52'!$13:$13,0))</f>
        <v>48.891396</v>
      </c>
      <c r="M145">
        <f>INDEX('AEO 2022 52'!74:74,MATCH(M$67,'AEO 2022 52'!$13:$13,0))</f>
        <v>48.712200000000003</v>
      </c>
      <c r="N145">
        <f>INDEX('AEO 2022 52'!74:74,MATCH(N$67,'AEO 2022 52'!$13:$13,0))</f>
        <v>48.566471</v>
      </c>
      <c r="O145">
        <f>INDEX('AEO 2022 52'!74:74,MATCH(O$67,'AEO 2022 52'!$13:$13,0))</f>
        <v>48.459319999999998</v>
      </c>
      <c r="P145">
        <f>INDEX('AEO 2022 52'!74:74,MATCH(P$67,'AEO 2022 52'!$13:$13,0))</f>
        <v>48.351467</v>
      </c>
      <c r="Q145">
        <f>INDEX('AEO 2022 52'!74:74,MATCH(Q$67,'AEO 2022 52'!$13:$13,0))</f>
        <v>48.258087000000003</v>
      </c>
      <c r="R145">
        <f>INDEX('AEO 2022 52'!74:74,MATCH(R$67,'AEO 2022 52'!$13:$13,0))</f>
        <v>48.180022999999998</v>
      </c>
      <c r="S145">
        <f>INDEX('AEO 2022 52'!74:74,MATCH(S$67,'AEO 2022 52'!$13:$13,0))</f>
        <v>48.111668000000002</v>
      </c>
      <c r="T145">
        <f>INDEX('AEO 2022 52'!74:74,MATCH(T$67,'AEO 2022 52'!$13:$13,0))</f>
        <v>48.048656000000001</v>
      </c>
      <c r="U145">
        <f>INDEX('AEO 2022 52'!74:74,MATCH(U$67,'AEO 2022 52'!$13:$13,0))</f>
        <v>47.993713</v>
      </c>
      <c r="V145">
        <f>INDEX('AEO 2022 52'!74:74,MATCH(V$67,'AEO 2022 52'!$13:$13,0))</f>
        <v>47.937542000000001</v>
      </c>
      <c r="W145">
        <f>INDEX('AEO 2022 52'!74:74,MATCH(W$67,'AEO 2022 52'!$13:$13,0))</f>
        <v>47.908417</v>
      </c>
      <c r="X145">
        <f>INDEX('AEO 2022 52'!74:74,MATCH(X$67,'AEO 2022 52'!$13:$13,0))</f>
        <v>47.882632999999998</v>
      </c>
      <c r="Y145">
        <f>INDEX('AEO 2022 52'!74:74,MATCH(Y$67,'AEO 2022 52'!$13:$13,0))</f>
        <v>47.858063000000001</v>
      </c>
      <c r="Z145">
        <f>INDEX('AEO 2022 52'!74:74,MATCH(Z$67,'AEO 2022 52'!$13:$13,0))</f>
        <v>47.837634999999999</v>
      </c>
      <c r="AA145">
        <f>INDEX('AEO 2022 52'!74:74,MATCH(AA$67,'AEO 2022 52'!$13:$13,0))</f>
        <v>47.821449000000001</v>
      </c>
      <c r="AB145">
        <f>INDEX('AEO 2022 52'!74:74,MATCH(AB$67,'AEO 2022 52'!$13:$13,0))</f>
        <v>47.808197</v>
      </c>
      <c r="AC145">
        <f>INDEX('AEO 2022 52'!74:74,MATCH(AC$67,'AEO 2022 52'!$13:$13,0))</f>
        <v>47.797694999999997</v>
      </c>
      <c r="AD145">
        <f>INDEX('AEO 2022 52'!74:74,MATCH(AD$67,'AEO 2022 52'!$13:$13,0))</f>
        <v>47.790073</v>
      </c>
      <c r="AE145">
        <f>INDEX('AEO 2022 52'!74:74,MATCH(AE$67,'AEO 2022 52'!$13:$13,0))</f>
        <v>47.784720999999998</v>
      </c>
      <c r="AF145">
        <f>INDEX('AEO 2022 52'!74:74,MATCH(AF$67,'AEO 2022 52'!$13:$13,0))</f>
        <v>47.765087000000001</v>
      </c>
    </row>
    <row r="146" spans="1:32" x14ac:dyDescent="0.25">
      <c r="A146" t="str">
        <f>'AEO 2021 52'!A72</f>
        <v>Two Seater Cars</v>
      </c>
      <c r="B146">
        <f>INDEX('AEO 2021 52'!72:72,MATCH(B$67,'AEO 2021 52'!$14:$14,0))</f>
        <v>119.33163500000001</v>
      </c>
      <c r="C146">
        <f>INDEX('AEO 2022 52'!75:75,MATCH(C$67,'AEO 2022 52'!$13:$13,0))</f>
        <v>113.715446</v>
      </c>
      <c r="D146">
        <f>INDEX('AEO 2022 52'!75:75,MATCH(D$67,'AEO 2022 52'!$13:$13,0))</f>
        <v>112.86473100000001</v>
      </c>
      <c r="E146">
        <f>INDEX('AEO 2022 52'!75:75,MATCH(E$67,'AEO 2022 52'!$13:$13,0))</f>
        <v>112.19059</v>
      </c>
      <c r="F146">
        <f>INDEX('AEO 2022 52'!75:75,MATCH(F$67,'AEO 2022 52'!$13:$13,0))</f>
        <v>111.466675</v>
      </c>
      <c r="G146">
        <f>INDEX('AEO 2022 52'!75:75,MATCH(G$67,'AEO 2022 52'!$13:$13,0))</f>
        <v>111.128738</v>
      </c>
      <c r="H146">
        <f>INDEX('AEO 2022 52'!75:75,MATCH(H$67,'AEO 2022 52'!$13:$13,0))</f>
        <v>110.743523</v>
      </c>
      <c r="I146">
        <f>INDEX('AEO 2022 52'!75:75,MATCH(I$67,'AEO 2022 52'!$13:$13,0))</f>
        <v>110.35442399999999</v>
      </c>
      <c r="J146">
        <f>INDEX('AEO 2022 52'!75:75,MATCH(J$67,'AEO 2022 52'!$13:$13,0))</f>
        <v>110.01675400000001</v>
      </c>
      <c r="K146">
        <f>INDEX('AEO 2022 52'!75:75,MATCH(K$67,'AEO 2022 52'!$13:$13,0))</f>
        <v>109.747826</v>
      </c>
      <c r="L146">
        <f>INDEX('AEO 2022 52'!75:75,MATCH(L$67,'AEO 2022 52'!$13:$13,0))</f>
        <v>109.537102</v>
      </c>
      <c r="M146">
        <f>INDEX('AEO 2022 52'!75:75,MATCH(M$67,'AEO 2022 52'!$13:$13,0))</f>
        <v>109.37151299999999</v>
      </c>
      <c r="N146">
        <f>INDEX('AEO 2022 52'!75:75,MATCH(N$67,'AEO 2022 52'!$13:$13,0))</f>
        <v>109.237053</v>
      </c>
      <c r="O146">
        <f>INDEX('AEO 2022 52'!75:75,MATCH(O$67,'AEO 2022 52'!$13:$13,0))</f>
        <v>109.140366</v>
      </c>
      <c r="P146">
        <f>INDEX('AEO 2022 52'!75:75,MATCH(P$67,'AEO 2022 52'!$13:$13,0))</f>
        <v>109.04136699999999</v>
      </c>
      <c r="Q146">
        <f>INDEX('AEO 2022 52'!75:75,MATCH(Q$67,'AEO 2022 52'!$13:$13,0))</f>
        <v>108.95682499999999</v>
      </c>
      <c r="R146">
        <f>INDEX('AEO 2022 52'!75:75,MATCH(R$67,'AEO 2022 52'!$13:$13,0))</f>
        <v>108.886909</v>
      </c>
      <c r="S146">
        <f>INDEX('AEO 2022 52'!75:75,MATCH(S$67,'AEO 2022 52'!$13:$13,0))</f>
        <v>108.826691</v>
      </c>
      <c r="T146">
        <f>INDEX('AEO 2022 52'!75:75,MATCH(T$67,'AEO 2022 52'!$13:$13,0))</f>
        <v>108.77160600000001</v>
      </c>
      <c r="U146">
        <f>INDEX('AEO 2022 52'!75:75,MATCH(U$67,'AEO 2022 52'!$13:$13,0))</f>
        <v>108.72318300000001</v>
      </c>
      <c r="V146">
        <f>INDEX('AEO 2022 52'!75:75,MATCH(V$67,'AEO 2022 52'!$13:$13,0))</f>
        <v>108.672653</v>
      </c>
      <c r="W146">
        <f>INDEX('AEO 2022 52'!75:75,MATCH(W$67,'AEO 2022 52'!$13:$13,0))</f>
        <v>108.64969600000001</v>
      </c>
      <c r="X146">
        <f>INDEX('AEO 2022 52'!75:75,MATCH(X$67,'AEO 2022 52'!$13:$13,0))</f>
        <v>108.629425</v>
      </c>
      <c r="Y146">
        <f>INDEX('AEO 2022 52'!75:75,MATCH(Y$67,'AEO 2022 52'!$13:$13,0))</f>
        <v>108.610069</v>
      </c>
      <c r="Z146">
        <f>INDEX('AEO 2022 52'!75:75,MATCH(Z$67,'AEO 2022 52'!$13:$13,0))</f>
        <v>108.594376</v>
      </c>
      <c r="AA146">
        <f>INDEX('AEO 2022 52'!75:75,MATCH(AA$67,'AEO 2022 52'!$13:$13,0))</f>
        <v>108.582359</v>
      </c>
      <c r="AB146">
        <f>INDEX('AEO 2022 52'!75:75,MATCH(AB$67,'AEO 2022 52'!$13:$13,0))</f>
        <v>108.572914</v>
      </c>
      <c r="AC146">
        <f>INDEX('AEO 2022 52'!75:75,MATCH(AC$67,'AEO 2022 52'!$13:$13,0))</f>
        <v>108.56601000000001</v>
      </c>
      <c r="AD146">
        <f>INDEX('AEO 2022 52'!75:75,MATCH(AD$67,'AEO 2022 52'!$13:$13,0))</f>
        <v>108.561508</v>
      </c>
      <c r="AE146">
        <f>INDEX('AEO 2022 52'!75:75,MATCH(AE$67,'AEO 2022 52'!$13:$13,0))</f>
        <v>108.559059</v>
      </c>
      <c r="AF146">
        <f>INDEX('AEO 2022 52'!75:75,MATCH(AF$67,'AEO 2022 52'!$13:$13,0))</f>
        <v>108.54098500000001</v>
      </c>
    </row>
    <row r="147" spans="1:32" x14ac:dyDescent="0.25">
      <c r="A147" t="str">
        <f>'AEO 2021 52'!A73</f>
        <v>Small Crossover Cars</v>
      </c>
      <c r="B147">
        <f>INDEX('AEO 2021 52'!73:73,MATCH(B$67,'AEO 2021 52'!$14:$14,0))</f>
        <v>37.581429</v>
      </c>
      <c r="C147">
        <f>INDEX('AEO 2022 52'!76:76,MATCH(C$67,'AEO 2022 52'!$13:$13,0))</f>
        <v>40.570137000000003</v>
      </c>
      <c r="D147">
        <f>INDEX('AEO 2022 52'!76:76,MATCH(D$67,'AEO 2022 52'!$13:$13,0))</f>
        <v>39.852684000000004</v>
      </c>
      <c r="E147">
        <f>INDEX('AEO 2022 52'!76:76,MATCH(E$67,'AEO 2022 52'!$13:$13,0))</f>
        <v>39.351073999999997</v>
      </c>
      <c r="F147">
        <f>INDEX('AEO 2022 52'!76:76,MATCH(F$67,'AEO 2022 52'!$13:$13,0))</f>
        <v>38.900703</v>
      </c>
      <c r="G147">
        <f>INDEX('AEO 2022 52'!76:76,MATCH(G$67,'AEO 2022 52'!$13:$13,0))</f>
        <v>38.606613000000003</v>
      </c>
      <c r="H147">
        <f>INDEX('AEO 2022 52'!76:76,MATCH(H$67,'AEO 2022 52'!$13:$13,0))</f>
        <v>38.386634999999998</v>
      </c>
      <c r="I147">
        <f>INDEX('AEO 2022 52'!76:76,MATCH(I$67,'AEO 2022 52'!$13:$13,0))</f>
        <v>38.156211999999996</v>
      </c>
      <c r="J147">
        <f>INDEX('AEO 2022 52'!76:76,MATCH(J$67,'AEO 2022 52'!$13:$13,0))</f>
        <v>37.967548000000001</v>
      </c>
      <c r="K147">
        <f>INDEX('AEO 2022 52'!76:76,MATCH(K$67,'AEO 2022 52'!$13:$13,0))</f>
        <v>37.816966999999998</v>
      </c>
      <c r="L147">
        <f>INDEX('AEO 2022 52'!76:76,MATCH(L$67,'AEO 2022 52'!$13:$13,0))</f>
        <v>37.695141</v>
      </c>
      <c r="M147">
        <f>INDEX('AEO 2022 52'!76:76,MATCH(M$67,'AEO 2022 52'!$13:$13,0))</f>
        <v>37.599964</v>
      </c>
      <c r="N147">
        <f>INDEX('AEO 2022 52'!76:76,MATCH(N$67,'AEO 2022 52'!$13:$13,0))</f>
        <v>37.519992999999999</v>
      </c>
      <c r="O147">
        <f>INDEX('AEO 2022 52'!76:76,MATCH(O$67,'AEO 2022 52'!$13:$13,0))</f>
        <v>37.459620999999999</v>
      </c>
      <c r="P147">
        <f>INDEX('AEO 2022 52'!76:76,MATCH(P$67,'AEO 2022 52'!$13:$13,0))</f>
        <v>37.387669000000002</v>
      </c>
      <c r="Q147">
        <f>INDEX('AEO 2022 52'!76:76,MATCH(Q$67,'AEO 2022 52'!$13:$13,0))</f>
        <v>37.322825999999999</v>
      </c>
      <c r="R147">
        <f>INDEX('AEO 2022 52'!76:76,MATCH(R$67,'AEO 2022 52'!$13:$13,0))</f>
        <v>37.26746</v>
      </c>
      <c r="S147">
        <f>INDEX('AEO 2022 52'!76:76,MATCH(S$67,'AEO 2022 52'!$13:$13,0))</f>
        <v>37.218646999999997</v>
      </c>
      <c r="T147">
        <f>INDEX('AEO 2022 52'!76:76,MATCH(T$67,'AEO 2022 52'!$13:$13,0))</f>
        <v>37.173878000000002</v>
      </c>
      <c r="U147">
        <f>INDEX('AEO 2022 52'!76:76,MATCH(U$67,'AEO 2022 52'!$13:$13,0))</f>
        <v>37.134895</v>
      </c>
      <c r="V147">
        <f>INDEX('AEO 2022 52'!76:76,MATCH(V$67,'AEO 2022 52'!$13:$13,0))</f>
        <v>37.094588999999999</v>
      </c>
      <c r="W147">
        <f>INDEX('AEO 2022 52'!76:76,MATCH(W$67,'AEO 2022 52'!$13:$13,0))</f>
        <v>37.065807</v>
      </c>
      <c r="X147">
        <f>INDEX('AEO 2022 52'!76:76,MATCH(X$67,'AEO 2022 52'!$13:$13,0))</f>
        <v>37.039776000000003</v>
      </c>
      <c r="Y147">
        <f>INDEX('AEO 2022 52'!76:76,MATCH(Y$67,'AEO 2022 52'!$13:$13,0))</f>
        <v>37.015793000000002</v>
      </c>
      <c r="Z147">
        <f>INDEX('AEO 2022 52'!76:76,MATCH(Z$67,'AEO 2022 52'!$13:$13,0))</f>
        <v>36.995055999999998</v>
      </c>
      <c r="AA147">
        <f>INDEX('AEO 2022 52'!76:76,MATCH(AA$67,'AEO 2022 52'!$13:$13,0))</f>
        <v>36.978920000000002</v>
      </c>
      <c r="AB147">
        <f>INDEX('AEO 2022 52'!76:76,MATCH(AB$67,'AEO 2022 52'!$13:$13,0))</f>
        <v>36.965107000000003</v>
      </c>
      <c r="AC147">
        <f>INDEX('AEO 2022 52'!76:76,MATCH(AC$67,'AEO 2022 52'!$13:$13,0))</f>
        <v>36.954028999999998</v>
      </c>
      <c r="AD147">
        <f>INDEX('AEO 2022 52'!76:76,MATCH(AD$67,'AEO 2022 52'!$13:$13,0))</f>
        <v>36.944088000000001</v>
      </c>
      <c r="AE147">
        <f>INDEX('AEO 2022 52'!76:76,MATCH(AE$67,'AEO 2022 52'!$13:$13,0))</f>
        <v>36.936892999999998</v>
      </c>
      <c r="AF147">
        <f>INDEX('AEO 2022 52'!76:76,MATCH(AF$67,'AEO 2022 52'!$13:$13,0))</f>
        <v>36.913432999999998</v>
      </c>
    </row>
    <row r="148" spans="1:32" x14ac:dyDescent="0.25">
      <c r="A148" t="str">
        <f>'AEO 2021 52'!A74</f>
        <v>Large Crossover Cars</v>
      </c>
      <c r="B148">
        <f>INDEX('AEO 2021 52'!74:74,MATCH(B$67,'AEO 2021 52'!$14:$14,0))</f>
        <v>47.627952999999998</v>
      </c>
      <c r="C148">
        <f>INDEX('AEO 2022 52'!77:77,MATCH(C$67,'AEO 2022 52'!$13:$13,0))</f>
        <v>54.496189000000001</v>
      </c>
      <c r="D148">
        <f>INDEX('AEO 2022 52'!77:77,MATCH(D$67,'AEO 2022 52'!$13:$13,0))</f>
        <v>53.589302000000004</v>
      </c>
      <c r="E148">
        <f>INDEX('AEO 2022 52'!77:77,MATCH(E$67,'AEO 2022 52'!$13:$13,0))</f>
        <v>52.918982999999997</v>
      </c>
      <c r="F148">
        <f>INDEX('AEO 2022 52'!77:77,MATCH(F$67,'AEO 2022 52'!$13:$13,0))</f>
        <v>52.326469000000003</v>
      </c>
      <c r="G148">
        <f>INDEX('AEO 2022 52'!77:77,MATCH(G$67,'AEO 2022 52'!$13:$13,0))</f>
        <v>51.914383000000001</v>
      </c>
      <c r="H148">
        <f>INDEX('AEO 2022 52'!77:77,MATCH(H$67,'AEO 2022 52'!$13:$13,0))</f>
        <v>51.562263000000002</v>
      </c>
      <c r="I148">
        <f>INDEX('AEO 2022 52'!77:77,MATCH(I$67,'AEO 2022 52'!$13:$13,0))</f>
        <v>51.252701000000002</v>
      </c>
      <c r="J148">
        <f>INDEX('AEO 2022 52'!77:77,MATCH(J$67,'AEO 2022 52'!$13:$13,0))</f>
        <v>50.998519999999999</v>
      </c>
      <c r="K148">
        <f>INDEX('AEO 2022 52'!77:77,MATCH(K$67,'AEO 2022 52'!$13:$13,0))</f>
        <v>50.791888999999998</v>
      </c>
      <c r="L148">
        <f>INDEX('AEO 2022 52'!77:77,MATCH(L$67,'AEO 2022 52'!$13:$13,0))</f>
        <v>50.621921999999998</v>
      </c>
      <c r="M148">
        <f>INDEX('AEO 2022 52'!77:77,MATCH(M$67,'AEO 2022 52'!$13:$13,0))</f>
        <v>50.484478000000003</v>
      </c>
      <c r="N148">
        <f>INDEX('AEO 2022 52'!77:77,MATCH(N$67,'AEO 2022 52'!$13:$13,0))</f>
        <v>50.368442999999999</v>
      </c>
      <c r="O148">
        <f>INDEX('AEO 2022 52'!77:77,MATCH(O$67,'AEO 2022 52'!$13:$13,0))</f>
        <v>50.273795999999997</v>
      </c>
      <c r="P148">
        <f>INDEX('AEO 2022 52'!77:77,MATCH(P$67,'AEO 2022 52'!$13:$13,0))</f>
        <v>50.170532000000001</v>
      </c>
      <c r="Q148">
        <f>INDEX('AEO 2022 52'!77:77,MATCH(Q$67,'AEO 2022 52'!$13:$13,0))</f>
        <v>50.078254999999999</v>
      </c>
      <c r="R148">
        <f>INDEX('AEO 2022 52'!77:77,MATCH(R$67,'AEO 2022 52'!$13:$13,0))</f>
        <v>49.997971</v>
      </c>
      <c r="S148">
        <f>INDEX('AEO 2022 52'!77:77,MATCH(S$67,'AEO 2022 52'!$13:$13,0))</f>
        <v>49.926772999999997</v>
      </c>
      <c r="T148">
        <f>INDEX('AEO 2022 52'!77:77,MATCH(T$67,'AEO 2022 52'!$13:$13,0))</f>
        <v>49.860095999999999</v>
      </c>
      <c r="U148">
        <f>INDEX('AEO 2022 52'!77:77,MATCH(U$67,'AEO 2022 52'!$13:$13,0))</f>
        <v>49.799149</v>
      </c>
      <c r="V148">
        <f>INDEX('AEO 2022 52'!77:77,MATCH(V$67,'AEO 2022 52'!$13:$13,0))</f>
        <v>49.73827</v>
      </c>
      <c r="W148">
        <f>INDEX('AEO 2022 52'!77:77,MATCH(W$67,'AEO 2022 52'!$13:$13,0))</f>
        <v>49.690845000000003</v>
      </c>
      <c r="X148">
        <f>INDEX('AEO 2022 52'!77:77,MATCH(X$67,'AEO 2022 52'!$13:$13,0))</f>
        <v>49.646960999999997</v>
      </c>
      <c r="Y148">
        <f>INDEX('AEO 2022 52'!77:77,MATCH(Y$67,'AEO 2022 52'!$13:$13,0))</f>
        <v>49.605896000000001</v>
      </c>
      <c r="Z148">
        <f>INDEX('AEO 2022 52'!77:77,MATCH(Z$67,'AEO 2022 52'!$13:$13,0))</f>
        <v>49.568694999999998</v>
      </c>
      <c r="AA148">
        <f>INDEX('AEO 2022 52'!77:77,MATCH(AA$67,'AEO 2022 52'!$13:$13,0))</f>
        <v>49.535378000000001</v>
      </c>
      <c r="AB148">
        <f>INDEX('AEO 2022 52'!77:77,MATCH(AB$67,'AEO 2022 52'!$13:$13,0))</f>
        <v>49.505153999999997</v>
      </c>
      <c r="AC148">
        <f>INDEX('AEO 2022 52'!77:77,MATCH(AC$67,'AEO 2022 52'!$13:$13,0))</f>
        <v>49.479103000000002</v>
      </c>
      <c r="AD148">
        <f>INDEX('AEO 2022 52'!77:77,MATCH(AD$67,'AEO 2022 52'!$13:$13,0))</f>
        <v>49.454571000000001</v>
      </c>
      <c r="AE148">
        <f>INDEX('AEO 2022 52'!77:77,MATCH(AE$67,'AEO 2022 52'!$13:$13,0))</f>
        <v>49.433715999999997</v>
      </c>
      <c r="AF148">
        <f>INDEX('AEO 2022 52'!77:77,MATCH(AF$67,'AEO 2022 52'!$13:$13,0))</f>
        <v>49.395775</v>
      </c>
    </row>
    <row r="149" spans="1:32" x14ac:dyDescent="0.25">
      <c r="A149" t="str">
        <f>'AEO 2021 52'!A75</f>
        <v>Small Pickup</v>
      </c>
      <c r="B149">
        <f>INDEX('AEO 2021 52'!75:75,MATCH(B$67,'AEO 2021 52'!$14:$14,0))</f>
        <v>47.260795999999999</v>
      </c>
      <c r="C149">
        <f>INDEX('AEO 2022 52'!78:78,MATCH(C$67,'AEO 2022 52'!$13:$13,0))</f>
        <v>47.088225999999999</v>
      </c>
      <c r="D149">
        <f>INDEX('AEO 2022 52'!78:78,MATCH(D$67,'AEO 2022 52'!$13:$13,0))</f>
        <v>46.105105999999999</v>
      </c>
      <c r="E149">
        <f>INDEX('AEO 2022 52'!78:78,MATCH(E$67,'AEO 2022 52'!$13:$13,0))</f>
        <v>45.356997999999997</v>
      </c>
      <c r="F149">
        <f>INDEX('AEO 2022 52'!78:78,MATCH(F$67,'AEO 2022 52'!$13:$13,0))</f>
        <v>44.720078000000001</v>
      </c>
      <c r="G149">
        <f>INDEX('AEO 2022 52'!78:78,MATCH(G$67,'AEO 2022 52'!$13:$13,0))</f>
        <v>44.177238000000003</v>
      </c>
      <c r="H149">
        <f>INDEX('AEO 2022 52'!78:78,MATCH(H$67,'AEO 2022 52'!$13:$13,0))</f>
        <v>43.729298</v>
      </c>
      <c r="I149">
        <f>INDEX('AEO 2022 52'!78:78,MATCH(I$67,'AEO 2022 52'!$13:$13,0))</f>
        <v>43.361435</v>
      </c>
      <c r="J149">
        <f>INDEX('AEO 2022 52'!78:78,MATCH(J$67,'AEO 2022 52'!$13:$13,0))</f>
        <v>43.067520000000002</v>
      </c>
      <c r="K149">
        <f>INDEX('AEO 2022 52'!78:78,MATCH(K$67,'AEO 2022 52'!$13:$13,0))</f>
        <v>42.833548999999998</v>
      </c>
      <c r="L149">
        <f>INDEX('AEO 2022 52'!78:78,MATCH(L$67,'AEO 2022 52'!$13:$13,0))</f>
        <v>42.650803000000003</v>
      </c>
      <c r="M149">
        <f>INDEX('AEO 2022 52'!78:78,MATCH(M$67,'AEO 2022 52'!$13:$13,0))</f>
        <v>42.512011999999999</v>
      </c>
      <c r="N149">
        <f>INDEX('AEO 2022 52'!78:78,MATCH(N$67,'AEO 2022 52'!$13:$13,0))</f>
        <v>42.408099999999997</v>
      </c>
      <c r="O149">
        <f>INDEX('AEO 2022 52'!78:78,MATCH(O$67,'AEO 2022 52'!$13:$13,0))</f>
        <v>42.330139000000003</v>
      </c>
      <c r="P149">
        <f>INDEX('AEO 2022 52'!78:78,MATCH(P$67,'AEO 2022 52'!$13:$13,0))</f>
        <v>42.203510000000001</v>
      </c>
      <c r="Q149">
        <f>INDEX('AEO 2022 52'!78:78,MATCH(Q$67,'AEO 2022 52'!$13:$13,0))</f>
        <v>42.078277999999997</v>
      </c>
      <c r="R149">
        <f>INDEX('AEO 2022 52'!78:78,MATCH(R$67,'AEO 2022 52'!$13:$13,0))</f>
        <v>41.965724999999999</v>
      </c>
      <c r="S149">
        <f>INDEX('AEO 2022 52'!78:78,MATCH(S$67,'AEO 2022 52'!$13:$13,0))</f>
        <v>41.861590999999997</v>
      </c>
      <c r="T149">
        <f>INDEX('AEO 2022 52'!78:78,MATCH(T$67,'AEO 2022 52'!$13:$13,0))</f>
        <v>41.763451000000003</v>
      </c>
      <c r="U149">
        <f>INDEX('AEO 2022 52'!78:78,MATCH(U$67,'AEO 2022 52'!$13:$13,0))</f>
        <v>41.669688999999998</v>
      </c>
      <c r="V149">
        <f>INDEX('AEO 2022 52'!78:78,MATCH(V$67,'AEO 2022 52'!$13:$13,0))</f>
        <v>41.578716</v>
      </c>
      <c r="W149">
        <f>INDEX('AEO 2022 52'!78:78,MATCH(W$67,'AEO 2022 52'!$13:$13,0))</f>
        <v>41.506068999999997</v>
      </c>
      <c r="X149">
        <f>INDEX('AEO 2022 52'!78:78,MATCH(X$67,'AEO 2022 52'!$13:$13,0))</f>
        <v>41.436878</v>
      </c>
      <c r="Y149">
        <f>INDEX('AEO 2022 52'!78:78,MATCH(Y$67,'AEO 2022 52'!$13:$13,0))</f>
        <v>41.370913999999999</v>
      </c>
      <c r="Z149">
        <f>INDEX('AEO 2022 52'!78:78,MATCH(Z$67,'AEO 2022 52'!$13:$13,0))</f>
        <v>41.308197</v>
      </c>
      <c r="AA149">
        <f>INDEX('AEO 2022 52'!78:78,MATCH(AA$67,'AEO 2022 52'!$13:$13,0))</f>
        <v>41.248589000000003</v>
      </c>
      <c r="AB149">
        <f>INDEX('AEO 2022 52'!78:78,MATCH(AB$67,'AEO 2022 52'!$13:$13,0))</f>
        <v>41.192588999999998</v>
      </c>
      <c r="AC149">
        <f>INDEX('AEO 2022 52'!78:78,MATCH(AC$67,'AEO 2022 52'!$13:$13,0))</f>
        <v>41.139256000000003</v>
      </c>
      <c r="AD149">
        <f>INDEX('AEO 2022 52'!78:78,MATCH(AD$67,'AEO 2022 52'!$13:$13,0))</f>
        <v>41.088245000000001</v>
      </c>
      <c r="AE149">
        <f>INDEX('AEO 2022 52'!78:78,MATCH(AE$67,'AEO 2022 52'!$13:$13,0))</f>
        <v>41.040100000000002</v>
      </c>
      <c r="AF149">
        <f>INDEX('AEO 2022 52'!78:78,MATCH(AF$67,'AEO 2022 52'!$13:$13,0))</f>
        <v>40.987758999999997</v>
      </c>
    </row>
    <row r="150" spans="1:32" x14ac:dyDescent="0.25">
      <c r="A150" t="str">
        <f>'AEO 2021 52'!A76</f>
        <v>Large Pickup</v>
      </c>
      <c r="B150">
        <f>INDEX('AEO 2021 52'!76:76,MATCH(B$67,'AEO 2021 52'!$14:$14,0))</f>
        <v>0</v>
      </c>
      <c r="C150">
        <f>INDEX('AEO 2022 52'!79:79,MATCH(C$67,'AEO 2022 52'!$13:$13,0))</f>
        <v>0</v>
      </c>
      <c r="D150">
        <f>INDEX('AEO 2022 52'!79:79,MATCH(D$67,'AEO 2022 52'!$13:$13,0))</f>
        <v>0</v>
      </c>
      <c r="E150">
        <f>INDEX('AEO 2022 52'!79:79,MATCH(E$67,'AEO 2022 52'!$13:$13,0))</f>
        <v>0</v>
      </c>
      <c r="F150">
        <f>INDEX('AEO 2022 52'!79:79,MATCH(F$67,'AEO 2022 52'!$13:$13,0))</f>
        <v>0</v>
      </c>
      <c r="G150">
        <f>INDEX('AEO 2022 52'!79:79,MATCH(G$67,'AEO 2022 52'!$13:$13,0))</f>
        <v>0</v>
      </c>
      <c r="H150">
        <f>INDEX('AEO 2022 52'!79:79,MATCH(H$67,'AEO 2022 52'!$13:$13,0))</f>
        <v>0</v>
      </c>
      <c r="I150">
        <f>INDEX('AEO 2022 52'!79:79,MATCH(I$67,'AEO 2022 52'!$13:$13,0))</f>
        <v>0</v>
      </c>
      <c r="J150">
        <f>INDEX('AEO 2022 52'!79:79,MATCH(J$67,'AEO 2022 52'!$13:$13,0))</f>
        <v>0</v>
      </c>
      <c r="K150">
        <f>INDEX('AEO 2022 52'!79:79,MATCH(K$67,'AEO 2022 52'!$13:$13,0))</f>
        <v>0</v>
      </c>
      <c r="L150">
        <f>INDEX('AEO 2022 52'!79:79,MATCH(L$67,'AEO 2022 52'!$13:$13,0))</f>
        <v>0</v>
      </c>
      <c r="M150">
        <f>INDEX('AEO 2022 52'!79:79,MATCH(M$67,'AEO 2022 52'!$13:$13,0))</f>
        <v>0</v>
      </c>
      <c r="N150">
        <f>INDEX('AEO 2022 52'!79:79,MATCH(N$67,'AEO 2022 52'!$13:$13,0))</f>
        <v>0</v>
      </c>
      <c r="O150">
        <f>INDEX('AEO 2022 52'!79:79,MATCH(O$67,'AEO 2022 52'!$13:$13,0))</f>
        <v>0</v>
      </c>
      <c r="P150">
        <f>INDEX('AEO 2022 52'!79:79,MATCH(P$67,'AEO 2022 52'!$13:$13,0))</f>
        <v>0</v>
      </c>
      <c r="Q150">
        <f>INDEX('AEO 2022 52'!79:79,MATCH(Q$67,'AEO 2022 52'!$13:$13,0))</f>
        <v>0</v>
      </c>
      <c r="R150">
        <f>INDEX('AEO 2022 52'!79:79,MATCH(R$67,'AEO 2022 52'!$13:$13,0))</f>
        <v>0</v>
      </c>
      <c r="S150">
        <f>INDEX('AEO 2022 52'!79:79,MATCH(S$67,'AEO 2022 52'!$13:$13,0))</f>
        <v>0</v>
      </c>
      <c r="T150">
        <f>INDEX('AEO 2022 52'!79:79,MATCH(T$67,'AEO 2022 52'!$13:$13,0))</f>
        <v>0</v>
      </c>
      <c r="U150">
        <f>INDEX('AEO 2022 52'!79:79,MATCH(U$67,'AEO 2022 52'!$13:$13,0))</f>
        <v>0</v>
      </c>
      <c r="V150">
        <f>INDEX('AEO 2022 52'!79:79,MATCH(V$67,'AEO 2022 52'!$13:$13,0))</f>
        <v>0</v>
      </c>
      <c r="W150">
        <f>INDEX('AEO 2022 52'!79:79,MATCH(W$67,'AEO 2022 52'!$13:$13,0))</f>
        <v>0</v>
      </c>
      <c r="X150">
        <f>INDEX('AEO 2022 52'!79:79,MATCH(X$67,'AEO 2022 52'!$13:$13,0))</f>
        <v>0</v>
      </c>
      <c r="Y150">
        <f>INDEX('AEO 2022 52'!79:79,MATCH(Y$67,'AEO 2022 52'!$13:$13,0))</f>
        <v>0</v>
      </c>
      <c r="Z150">
        <f>INDEX('AEO 2022 52'!79:79,MATCH(Z$67,'AEO 2022 52'!$13:$13,0))</f>
        <v>0</v>
      </c>
      <c r="AA150">
        <f>INDEX('AEO 2022 52'!79:79,MATCH(AA$67,'AEO 2022 52'!$13:$13,0))</f>
        <v>0</v>
      </c>
      <c r="AB150">
        <f>INDEX('AEO 2022 52'!79:79,MATCH(AB$67,'AEO 2022 52'!$13:$13,0))</f>
        <v>0</v>
      </c>
      <c r="AC150">
        <f>INDEX('AEO 2022 52'!79:79,MATCH(AC$67,'AEO 2022 52'!$13:$13,0))</f>
        <v>0</v>
      </c>
      <c r="AD150">
        <f>INDEX('AEO 2022 52'!79:79,MATCH(AD$67,'AEO 2022 52'!$13:$13,0))</f>
        <v>0</v>
      </c>
      <c r="AE150">
        <f>INDEX('AEO 2022 52'!79:79,MATCH(AE$67,'AEO 2022 52'!$13:$13,0))</f>
        <v>0</v>
      </c>
      <c r="AF150">
        <f>INDEX('AEO 2022 52'!79:79,MATCH(AF$67,'AEO 2022 52'!$13:$13,0))</f>
        <v>0</v>
      </c>
    </row>
    <row r="151" spans="1:32" x14ac:dyDescent="0.25">
      <c r="A151" t="str">
        <f>'AEO 2021 52'!A77</f>
        <v>Small Van</v>
      </c>
      <c r="B151">
        <f>INDEX('AEO 2021 52'!77:77,MATCH(B$67,'AEO 2021 52'!$14:$14,0))</f>
        <v>0</v>
      </c>
      <c r="C151">
        <f>INDEX('AEO 2022 52'!80:80,MATCH(C$67,'AEO 2022 52'!$13:$13,0))</f>
        <v>0</v>
      </c>
      <c r="D151">
        <f>INDEX('AEO 2022 52'!80:80,MATCH(D$67,'AEO 2022 52'!$13:$13,0))</f>
        <v>0</v>
      </c>
      <c r="E151">
        <f>INDEX('AEO 2022 52'!80:80,MATCH(E$67,'AEO 2022 52'!$13:$13,0))</f>
        <v>0</v>
      </c>
      <c r="F151">
        <f>INDEX('AEO 2022 52'!80:80,MATCH(F$67,'AEO 2022 52'!$13:$13,0))</f>
        <v>0</v>
      </c>
      <c r="G151">
        <f>INDEX('AEO 2022 52'!80:80,MATCH(G$67,'AEO 2022 52'!$13:$13,0))</f>
        <v>0</v>
      </c>
      <c r="H151">
        <f>INDEX('AEO 2022 52'!80:80,MATCH(H$67,'AEO 2022 52'!$13:$13,0))</f>
        <v>0</v>
      </c>
      <c r="I151">
        <f>INDEX('AEO 2022 52'!80:80,MATCH(I$67,'AEO 2022 52'!$13:$13,0))</f>
        <v>0</v>
      </c>
      <c r="J151">
        <f>INDEX('AEO 2022 52'!80:80,MATCH(J$67,'AEO 2022 52'!$13:$13,0))</f>
        <v>0</v>
      </c>
      <c r="K151">
        <f>INDEX('AEO 2022 52'!80:80,MATCH(K$67,'AEO 2022 52'!$13:$13,0))</f>
        <v>0</v>
      </c>
      <c r="L151">
        <f>INDEX('AEO 2022 52'!80:80,MATCH(L$67,'AEO 2022 52'!$13:$13,0))</f>
        <v>0</v>
      </c>
      <c r="M151">
        <f>INDEX('AEO 2022 52'!80:80,MATCH(M$67,'AEO 2022 52'!$13:$13,0))</f>
        <v>0</v>
      </c>
      <c r="N151">
        <f>INDEX('AEO 2022 52'!80:80,MATCH(N$67,'AEO 2022 52'!$13:$13,0))</f>
        <v>0</v>
      </c>
      <c r="O151">
        <f>INDEX('AEO 2022 52'!80:80,MATCH(O$67,'AEO 2022 52'!$13:$13,0))</f>
        <v>0</v>
      </c>
      <c r="P151">
        <f>INDEX('AEO 2022 52'!80:80,MATCH(P$67,'AEO 2022 52'!$13:$13,0))</f>
        <v>0</v>
      </c>
      <c r="Q151">
        <f>INDEX('AEO 2022 52'!80:80,MATCH(Q$67,'AEO 2022 52'!$13:$13,0))</f>
        <v>0</v>
      </c>
      <c r="R151">
        <f>INDEX('AEO 2022 52'!80:80,MATCH(R$67,'AEO 2022 52'!$13:$13,0))</f>
        <v>0</v>
      </c>
      <c r="S151">
        <f>INDEX('AEO 2022 52'!80:80,MATCH(S$67,'AEO 2022 52'!$13:$13,0))</f>
        <v>0</v>
      </c>
      <c r="T151">
        <f>INDEX('AEO 2022 52'!80:80,MATCH(T$67,'AEO 2022 52'!$13:$13,0))</f>
        <v>0</v>
      </c>
      <c r="U151">
        <f>INDEX('AEO 2022 52'!80:80,MATCH(U$67,'AEO 2022 52'!$13:$13,0))</f>
        <v>0</v>
      </c>
      <c r="V151">
        <f>INDEX('AEO 2022 52'!80:80,MATCH(V$67,'AEO 2022 52'!$13:$13,0))</f>
        <v>0</v>
      </c>
      <c r="W151">
        <f>INDEX('AEO 2022 52'!80:80,MATCH(W$67,'AEO 2022 52'!$13:$13,0))</f>
        <v>0</v>
      </c>
      <c r="X151">
        <f>INDEX('AEO 2022 52'!80:80,MATCH(X$67,'AEO 2022 52'!$13:$13,0))</f>
        <v>0</v>
      </c>
      <c r="Y151">
        <f>INDEX('AEO 2022 52'!80:80,MATCH(Y$67,'AEO 2022 52'!$13:$13,0))</f>
        <v>0</v>
      </c>
      <c r="Z151">
        <f>INDEX('AEO 2022 52'!80:80,MATCH(Z$67,'AEO 2022 52'!$13:$13,0))</f>
        <v>0</v>
      </c>
      <c r="AA151">
        <f>INDEX('AEO 2022 52'!80:80,MATCH(AA$67,'AEO 2022 52'!$13:$13,0))</f>
        <v>0</v>
      </c>
      <c r="AB151">
        <f>INDEX('AEO 2022 52'!80:80,MATCH(AB$67,'AEO 2022 52'!$13:$13,0))</f>
        <v>0</v>
      </c>
      <c r="AC151">
        <f>INDEX('AEO 2022 52'!80:80,MATCH(AC$67,'AEO 2022 52'!$13:$13,0))</f>
        <v>0</v>
      </c>
      <c r="AD151">
        <f>INDEX('AEO 2022 52'!80:80,MATCH(AD$67,'AEO 2022 52'!$13:$13,0))</f>
        <v>0</v>
      </c>
      <c r="AE151">
        <f>INDEX('AEO 2022 52'!80:80,MATCH(AE$67,'AEO 2022 52'!$13:$13,0))</f>
        <v>0</v>
      </c>
      <c r="AF151">
        <f>INDEX('AEO 2022 52'!80:80,MATCH(AF$67,'AEO 2022 52'!$13:$13,0))</f>
        <v>0</v>
      </c>
    </row>
    <row r="152" spans="1:32" x14ac:dyDescent="0.25">
      <c r="A152" t="str">
        <f>'AEO 2021 52'!A78</f>
        <v>Large Van</v>
      </c>
      <c r="B152">
        <f>INDEX('AEO 2021 52'!78:78,MATCH(B$67,'AEO 2021 52'!$14:$14,0))</f>
        <v>40.756653</v>
      </c>
      <c r="C152">
        <f>INDEX('AEO 2022 52'!81:81,MATCH(C$67,'AEO 2022 52'!$13:$13,0))</f>
        <v>48.526969999999999</v>
      </c>
      <c r="D152">
        <f>INDEX('AEO 2022 52'!81:81,MATCH(D$67,'AEO 2022 52'!$13:$13,0))</f>
        <v>47.602958999999998</v>
      </c>
      <c r="E152">
        <f>INDEX('AEO 2022 52'!81:81,MATCH(E$67,'AEO 2022 52'!$13:$13,0))</f>
        <v>46.947968000000003</v>
      </c>
      <c r="F152">
        <f>INDEX('AEO 2022 52'!81:81,MATCH(F$67,'AEO 2022 52'!$13:$13,0))</f>
        <v>46.452708999999999</v>
      </c>
      <c r="G152">
        <f>INDEX('AEO 2022 52'!81:81,MATCH(G$67,'AEO 2022 52'!$13:$13,0))</f>
        <v>46.038727000000002</v>
      </c>
      <c r="H152">
        <f>INDEX('AEO 2022 52'!81:81,MATCH(H$67,'AEO 2022 52'!$13:$13,0))</f>
        <v>45.736645000000003</v>
      </c>
      <c r="I152">
        <f>INDEX('AEO 2022 52'!81:81,MATCH(I$67,'AEO 2022 52'!$13:$13,0))</f>
        <v>45.510429000000002</v>
      </c>
      <c r="J152">
        <f>INDEX('AEO 2022 52'!81:81,MATCH(J$67,'AEO 2022 52'!$13:$13,0))</f>
        <v>45.338943</v>
      </c>
      <c r="K152">
        <f>INDEX('AEO 2022 52'!81:81,MATCH(K$67,'AEO 2022 52'!$13:$13,0))</f>
        <v>45.202412000000002</v>
      </c>
      <c r="L152">
        <f>INDEX('AEO 2022 52'!81:81,MATCH(L$67,'AEO 2022 52'!$13:$13,0))</f>
        <v>45.09066</v>
      </c>
      <c r="M152">
        <f>INDEX('AEO 2022 52'!81:81,MATCH(M$67,'AEO 2022 52'!$13:$13,0))</f>
        <v>44.998440000000002</v>
      </c>
      <c r="N152">
        <f>INDEX('AEO 2022 52'!81:81,MATCH(N$67,'AEO 2022 52'!$13:$13,0))</f>
        <v>44.923428000000001</v>
      </c>
      <c r="O152">
        <f>INDEX('AEO 2022 52'!81:81,MATCH(O$67,'AEO 2022 52'!$13:$13,0))</f>
        <v>44.858584999999998</v>
      </c>
      <c r="P152">
        <f>INDEX('AEO 2022 52'!81:81,MATCH(P$67,'AEO 2022 52'!$13:$13,0))</f>
        <v>44.738185999999999</v>
      </c>
      <c r="Q152">
        <f>INDEX('AEO 2022 52'!81:81,MATCH(Q$67,'AEO 2022 52'!$13:$13,0))</f>
        <v>44.621642999999999</v>
      </c>
      <c r="R152">
        <f>INDEX('AEO 2022 52'!81:81,MATCH(R$67,'AEO 2022 52'!$13:$13,0))</f>
        <v>44.512656999999997</v>
      </c>
      <c r="S152">
        <f>INDEX('AEO 2022 52'!81:81,MATCH(S$67,'AEO 2022 52'!$13:$13,0))</f>
        <v>44.410167999999999</v>
      </c>
      <c r="T152">
        <f>INDEX('AEO 2022 52'!81:81,MATCH(T$67,'AEO 2022 52'!$13:$13,0))</f>
        <v>44.309814000000003</v>
      </c>
      <c r="U152">
        <f>INDEX('AEO 2022 52'!81:81,MATCH(U$67,'AEO 2022 52'!$13:$13,0))</f>
        <v>44.214328999999999</v>
      </c>
      <c r="V152">
        <f>INDEX('AEO 2022 52'!81:81,MATCH(V$67,'AEO 2022 52'!$13:$13,0))</f>
        <v>44.118701999999999</v>
      </c>
      <c r="W152">
        <f>INDEX('AEO 2022 52'!81:81,MATCH(W$67,'AEO 2022 52'!$13:$13,0))</f>
        <v>44.027240999999997</v>
      </c>
      <c r="X152">
        <f>INDEX('AEO 2022 52'!81:81,MATCH(X$67,'AEO 2022 52'!$13:$13,0))</f>
        <v>43.939700999999999</v>
      </c>
      <c r="Y152">
        <f>INDEX('AEO 2022 52'!81:81,MATCH(Y$67,'AEO 2022 52'!$13:$13,0))</f>
        <v>43.858376</v>
      </c>
      <c r="Z152">
        <f>INDEX('AEO 2022 52'!81:81,MATCH(Z$67,'AEO 2022 52'!$13:$13,0))</f>
        <v>43.780411000000001</v>
      </c>
      <c r="AA152">
        <f>INDEX('AEO 2022 52'!81:81,MATCH(AA$67,'AEO 2022 52'!$13:$13,0))</f>
        <v>43.706226000000001</v>
      </c>
      <c r="AB152">
        <f>INDEX('AEO 2022 52'!81:81,MATCH(AB$67,'AEO 2022 52'!$13:$13,0))</f>
        <v>43.635578000000002</v>
      </c>
      <c r="AC152">
        <f>INDEX('AEO 2022 52'!81:81,MATCH(AC$67,'AEO 2022 52'!$13:$13,0))</f>
        <v>43.567886000000001</v>
      </c>
      <c r="AD152">
        <f>INDEX('AEO 2022 52'!81:81,MATCH(AD$67,'AEO 2022 52'!$13:$13,0))</f>
        <v>43.502974999999999</v>
      </c>
      <c r="AE152">
        <f>INDEX('AEO 2022 52'!81:81,MATCH(AE$67,'AEO 2022 52'!$13:$13,0))</f>
        <v>43.441715000000002</v>
      </c>
      <c r="AF152">
        <f>INDEX('AEO 2022 52'!81:81,MATCH(AF$67,'AEO 2022 52'!$13:$13,0))</f>
        <v>43.376553000000001</v>
      </c>
    </row>
    <row r="153" spans="1:32" x14ac:dyDescent="0.25">
      <c r="A153" t="str">
        <f>'AEO 2021 52'!A79</f>
        <v>Small Utility</v>
      </c>
      <c r="B153">
        <f>INDEX('AEO 2021 52'!79:79,MATCH(B$67,'AEO 2021 52'!$14:$14,0))</f>
        <v>50.633152000000003</v>
      </c>
      <c r="C153">
        <f>INDEX('AEO 2022 52'!82:82,MATCH(C$67,'AEO 2022 52'!$13:$13,0))</f>
        <v>60.817616000000001</v>
      </c>
      <c r="D153">
        <f>INDEX('AEO 2022 52'!82:82,MATCH(D$67,'AEO 2022 52'!$13:$13,0))</f>
        <v>59.689143999999999</v>
      </c>
      <c r="E153">
        <f>INDEX('AEO 2022 52'!82:82,MATCH(E$67,'AEO 2022 52'!$13:$13,0))</f>
        <v>58.812095999999997</v>
      </c>
      <c r="F153">
        <f>INDEX('AEO 2022 52'!82:82,MATCH(F$67,'AEO 2022 52'!$13:$13,0))</f>
        <v>58.070022999999999</v>
      </c>
      <c r="G153">
        <f>INDEX('AEO 2022 52'!82:82,MATCH(G$67,'AEO 2022 52'!$13:$13,0))</f>
        <v>57.446812000000001</v>
      </c>
      <c r="H153">
        <f>INDEX('AEO 2022 52'!82:82,MATCH(H$67,'AEO 2022 52'!$13:$13,0))</f>
        <v>56.937305000000002</v>
      </c>
      <c r="I153">
        <f>INDEX('AEO 2022 52'!82:82,MATCH(I$67,'AEO 2022 52'!$13:$13,0))</f>
        <v>56.520454000000001</v>
      </c>
      <c r="J153">
        <f>INDEX('AEO 2022 52'!82:82,MATCH(J$67,'AEO 2022 52'!$13:$13,0))</f>
        <v>56.185237999999998</v>
      </c>
      <c r="K153">
        <f>INDEX('AEO 2022 52'!82:82,MATCH(K$67,'AEO 2022 52'!$13:$13,0))</f>
        <v>55.915317999999999</v>
      </c>
      <c r="L153">
        <f>INDEX('AEO 2022 52'!82:82,MATCH(L$67,'AEO 2022 52'!$13:$13,0))</f>
        <v>55.700015999999998</v>
      </c>
      <c r="M153">
        <f>INDEX('AEO 2022 52'!82:82,MATCH(M$67,'AEO 2022 52'!$13:$13,0))</f>
        <v>55.531281</v>
      </c>
      <c r="N153">
        <f>INDEX('AEO 2022 52'!82:82,MATCH(N$67,'AEO 2022 52'!$13:$13,0))</f>
        <v>55.399890999999997</v>
      </c>
      <c r="O153">
        <f>INDEX('AEO 2022 52'!82:82,MATCH(O$67,'AEO 2022 52'!$13:$13,0))</f>
        <v>55.293689999999998</v>
      </c>
      <c r="P153">
        <f>INDEX('AEO 2022 52'!82:82,MATCH(P$67,'AEO 2022 52'!$13:$13,0))</f>
        <v>55.138205999999997</v>
      </c>
      <c r="Q153">
        <f>INDEX('AEO 2022 52'!82:82,MATCH(Q$67,'AEO 2022 52'!$13:$13,0))</f>
        <v>54.988101999999998</v>
      </c>
      <c r="R153">
        <f>INDEX('AEO 2022 52'!82:82,MATCH(R$67,'AEO 2022 52'!$13:$13,0))</f>
        <v>54.852649999999997</v>
      </c>
      <c r="S153">
        <f>INDEX('AEO 2022 52'!82:82,MATCH(S$67,'AEO 2022 52'!$13:$13,0))</f>
        <v>54.728008000000003</v>
      </c>
      <c r="T153">
        <f>INDEX('AEO 2022 52'!82:82,MATCH(T$67,'AEO 2022 52'!$13:$13,0))</f>
        <v>54.611094999999999</v>
      </c>
      <c r="U153">
        <f>INDEX('AEO 2022 52'!82:82,MATCH(U$67,'AEO 2022 52'!$13:$13,0))</f>
        <v>54.500134000000003</v>
      </c>
      <c r="V153">
        <f>INDEX('AEO 2022 52'!82:82,MATCH(V$67,'AEO 2022 52'!$13:$13,0))</f>
        <v>54.392035999999997</v>
      </c>
      <c r="W153">
        <f>INDEX('AEO 2022 52'!82:82,MATCH(W$67,'AEO 2022 52'!$13:$13,0))</f>
        <v>54.303448000000003</v>
      </c>
      <c r="X153">
        <f>INDEX('AEO 2022 52'!82:82,MATCH(X$67,'AEO 2022 52'!$13:$13,0))</f>
        <v>54.219253999999999</v>
      </c>
      <c r="Y153">
        <f>INDEX('AEO 2022 52'!82:82,MATCH(Y$67,'AEO 2022 52'!$13:$13,0))</f>
        <v>54.139274999999998</v>
      </c>
      <c r="Z153">
        <f>INDEX('AEO 2022 52'!82:82,MATCH(Z$67,'AEO 2022 52'!$13:$13,0))</f>
        <v>54.063206000000001</v>
      </c>
      <c r="AA153">
        <f>INDEX('AEO 2022 52'!82:82,MATCH(AA$67,'AEO 2022 52'!$13:$13,0))</f>
        <v>53.991183999999997</v>
      </c>
      <c r="AB153">
        <f>INDEX('AEO 2022 52'!82:82,MATCH(AB$67,'AEO 2022 52'!$13:$13,0))</f>
        <v>53.923484999999999</v>
      </c>
      <c r="AC153">
        <f>INDEX('AEO 2022 52'!82:82,MATCH(AC$67,'AEO 2022 52'!$13:$13,0))</f>
        <v>53.858970999999997</v>
      </c>
      <c r="AD153">
        <f>INDEX('AEO 2022 52'!82:82,MATCH(AD$67,'AEO 2022 52'!$13:$13,0))</f>
        <v>53.797542999999997</v>
      </c>
      <c r="AE153">
        <f>INDEX('AEO 2022 52'!82:82,MATCH(AE$67,'AEO 2022 52'!$13:$13,0))</f>
        <v>53.739409999999999</v>
      </c>
      <c r="AF153">
        <f>INDEX('AEO 2022 52'!82:82,MATCH(AF$67,'AEO 2022 52'!$13:$13,0))</f>
        <v>53.677826000000003</v>
      </c>
    </row>
    <row r="154" spans="1:32" x14ac:dyDescent="0.25">
      <c r="A154" t="str">
        <f>'AEO 2021 52'!A80</f>
        <v>Large Utility</v>
      </c>
      <c r="B154">
        <f>INDEX('AEO 2021 52'!80:80,MATCH(B$67,'AEO 2021 52'!$14:$14,0))</f>
        <v>0</v>
      </c>
      <c r="C154">
        <f>INDEX('AEO 2022 52'!83:83,MATCH(C$67,'AEO 2022 52'!$13:$13,0))</f>
        <v>0</v>
      </c>
      <c r="D154">
        <f>INDEX('AEO 2022 52'!83:83,MATCH(D$67,'AEO 2022 52'!$13:$13,0))</f>
        <v>0</v>
      </c>
      <c r="E154">
        <f>INDEX('AEO 2022 52'!83:83,MATCH(E$67,'AEO 2022 52'!$13:$13,0))</f>
        <v>0</v>
      </c>
      <c r="F154">
        <f>INDEX('AEO 2022 52'!83:83,MATCH(F$67,'AEO 2022 52'!$13:$13,0))</f>
        <v>0</v>
      </c>
      <c r="G154">
        <f>INDEX('AEO 2022 52'!83:83,MATCH(G$67,'AEO 2022 52'!$13:$13,0))</f>
        <v>0</v>
      </c>
      <c r="H154">
        <f>INDEX('AEO 2022 52'!83:83,MATCH(H$67,'AEO 2022 52'!$13:$13,0))</f>
        <v>0</v>
      </c>
      <c r="I154">
        <f>INDEX('AEO 2022 52'!83:83,MATCH(I$67,'AEO 2022 52'!$13:$13,0))</f>
        <v>0</v>
      </c>
      <c r="J154">
        <f>INDEX('AEO 2022 52'!83:83,MATCH(J$67,'AEO 2022 52'!$13:$13,0))</f>
        <v>0</v>
      </c>
      <c r="K154">
        <f>INDEX('AEO 2022 52'!83:83,MATCH(K$67,'AEO 2022 52'!$13:$13,0))</f>
        <v>0</v>
      </c>
      <c r="L154">
        <f>INDEX('AEO 2022 52'!83:83,MATCH(L$67,'AEO 2022 52'!$13:$13,0))</f>
        <v>0</v>
      </c>
      <c r="M154">
        <f>INDEX('AEO 2022 52'!83:83,MATCH(M$67,'AEO 2022 52'!$13:$13,0))</f>
        <v>0</v>
      </c>
      <c r="N154">
        <f>INDEX('AEO 2022 52'!83:83,MATCH(N$67,'AEO 2022 52'!$13:$13,0))</f>
        <v>0</v>
      </c>
      <c r="O154">
        <f>INDEX('AEO 2022 52'!83:83,MATCH(O$67,'AEO 2022 52'!$13:$13,0))</f>
        <v>0</v>
      </c>
      <c r="P154">
        <f>INDEX('AEO 2022 52'!83:83,MATCH(P$67,'AEO 2022 52'!$13:$13,0))</f>
        <v>0</v>
      </c>
      <c r="Q154">
        <f>INDEX('AEO 2022 52'!83:83,MATCH(Q$67,'AEO 2022 52'!$13:$13,0))</f>
        <v>0</v>
      </c>
      <c r="R154">
        <f>INDEX('AEO 2022 52'!83:83,MATCH(R$67,'AEO 2022 52'!$13:$13,0))</f>
        <v>0</v>
      </c>
      <c r="S154">
        <f>INDEX('AEO 2022 52'!83:83,MATCH(S$67,'AEO 2022 52'!$13:$13,0))</f>
        <v>0</v>
      </c>
      <c r="T154">
        <f>INDEX('AEO 2022 52'!83:83,MATCH(T$67,'AEO 2022 52'!$13:$13,0))</f>
        <v>0</v>
      </c>
      <c r="U154">
        <f>INDEX('AEO 2022 52'!83:83,MATCH(U$67,'AEO 2022 52'!$13:$13,0))</f>
        <v>0</v>
      </c>
      <c r="V154">
        <f>INDEX('AEO 2022 52'!83:83,MATCH(V$67,'AEO 2022 52'!$13:$13,0))</f>
        <v>0</v>
      </c>
      <c r="W154">
        <f>INDEX('AEO 2022 52'!83:83,MATCH(W$67,'AEO 2022 52'!$13:$13,0))</f>
        <v>0</v>
      </c>
      <c r="X154">
        <f>INDEX('AEO 2022 52'!83:83,MATCH(X$67,'AEO 2022 52'!$13:$13,0))</f>
        <v>0</v>
      </c>
      <c r="Y154">
        <f>INDEX('AEO 2022 52'!83:83,MATCH(Y$67,'AEO 2022 52'!$13:$13,0))</f>
        <v>0</v>
      </c>
      <c r="Z154">
        <f>INDEX('AEO 2022 52'!83:83,MATCH(Z$67,'AEO 2022 52'!$13:$13,0))</f>
        <v>0</v>
      </c>
      <c r="AA154">
        <f>INDEX('AEO 2022 52'!83:83,MATCH(AA$67,'AEO 2022 52'!$13:$13,0))</f>
        <v>0</v>
      </c>
      <c r="AB154">
        <f>INDEX('AEO 2022 52'!83:83,MATCH(AB$67,'AEO 2022 52'!$13:$13,0))</f>
        <v>0</v>
      </c>
      <c r="AC154">
        <f>INDEX('AEO 2022 52'!83:83,MATCH(AC$67,'AEO 2022 52'!$13:$13,0))</f>
        <v>0</v>
      </c>
      <c r="AD154">
        <f>INDEX('AEO 2022 52'!83:83,MATCH(AD$67,'AEO 2022 52'!$13:$13,0))</f>
        <v>0</v>
      </c>
      <c r="AE154">
        <f>INDEX('AEO 2022 52'!83:83,MATCH(AE$67,'AEO 2022 52'!$13:$13,0))</f>
        <v>0</v>
      </c>
      <c r="AF154">
        <f>INDEX('AEO 2022 52'!83:83,MATCH(AF$67,'AEO 2022 52'!$13:$13,0))</f>
        <v>0</v>
      </c>
    </row>
    <row r="155" spans="1:32" x14ac:dyDescent="0.25">
      <c r="A155" t="str">
        <f>'AEO 2021 52'!A81</f>
        <v>Small Crossover Trucks</v>
      </c>
      <c r="B155">
        <f>INDEX('AEO 2021 52'!81:81,MATCH(B$67,'AEO 2021 52'!$14:$14,0))</f>
        <v>0</v>
      </c>
      <c r="C155">
        <f>INDEX('AEO 2022 52'!84:84,MATCH(C$67,'AEO 2022 52'!$13:$13,0))</f>
        <v>42.029819000000003</v>
      </c>
      <c r="D155">
        <f>INDEX('AEO 2022 52'!84:84,MATCH(D$67,'AEO 2022 52'!$13:$13,0))</f>
        <v>41.327033999999998</v>
      </c>
      <c r="E155">
        <f>INDEX('AEO 2022 52'!84:84,MATCH(E$67,'AEO 2022 52'!$13:$13,0))</f>
        <v>40.849682000000001</v>
      </c>
      <c r="F155">
        <f>INDEX('AEO 2022 52'!84:84,MATCH(F$67,'AEO 2022 52'!$13:$13,0))</f>
        <v>40.466621000000004</v>
      </c>
      <c r="G155">
        <f>INDEX('AEO 2022 52'!84:84,MATCH(G$67,'AEO 2022 52'!$13:$13,0))</f>
        <v>40.144469999999998</v>
      </c>
      <c r="H155">
        <f>INDEX('AEO 2022 52'!84:84,MATCH(H$67,'AEO 2022 52'!$13:$13,0))</f>
        <v>39.893745000000003</v>
      </c>
      <c r="I155">
        <f>INDEX('AEO 2022 52'!84:84,MATCH(I$67,'AEO 2022 52'!$13:$13,0))</f>
        <v>39.700671999999997</v>
      </c>
      <c r="J155">
        <f>INDEX('AEO 2022 52'!84:84,MATCH(J$67,'AEO 2022 52'!$13:$13,0))</f>
        <v>39.559204000000001</v>
      </c>
      <c r="K155">
        <f>INDEX('AEO 2022 52'!84:84,MATCH(K$67,'AEO 2022 52'!$13:$13,0))</f>
        <v>39.452739999999999</v>
      </c>
      <c r="L155">
        <f>INDEX('AEO 2022 52'!84:84,MATCH(L$67,'AEO 2022 52'!$13:$13,0))</f>
        <v>39.373009000000003</v>
      </c>
      <c r="M155">
        <f>INDEX('AEO 2022 52'!84:84,MATCH(M$67,'AEO 2022 52'!$13:$13,0))</f>
        <v>39.318626000000002</v>
      </c>
      <c r="N155">
        <f>INDEX('AEO 2022 52'!84:84,MATCH(N$67,'AEO 2022 52'!$13:$13,0))</f>
        <v>39.279392000000001</v>
      </c>
      <c r="O155">
        <f>INDEX('AEO 2022 52'!84:84,MATCH(O$67,'AEO 2022 52'!$13:$13,0))</f>
        <v>39.257796999999997</v>
      </c>
      <c r="P155">
        <f>INDEX('AEO 2022 52'!84:84,MATCH(P$67,'AEO 2022 52'!$13:$13,0))</f>
        <v>39.178851999999999</v>
      </c>
      <c r="Q155">
        <f>INDEX('AEO 2022 52'!84:84,MATCH(Q$67,'AEO 2022 52'!$13:$13,0))</f>
        <v>39.097492000000003</v>
      </c>
      <c r="R155">
        <f>INDEX('AEO 2022 52'!84:84,MATCH(R$67,'AEO 2022 52'!$13:$13,0))</f>
        <v>39.025795000000002</v>
      </c>
      <c r="S155">
        <f>INDEX('AEO 2022 52'!84:84,MATCH(S$67,'AEO 2022 52'!$13:$13,0))</f>
        <v>38.960751000000002</v>
      </c>
      <c r="T155">
        <f>INDEX('AEO 2022 52'!84:84,MATCH(T$67,'AEO 2022 52'!$13:$13,0))</f>
        <v>38.898769000000001</v>
      </c>
      <c r="U155">
        <f>INDEX('AEO 2022 52'!84:84,MATCH(U$67,'AEO 2022 52'!$13:$13,0))</f>
        <v>38.841907999999997</v>
      </c>
      <c r="V155">
        <f>INDEX('AEO 2022 52'!84:84,MATCH(V$67,'AEO 2022 52'!$13:$13,0))</f>
        <v>38.783912999999998</v>
      </c>
      <c r="W155">
        <f>INDEX('AEO 2022 52'!84:84,MATCH(W$67,'AEO 2022 52'!$13:$13,0))</f>
        <v>38.73695</v>
      </c>
      <c r="X155">
        <f>INDEX('AEO 2022 52'!84:84,MATCH(X$67,'AEO 2022 52'!$13:$13,0))</f>
        <v>38.692402000000001</v>
      </c>
      <c r="Y155">
        <f>INDEX('AEO 2022 52'!84:84,MATCH(Y$67,'AEO 2022 52'!$13:$13,0))</f>
        <v>38.649830000000001</v>
      </c>
      <c r="Z155">
        <f>INDEX('AEO 2022 52'!84:84,MATCH(Z$67,'AEO 2022 52'!$13:$13,0))</f>
        <v>38.610236999999998</v>
      </c>
      <c r="AA155">
        <f>INDEX('AEO 2022 52'!84:84,MATCH(AA$67,'AEO 2022 52'!$13:$13,0))</f>
        <v>38.573708000000003</v>
      </c>
      <c r="AB155">
        <f>INDEX('AEO 2022 52'!84:84,MATCH(AB$67,'AEO 2022 52'!$13:$13,0))</f>
        <v>38.539845</v>
      </c>
      <c r="AC155">
        <f>INDEX('AEO 2022 52'!84:84,MATCH(AC$67,'AEO 2022 52'!$13:$13,0))</f>
        <v>38.508457</v>
      </c>
      <c r="AD155">
        <f>INDEX('AEO 2022 52'!84:84,MATCH(AD$67,'AEO 2022 52'!$13:$13,0))</f>
        <v>38.478935</v>
      </c>
      <c r="AE155">
        <f>INDEX('AEO 2022 52'!84:84,MATCH(AE$67,'AEO 2022 52'!$13:$13,0))</f>
        <v>38.451836</v>
      </c>
      <c r="AF155">
        <f>INDEX('AEO 2022 52'!84:84,MATCH(AF$67,'AEO 2022 52'!$13:$13,0))</f>
        <v>38.422241</v>
      </c>
    </row>
    <row r="156" spans="1:32" x14ac:dyDescent="0.25">
      <c r="A156" t="str">
        <f>'AEO 2021 52'!A82</f>
        <v>Large Crossover Trucks</v>
      </c>
      <c r="B156">
        <f>INDEX('AEO 2021 52'!82:82,MATCH(B$67,'AEO 2021 52'!$14:$14,0))</f>
        <v>0</v>
      </c>
      <c r="C156">
        <f>INDEX('AEO 2022 52'!85:85,MATCH(C$67,'AEO 2022 52'!$13:$13,0))</f>
        <v>0</v>
      </c>
      <c r="D156">
        <f>INDEX('AEO 2022 52'!85:85,MATCH(D$67,'AEO 2022 52'!$13:$13,0))</f>
        <v>0</v>
      </c>
      <c r="E156">
        <f>INDEX('AEO 2022 52'!85:85,MATCH(E$67,'AEO 2022 52'!$13:$13,0))</f>
        <v>0</v>
      </c>
      <c r="F156">
        <f>INDEX('AEO 2022 52'!85:85,MATCH(F$67,'AEO 2022 52'!$13:$13,0))</f>
        <v>0</v>
      </c>
      <c r="G156">
        <f>INDEX('AEO 2022 52'!85:85,MATCH(G$67,'AEO 2022 52'!$13:$13,0))</f>
        <v>0</v>
      </c>
      <c r="H156">
        <f>INDEX('AEO 2022 52'!85:85,MATCH(H$67,'AEO 2022 52'!$13:$13,0))</f>
        <v>0</v>
      </c>
      <c r="I156">
        <f>INDEX('AEO 2022 52'!85:85,MATCH(I$67,'AEO 2022 52'!$13:$13,0))</f>
        <v>0</v>
      </c>
      <c r="J156">
        <f>INDEX('AEO 2022 52'!85:85,MATCH(J$67,'AEO 2022 52'!$13:$13,0))</f>
        <v>0</v>
      </c>
      <c r="K156">
        <f>INDEX('AEO 2022 52'!85:85,MATCH(K$67,'AEO 2022 52'!$13:$13,0))</f>
        <v>0</v>
      </c>
      <c r="L156">
        <f>INDEX('AEO 2022 52'!85:85,MATCH(L$67,'AEO 2022 52'!$13:$13,0))</f>
        <v>0</v>
      </c>
      <c r="M156">
        <f>INDEX('AEO 2022 52'!85:85,MATCH(M$67,'AEO 2022 52'!$13:$13,0))</f>
        <v>0</v>
      </c>
      <c r="N156">
        <f>INDEX('AEO 2022 52'!85:85,MATCH(N$67,'AEO 2022 52'!$13:$13,0))</f>
        <v>0</v>
      </c>
      <c r="O156">
        <f>INDEX('AEO 2022 52'!85:85,MATCH(O$67,'AEO 2022 52'!$13:$13,0))</f>
        <v>0</v>
      </c>
      <c r="P156">
        <f>INDEX('AEO 2022 52'!85:85,MATCH(P$67,'AEO 2022 52'!$13:$13,0))</f>
        <v>0</v>
      </c>
      <c r="Q156">
        <f>INDEX('AEO 2022 52'!85:85,MATCH(Q$67,'AEO 2022 52'!$13:$13,0))</f>
        <v>0</v>
      </c>
      <c r="R156">
        <f>INDEX('AEO 2022 52'!85:85,MATCH(R$67,'AEO 2022 52'!$13:$13,0))</f>
        <v>0</v>
      </c>
      <c r="S156">
        <f>INDEX('AEO 2022 52'!85:85,MATCH(S$67,'AEO 2022 52'!$13:$13,0))</f>
        <v>0</v>
      </c>
      <c r="T156">
        <f>INDEX('AEO 2022 52'!85:85,MATCH(T$67,'AEO 2022 52'!$13:$13,0))</f>
        <v>0</v>
      </c>
      <c r="U156">
        <f>INDEX('AEO 2022 52'!85:85,MATCH(U$67,'AEO 2022 52'!$13:$13,0))</f>
        <v>0</v>
      </c>
      <c r="V156">
        <f>INDEX('AEO 2022 52'!85:85,MATCH(V$67,'AEO 2022 52'!$13:$13,0))</f>
        <v>0</v>
      </c>
      <c r="W156">
        <f>INDEX('AEO 2022 52'!85:85,MATCH(W$67,'AEO 2022 52'!$13:$13,0))</f>
        <v>0</v>
      </c>
      <c r="X156">
        <f>INDEX('AEO 2022 52'!85:85,MATCH(X$67,'AEO 2022 52'!$13:$13,0))</f>
        <v>0</v>
      </c>
      <c r="Y156">
        <f>INDEX('AEO 2022 52'!85:85,MATCH(Y$67,'AEO 2022 52'!$13:$13,0))</f>
        <v>0</v>
      </c>
      <c r="Z156">
        <f>INDEX('AEO 2022 52'!85:85,MATCH(Z$67,'AEO 2022 52'!$13:$13,0))</f>
        <v>0</v>
      </c>
      <c r="AA156">
        <f>INDEX('AEO 2022 52'!85:85,MATCH(AA$67,'AEO 2022 52'!$13:$13,0))</f>
        <v>0</v>
      </c>
      <c r="AB156">
        <f>INDEX('AEO 2022 52'!85:85,MATCH(AB$67,'AEO 2022 52'!$13:$13,0))</f>
        <v>0</v>
      </c>
      <c r="AC156">
        <f>INDEX('AEO 2022 52'!85:85,MATCH(AC$67,'AEO 2022 52'!$13:$13,0))</f>
        <v>0</v>
      </c>
      <c r="AD156">
        <f>INDEX('AEO 2022 52'!85:85,MATCH(AD$67,'AEO 2022 52'!$13:$13,0))</f>
        <v>0</v>
      </c>
      <c r="AE156">
        <f>INDEX('AEO 2022 52'!85:85,MATCH(AE$67,'AEO 2022 52'!$13:$13,0))</f>
        <v>0</v>
      </c>
      <c r="AF156">
        <f>INDEX('AEO 2022 52'!85:85,MATCH(AF$67,'AEO 2022 52'!$13:$13,0))</f>
        <v>0</v>
      </c>
    </row>
    <row r="158" spans="1:32" s="2" customFormat="1" x14ac:dyDescent="0.25">
      <c r="A158" s="2" t="s">
        <v>205</v>
      </c>
    </row>
    <row r="160" spans="1:32" x14ac:dyDescent="0.25">
      <c r="B160">
        <f t="shared" ref="B160:AF160" si="9">B67</f>
        <v>2020</v>
      </c>
      <c r="C160">
        <f t="shared" si="9"/>
        <v>2021</v>
      </c>
      <c r="D160">
        <f t="shared" si="9"/>
        <v>2022</v>
      </c>
      <c r="E160">
        <f t="shared" si="9"/>
        <v>2023</v>
      </c>
      <c r="F160">
        <f t="shared" si="9"/>
        <v>2024</v>
      </c>
      <c r="G160">
        <f t="shared" si="9"/>
        <v>2025</v>
      </c>
      <c r="H160">
        <f t="shared" si="9"/>
        <v>2026</v>
      </c>
      <c r="I160">
        <f t="shared" si="9"/>
        <v>2027</v>
      </c>
      <c r="J160">
        <f t="shared" si="9"/>
        <v>2028</v>
      </c>
      <c r="K160">
        <f t="shared" si="9"/>
        <v>2029</v>
      </c>
      <c r="L160">
        <f t="shared" si="9"/>
        <v>2030</v>
      </c>
      <c r="M160">
        <f t="shared" si="9"/>
        <v>2031</v>
      </c>
      <c r="N160">
        <f t="shared" si="9"/>
        <v>2032</v>
      </c>
      <c r="O160">
        <f t="shared" si="9"/>
        <v>2033</v>
      </c>
      <c r="P160">
        <f t="shared" si="9"/>
        <v>2034</v>
      </c>
      <c r="Q160">
        <f t="shared" si="9"/>
        <v>2035</v>
      </c>
      <c r="R160">
        <f t="shared" si="9"/>
        <v>2036</v>
      </c>
      <c r="S160">
        <f t="shared" si="9"/>
        <v>2037</v>
      </c>
      <c r="T160">
        <f t="shared" si="9"/>
        <v>2038</v>
      </c>
      <c r="U160">
        <f t="shared" si="9"/>
        <v>2039</v>
      </c>
      <c r="V160">
        <f t="shared" si="9"/>
        <v>2040</v>
      </c>
      <c r="W160">
        <f t="shared" si="9"/>
        <v>2041</v>
      </c>
      <c r="X160">
        <f t="shared" si="9"/>
        <v>2042</v>
      </c>
      <c r="Y160">
        <f t="shared" si="9"/>
        <v>2043</v>
      </c>
      <c r="Z160">
        <f t="shared" si="9"/>
        <v>2044</v>
      </c>
      <c r="AA160">
        <f t="shared" si="9"/>
        <v>2045</v>
      </c>
      <c r="AB160">
        <f t="shared" si="9"/>
        <v>2046</v>
      </c>
      <c r="AC160">
        <f t="shared" si="9"/>
        <v>2047</v>
      </c>
      <c r="AD160">
        <f t="shared" si="9"/>
        <v>2048</v>
      </c>
      <c r="AE160">
        <f t="shared" si="9"/>
        <v>2049</v>
      </c>
      <c r="AF160">
        <f t="shared" si="9"/>
        <v>2050</v>
      </c>
    </row>
    <row r="161" spans="1:32" x14ac:dyDescent="0.25">
      <c r="A161" t="str">
        <f t="shared" ref="A161:A169" si="10">A68</f>
        <v>100 Mile Electric Vehicle</v>
      </c>
    </row>
    <row r="162" spans="1:32" x14ac:dyDescent="0.25">
      <c r="A162" t="str">
        <f t="shared" si="10"/>
        <v>Mini-compact Cars</v>
      </c>
      <c r="B162">
        <f t="shared" ref="B162:AF162" si="11">IF(B69=0,"",B29)</f>
        <v>3.1908144080573801E-3</v>
      </c>
      <c r="C162">
        <f t="shared" si="11"/>
        <v>3.1284669475539085E-3</v>
      </c>
      <c r="D162">
        <f t="shared" si="11"/>
        <v>2.7530343836245142E-3</v>
      </c>
      <c r="E162">
        <f t="shared" si="11"/>
        <v>2.3971452951444742E-3</v>
      </c>
      <c r="F162">
        <f t="shared" si="11"/>
        <v>2.282743260774908E-3</v>
      </c>
      <c r="G162">
        <f t="shared" si="11"/>
        <v>2.1827667724512445E-3</v>
      </c>
      <c r="H162">
        <f t="shared" si="11"/>
        <v>2.1127283104998892E-3</v>
      </c>
      <c r="I162">
        <f t="shared" si="11"/>
        <v>2.0478203551825632E-3</v>
      </c>
      <c r="J162">
        <f t="shared" si="11"/>
        <v>1.9727989815568584E-3</v>
      </c>
      <c r="K162">
        <f t="shared" si="11"/>
        <v>1.9059400394098101E-3</v>
      </c>
      <c r="L162">
        <f t="shared" si="11"/>
        <v>1.8609579722154439E-3</v>
      </c>
      <c r="M162">
        <f t="shared" si="11"/>
        <v>1.7947688575846432E-3</v>
      </c>
      <c r="N162">
        <f t="shared" si="11"/>
        <v>1.8143722986739236E-3</v>
      </c>
      <c r="O162">
        <f t="shared" si="11"/>
        <v>1.717626673359541E-3</v>
      </c>
      <c r="P162">
        <f t="shared" si="11"/>
        <v>1.677477215296184E-3</v>
      </c>
      <c r="Q162">
        <f t="shared" si="11"/>
        <v>1.6479196100941966E-3</v>
      </c>
      <c r="R162">
        <f t="shared" si="11"/>
        <v>1.6121578087315797E-3</v>
      </c>
      <c r="S162">
        <f t="shared" si="11"/>
        <v>1.5872302077505839E-3</v>
      </c>
      <c r="T162">
        <f t="shared" si="11"/>
        <v>1.5674606527024764E-3</v>
      </c>
      <c r="U162">
        <f t="shared" si="11"/>
        <v>1.5363395586608453E-3</v>
      </c>
      <c r="V162">
        <f t="shared" si="11"/>
        <v>1.5369686337452833E-3</v>
      </c>
      <c r="W162">
        <f t="shared" si="11"/>
        <v>1.5134100705996561E-3</v>
      </c>
      <c r="X162">
        <f t="shared" si="11"/>
        <v>1.5025360808610794E-3</v>
      </c>
      <c r="Y162">
        <f t="shared" si="11"/>
        <v>1.4958020843751552E-3</v>
      </c>
      <c r="Z162">
        <f t="shared" si="11"/>
        <v>1.4821090115195181E-3</v>
      </c>
      <c r="AA162">
        <f t="shared" si="11"/>
        <v>1.4742479406475899E-3</v>
      </c>
      <c r="AB162">
        <f t="shared" si="11"/>
        <v>1.4734013845916934E-3</v>
      </c>
      <c r="AC162">
        <f t="shared" si="11"/>
        <v>1.4662684202498952E-3</v>
      </c>
      <c r="AD162">
        <f t="shared" si="11"/>
        <v>1.462495018775676E-3</v>
      </c>
      <c r="AE162">
        <f t="shared" si="11"/>
        <v>1.4627272045908265E-3</v>
      </c>
      <c r="AF162">
        <f t="shared" si="11"/>
        <v>1.4484793376752039E-3</v>
      </c>
    </row>
    <row r="163" spans="1:32" x14ac:dyDescent="0.25">
      <c r="A163" t="str">
        <f t="shared" si="10"/>
        <v>Subcompact Cars</v>
      </c>
      <c r="B163">
        <f t="shared" ref="B163:AF163" si="12">IF(B70=0,"",B30)</f>
        <v>3.149834995527602E-2</v>
      </c>
      <c r="C163">
        <f t="shared" si="12"/>
        <v>4.4251872934575109E-2</v>
      </c>
      <c r="D163">
        <f t="shared" si="12"/>
        <v>3.8370644482043192E-2</v>
      </c>
      <c r="E163">
        <f t="shared" si="12"/>
        <v>3.2639460748258672E-2</v>
      </c>
      <c r="F163">
        <f t="shared" si="12"/>
        <v>3.0285580877094324E-2</v>
      </c>
      <c r="G163">
        <f t="shared" si="12"/>
        <v>2.8522237363998091E-2</v>
      </c>
      <c r="H163">
        <f t="shared" si="12"/>
        <v>2.7183696754726309E-2</v>
      </c>
      <c r="I163">
        <f t="shared" si="12"/>
        <v>2.5885846504714399E-2</v>
      </c>
      <c r="J163">
        <f t="shared" si="12"/>
        <v>2.4760624073535895E-2</v>
      </c>
      <c r="K163">
        <f t="shared" si="12"/>
        <v>2.3689715225497045E-2</v>
      </c>
      <c r="L163">
        <f t="shared" si="12"/>
        <v>2.2939548254880149E-2</v>
      </c>
      <c r="M163">
        <f t="shared" si="12"/>
        <v>2.1977457307048368E-2</v>
      </c>
      <c r="N163">
        <f t="shared" si="12"/>
        <v>2.1694621759863326E-2</v>
      </c>
      <c r="O163">
        <f t="shared" si="12"/>
        <v>2.0651311049670603E-2</v>
      </c>
      <c r="P163">
        <f t="shared" si="12"/>
        <v>2.0051935342099241E-2</v>
      </c>
      <c r="Q163">
        <f t="shared" si="12"/>
        <v>1.9537669938730857E-2</v>
      </c>
      <c r="R163">
        <f t="shared" si="12"/>
        <v>1.904878876415422E-2</v>
      </c>
      <c r="S163">
        <f t="shared" si="12"/>
        <v>1.8659920351833469E-2</v>
      </c>
      <c r="T163">
        <f t="shared" si="12"/>
        <v>1.8331040567249123E-2</v>
      </c>
      <c r="U163">
        <f t="shared" si="12"/>
        <v>1.7897402281090508E-2</v>
      </c>
      <c r="V163">
        <f t="shared" si="12"/>
        <v>1.7802245086007959E-2</v>
      </c>
      <c r="W163">
        <f t="shared" si="12"/>
        <v>1.7474774536847742E-2</v>
      </c>
      <c r="X163">
        <f t="shared" si="12"/>
        <v>1.7281427537624659E-2</v>
      </c>
      <c r="Y163">
        <f t="shared" si="12"/>
        <v>1.7140649494900389E-2</v>
      </c>
      <c r="Z163">
        <f t="shared" si="12"/>
        <v>1.6936152213430429E-2</v>
      </c>
      <c r="AA163">
        <f t="shared" si="12"/>
        <v>1.6791869703658709E-2</v>
      </c>
      <c r="AB163">
        <f t="shared" si="12"/>
        <v>1.6720466649685219E-2</v>
      </c>
      <c r="AC163">
        <f t="shared" si="12"/>
        <v>1.6601374348761678E-2</v>
      </c>
      <c r="AD163">
        <f t="shared" si="12"/>
        <v>1.6505129007296653E-2</v>
      </c>
      <c r="AE163">
        <f t="shared" si="12"/>
        <v>1.6458939655536027E-2</v>
      </c>
      <c r="AF163">
        <f t="shared" si="12"/>
        <v>1.6260786787613085E-2</v>
      </c>
    </row>
    <row r="164" spans="1:32" x14ac:dyDescent="0.25">
      <c r="A164" t="str">
        <f t="shared" si="10"/>
        <v>Compact Cars</v>
      </c>
      <c r="B164">
        <f t="shared" ref="B164:AF164" si="13">IF(B71=0,"",B31)</f>
        <v>0.1059348993973553</v>
      </c>
      <c r="C164">
        <f t="shared" si="13"/>
        <v>0.10364085832862678</v>
      </c>
      <c r="D164">
        <f t="shared" si="13"/>
        <v>8.979952678874964E-2</v>
      </c>
      <c r="E164">
        <f t="shared" si="13"/>
        <v>7.9324239694712625E-2</v>
      </c>
      <c r="F164">
        <f t="shared" si="13"/>
        <v>7.3797418454322555E-2</v>
      </c>
      <c r="G164">
        <f t="shared" si="13"/>
        <v>6.9190899419929452E-2</v>
      </c>
      <c r="H164">
        <f t="shared" si="13"/>
        <v>6.5866349819063405E-2</v>
      </c>
      <c r="I164">
        <f t="shared" si="13"/>
        <v>6.2889532586612479E-2</v>
      </c>
      <c r="J164">
        <f t="shared" si="13"/>
        <v>6.0003390339283084E-2</v>
      </c>
      <c r="K164">
        <f t="shared" si="13"/>
        <v>5.7471474363281712E-2</v>
      </c>
      <c r="L164">
        <f t="shared" si="13"/>
        <v>5.5515239002818059E-2</v>
      </c>
      <c r="M164">
        <f t="shared" si="13"/>
        <v>5.3307513571447952E-2</v>
      </c>
      <c r="N164">
        <f t="shared" si="13"/>
        <v>5.249919641672466E-2</v>
      </c>
      <c r="O164">
        <f t="shared" si="13"/>
        <v>5.0174597983607398E-2</v>
      </c>
      <c r="P164">
        <f t="shared" si="13"/>
        <v>4.8737560922132793E-2</v>
      </c>
      <c r="Q164">
        <f t="shared" si="13"/>
        <v>4.7533208479832383E-2</v>
      </c>
      <c r="R164">
        <f t="shared" si="13"/>
        <v>4.6351780249341508E-2</v>
      </c>
      <c r="S164">
        <f t="shared" si="13"/>
        <v>4.5392858646411502E-2</v>
      </c>
      <c r="T164">
        <f t="shared" si="13"/>
        <v>4.4581701442323242E-2</v>
      </c>
      <c r="U164">
        <f t="shared" si="13"/>
        <v>4.3635444955765781E-2</v>
      </c>
      <c r="V164">
        <f t="shared" si="13"/>
        <v>4.3269267789133994E-2</v>
      </c>
      <c r="W164">
        <f t="shared" si="13"/>
        <v>4.2540319382058218E-2</v>
      </c>
      <c r="X164">
        <f t="shared" si="13"/>
        <v>4.2071805605006528E-2</v>
      </c>
      <c r="Y164">
        <f t="shared" si="13"/>
        <v>4.1708627479895274E-2</v>
      </c>
      <c r="Z164">
        <f t="shared" si="13"/>
        <v>4.1269563125704803E-2</v>
      </c>
      <c r="AA164">
        <f t="shared" si="13"/>
        <v>4.0954583161837609E-2</v>
      </c>
      <c r="AB164">
        <f t="shared" si="13"/>
        <v>4.0776686901272702E-2</v>
      </c>
      <c r="AC164">
        <f t="shared" si="13"/>
        <v>4.051684269539451E-2</v>
      </c>
      <c r="AD164">
        <f t="shared" si="13"/>
        <v>4.0324460348629146E-2</v>
      </c>
      <c r="AE164">
        <f t="shared" si="13"/>
        <v>4.0205902690928289E-2</v>
      </c>
      <c r="AF164">
        <f t="shared" si="13"/>
        <v>3.9866545652647717E-2</v>
      </c>
    </row>
    <row r="165" spans="1:32" x14ac:dyDescent="0.25">
      <c r="A165" t="str">
        <f t="shared" si="10"/>
        <v>Midsize Cars</v>
      </c>
      <c r="B165">
        <f t="shared" ref="B165:AF165" si="14">IF(B72=0,"",B32)</f>
        <v>0.33951734155481927</v>
      </c>
      <c r="C165">
        <f t="shared" si="14"/>
        <v>0.2402904535366942</v>
      </c>
      <c r="D165">
        <f t="shared" si="14"/>
        <v>0.22516146669245868</v>
      </c>
      <c r="E165">
        <f t="shared" si="14"/>
        <v>0.21314430899911052</v>
      </c>
      <c r="F165">
        <f t="shared" si="14"/>
        <v>0.19786075518963406</v>
      </c>
      <c r="G165">
        <f t="shared" si="14"/>
        <v>0.18467360046441383</v>
      </c>
      <c r="H165">
        <f t="shared" si="14"/>
        <v>0.17419681701344461</v>
      </c>
      <c r="I165">
        <f t="shared" si="14"/>
        <v>0.16473900222489474</v>
      </c>
      <c r="J165">
        <f t="shared" si="14"/>
        <v>0.15742927836612455</v>
      </c>
      <c r="K165">
        <f t="shared" si="14"/>
        <v>0.1509079990168031</v>
      </c>
      <c r="L165">
        <f t="shared" si="14"/>
        <v>0.14439628902626481</v>
      </c>
      <c r="M165">
        <f t="shared" si="14"/>
        <v>0.13991491213280796</v>
      </c>
      <c r="N165">
        <f t="shared" si="14"/>
        <v>0.13309937170431424</v>
      </c>
      <c r="O165">
        <f t="shared" si="14"/>
        <v>0.13091721910774859</v>
      </c>
      <c r="P165">
        <f t="shared" si="14"/>
        <v>0.12732644305670132</v>
      </c>
      <c r="Q165">
        <f t="shared" si="14"/>
        <v>0.12399189949280975</v>
      </c>
      <c r="R165">
        <f t="shared" si="14"/>
        <v>0.12120651597017436</v>
      </c>
      <c r="S165">
        <f t="shared" si="14"/>
        <v>0.11843905061017661</v>
      </c>
      <c r="T165">
        <f t="shared" si="14"/>
        <v>0.11588520348525987</v>
      </c>
      <c r="U165">
        <f t="shared" si="14"/>
        <v>0.11422600613447029</v>
      </c>
      <c r="V165">
        <f t="shared" si="14"/>
        <v>0.11152387278795969</v>
      </c>
      <c r="W165">
        <f t="shared" si="14"/>
        <v>0.11037137419930017</v>
      </c>
      <c r="X165">
        <f t="shared" si="14"/>
        <v>0.10893008113678376</v>
      </c>
      <c r="Y165">
        <f t="shared" si="14"/>
        <v>0.1077070083666179</v>
      </c>
      <c r="Z165">
        <f t="shared" si="14"/>
        <v>0.10704367369880118</v>
      </c>
      <c r="AA165">
        <f t="shared" si="14"/>
        <v>0.10635505693600381</v>
      </c>
      <c r="AB165">
        <f t="shared" si="14"/>
        <v>0.10555560375832237</v>
      </c>
      <c r="AC165">
        <f t="shared" si="14"/>
        <v>0.10514720920105518</v>
      </c>
      <c r="AD165">
        <f t="shared" si="14"/>
        <v>0.10473342815850385</v>
      </c>
      <c r="AE165">
        <f t="shared" si="14"/>
        <v>0.10418838427547215</v>
      </c>
      <c r="AF165">
        <f t="shared" si="14"/>
        <v>0.10427042114363749</v>
      </c>
    </row>
    <row r="166" spans="1:32" x14ac:dyDescent="0.25">
      <c r="A166" t="str">
        <f t="shared" si="10"/>
        <v>Large Cars</v>
      </c>
      <c r="B166" t="str">
        <f t="shared" ref="B166:AF166" si="15">IF(B73=0,"",B33)</f>
        <v/>
      </c>
      <c r="C166" t="str">
        <f t="shared" si="15"/>
        <v/>
      </c>
      <c r="D166" t="str">
        <f t="shared" si="15"/>
        <v/>
      </c>
      <c r="E166" t="str">
        <f t="shared" si="15"/>
        <v/>
      </c>
      <c r="F166" t="str">
        <f t="shared" si="15"/>
        <v/>
      </c>
      <c r="G166" t="str">
        <f t="shared" si="15"/>
        <v/>
      </c>
      <c r="H166" t="str">
        <f t="shared" si="15"/>
        <v/>
      </c>
      <c r="I166" t="str">
        <f t="shared" si="15"/>
        <v/>
      </c>
      <c r="J166" t="str">
        <f t="shared" si="15"/>
        <v/>
      </c>
      <c r="K166" t="str">
        <f t="shared" si="15"/>
        <v/>
      </c>
      <c r="L166" t="str">
        <f t="shared" si="15"/>
        <v/>
      </c>
      <c r="M166" t="str">
        <f t="shared" si="15"/>
        <v/>
      </c>
      <c r="N166" t="str">
        <f t="shared" si="15"/>
        <v/>
      </c>
      <c r="O166" t="str">
        <f t="shared" si="15"/>
        <v/>
      </c>
      <c r="P166" t="str">
        <f t="shared" si="15"/>
        <v/>
      </c>
      <c r="Q166" t="str">
        <f t="shared" si="15"/>
        <v/>
      </c>
      <c r="R166" t="str">
        <f t="shared" si="15"/>
        <v/>
      </c>
      <c r="S166" t="str">
        <f t="shared" si="15"/>
        <v/>
      </c>
      <c r="T166" t="str">
        <f t="shared" si="15"/>
        <v/>
      </c>
      <c r="U166" t="str">
        <f t="shared" si="15"/>
        <v/>
      </c>
      <c r="V166" t="str">
        <f t="shared" si="15"/>
        <v/>
      </c>
      <c r="W166" t="str">
        <f t="shared" si="15"/>
        <v/>
      </c>
      <c r="X166" t="str">
        <f t="shared" si="15"/>
        <v/>
      </c>
      <c r="Y166" t="str">
        <f t="shared" si="15"/>
        <v/>
      </c>
      <c r="Z166" t="str">
        <f t="shared" si="15"/>
        <v/>
      </c>
      <c r="AA166" t="str">
        <f t="shared" si="15"/>
        <v/>
      </c>
      <c r="AB166" t="str">
        <f t="shared" si="15"/>
        <v/>
      </c>
      <c r="AC166" t="str">
        <f t="shared" si="15"/>
        <v/>
      </c>
      <c r="AD166" t="str">
        <f t="shared" si="15"/>
        <v/>
      </c>
      <c r="AE166" t="str">
        <f t="shared" si="15"/>
        <v/>
      </c>
      <c r="AF166" t="str">
        <f t="shared" si="15"/>
        <v/>
      </c>
    </row>
    <row r="167" spans="1:32" x14ac:dyDescent="0.25">
      <c r="A167" t="str">
        <f t="shared" si="10"/>
        <v>Two Seater Cars</v>
      </c>
      <c r="B167">
        <f t="shared" ref="B167:AF167" si="16">IF(B74=0,"",B34)</f>
        <v>8.3904796794941772E-3</v>
      </c>
      <c r="C167">
        <f t="shared" si="16"/>
        <v>7.6514403720814653E-3</v>
      </c>
      <c r="D167">
        <f t="shared" si="16"/>
        <v>6.8885457567237456E-3</v>
      </c>
      <c r="E167">
        <f t="shared" si="16"/>
        <v>6.5557858131399006E-3</v>
      </c>
      <c r="F167">
        <f t="shared" si="16"/>
        <v>6.1247478705315703E-3</v>
      </c>
      <c r="G167">
        <f t="shared" si="16"/>
        <v>5.7906902275219477E-3</v>
      </c>
      <c r="H167">
        <f t="shared" si="16"/>
        <v>5.4686235973523539E-3</v>
      </c>
      <c r="I167">
        <f t="shared" si="16"/>
        <v>5.1764717909946181E-3</v>
      </c>
      <c r="J167">
        <f t="shared" si="16"/>
        <v>4.958471508228434E-3</v>
      </c>
      <c r="K167">
        <f t="shared" si="16"/>
        <v>4.7594799063915604E-3</v>
      </c>
      <c r="L167">
        <f t="shared" si="16"/>
        <v>4.5765862373791689E-3</v>
      </c>
      <c r="M167">
        <f t="shared" si="16"/>
        <v>4.4210442161482155E-3</v>
      </c>
      <c r="N167">
        <f t="shared" si="16"/>
        <v>4.2663494600257076E-3</v>
      </c>
      <c r="O167">
        <f t="shared" si="16"/>
        <v>4.1544527917309572E-3</v>
      </c>
      <c r="P167">
        <f t="shared" si="16"/>
        <v>4.0371501210384091E-3</v>
      </c>
      <c r="Q167">
        <f t="shared" si="16"/>
        <v>3.9351951688497691E-3</v>
      </c>
      <c r="R167">
        <f t="shared" si="16"/>
        <v>3.8449257213707582E-3</v>
      </c>
      <c r="S167">
        <f t="shared" si="16"/>
        <v>3.7621138727301634E-3</v>
      </c>
      <c r="T167">
        <f t="shared" si="16"/>
        <v>3.6881646312199798E-3</v>
      </c>
      <c r="U167">
        <f t="shared" si="16"/>
        <v>3.6282664606560088E-3</v>
      </c>
      <c r="V167">
        <f t="shared" si="16"/>
        <v>3.5645154485694913E-3</v>
      </c>
      <c r="W167">
        <f t="shared" si="16"/>
        <v>3.5183110597376104E-3</v>
      </c>
      <c r="X167">
        <f t="shared" si="16"/>
        <v>3.4768635819394191E-3</v>
      </c>
      <c r="Y167">
        <f t="shared" si="16"/>
        <v>3.4419296477252006E-3</v>
      </c>
      <c r="Z167">
        <f t="shared" si="16"/>
        <v>3.4158226057301394E-3</v>
      </c>
      <c r="AA167">
        <f t="shared" si="16"/>
        <v>3.3942334725708618E-3</v>
      </c>
      <c r="AB167">
        <f t="shared" si="16"/>
        <v>3.373745577888491E-3</v>
      </c>
      <c r="AC167">
        <f t="shared" si="16"/>
        <v>3.3580377375538343E-3</v>
      </c>
      <c r="AD167">
        <f t="shared" si="16"/>
        <v>3.3437778133106428E-3</v>
      </c>
      <c r="AE167">
        <f t="shared" si="16"/>
        <v>3.3309295240169724E-3</v>
      </c>
      <c r="AF167">
        <f t="shared" si="16"/>
        <v>3.323689171021031E-3</v>
      </c>
    </row>
    <row r="168" spans="1:32" x14ac:dyDescent="0.25">
      <c r="A168" t="str">
        <f t="shared" si="10"/>
        <v>Small Crossover Cars</v>
      </c>
      <c r="B168">
        <f t="shared" ref="B168:AF168" si="17">IF(B75=0,"",B35)</f>
        <v>0.16280081736449564</v>
      </c>
      <c r="C168">
        <f t="shared" si="17"/>
        <v>0.23180548516079477</v>
      </c>
      <c r="D168">
        <f t="shared" si="17"/>
        <v>0.20547946309502499</v>
      </c>
      <c r="E168">
        <f t="shared" si="17"/>
        <v>0.18455864693885782</v>
      </c>
      <c r="F168">
        <f t="shared" si="17"/>
        <v>0.17420545355739436</v>
      </c>
      <c r="G168">
        <f t="shared" si="17"/>
        <v>0.16683248252065158</v>
      </c>
      <c r="H168">
        <f t="shared" si="17"/>
        <v>0.16022485190063465</v>
      </c>
      <c r="I168">
        <f t="shared" si="17"/>
        <v>0.15530121364812743</v>
      </c>
      <c r="J168">
        <f t="shared" si="17"/>
        <v>0.14967284204939427</v>
      </c>
      <c r="K168">
        <f t="shared" si="17"/>
        <v>0.14456517681142755</v>
      </c>
      <c r="L168">
        <f t="shared" si="17"/>
        <v>0.14092691056920664</v>
      </c>
      <c r="M168">
        <f t="shared" si="17"/>
        <v>0.136156038963655</v>
      </c>
      <c r="N168">
        <f t="shared" si="17"/>
        <v>0.13489985365377158</v>
      </c>
      <c r="O168">
        <f t="shared" si="17"/>
        <v>0.12962882736349896</v>
      </c>
      <c r="P168">
        <f t="shared" si="17"/>
        <v>0.12661297027246382</v>
      </c>
      <c r="Q168">
        <f t="shared" si="17"/>
        <v>0.1240669991652706</v>
      </c>
      <c r="R168">
        <f t="shared" si="17"/>
        <v>0.12157886323697378</v>
      </c>
      <c r="S168">
        <f t="shared" si="17"/>
        <v>0.1196388344891879</v>
      </c>
      <c r="T168">
        <f t="shared" si="17"/>
        <v>0.11804454083444689</v>
      </c>
      <c r="U168">
        <f t="shared" si="17"/>
        <v>0.11594570869830007</v>
      </c>
      <c r="V168">
        <f t="shared" si="17"/>
        <v>0.11556969837786175</v>
      </c>
      <c r="W168">
        <f t="shared" si="17"/>
        <v>0.11398905891369857</v>
      </c>
      <c r="X168">
        <f t="shared" si="17"/>
        <v>0.11315877841108428</v>
      </c>
      <c r="Y168">
        <f t="shared" si="17"/>
        <v>0.11257976551698325</v>
      </c>
      <c r="Z168">
        <f t="shared" si="17"/>
        <v>0.11174030533807355</v>
      </c>
      <c r="AA168">
        <f t="shared" si="17"/>
        <v>0.11124912401848465</v>
      </c>
      <c r="AB168">
        <f t="shared" si="17"/>
        <v>0.11111429312419946</v>
      </c>
      <c r="AC168">
        <f t="shared" si="17"/>
        <v>0.11071701597675798</v>
      </c>
      <c r="AD168">
        <f t="shared" si="17"/>
        <v>0.11045358342637791</v>
      </c>
      <c r="AE168">
        <f t="shared" si="17"/>
        <v>0.11045178623155366</v>
      </c>
      <c r="AF168">
        <f t="shared" si="17"/>
        <v>0.10972428186201245</v>
      </c>
    </row>
    <row r="169" spans="1:32" x14ac:dyDescent="0.25">
      <c r="A169" t="str">
        <f t="shared" si="10"/>
        <v>Large Crossover Cars</v>
      </c>
      <c r="B169">
        <f t="shared" ref="B169:AF169" si="18">IF(B76=0,"",B36)</f>
        <v>4.5263580465347737E-2</v>
      </c>
      <c r="C169">
        <f t="shared" si="18"/>
        <v>3.9985903854104304E-2</v>
      </c>
      <c r="D169">
        <f t="shared" si="18"/>
        <v>3.9371200870094596E-2</v>
      </c>
      <c r="E169">
        <f t="shared" si="18"/>
        <v>3.8664213350036905E-2</v>
      </c>
      <c r="F169">
        <f t="shared" si="18"/>
        <v>3.6771471755659979E-2</v>
      </c>
      <c r="G169">
        <f t="shared" si="18"/>
        <v>3.5202586451318879E-2</v>
      </c>
      <c r="H169">
        <f t="shared" si="18"/>
        <v>3.3821371081335851E-2</v>
      </c>
      <c r="I169">
        <f t="shared" si="18"/>
        <v>3.2704689788762974E-2</v>
      </c>
      <c r="J169">
        <f t="shared" si="18"/>
        <v>3.171715122731894E-2</v>
      </c>
      <c r="K169">
        <f t="shared" si="18"/>
        <v>3.0808493411948121E-2</v>
      </c>
      <c r="L169">
        <f t="shared" si="18"/>
        <v>2.985313611527798E-2</v>
      </c>
      <c r="M169">
        <f t="shared" si="18"/>
        <v>2.9209218785425685E-2</v>
      </c>
      <c r="N169">
        <f t="shared" si="18"/>
        <v>2.8142059547491438E-2</v>
      </c>
      <c r="O169">
        <f t="shared" si="18"/>
        <v>2.7873733650419147E-2</v>
      </c>
      <c r="P169">
        <f t="shared" si="18"/>
        <v>2.7361808611777085E-2</v>
      </c>
      <c r="Q169">
        <f t="shared" si="18"/>
        <v>2.6855758924296053E-2</v>
      </c>
      <c r="R169">
        <f t="shared" si="18"/>
        <v>2.6444666604085926E-2</v>
      </c>
      <c r="S169">
        <f t="shared" si="18"/>
        <v>2.6029829751235772E-2</v>
      </c>
      <c r="T169">
        <f t="shared" si="18"/>
        <v>2.5643003790644957E-2</v>
      </c>
      <c r="U169">
        <f t="shared" si="18"/>
        <v>2.542186213368014E-2</v>
      </c>
      <c r="V169">
        <f t="shared" si="18"/>
        <v>2.5006567405204592E-2</v>
      </c>
      <c r="W169">
        <f t="shared" si="18"/>
        <v>2.4866620831576362E-2</v>
      </c>
      <c r="X169">
        <f t="shared" si="18"/>
        <v>2.4683658403149202E-2</v>
      </c>
      <c r="Y169">
        <f t="shared" si="18"/>
        <v>2.4531716342868458E-2</v>
      </c>
      <c r="Z169">
        <f t="shared" si="18"/>
        <v>2.4495496389688419E-2</v>
      </c>
      <c r="AA169">
        <f t="shared" si="18"/>
        <v>2.445582288524881E-2</v>
      </c>
      <c r="AB169">
        <f t="shared" si="18"/>
        <v>2.4391901225372523E-2</v>
      </c>
      <c r="AC169">
        <f t="shared" si="18"/>
        <v>2.4403451620881686E-2</v>
      </c>
      <c r="AD169">
        <f t="shared" si="18"/>
        <v>2.4406201796522094E-2</v>
      </c>
      <c r="AE169">
        <f t="shared" si="18"/>
        <v>2.4387427869801231E-2</v>
      </c>
      <c r="AF169">
        <f t="shared" si="18"/>
        <v>2.451575531808679E-2</v>
      </c>
    </row>
    <row r="170" spans="1:32" x14ac:dyDescent="0.25">
      <c r="A170" t="str">
        <f t="shared" ref="A170:A177" si="19">A77</f>
        <v>Small Pickup</v>
      </c>
      <c r="B170" t="str">
        <f t="shared" ref="B170:AF170" si="20">IF(B77=0,"",B37)</f>
        <v/>
      </c>
      <c r="C170" t="str">
        <f t="shared" si="20"/>
        <v/>
      </c>
      <c r="D170" t="str">
        <f t="shared" si="20"/>
        <v/>
      </c>
      <c r="E170" t="str">
        <f t="shared" si="20"/>
        <v/>
      </c>
      <c r="F170" t="str">
        <f t="shared" si="20"/>
        <v/>
      </c>
      <c r="G170" t="str">
        <f t="shared" si="20"/>
        <v/>
      </c>
      <c r="H170" t="str">
        <f t="shared" si="20"/>
        <v/>
      </c>
      <c r="I170" t="str">
        <f t="shared" si="20"/>
        <v/>
      </c>
      <c r="J170" t="str">
        <f t="shared" si="20"/>
        <v/>
      </c>
      <c r="K170" t="str">
        <f t="shared" si="20"/>
        <v/>
      </c>
      <c r="L170" t="str">
        <f t="shared" si="20"/>
        <v/>
      </c>
      <c r="M170" t="str">
        <f t="shared" si="20"/>
        <v/>
      </c>
      <c r="N170" t="str">
        <f t="shared" si="20"/>
        <v/>
      </c>
      <c r="O170" t="str">
        <f t="shared" si="20"/>
        <v/>
      </c>
      <c r="P170" t="str">
        <f t="shared" si="20"/>
        <v/>
      </c>
      <c r="Q170" t="str">
        <f t="shared" si="20"/>
        <v/>
      </c>
      <c r="R170" t="str">
        <f t="shared" si="20"/>
        <v/>
      </c>
      <c r="S170" t="str">
        <f t="shared" si="20"/>
        <v/>
      </c>
      <c r="T170" t="str">
        <f t="shared" si="20"/>
        <v/>
      </c>
      <c r="U170" t="str">
        <f t="shared" si="20"/>
        <v/>
      </c>
      <c r="V170" t="str">
        <f t="shared" si="20"/>
        <v/>
      </c>
      <c r="W170" t="str">
        <f t="shared" si="20"/>
        <v/>
      </c>
      <c r="X170" t="str">
        <f t="shared" si="20"/>
        <v/>
      </c>
      <c r="Y170" t="str">
        <f t="shared" si="20"/>
        <v/>
      </c>
      <c r="Z170" t="str">
        <f t="shared" si="20"/>
        <v/>
      </c>
      <c r="AA170" t="str">
        <f t="shared" si="20"/>
        <v/>
      </c>
      <c r="AB170" t="str">
        <f t="shared" si="20"/>
        <v/>
      </c>
      <c r="AC170" t="str">
        <f t="shared" si="20"/>
        <v/>
      </c>
      <c r="AD170" t="str">
        <f t="shared" si="20"/>
        <v/>
      </c>
      <c r="AE170" t="str">
        <f t="shared" si="20"/>
        <v/>
      </c>
      <c r="AF170" t="str">
        <f t="shared" si="20"/>
        <v/>
      </c>
    </row>
    <row r="171" spans="1:32" x14ac:dyDescent="0.25">
      <c r="A171" t="str">
        <f t="shared" si="19"/>
        <v>Large Pickup</v>
      </c>
      <c r="B171" t="str">
        <f t="shared" ref="B171:AF171" si="21">IF(B78=0,"",B38)</f>
        <v/>
      </c>
      <c r="C171" t="str">
        <f t="shared" si="21"/>
        <v/>
      </c>
      <c r="D171" t="str">
        <f t="shared" si="21"/>
        <v/>
      </c>
      <c r="E171" t="str">
        <f t="shared" si="21"/>
        <v/>
      </c>
      <c r="F171" t="str">
        <f t="shared" si="21"/>
        <v/>
      </c>
      <c r="G171" t="str">
        <f t="shared" si="21"/>
        <v/>
      </c>
      <c r="H171" t="str">
        <f t="shared" si="21"/>
        <v/>
      </c>
      <c r="I171" t="str">
        <f t="shared" si="21"/>
        <v/>
      </c>
      <c r="J171" t="str">
        <f t="shared" si="21"/>
        <v/>
      </c>
      <c r="K171" t="str">
        <f t="shared" si="21"/>
        <v/>
      </c>
      <c r="L171" t="str">
        <f t="shared" si="21"/>
        <v/>
      </c>
      <c r="M171" t="str">
        <f t="shared" si="21"/>
        <v/>
      </c>
      <c r="N171" t="str">
        <f t="shared" si="21"/>
        <v/>
      </c>
      <c r="O171" t="str">
        <f t="shared" si="21"/>
        <v/>
      </c>
      <c r="P171" t="str">
        <f t="shared" si="21"/>
        <v/>
      </c>
      <c r="Q171" t="str">
        <f t="shared" si="21"/>
        <v/>
      </c>
      <c r="R171" t="str">
        <f t="shared" si="21"/>
        <v/>
      </c>
      <c r="S171" t="str">
        <f t="shared" si="21"/>
        <v/>
      </c>
      <c r="T171" t="str">
        <f t="shared" si="21"/>
        <v/>
      </c>
      <c r="U171" t="str">
        <f t="shared" si="21"/>
        <v/>
      </c>
      <c r="V171" t="str">
        <f t="shared" si="21"/>
        <v/>
      </c>
      <c r="W171" t="str">
        <f t="shared" si="21"/>
        <v/>
      </c>
      <c r="X171" t="str">
        <f t="shared" si="21"/>
        <v/>
      </c>
      <c r="Y171" t="str">
        <f t="shared" si="21"/>
        <v/>
      </c>
      <c r="Z171" t="str">
        <f t="shared" si="21"/>
        <v/>
      </c>
      <c r="AA171" t="str">
        <f t="shared" si="21"/>
        <v/>
      </c>
      <c r="AB171" t="str">
        <f t="shared" si="21"/>
        <v/>
      </c>
      <c r="AC171" t="str">
        <f t="shared" si="21"/>
        <v/>
      </c>
      <c r="AD171" t="str">
        <f t="shared" si="21"/>
        <v/>
      </c>
      <c r="AE171" t="str">
        <f t="shared" si="21"/>
        <v/>
      </c>
      <c r="AF171" t="str">
        <f t="shared" si="21"/>
        <v/>
      </c>
    </row>
    <row r="172" spans="1:32" x14ac:dyDescent="0.25">
      <c r="A172" t="str">
        <f t="shared" si="19"/>
        <v>Small Van</v>
      </c>
      <c r="B172" t="str">
        <f t="shared" ref="B172:AF172" si="22">IF(B79=0,"",B39)</f>
        <v/>
      </c>
      <c r="C172" t="str">
        <f t="shared" si="22"/>
        <v/>
      </c>
      <c r="D172" t="str">
        <f t="shared" si="22"/>
        <v/>
      </c>
      <c r="E172" t="str">
        <f t="shared" si="22"/>
        <v/>
      </c>
      <c r="F172" t="str">
        <f t="shared" si="22"/>
        <v/>
      </c>
      <c r="G172" t="str">
        <f t="shared" si="22"/>
        <v/>
      </c>
      <c r="H172" t="str">
        <f t="shared" si="22"/>
        <v/>
      </c>
      <c r="I172" t="str">
        <f t="shared" si="22"/>
        <v/>
      </c>
      <c r="J172" t="str">
        <f t="shared" si="22"/>
        <v/>
      </c>
      <c r="K172" t="str">
        <f t="shared" si="22"/>
        <v/>
      </c>
      <c r="L172" t="str">
        <f t="shared" si="22"/>
        <v/>
      </c>
      <c r="M172" t="str">
        <f t="shared" si="22"/>
        <v/>
      </c>
      <c r="N172" t="str">
        <f t="shared" si="22"/>
        <v/>
      </c>
      <c r="O172" t="str">
        <f t="shared" si="22"/>
        <v/>
      </c>
      <c r="P172" t="str">
        <f t="shared" si="22"/>
        <v/>
      </c>
      <c r="Q172" t="str">
        <f t="shared" si="22"/>
        <v/>
      </c>
      <c r="R172" t="str">
        <f t="shared" si="22"/>
        <v/>
      </c>
      <c r="S172" t="str">
        <f t="shared" si="22"/>
        <v/>
      </c>
      <c r="T172" t="str">
        <f t="shared" si="22"/>
        <v/>
      </c>
      <c r="U172" t="str">
        <f t="shared" si="22"/>
        <v/>
      </c>
      <c r="V172" t="str">
        <f t="shared" si="22"/>
        <v/>
      </c>
      <c r="W172" t="str">
        <f t="shared" si="22"/>
        <v/>
      </c>
      <c r="X172" t="str">
        <f t="shared" si="22"/>
        <v/>
      </c>
      <c r="Y172" t="str">
        <f t="shared" si="22"/>
        <v/>
      </c>
      <c r="Z172" t="str">
        <f t="shared" si="22"/>
        <v/>
      </c>
      <c r="AA172" t="str">
        <f t="shared" si="22"/>
        <v/>
      </c>
      <c r="AB172" t="str">
        <f t="shared" si="22"/>
        <v/>
      </c>
      <c r="AC172" t="str">
        <f t="shared" si="22"/>
        <v/>
      </c>
      <c r="AD172" t="str">
        <f t="shared" si="22"/>
        <v/>
      </c>
      <c r="AE172" t="str">
        <f t="shared" si="22"/>
        <v/>
      </c>
      <c r="AF172" t="str">
        <f t="shared" si="22"/>
        <v/>
      </c>
    </row>
    <row r="173" spans="1:32" x14ac:dyDescent="0.25">
      <c r="A173" t="str">
        <f t="shared" si="19"/>
        <v>Large Van</v>
      </c>
      <c r="B173" t="str">
        <f t="shared" ref="B173:AF173" si="23">IF(B80=0,"",B40)</f>
        <v/>
      </c>
      <c r="C173" t="str">
        <f t="shared" si="23"/>
        <v/>
      </c>
      <c r="D173" t="str">
        <f t="shared" si="23"/>
        <v/>
      </c>
      <c r="E173" t="str">
        <f t="shared" si="23"/>
        <v/>
      </c>
      <c r="F173" t="str">
        <f t="shared" si="23"/>
        <v/>
      </c>
      <c r="G173" t="str">
        <f t="shared" si="23"/>
        <v/>
      </c>
      <c r="H173" t="str">
        <f t="shared" si="23"/>
        <v/>
      </c>
      <c r="I173" t="str">
        <f t="shared" si="23"/>
        <v/>
      </c>
      <c r="J173" t="str">
        <f t="shared" si="23"/>
        <v/>
      </c>
      <c r="K173" t="str">
        <f t="shared" si="23"/>
        <v/>
      </c>
      <c r="L173" t="str">
        <f t="shared" si="23"/>
        <v/>
      </c>
      <c r="M173" t="str">
        <f t="shared" si="23"/>
        <v/>
      </c>
      <c r="N173" t="str">
        <f t="shared" si="23"/>
        <v/>
      </c>
      <c r="O173" t="str">
        <f t="shared" si="23"/>
        <v/>
      </c>
      <c r="P173" t="str">
        <f t="shared" si="23"/>
        <v/>
      </c>
      <c r="Q173" t="str">
        <f t="shared" si="23"/>
        <v/>
      </c>
      <c r="R173" t="str">
        <f t="shared" si="23"/>
        <v/>
      </c>
      <c r="S173" t="str">
        <f t="shared" si="23"/>
        <v/>
      </c>
      <c r="T173" t="str">
        <f t="shared" si="23"/>
        <v/>
      </c>
      <c r="U173" t="str">
        <f t="shared" si="23"/>
        <v/>
      </c>
      <c r="V173" t="str">
        <f t="shared" si="23"/>
        <v/>
      </c>
      <c r="W173" t="str">
        <f t="shared" si="23"/>
        <v/>
      </c>
      <c r="X173" t="str">
        <f t="shared" si="23"/>
        <v/>
      </c>
      <c r="Y173" t="str">
        <f t="shared" si="23"/>
        <v/>
      </c>
      <c r="Z173" t="str">
        <f t="shared" si="23"/>
        <v/>
      </c>
      <c r="AA173" t="str">
        <f t="shared" si="23"/>
        <v/>
      </c>
      <c r="AB173" t="str">
        <f t="shared" si="23"/>
        <v/>
      </c>
      <c r="AC173" t="str">
        <f t="shared" si="23"/>
        <v/>
      </c>
      <c r="AD173" t="str">
        <f t="shared" si="23"/>
        <v/>
      </c>
      <c r="AE173" t="str">
        <f t="shared" si="23"/>
        <v/>
      </c>
      <c r="AF173" t="str">
        <f t="shared" si="23"/>
        <v/>
      </c>
    </row>
    <row r="174" spans="1:32" x14ac:dyDescent="0.25">
      <c r="A174" t="str">
        <f t="shared" si="19"/>
        <v>Small Utility</v>
      </c>
      <c r="B174" t="str">
        <f t="shared" ref="B174:AF174" si="24">IF(B81=0,"",B41)</f>
        <v/>
      </c>
      <c r="C174" t="str">
        <f t="shared" si="24"/>
        <v/>
      </c>
      <c r="D174" t="str">
        <f t="shared" si="24"/>
        <v/>
      </c>
      <c r="E174" t="str">
        <f t="shared" si="24"/>
        <v/>
      </c>
      <c r="F174" t="str">
        <f t="shared" si="24"/>
        <v/>
      </c>
      <c r="G174" t="str">
        <f t="shared" si="24"/>
        <v/>
      </c>
      <c r="H174" t="str">
        <f t="shared" si="24"/>
        <v/>
      </c>
      <c r="I174" t="str">
        <f t="shared" si="24"/>
        <v/>
      </c>
      <c r="J174" t="str">
        <f t="shared" si="24"/>
        <v/>
      </c>
      <c r="K174" t="str">
        <f t="shared" si="24"/>
        <v/>
      </c>
      <c r="L174" t="str">
        <f t="shared" si="24"/>
        <v/>
      </c>
      <c r="M174" t="str">
        <f t="shared" si="24"/>
        <v/>
      </c>
      <c r="N174" t="str">
        <f t="shared" si="24"/>
        <v/>
      </c>
      <c r="O174" t="str">
        <f t="shared" si="24"/>
        <v/>
      </c>
      <c r="P174" t="str">
        <f t="shared" si="24"/>
        <v/>
      </c>
      <c r="Q174" t="str">
        <f t="shared" si="24"/>
        <v/>
      </c>
      <c r="R174" t="str">
        <f t="shared" si="24"/>
        <v/>
      </c>
      <c r="S174" t="str">
        <f t="shared" si="24"/>
        <v/>
      </c>
      <c r="T174" t="str">
        <f t="shared" si="24"/>
        <v/>
      </c>
      <c r="U174" t="str">
        <f t="shared" si="24"/>
        <v/>
      </c>
      <c r="V174" t="str">
        <f t="shared" si="24"/>
        <v/>
      </c>
      <c r="W174" t="str">
        <f t="shared" si="24"/>
        <v/>
      </c>
      <c r="X174" t="str">
        <f t="shared" si="24"/>
        <v/>
      </c>
      <c r="Y174" t="str">
        <f t="shared" si="24"/>
        <v/>
      </c>
      <c r="Z174" t="str">
        <f t="shared" si="24"/>
        <v/>
      </c>
      <c r="AA174" t="str">
        <f t="shared" si="24"/>
        <v/>
      </c>
      <c r="AB174" t="str">
        <f t="shared" si="24"/>
        <v/>
      </c>
      <c r="AC174" t="str">
        <f t="shared" si="24"/>
        <v/>
      </c>
      <c r="AD174" t="str">
        <f t="shared" si="24"/>
        <v/>
      </c>
      <c r="AE174" t="str">
        <f t="shared" si="24"/>
        <v/>
      </c>
      <c r="AF174" t="str">
        <f t="shared" si="24"/>
        <v/>
      </c>
    </row>
    <row r="175" spans="1:32" x14ac:dyDescent="0.25">
      <c r="A175" t="str">
        <f t="shared" si="19"/>
        <v>Large Utility</v>
      </c>
      <c r="B175" t="str">
        <f t="shared" ref="B175:AF175" si="25">IF(B82=0,"",B42)</f>
        <v/>
      </c>
      <c r="C175" t="str">
        <f t="shared" si="25"/>
        <v/>
      </c>
      <c r="D175" t="str">
        <f t="shared" si="25"/>
        <v/>
      </c>
      <c r="E175" t="str">
        <f t="shared" si="25"/>
        <v/>
      </c>
      <c r="F175" t="str">
        <f t="shared" si="25"/>
        <v/>
      </c>
      <c r="G175" t="str">
        <f t="shared" si="25"/>
        <v/>
      </c>
      <c r="H175" t="str">
        <f t="shared" si="25"/>
        <v/>
      </c>
      <c r="I175" t="str">
        <f t="shared" si="25"/>
        <v/>
      </c>
      <c r="J175" t="str">
        <f t="shared" si="25"/>
        <v/>
      </c>
      <c r="K175" t="str">
        <f t="shared" si="25"/>
        <v/>
      </c>
      <c r="L175" t="str">
        <f t="shared" si="25"/>
        <v/>
      </c>
      <c r="M175" t="str">
        <f t="shared" si="25"/>
        <v/>
      </c>
      <c r="N175" t="str">
        <f t="shared" si="25"/>
        <v/>
      </c>
      <c r="O175" t="str">
        <f t="shared" si="25"/>
        <v/>
      </c>
      <c r="P175" t="str">
        <f t="shared" si="25"/>
        <v/>
      </c>
      <c r="Q175" t="str">
        <f t="shared" si="25"/>
        <v/>
      </c>
      <c r="R175" t="str">
        <f t="shared" si="25"/>
        <v/>
      </c>
      <c r="S175" t="str">
        <f t="shared" si="25"/>
        <v/>
      </c>
      <c r="T175" t="str">
        <f t="shared" si="25"/>
        <v/>
      </c>
      <c r="U175" t="str">
        <f t="shared" si="25"/>
        <v/>
      </c>
      <c r="V175" t="str">
        <f t="shared" si="25"/>
        <v/>
      </c>
      <c r="W175" t="str">
        <f t="shared" si="25"/>
        <v/>
      </c>
      <c r="X175" t="str">
        <f t="shared" si="25"/>
        <v/>
      </c>
      <c r="Y175" t="str">
        <f t="shared" si="25"/>
        <v/>
      </c>
      <c r="Z175" t="str">
        <f t="shared" si="25"/>
        <v/>
      </c>
      <c r="AA175" t="str">
        <f t="shared" si="25"/>
        <v/>
      </c>
      <c r="AB175" t="str">
        <f t="shared" si="25"/>
        <v/>
      </c>
      <c r="AC175" t="str">
        <f t="shared" si="25"/>
        <v/>
      </c>
      <c r="AD175" t="str">
        <f t="shared" si="25"/>
        <v/>
      </c>
      <c r="AE175" t="str">
        <f t="shared" si="25"/>
        <v/>
      </c>
      <c r="AF175" t="str">
        <f t="shared" si="25"/>
        <v/>
      </c>
    </row>
    <row r="176" spans="1:32" x14ac:dyDescent="0.25">
      <c r="A176" t="str">
        <f t="shared" si="19"/>
        <v>Small Crossover Trucks</v>
      </c>
      <c r="B176" t="str">
        <f t="shared" ref="B176:AF176" si="26">IF(B83=0,"",B43)</f>
        <v/>
      </c>
      <c r="C176" t="str">
        <f t="shared" si="26"/>
        <v/>
      </c>
      <c r="D176" t="str">
        <f t="shared" si="26"/>
        <v/>
      </c>
      <c r="E176" t="str">
        <f t="shared" si="26"/>
        <v/>
      </c>
      <c r="F176" t="str">
        <f t="shared" si="26"/>
        <v/>
      </c>
      <c r="G176" t="str">
        <f t="shared" si="26"/>
        <v/>
      </c>
      <c r="H176" t="str">
        <f t="shared" si="26"/>
        <v/>
      </c>
      <c r="I176" t="str">
        <f t="shared" si="26"/>
        <v/>
      </c>
      <c r="J176" t="str">
        <f t="shared" si="26"/>
        <v/>
      </c>
      <c r="K176" t="str">
        <f t="shared" si="26"/>
        <v/>
      </c>
      <c r="L176" t="str">
        <f t="shared" si="26"/>
        <v/>
      </c>
      <c r="M176" t="str">
        <f t="shared" si="26"/>
        <v/>
      </c>
      <c r="N176" t="str">
        <f t="shared" si="26"/>
        <v/>
      </c>
      <c r="O176" t="str">
        <f t="shared" si="26"/>
        <v/>
      </c>
      <c r="P176" t="str">
        <f t="shared" si="26"/>
        <v/>
      </c>
      <c r="Q176" t="str">
        <f t="shared" si="26"/>
        <v/>
      </c>
      <c r="R176" t="str">
        <f t="shared" si="26"/>
        <v/>
      </c>
      <c r="S176" t="str">
        <f t="shared" si="26"/>
        <v/>
      </c>
      <c r="T176" t="str">
        <f t="shared" si="26"/>
        <v/>
      </c>
      <c r="U176" t="str">
        <f t="shared" si="26"/>
        <v/>
      </c>
      <c r="V176" t="str">
        <f t="shared" si="26"/>
        <v/>
      </c>
      <c r="W176" t="str">
        <f t="shared" si="26"/>
        <v/>
      </c>
      <c r="X176" t="str">
        <f t="shared" si="26"/>
        <v/>
      </c>
      <c r="Y176" t="str">
        <f t="shared" si="26"/>
        <v/>
      </c>
      <c r="Z176" t="str">
        <f t="shared" si="26"/>
        <v/>
      </c>
      <c r="AA176" t="str">
        <f t="shared" si="26"/>
        <v/>
      </c>
      <c r="AB176" t="str">
        <f t="shared" si="26"/>
        <v/>
      </c>
      <c r="AC176" t="str">
        <f t="shared" si="26"/>
        <v/>
      </c>
      <c r="AD176" t="str">
        <f t="shared" si="26"/>
        <v/>
      </c>
      <c r="AE176" t="str">
        <f t="shared" si="26"/>
        <v/>
      </c>
      <c r="AF176" t="str">
        <f t="shared" si="26"/>
        <v/>
      </c>
    </row>
    <row r="177" spans="1:32" x14ac:dyDescent="0.25">
      <c r="A177" t="str">
        <f t="shared" si="19"/>
        <v>Large Crossover Trucks</v>
      </c>
      <c r="B177" t="str">
        <f t="shared" ref="B177:AF177" si="27">IF(B84=0,"",B44)</f>
        <v/>
      </c>
      <c r="C177" t="str">
        <f t="shared" si="27"/>
        <v/>
      </c>
      <c r="D177" t="str">
        <f t="shared" si="27"/>
        <v/>
      </c>
      <c r="E177" t="str">
        <f t="shared" si="27"/>
        <v/>
      </c>
      <c r="F177" t="str">
        <f t="shared" si="27"/>
        <v/>
      </c>
      <c r="G177" t="str">
        <f t="shared" si="27"/>
        <v/>
      </c>
      <c r="H177" t="str">
        <f t="shared" si="27"/>
        <v/>
      </c>
      <c r="I177" t="str">
        <f t="shared" si="27"/>
        <v/>
      </c>
      <c r="J177" t="str">
        <f t="shared" si="27"/>
        <v/>
      </c>
      <c r="K177" t="str">
        <f t="shared" si="27"/>
        <v/>
      </c>
      <c r="L177" t="str">
        <f t="shared" si="27"/>
        <v/>
      </c>
      <c r="M177" t="str">
        <f t="shared" si="27"/>
        <v/>
      </c>
      <c r="N177" t="str">
        <f t="shared" si="27"/>
        <v/>
      </c>
      <c r="O177" t="str">
        <f t="shared" si="27"/>
        <v/>
      </c>
      <c r="P177" t="str">
        <f t="shared" si="27"/>
        <v/>
      </c>
      <c r="Q177" t="str">
        <f t="shared" si="27"/>
        <v/>
      </c>
      <c r="R177" t="str">
        <f t="shared" si="27"/>
        <v/>
      </c>
      <c r="S177" t="str">
        <f t="shared" si="27"/>
        <v/>
      </c>
      <c r="T177" t="str">
        <f t="shared" si="27"/>
        <v/>
      </c>
      <c r="U177" t="str">
        <f t="shared" si="27"/>
        <v/>
      </c>
      <c r="V177" t="str">
        <f t="shared" si="27"/>
        <v/>
      </c>
      <c r="W177" t="str">
        <f t="shared" si="27"/>
        <v/>
      </c>
      <c r="X177" t="str">
        <f t="shared" si="27"/>
        <v/>
      </c>
      <c r="Y177" t="str">
        <f t="shared" si="27"/>
        <v/>
      </c>
      <c r="Z177" t="str">
        <f t="shared" si="27"/>
        <v/>
      </c>
      <c r="AA177" t="str">
        <f t="shared" si="27"/>
        <v/>
      </c>
      <c r="AB177" t="str">
        <f t="shared" si="27"/>
        <v/>
      </c>
      <c r="AC177" t="str">
        <f t="shared" si="27"/>
        <v/>
      </c>
      <c r="AD177" t="str">
        <f t="shared" si="27"/>
        <v/>
      </c>
      <c r="AE177" t="str">
        <f t="shared" si="27"/>
        <v/>
      </c>
      <c r="AF177" t="str">
        <f t="shared" si="27"/>
        <v/>
      </c>
    </row>
    <row r="179" spans="1:32" x14ac:dyDescent="0.25">
      <c r="A179" t="str">
        <f t="shared" ref="A179:A187" si="28">A86</f>
        <v>200 Mile Electric Vehicle</v>
      </c>
    </row>
    <row r="180" spans="1:32" x14ac:dyDescent="0.25">
      <c r="A180" t="str">
        <f t="shared" si="28"/>
        <v>Mini-compact Cars</v>
      </c>
      <c r="B180" t="str">
        <f t="shared" ref="B180:AF180" si="29">IF(B87=0,"",B29)</f>
        <v/>
      </c>
      <c r="C180" t="str">
        <f t="shared" si="29"/>
        <v/>
      </c>
      <c r="D180" t="str">
        <f t="shared" si="29"/>
        <v/>
      </c>
      <c r="E180" t="str">
        <f t="shared" si="29"/>
        <v/>
      </c>
      <c r="F180" t="str">
        <f t="shared" si="29"/>
        <v/>
      </c>
      <c r="G180" t="str">
        <f t="shared" si="29"/>
        <v/>
      </c>
      <c r="H180" t="str">
        <f t="shared" si="29"/>
        <v/>
      </c>
      <c r="I180" t="str">
        <f t="shared" si="29"/>
        <v/>
      </c>
      <c r="J180" t="str">
        <f t="shared" si="29"/>
        <v/>
      </c>
      <c r="K180" t="str">
        <f t="shared" si="29"/>
        <v/>
      </c>
      <c r="L180" t="str">
        <f t="shared" si="29"/>
        <v/>
      </c>
      <c r="M180" t="str">
        <f t="shared" si="29"/>
        <v/>
      </c>
      <c r="N180" t="str">
        <f t="shared" si="29"/>
        <v/>
      </c>
      <c r="O180" t="str">
        <f t="shared" si="29"/>
        <v/>
      </c>
      <c r="P180" t="str">
        <f t="shared" si="29"/>
        <v/>
      </c>
      <c r="Q180" t="str">
        <f t="shared" si="29"/>
        <v/>
      </c>
      <c r="R180" t="str">
        <f t="shared" si="29"/>
        <v/>
      </c>
      <c r="S180" t="str">
        <f t="shared" si="29"/>
        <v/>
      </c>
      <c r="T180" t="str">
        <f t="shared" si="29"/>
        <v/>
      </c>
      <c r="U180" t="str">
        <f t="shared" si="29"/>
        <v/>
      </c>
      <c r="V180" t="str">
        <f t="shared" si="29"/>
        <v/>
      </c>
      <c r="W180" t="str">
        <f t="shared" si="29"/>
        <v/>
      </c>
      <c r="X180" t="str">
        <f t="shared" si="29"/>
        <v/>
      </c>
      <c r="Y180" t="str">
        <f t="shared" si="29"/>
        <v/>
      </c>
      <c r="Z180" t="str">
        <f t="shared" si="29"/>
        <v/>
      </c>
      <c r="AA180" t="str">
        <f t="shared" si="29"/>
        <v/>
      </c>
      <c r="AB180" t="str">
        <f t="shared" si="29"/>
        <v/>
      </c>
      <c r="AC180" t="str">
        <f t="shared" si="29"/>
        <v/>
      </c>
      <c r="AD180" t="str">
        <f t="shared" si="29"/>
        <v/>
      </c>
      <c r="AE180" t="str">
        <f t="shared" si="29"/>
        <v/>
      </c>
      <c r="AF180" t="str">
        <f t="shared" si="29"/>
        <v/>
      </c>
    </row>
    <row r="181" spans="1:32" x14ac:dyDescent="0.25">
      <c r="A181" t="str">
        <f t="shared" si="28"/>
        <v>Subcompact Cars</v>
      </c>
      <c r="B181">
        <f t="shared" ref="B181:AF181" si="30">IF(B88=0,"",B30)</f>
        <v>3.149834995527602E-2</v>
      </c>
      <c r="C181">
        <f t="shared" si="30"/>
        <v>4.4251872934575109E-2</v>
      </c>
      <c r="D181">
        <f t="shared" si="30"/>
        <v>3.8370644482043192E-2</v>
      </c>
      <c r="E181">
        <f t="shared" si="30"/>
        <v>3.2639460748258672E-2</v>
      </c>
      <c r="F181">
        <f t="shared" si="30"/>
        <v>3.0285580877094324E-2</v>
      </c>
      <c r="G181">
        <f t="shared" si="30"/>
        <v>2.8522237363998091E-2</v>
      </c>
      <c r="H181">
        <f t="shared" si="30"/>
        <v>2.7183696754726309E-2</v>
      </c>
      <c r="I181">
        <f t="shared" si="30"/>
        <v>2.5885846504714399E-2</v>
      </c>
      <c r="J181">
        <f t="shared" si="30"/>
        <v>2.4760624073535895E-2</v>
      </c>
      <c r="K181">
        <f t="shared" si="30"/>
        <v>2.3689715225497045E-2</v>
      </c>
      <c r="L181">
        <f t="shared" si="30"/>
        <v>2.2939548254880149E-2</v>
      </c>
      <c r="M181">
        <f t="shared" si="30"/>
        <v>2.1977457307048368E-2</v>
      </c>
      <c r="N181">
        <f t="shared" si="30"/>
        <v>2.1694621759863326E-2</v>
      </c>
      <c r="O181">
        <f t="shared" si="30"/>
        <v>2.0651311049670603E-2</v>
      </c>
      <c r="P181">
        <f t="shared" si="30"/>
        <v>2.0051935342099241E-2</v>
      </c>
      <c r="Q181">
        <f t="shared" si="30"/>
        <v>1.9537669938730857E-2</v>
      </c>
      <c r="R181">
        <f t="shared" si="30"/>
        <v>1.904878876415422E-2</v>
      </c>
      <c r="S181">
        <f t="shared" si="30"/>
        <v>1.8659920351833469E-2</v>
      </c>
      <c r="T181">
        <f t="shared" si="30"/>
        <v>1.8331040567249123E-2</v>
      </c>
      <c r="U181">
        <f t="shared" si="30"/>
        <v>1.7897402281090508E-2</v>
      </c>
      <c r="V181">
        <f t="shared" si="30"/>
        <v>1.7802245086007959E-2</v>
      </c>
      <c r="W181">
        <f t="shared" si="30"/>
        <v>1.7474774536847742E-2</v>
      </c>
      <c r="X181">
        <f t="shared" si="30"/>
        <v>1.7281427537624659E-2</v>
      </c>
      <c r="Y181">
        <f t="shared" si="30"/>
        <v>1.7140649494900389E-2</v>
      </c>
      <c r="Z181">
        <f t="shared" si="30"/>
        <v>1.6936152213430429E-2</v>
      </c>
      <c r="AA181">
        <f t="shared" si="30"/>
        <v>1.6791869703658709E-2</v>
      </c>
      <c r="AB181">
        <f t="shared" si="30"/>
        <v>1.6720466649685219E-2</v>
      </c>
      <c r="AC181">
        <f t="shared" si="30"/>
        <v>1.6601374348761678E-2</v>
      </c>
      <c r="AD181">
        <f t="shared" si="30"/>
        <v>1.6505129007296653E-2</v>
      </c>
      <c r="AE181">
        <f t="shared" si="30"/>
        <v>1.6458939655536027E-2</v>
      </c>
      <c r="AF181">
        <f t="shared" si="30"/>
        <v>1.6260786787613085E-2</v>
      </c>
    </row>
    <row r="182" spans="1:32" x14ac:dyDescent="0.25">
      <c r="A182" t="str">
        <f t="shared" si="28"/>
        <v>Compact Cars</v>
      </c>
      <c r="B182">
        <f t="shared" ref="B182:AF182" si="31">IF(B89=0,"",B31)</f>
        <v>0.1059348993973553</v>
      </c>
      <c r="C182">
        <f t="shared" si="31"/>
        <v>0.10364085832862678</v>
      </c>
      <c r="D182">
        <f t="shared" si="31"/>
        <v>8.979952678874964E-2</v>
      </c>
      <c r="E182">
        <f t="shared" si="31"/>
        <v>7.9324239694712625E-2</v>
      </c>
      <c r="F182">
        <f t="shared" si="31"/>
        <v>7.3797418454322555E-2</v>
      </c>
      <c r="G182">
        <f t="shared" si="31"/>
        <v>6.9190899419929452E-2</v>
      </c>
      <c r="H182">
        <f t="shared" si="31"/>
        <v>6.5866349819063405E-2</v>
      </c>
      <c r="I182">
        <f t="shared" si="31"/>
        <v>6.2889532586612479E-2</v>
      </c>
      <c r="J182">
        <f t="shared" si="31"/>
        <v>6.0003390339283084E-2</v>
      </c>
      <c r="K182">
        <f t="shared" si="31"/>
        <v>5.7471474363281712E-2</v>
      </c>
      <c r="L182">
        <f t="shared" si="31"/>
        <v>5.5515239002818059E-2</v>
      </c>
      <c r="M182">
        <f t="shared" si="31"/>
        <v>5.3307513571447952E-2</v>
      </c>
      <c r="N182">
        <f t="shared" si="31"/>
        <v>5.249919641672466E-2</v>
      </c>
      <c r="O182">
        <f t="shared" si="31"/>
        <v>5.0174597983607398E-2</v>
      </c>
      <c r="P182">
        <f t="shared" si="31"/>
        <v>4.8737560922132793E-2</v>
      </c>
      <c r="Q182">
        <f t="shared" si="31"/>
        <v>4.7533208479832383E-2</v>
      </c>
      <c r="R182">
        <f t="shared" si="31"/>
        <v>4.6351780249341508E-2</v>
      </c>
      <c r="S182">
        <f t="shared" si="31"/>
        <v>4.5392858646411502E-2</v>
      </c>
      <c r="T182">
        <f t="shared" si="31"/>
        <v>4.4581701442323242E-2</v>
      </c>
      <c r="U182">
        <f t="shared" si="31"/>
        <v>4.3635444955765781E-2</v>
      </c>
      <c r="V182">
        <f t="shared" si="31"/>
        <v>4.3269267789133994E-2</v>
      </c>
      <c r="W182">
        <f t="shared" si="31"/>
        <v>4.2540319382058218E-2</v>
      </c>
      <c r="X182">
        <f t="shared" si="31"/>
        <v>4.2071805605006528E-2</v>
      </c>
      <c r="Y182">
        <f t="shared" si="31"/>
        <v>4.1708627479895274E-2</v>
      </c>
      <c r="Z182">
        <f t="shared" si="31"/>
        <v>4.1269563125704803E-2</v>
      </c>
      <c r="AA182">
        <f t="shared" si="31"/>
        <v>4.0954583161837609E-2</v>
      </c>
      <c r="AB182">
        <f t="shared" si="31"/>
        <v>4.0776686901272702E-2</v>
      </c>
      <c r="AC182">
        <f t="shared" si="31"/>
        <v>4.051684269539451E-2</v>
      </c>
      <c r="AD182">
        <f t="shared" si="31"/>
        <v>4.0324460348629146E-2</v>
      </c>
      <c r="AE182">
        <f t="shared" si="31"/>
        <v>4.0205902690928289E-2</v>
      </c>
      <c r="AF182">
        <f t="shared" si="31"/>
        <v>3.9866545652647717E-2</v>
      </c>
    </row>
    <row r="183" spans="1:32" x14ac:dyDescent="0.25">
      <c r="A183" t="str">
        <f t="shared" si="28"/>
        <v>Midsize Cars</v>
      </c>
      <c r="B183">
        <f t="shared" ref="B183:AF183" si="32">IF(B90=0,"",B32)</f>
        <v>0.33951734155481927</v>
      </c>
      <c r="C183">
        <f t="shared" si="32"/>
        <v>0.2402904535366942</v>
      </c>
      <c r="D183">
        <f t="shared" si="32"/>
        <v>0.22516146669245868</v>
      </c>
      <c r="E183">
        <f t="shared" si="32"/>
        <v>0.21314430899911052</v>
      </c>
      <c r="F183">
        <f t="shared" si="32"/>
        <v>0.19786075518963406</v>
      </c>
      <c r="G183">
        <f t="shared" si="32"/>
        <v>0.18467360046441383</v>
      </c>
      <c r="H183">
        <f t="shared" si="32"/>
        <v>0.17419681701344461</v>
      </c>
      <c r="I183">
        <f t="shared" si="32"/>
        <v>0.16473900222489474</v>
      </c>
      <c r="J183">
        <f t="shared" si="32"/>
        <v>0.15742927836612455</v>
      </c>
      <c r="K183">
        <f t="shared" si="32"/>
        <v>0.1509079990168031</v>
      </c>
      <c r="L183">
        <f t="shared" si="32"/>
        <v>0.14439628902626481</v>
      </c>
      <c r="M183">
        <f t="shared" si="32"/>
        <v>0.13991491213280796</v>
      </c>
      <c r="N183">
        <f t="shared" si="32"/>
        <v>0.13309937170431424</v>
      </c>
      <c r="O183">
        <f t="shared" si="32"/>
        <v>0.13091721910774859</v>
      </c>
      <c r="P183">
        <f t="shared" si="32"/>
        <v>0.12732644305670132</v>
      </c>
      <c r="Q183">
        <f t="shared" si="32"/>
        <v>0.12399189949280975</v>
      </c>
      <c r="R183">
        <f t="shared" si="32"/>
        <v>0.12120651597017436</v>
      </c>
      <c r="S183">
        <f t="shared" si="32"/>
        <v>0.11843905061017661</v>
      </c>
      <c r="T183">
        <f t="shared" si="32"/>
        <v>0.11588520348525987</v>
      </c>
      <c r="U183">
        <f t="shared" si="32"/>
        <v>0.11422600613447029</v>
      </c>
      <c r="V183">
        <f t="shared" si="32"/>
        <v>0.11152387278795969</v>
      </c>
      <c r="W183">
        <f t="shared" si="32"/>
        <v>0.11037137419930017</v>
      </c>
      <c r="X183">
        <f t="shared" si="32"/>
        <v>0.10893008113678376</v>
      </c>
      <c r="Y183">
        <f t="shared" si="32"/>
        <v>0.1077070083666179</v>
      </c>
      <c r="Z183">
        <f t="shared" si="32"/>
        <v>0.10704367369880118</v>
      </c>
      <c r="AA183">
        <f t="shared" si="32"/>
        <v>0.10635505693600381</v>
      </c>
      <c r="AB183">
        <f t="shared" si="32"/>
        <v>0.10555560375832237</v>
      </c>
      <c r="AC183">
        <f t="shared" si="32"/>
        <v>0.10514720920105518</v>
      </c>
      <c r="AD183">
        <f t="shared" si="32"/>
        <v>0.10473342815850385</v>
      </c>
      <c r="AE183">
        <f t="shared" si="32"/>
        <v>0.10418838427547215</v>
      </c>
      <c r="AF183">
        <f t="shared" si="32"/>
        <v>0.10427042114363749</v>
      </c>
    </row>
    <row r="184" spans="1:32" x14ac:dyDescent="0.25">
      <c r="A184" t="str">
        <f t="shared" si="28"/>
        <v>Large Cars</v>
      </c>
      <c r="B184">
        <f t="shared" ref="B184:AF184" si="33">IF(B91=0,"",B33)</f>
        <v>0.14045272818149226</v>
      </c>
      <c r="C184">
        <f t="shared" si="33"/>
        <v>7.1968420746309117E-2</v>
      </c>
      <c r="D184">
        <f t="shared" si="33"/>
        <v>6.8273474577999996E-2</v>
      </c>
      <c r="E184">
        <f t="shared" si="33"/>
        <v>6.7630160605627224E-2</v>
      </c>
      <c r="F184">
        <f t="shared" si="33"/>
        <v>6.2035468982606153E-2</v>
      </c>
      <c r="G184">
        <f t="shared" si="33"/>
        <v>5.7509925608250675E-2</v>
      </c>
      <c r="H184">
        <f t="shared" si="33"/>
        <v>5.347564274563011E-2</v>
      </c>
      <c r="I184">
        <f t="shared" si="33"/>
        <v>5.0189657623701922E-2</v>
      </c>
      <c r="J184">
        <f t="shared" si="33"/>
        <v>4.783126640078076E-2</v>
      </c>
      <c r="K184">
        <f t="shared" si="33"/>
        <v>4.5668371373697156E-2</v>
      </c>
      <c r="L184">
        <f t="shared" si="33"/>
        <v>4.3360829809590752E-2</v>
      </c>
      <c r="M184">
        <f t="shared" si="33"/>
        <v>4.2014102449752809E-2</v>
      </c>
      <c r="N184">
        <f t="shared" si="33"/>
        <v>3.9338433531247219E-2</v>
      </c>
      <c r="O184">
        <f t="shared" si="33"/>
        <v>3.897456550693288E-2</v>
      </c>
      <c r="P184">
        <f t="shared" si="33"/>
        <v>3.7815210872980828E-2</v>
      </c>
      <c r="Q184">
        <f t="shared" si="33"/>
        <v>3.6710543687659095E-2</v>
      </c>
      <c r="R184">
        <f t="shared" si="33"/>
        <v>3.5823128614838669E-2</v>
      </c>
      <c r="S184">
        <f t="shared" si="33"/>
        <v>3.4897258557088542E-2</v>
      </c>
      <c r="T184">
        <f t="shared" si="33"/>
        <v>3.4028391546132609E-2</v>
      </c>
      <c r="U184">
        <f t="shared" si="33"/>
        <v>3.358781491887846E-2</v>
      </c>
      <c r="V184">
        <f t="shared" si="33"/>
        <v>3.2523165133251368E-2</v>
      </c>
      <c r="W184">
        <f t="shared" si="33"/>
        <v>3.2205154395777258E-2</v>
      </c>
      <c r="X184">
        <f t="shared" si="33"/>
        <v>3.1714255950294638E-2</v>
      </c>
      <c r="Y184">
        <f t="shared" si="33"/>
        <v>3.1273108747981108E-2</v>
      </c>
      <c r="Z184">
        <f t="shared" si="33"/>
        <v>3.1090990663849866E-2</v>
      </c>
      <c r="AA184">
        <f t="shared" si="33"/>
        <v>3.0874769011787099E-2</v>
      </c>
      <c r="AB184">
        <f t="shared" si="33"/>
        <v>3.0568339634041399E-2</v>
      </c>
      <c r="AC184">
        <f t="shared" si="33"/>
        <v>3.0443650933964592E-2</v>
      </c>
      <c r="AD184">
        <f t="shared" si="33"/>
        <v>3.0294927084139629E-2</v>
      </c>
      <c r="AE184">
        <f t="shared" si="33"/>
        <v>3.0084859172192821E-2</v>
      </c>
      <c r="AF184">
        <f t="shared" si="33"/>
        <v>3.0223687739703062E-2</v>
      </c>
    </row>
    <row r="185" spans="1:32" x14ac:dyDescent="0.25">
      <c r="A185" t="str">
        <f t="shared" si="28"/>
        <v>Two Seater Cars</v>
      </c>
      <c r="B185">
        <f t="shared" ref="B185:AF185" si="34">IF(B92=0,"",B34)</f>
        <v>8.3904796794941772E-3</v>
      </c>
      <c r="C185">
        <f t="shared" si="34"/>
        <v>7.6514403720814653E-3</v>
      </c>
      <c r="D185">
        <f t="shared" si="34"/>
        <v>6.8885457567237456E-3</v>
      </c>
      <c r="E185">
        <f t="shared" si="34"/>
        <v>6.5557858131399006E-3</v>
      </c>
      <c r="F185">
        <f t="shared" si="34"/>
        <v>6.1247478705315703E-3</v>
      </c>
      <c r="G185">
        <f t="shared" si="34"/>
        <v>5.7906902275219477E-3</v>
      </c>
      <c r="H185">
        <f t="shared" si="34"/>
        <v>5.4686235973523539E-3</v>
      </c>
      <c r="I185">
        <f t="shared" si="34"/>
        <v>5.1764717909946181E-3</v>
      </c>
      <c r="J185">
        <f t="shared" si="34"/>
        <v>4.958471508228434E-3</v>
      </c>
      <c r="K185">
        <f t="shared" si="34"/>
        <v>4.7594799063915604E-3</v>
      </c>
      <c r="L185">
        <f t="shared" si="34"/>
        <v>4.5765862373791689E-3</v>
      </c>
      <c r="M185">
        <f t="shared" si="34"/>
        <v>4.4210442161482155E-3</v>
      </c>
      <c r="N185">
        <f t="shared" si="34"/>
        <v>4.2663494600257076E-3</v>
      </c>
      <c r="O185">
        <f t="shared" si="34"/>
        <v>4.1544527917309572E-3</v>
      </c>
      <c r="P185">
        <f t="shared" si="34"/>
        <v>4.0371501210384091E-3</v>
      </c>
      <c r="Q185">
        <f t="shared" si="34"/>
        <v>3.9351951688497691E-3</v>
      </c>
      <c r="R185">
        <f t="shared" si="34"/>
        <v>3.8449257213707582E-3</v>
      </c>
      <c r="S185">
        <f t="shared" si="34"/>
        <v>3.7621138727301634E-3</v>
      </c>
      <c r="T185">
        <f t="shared" si="34"/>
        <v>3.6881646312199798E-3</v>
      </c>
      <c r="U185">
        <f t="shared" si="34"/>
        <v>3.6282664606560088E-3</v>
      </c>
      <c r="V185">
        <f t="shared" si="34"/>
        <v>3.5645154485694913E-3</v>
      </c>
      <c r="W185">
        <f t="shared" si="34"/>
        <v>3.5183110597376104E-3</v>
      </c>
      <c r="X185">
        <f t="shared" si="34"/>
        <v>3.4768635819394191E-3</v>
      </c>
      <c r="Y185">
        <f t="shared" si="34"/>
        <v>3.4419296477252006E-3</v>
      </c>
      <c r="Z185">
        <f t="shared" si="34"/>
        <v>3.4158226057301394E-3</v>
      </c>
      <c r="AA185">
        <f t="shared" si="34"/>
        <v>3.3942334725708618E-3</v>
      </c>
      <c r="AB185">
        <f t="shared" si="34"/>
        <v>3.373745577888491E-3</v>
      </c>
      <c r="AC185">
        <f t="shared" si="34"/>
        <v>3.3580377375538343E-3</v>
      </c>
      <c r="AD185">
        <f t="shared" si="34"/>
        <v>3.3437778133106428E-3</v>
      </c>
      <c r="AE185">
        <f t="shared" si="34"/>
        <v>3.3309295240169724E-3</v>
      </c>
      <c r="AF185">
        <f t="shared" si="34"/>
        <v>3.323689171021031E-3</v>
      </c>
    </row>
    <row r="186" spans="1:32" x14ac:dyDescent="0.25">
      <c r="A186" t="str">
        <f t="shared" si="28"/>
        <v>Small Crossover Cars</v>
      </c>
      <c r="B186">
        <f t="shared" ref="B186:AF186" si="35">IF(B93=0,"",B35)</f>
        <v>0.16280081736449564</v>
      </c>
      <c r="C186">
        <f t="shared" si="35"/>
        <v>0.23180548516079477</v>
      </c>
      <c r="D186">
        <f t="shared" si="35"/>
        <v>0.20547946309502499</v>
      </c>
      <c r="E186">
        <f t="shared" si="35"/>
        <v>0.18455864693885782</v>
      </c>
      <c r="F186">
        <f t="shared" si="35"/>
        <v>0.17420545355739436</v>
      </c>
      <c r="G186">
        <f t="shared" si="35"/>
        <v>0.16683248252065158</v>
      </c>
      <c r="H186">
        <f t="shared" si="35"/>
        <v>0.16022485190063465</v>
      </c>
      <c r="I186">
        <f t="shared" si="35"/>
        <v>0.15530121364812743</v>
      </c>
      <c r="J186">
        <f t="shared" si="35"/>
        <v>0.14967284204939427</v>
      </c>
      <c r="K186">
        <f t="shared" si="35"/>
        <v>0.14456517681142755</v>
      </c>
      <c r="L186">
        <f t="shared" si="35"/>
        <v>0.14092691056920664</v>
      </c>
      <c r="M186">
        <f t="shared" si="35"/>
        <v>0.136156038963655</v>
      </c>
      <c r="N186">
        <f t="shared" si="35"/>
        <v>0.13489985365377158</v>
      </c>
      <c r="O186">
        <f t="shared" si="35"/>
        <v>0.12962882736349896</v>
      </c>
      <c r="P186">
        <f t="shared" si="35"/>
        <v>0.12661297027246382</v>
      </c>
      <c r="Q186">
        <f t="shared" si="35"/>
        <v>0.1240669991652706</v>
      </c>
      <c r="R186">
        <f t="shared" si="35"/>
        <v>0.12157886323697378</v>
      </c>
      <c r="S186">
        <f t="shared" si="35"/>
        <v>0.1196388344891879</v>
      </c>
      <c r="T186">
        <f t="shared" si="35"/>
        <v>0.11804454083444689</v>
      </c>
      <c r="U186">
        <f t="shared" si="35"/>
        <v>0.11594570869830007</v>
      </c>
      <c r="V186">
        <f t="shared" si="35"/>
        <v>0.11556969837786175</v>
      </c>
      <c r="W186">
        <f t="shared" si="35"/>
        <v>0.11398905891369857</v>
      </c>
      <c r="X186">
        <f t="shared" si="35"/>
        <v>0.11315877841108428</v>
      </c>
      <c r="Y186">
        <f t="shared" si="35"/>
        <v>0.11257976551698325</v>
      </c>
      <c r="Z186">
        <f t="shared" si="35"/>
        <v>0.11174030533807355</v>
      </c>
      <c r="AA186">
        <f t="shared" si="35"/>
        <v>0.11124912401848465</v>
      </c>
      <c r="AB186">
        <f t="shared" si="35"/>
        <v>0.11111429312419946</v>
      </c>
      <c r="AC186">
        <f t="shared" si="35"/>
        <v>0.11071701597675798</v>
      </c>
      <c r="AD186">
        <f t="shared" si="35"/>
        <v>0.11045358342637791</v>
      </c>
      <c r="AE186">
        <f t="shared" si="35"/>
        <v>0.11045178623155366</v>
      </c>
      <c r="AF186">
        <f t="shared" si="35"/>
        <v>0.10972428186201245</v>
      </c>
    </row>
    <row r="187" spans="1:32" x14ac:dyDescent="0.25">
      <c r="A187" t="str">
        <f t="shared" si="28"/>
        <v>Large Crossover Cars</v>
      </c>
      <c r="B187">
        <f t="shared" ref="B187:AF187" si="36">IF(B94=0,"",B36)</f>
        <v>4.5263580465347737E-2</v>
      </c>
      <c r="C187">
        <f t="shared" si="36"/>
        <v>3.9985903854104304E-2</v>
      </c>
      <c r="D187">
        <f t="shared" si="36"/>
        <v>3.9371200870094596E-2</v>
      </c>
      <c r="E187">
        <f t="shared" si="36"/>
        <v>3.8664213350036905E-2</v>
      </c>
      <c r="F187">
        <f t="shared" si="36"/>
        <v>3.6771471755659979E-2</v>
      </c>
      <c r="G187">
        <f t="shared" si="36"/>
        <v>3.5202586451318879E-2</v>
      </c>
      <c r="H187">
        <f t="shared" si="36"/>
        <v>3.3821371081335851E-2</v>
      </c>
      <c r="I187">
        <f t="shared" si="36"/>
        <v>3.2704689788762974E-2</v>
      </c>
      <c r="J187">
        <f t="shared" si="36"/>
        <v>3.171715122731894E-2</v>
      </c>
      <c r="K187">
        <f t="shared" si="36"/>
        <v>3.0808493411948121E-2</v>
      </c>
      <c r="L187">
        <f t="shared" si="36"/>
        <v>2.985313611527798E-2</v>
      </c>
      <c r="M187">
        <f t="shared" si="36"/>
        <v>2.9209218785425685E-2</v>
      </c>
      <c r="N187">
        <f t="shared" si="36"/>
        <v>2.8142059547491438E-2</v>
      </c>
      <c r="O187">
        <f t="shared" si="36"/>
        <v>2.7873733650419147E-2</v>
      </c>
      <c r="P187">
        <f t="shared" si="36"/>
        <v>2.7361808611777085E-2</v>
      </c>
      <c r="Q187">
        <f t="shared" si="36"/>
        <v>2.6855758924296053E-2</v>
      </c>
      <c r="R187">
        <f t="shared" si="36"/>
        <v>2.6444666604085926E-2</v>
      </c>
      <c r="S187">
        <f t="shared" si="36"/>
        <v>2.6029829751235772E-2</v>
      </c>
      <c r="T187">
        <f t="shared" si="36"/>
        <v>2.5643003790644957E-2</v>
      </c>
      <c r="U187">
        <f t="shared" si="36"/>
        <v>2.542186213368014E-2</v>
      </c>
      <c r="V187">
        <f t="shared" si="36"/>
        <v>2.5006567405204592E-2</v>
      </c>
      <c r="W187">
        <f t="shared" si="36"/>
        <v>2.4866620831576362E-2</v>
      </c>
      <c r="X187">
        <f t="shared" si="36"/>
        <v>2.4683658403149202E-2</v>
      </c>
      <c r="Y187">
        <f t="shared" si="36"/>
        <v>2.4531716342868458E-2</v>
      </c>
      <c r="Z187">
        <f t="shared" si="36"/>
        <v>2.4495496389688419E-2</v>
      </c>
      <c r="AA187">
        <f t="shared" si="36"/>
        <v>2.445582288524881E-2</v>
      </c>
      <c r="AB187">
        <f t="shared" si="36"/>
        <v>2.4391901225372523E-2</v>
      </c>
      <c r="AC187">
        <f t="shared" si="36"/>
        <v>2.4403451620881686E-2</v>
      </c>
      <c r="AD187">
        <f t="shared" si="36"/>
        <v>2.4406201796522094E-2</v>
      </c>
      <c r="AE187">
        <f t="shared" si="36"/>
        <v>2.4387427869801231E-2</v>
      </c>
      <c r="AF187">
        <f t="shared" si="36"/>
        <v>2.451575531808679E-2</v>
      </c>
    </row>
    <row r="188" spans="1:32" x14ac:dyDescent="0.25">
      <c r="A188" t="str">
        <f t="shared" ref="A188:A195" si="37">A95</f>
        <v>Small Pickup</v>
      </c>
      <c r="B188">
        <f t="shared" ref="B188:AF188" si="38">IF(B95=0,"",B37)</f>
        <v>6.8607708506439428E-3</v>
      </c>
      <c r="C188">
        <f t="shared" si="38"/>
        <v>9.2014137330140439E-3</v>
      </c>
      <c r="D188">
        <f t="shared" si="38"/>
        <v>1.2081781403493726E-2</v>
      </c>
      <c r="E188">
        <f t="shared" si="38"/>
        <v>1.4555832973839333E-2</v>
      </c>
      <c r="F188">
        <f t="shared" si="38"/>
        <v>1.6111852208315503E-2</v>
      </c>
      <c r="G188">
        <f t="shared" si="38"/>
        <v>1.7287154576621267E-2</v>
      </c>
      <c r="H188">
        <f t="shared" si="38"/>
        <v>1.8177365698780371E-2</v>
      </c>
      <c r="I188">
        <f t="shared" si="38"/>
        <v>1.8922235550178315E-2</v>
      </c>
      <c r="J188">
        <f t="shared" si="38"/>
        <v>1.9662154696898991E-2</v>
      </c>
      <c r="K188">
        <f t="shared" si="38"/>
        <v>2.0336089381299244E-2</v>
      </c>
      <c r="L188">
        <f t="shared" si="38"/>
        <v>2.0789681163141272E-2</v>
      </c>
      <c r="M188">
        <f t="shared" si="38"/>
        <v>2.1415370292441321E-2</v>
      </c>
      <c r="N188">
        <f t="shared" si="38"/>
        <v>2.1547754768958066E-2</v>
      </c>
      <c r="O188">
        <f t="shared" si="38"/>
        <v>2.2228167426613162E-2</v>
      </c>
      <c r="P188">
        <f t="shared" si="38"/>
        <v>2.2654188422508183E-2</v>
      </c>
      <c r="Q188">
        <f t="shared" si="38"/>
        <v>2.2975371420403977E-2</v>
      </c>
      <c r="R188">
        <f t="shared" si="38"/>
        <v>2.3259844363037355E-2</v>
      </c>
      <c r="S188">
        <f t="shared" si="38"/>
        <v>2.348047206436827E-2</v>
      </c>
      <c r="T188">
        <f t="shared" si="38"/>
        <v>2.3646686934914164E-2</v>
      </c>
      <c r="U188">
        <f t="shared" si="38"/>
        <v>2.3938744190254976E-2</v>
      </c>
      <c r="V188">
        <f t="shared" si="38"/>
        <v>2.3880813190709567E-2</v>
      </c>
      <c r="W188">
        <f t="shared" si="38"/>
        <v>2.4111577242525512E-2</v>
      </c>
      <c r="X188">
        <f t="shared" si="38"/>
        <v>2.419473645485656E-2</v>
      </c>
      <c r="Y188">
        <f t="shared" si="38"/>
        <v>2.4245930926210406E-2</v>
      </c>
      <c r="Z188">
        <f t="shared" si="38"/>
        <v>2.4372648459253576E-2</v>
      </c>
      <c r="AA188">
        <f t="shared" si="38"/>
        <v>2.4445762171728003E-2</v>
      </c>
      <c r="AB188">
        <f t="shared" si="38"/>
        <v>2.4444352979192899E-2</v>
      </c>
      <c r="AC188">
        <f t="shared" si="38"/>
        <v>2.4508359877329997E-2</v>
      </c>
      <c r="AD188">
        <f t="shared" si="38"/>
        <v>2.4545969958963496E-2</v>
      </c>
      <c r="AE188">
        <f t="shared" si="38"/>
        <v>2.4533112540323906E-2</v>
      </c>
      <c r="AF188">
        <f t="shared" si="38"/>
        <v>2.4694668546686664E-2</v>
      </c>
    </row>
    <row r="189" spans="1:32" x14ac:dyDescent="0.25">
      <c r="A189" t="str">
        <f t="shared" si="37"/>
        <v>Large Pickup</v>
      </c>
      <c r="B189" t="str">
        <f t="shared" ref="B189:AF189" si="39">IF(B96=0,"",B38)</f>
        <v/>
      </c>
      <c r="C189" t="str">
        <f t="shared" si="39"/>
        <v/>
      </c>
      <c r="D189" t="str">
        <f t="shared" si="39"/>
        <v/>
      </c>
      <c r="E189" t="str">
        <f t="shared" si="39"/>
        <v/>
      </c>
      <c r="F189" t="str">
        <f t="shared" si="39"/>
        <v/>
      </c>
      <c r="G189" t="str">
        <f t="shared" si="39"/>
        <v/>
      </c>
      <c r="H189" t="str">
        <f t="shared" si="39"/>
        <v/>
      </c>
      <c r="I189" t="str">
        <f t="shared" si="39"/>
        <v/>
      </c>
      <c r="J189" t="str">
        <f t="shared" si="39"/>
        <v/>
      </c>
      <c r="K189" t="str">
        <f t="shared" si="39"/>
        <v/>
      </c>
      <c r="L189" t="str">
        <f t="shared" si="39"/>
        <v/>
      </c>
      <c r="M189" t="str">
        <f t="shared" si="39"/>
        <v/>
      </c>
      <c r="N189" t="str">
        <f t="shared" si="39"/>
        <v/>
      </c>
      <c r="O189" t="str">
        <f t="shared" si="39"/>
        <v/>
      </c>
      <c r="P189" t="str">
        <f t="shared" si="39"/>
        <v/>
      </c>
      <c r="Q189" t="str">
        <f t="shared" si="39"/>
        <v/>
      </c>
      <c r="R189" t="str">
        <f t="shared" si="39"/>
        <v/>
      </c>
      <c r="S189" t="str">
        <f t="shared" si="39"/>
        <v/>
      </c>
      <c r="T189" t="str">
        <f t="shared" si="39"/>
        <v/>
      </c>
      <c r="U189" t="str">
        <f t="shared" si="39"/>
        <v/>
      </c>
      <c r="V189" t="str">
        <f t="shared" si="39"/>
        <v/>
      </c>
      <c r="W189" t="str">
        <f t="shared" si="39"/>
        <v/>
      </c>
      <c r="X189" t="str">
        <f t="shared" si="39"/>
        <v/>
      </c>
      <c r="Y189" t="str">
        <f t="shared" si="39"/>
        <v/>
      </c>
      <c r="Z189" t="str">
        <f t="shared" si="39"/>
        <v/>
      </c>
      <c r="AA189" t="str">
        <f t="shared" si="39"/>
        <v/>
      </c>
      <c r="AB189" t="str">
        <f t="shared" si="39"/>
        <v/>
      </c>
      <c r="AC189" t="str">
        <f t="shared" si="39"/>
        <v/>
      </c>
      <c r="AD189" t="str">
        <f t="shared" si="39"/>
        <v/>
      </c>
      <c r="AE189" t="str">
        <f t="shared" si="39"/>
        <v/>
      </c>
      <c r="AF189" t="str">
        <f t="shared" si="39"/>
        <v/>
      </c>
    </row>
    <row r="190" spans="1:32" x14ac:dyDescent="0.25">
      <c r="A190" t="str">
        <f t="shared" si="37"/>
        <v>Small Van</v>
      </c>
      <c r="B190" t="str">
        <f t="shared" ref="B190:AF190" si="40">IF(B97=0,"",B39)</f>
        <v/>
      </c>
      <c r="C190">
        <f t="shared" si="40"/>
        <v>3.6239819872584131E-3</v>
      </c>
      <c r="D190">
        <f t="shared" si="40"/>
        <v>4.4695884787436281E-3</v>
      </c>
      <c r="E190">
        <f t="shared" si="40"/>
        <v>4.9282168024761116E-3</v>
      </c>
      <c r="F190">
        <f t="shared" si="40"/>
        <v>5.4630217638157886E-3</v>
      </c>
      <c r="G190">
        <f t="shared" si="40"/>
        <v>5.9496437403699217E-3</v>
      </c>
      <c r="H190">
        <f t="shared" si="40"/>
        <v>6.3512542076417404E-3</v>
      </c>
      <c r="I190">
        <f t="shared" si="40"/>
        <v>6.702502269083593E-3</v>
      </c>
      <c r="J190">
        <f t="shared" si="40"/>
        <v>6.9706393061259664E-3</v>
      </c>
      <c r="K190">
        <f t="shared" si="40"/>
        <v>7.2205162662003696E-3</v>
      </c>
      <c r="L190">
        <f t="shared" si="40"/>
        <v>7.4897091103746493E-3</v>
      </c>
      <c r="M190">
        <f t="shared" si="40"/>
        <v>7.6493196214440359E-3</v>
      </c>
      <c r="N190">
        <f t="shared" si="40"/>
        <v>7.9391169654109365E-3</v>
      </c>
      <c r="O190">
        <f t="shared" si="40"/>
        <v>8.0058947304170198E-3</v>
      </c>
      <c r="P190">
        <f t="shared" si="40"/>
        <v>8.1669480281977395E-3</v>
      </c>
      <c r="Q190">
        <f t="shared" si="40"/>
        <v>8.2955640373136453E-3</v>
      </c>
      <c r="R190">
        <f t="shared" si="40"/>
        <v>8.4014874352317786E-3</v>
      </c>
      <c r="S190">
        <f t="shared" si="40"/>
        <v>8.502314784355057E-3</v>
      </c>
      <c r="T190">
        <f t="shared" si="40"/>
        <v>8.622218886638125E-3</v>
      </c>
      <c r="U190">
        <f t="shared" si="40"/>
        <v>8.666218864734003E-3</v>
      </c>
      <c r="V190">
        <f t="shared" si="40"/>
        <v>8.8111736226777395E-3</v>
      </c>
      <c r="W190">
        <f t="shared" si="40"/>
        <v>8.8357274916904746E-3</v>
      </c>
      <c r="X190">
        <f t="shared" si="40"/>
        <v>8.8953343810227008E-3</v>
      </c>
      <c r="Y190">
        <f t="shared" si="40"/>
        <v>8.9477614681420306E-3</v>
      </c>
      <c r="Z190">
        <f t="shared" si="40"/>
        <v>8.958468656447548E-3</v>
      </c>
      <c r="AA190">
        <f t="shared" si="40"/>
        <v>8.977506782628342E-3</v>
      </c>
      <c r="AB190">
        <f t="shared" si="40"/>
        <v>9.0141308124371579E-3</v>
      </c>
      <c r="AC190">
        <f t="shared" si="40"/>
        <v>9.0209246632997082E-3</v>
      </c>
      <c r="AD190">
        <f t="shared" si="40"/>
        <v>9.0305021422776074E-3</v>
      </c>
      <c r="AE190">
        <f t="shared" si="40"/>
        <v>9.0549506847388585E-3</v>
      </c>
      <c r="AF190">
        <f t="shared" si="40"/>
        <v>9.0212410773322146E-3</v>
      </c>
    </row>
    <row r="191" spans="1:32" x14ac:dyDescent="0.25">
      <c r="A191" t="str">
        <f t="shared" si="37"/>
        <v>Large Van</v>
      </c>
      <c r="B191" t="str">
        <f t="shared" ref="B191:AF191" si="41">IF(B98=0,"",B40)</f>
        <v/>
      </c>
      <c r="C191" t="str">
        <f t="shared" si="41"/>
        <v/>
      </c>
      <c r="D191" t="str">
        <f t="shared" si="41"/>
        <v/>
      </c>
      <c r="E191" t="str">
        <f t="shared" si="41"/>
        <v/>
      </c>
      <c r="F191" t="str">
        <f t="shared" si="41"/>
        <v/>
      </c>
      <c r="G191" t="str">
        <f t="shared" si="41"/>
        <v/>
      </c>
      <c r="H191" t="str">
        <f t="shared" si="41"/>
        <v/>
      </c>
      <c r="I191" t="str">
        <f t="shared" si="41"/>
        <v/>
      </c>
      <c r="J191" t="str">
        <f t="shared" si="41"/>
        <v/>
      </c>
      <c r="K191" t="str">
        <f t="shared" si="41"/>
        <v/>
      </c>
      <c r="L191" t="str">
        <f t="shared" si="41"/>
        <v/>
      </c>
      <c r="M191" t="str">
        <f t="shared" si="41"/>
        <v/>
      </c>
      <c r="N191" t="str">
        <f t="shared" si="41"/>
        <v/>
      </c>
      <c r="O191" t="str">
        <f t="shared" si="41"/>
        <v/>
      </c>
      <c r="P191" t="str">
        <f t="shared" si="41"/>
        <v/>
      </c>
      <c r="Q191" t="str">
        <f t="shared" si="41"/>
        <v/>
      </c>
      <c r="R191" t="str">
        <f t="shared" si="41"/>
        <v/>
      </c>
      <c r="S191" t="str">
        <f t="shared" si="41"/>
        <v/>
      </c>
      <c r="T191" t="str">
        <f t="shared" si="41"/>
        <v/>
      </c>
      <c r="U191" t="str">
        <f t="shared" si="41"/>
        <v/>
      </c>
      <c r="V191" t="str">
        <f t="shared" si="41"/>
        <v/>
      </c>
      <c r="W191" t="str">
        <f t="shared" si="41"/>
        <v/>
      </c>
      <c r="X191" t="str">
        <f t="shared" si="41"/>
        <v/>
      </c>
      <c r="Y191" t="str">
        <f t="shared" si="41"/>
        <v/>
      </c>
      <c r="Z191" t="str">
        <f t="shared" si="41"/>
        <v/>
      </c>
      <c r="AA191" t="str">
        <f t="shared" si="41"/>
        <v/>
      </c>
      <c r="AB191" t="str">
        <f t="shared" si="41"/>
        <v/>
      </c>
      <c r="AC191" t="str">
        <f t="shared" si="41"/>
        <v/>
      </c>
      <c r="AD191" t="str">
        <f t="shared" si="41"/>
        <v/>
      </c>
      <c r="AE191" t="str">
        <f t="shared" si="41"/>
        <v/>
      </c>
      <c r="AF191" t="str">
        <f t="shared" si="41"/>
        <v/>
      </c>
    </row>
    <row r="192" spans="1:32" x14ac:dyDescent="0.25">
      <c r="A192" t="str">
        <f t="shared" si="37"/>
        <v>Small Utility</v>
      </c>
      <c r="B192">
        <f t="shared" ref="B192:AF192" si="42">IF(B99=0,"",B41)</f>
        <v>8.1253138724290928E-3</v>
      </c>
      <c r="C192">
        <f t="shared" si="42"/>
        <v>7.1689489773972392E-3</v>
      </c>
      <c r="D192">
        <f t="shared" si="42"/>
        <v>8.7587048487599642E-3</v>
      </c>
      <c r="E192">
        <f t="shared" si="42"/>
        <v>1.0235319176703679E-2</v>
      </c>
      <c r="F192">
        <f t="shared" si="42"/>
        <v>1.1212701754136353E-2</v>
      </c>
      <c r="G192">
        <f t="shared" si="42"/>
        <v>1.1969583264301021E-2</v>
      </c>
      <c r="H192">
        <f t="shared" si="42"/>
        <v>1.2549875370384832E-2</v>
      </c>
      <c r="I192">
        <f t="shared" si="42"/>
        <v>1.3024730636188742E-2</v>
      </c>
      <c r="J192">
        <f t="shared" si="42"/>
        <v>1.3466672503763334E-2</v>
      </c>
      <c r="K192">
        <f t="shared" si="42"/>
        <v>1.3852869842575739E-2</v>
      </c>
      <c r="L192">
        <f t="shared" si="42"/>
        <v>1.416278446738665E-2</v>
      </c>
      <c r="M192">
        <f t="shared" si="42"/>
        <v>1.4466473602338849E-2</v>
      </c>
      <c r="N192">
        <f t="shared" si="42"/>
        <v>1.4676037276511851E-2</v>
      </c>
      <c r="O192">
        <f t="shared" si="42"/>
        <v>1.4935937709798492E-2</v>
      </c>
      <c r="P192">
        <f t="shared" si="42"/>
        <v>1.5113490835349514E-2</v>
      </c>
      <c r="Q192">
        <f t="shared" si="42"/>
        <v>1.5275634301456868E-2</v>
      </c>
      <c r="R192">
        <f t="shared" si="42"/>
        <v>1.5420068320323803E-2</v>
      </c>
      <c r="S192">
        <f t="shared" si="42"/>
        <v>1.5549003618023702E-2</v>
      </c>
      <c r="T192">
        <f t="shared" si="42"/>
        <v>1.5652984626907594E-2</v>
      </c>
      <c r="U192">
        <f t="shared" si="42"/>
        <v>1.5763468044817413E-2</v>
      </c>
      <c r="V192">
        <f t="shared" si="42"/>
        <v>1.5804940598405297E-2</v>
      </c>
      <c r="W192">
        <f t="shared" si="42"/>
        <v>1.5870305482669538E-2</v>
      </c>
      <c r="X192">
        <f t="shared" si="42"/>
        <v>1.5911611850225698E-2</v>
      </c>
      <c r="Y192">
        <f t="shared" si="42"/>
        <v>1.5930440387442138E-2</v>
      </c>
      <c r="Z192">
        <f t="shared" si="42"/>
        <v>1.5955562770661087E-2</v>
      </c>
      <c r="AA192">
        <f t="shared" si="42"/>
        <v>1.5967589743844789E-2</v>
      </c>
      <c r="AB192">
        <f t="shared" si="42"/>
        <v>1.5962816226214954E-2</v>
      </c>
      <c r="AC192">
        <f t="shared" si="42"/>
        <v>1.5962505574050278E-2</v>
      </c>
      <c r="AD192">
        <f t="shared" si="42"/>
        <v>1.5956300984778363E-2</v>
      </c>
      <c r="AE192">
        <f t="shared" si="42"/>
        <v>1.5942350600415871E-2</v>
      </c>
      <c r="AF192">
        <f t="shared" si="42"/>
        <v>1.5957508631332003E-2</v>
      </c>
    </row>
    <row r="193" spans="1:32" x14ac:dyDescent="0.25">
      <c r="A193" t="str">
        <f t="shared" si="37"/>
        <v>Large Utility</v>
      </c>
      <c r="B193">
        <f t="shared" ref="B193:AF193" si="43">IF(B100=0,"",B42)</f>
        <v>7.8524297683963355E-3</v>
      </c>
      <c r="C193">
        <f t="shared" si="43"/>
        <v>1.2923606174982213E-2</v>
      </c>
      <c r="D193">
        <f t="shared" si="43"/>
        <v>1.5815336616235687E-2</v>
      </c>
      <c r="E193">
        <f t="shared" si="43"/>
        <v>1.8221019102427537E-2</v>
      </c>
      <c r="F193">
        <f t="shared" si="43"/>
        <v>2.009419046825018E-2</v>
      </c>
      <c r="G193">
        <f t="shared" si="43"/>
        <v>2.1552530606916673E-2</v>
      </c>
      <c r="H193">
        <f t="shared" si="43"/>
        <v>2.2747611274961822E-2</v>
      </c>
      <c r="I193">
        <f t="shared" si="43"/>
        <v>2.3743992179562509E-2</v>
      </c>
      <c r="J193">
        <f t="shared" si="43"/>
        <v>2.4618604093206611E-2</v>
      </c>
      <c r="K193">
        <f t="shared" si="43"/>
        <v>2.5390548007829233E-2</v>
      </c>
      <c r="L193">
        <f t="shared" si="43"/>
        <v>2.6078637834831671E-2</v>
      </c>
      <c r="M193">
        <f t="shared" si="43"/>
        <v>2.6661413639751951E-2</v>
      </c>
      <c r="N193">
        <f t="shared" si="43"/>
        <v>2.7235457335091248E-2</v>
      </c>
      <c r="O193">
        <f t="shared" si="43"/>
        <v>2.7679662112476921E-2</v>
      </c>
      <c r="P193">
        <f t="shared" si="43"/>
        <v>2.8063983945438586E-2</v>
      </c>
      <c r="Q193">
        <f t="shared" si="43"/>
        <v>2.842515984680756E-2</v>
      </c>
      <c r="R193">
        <f t="shared" si="43"/>
        <v>2.8747790567637984E-2</v>
      </c>
      <c r="S193">
        <f t="shared" si="43"/>
        <v>2.903876158929319E-2</v>
      </c>
      <c r="T193">
        <f t="shared" si="43"/>
        <v>2.9298779177213571E-2</v>
      </c>
      <c r="U193">
        <f t="shared" si="43"/>
        <v>2.9510881896576014E-2</v>
      </c>
      <c r="V193">
        <f t="shared" si="43"/>
        <v>2.9716764420989167E-2</v>
      </c>
      <c r="W193">
        <f t="shared" si="43"/>
        <v>2.9852144529720341E-2</v>
      </c>
      <c r="X193">
        <f t="shared" si="43"/>
        <v>2.9980259149827774E-2</v>
      </c>
      <c r="Y193">
        <f t="shared" si="43"/>
        <v>3.0073793374763229E-2</v>
      </c>
      <c r="Z193">
        <f t="shared" si="43"/>
        <v>3.0135675617908662E-2</v>
      </c>
      <c r="AA193">
        <f t="shared" si="43"/>
        <v>3.0186000944038699E-2</v>
      </c>
      <c r="AB193">
        <f t="shared" si="43"/>
        <v>3.0227147198007155E-2</v>
      </c>
      <c r="AC193">
        <f t="shared" si="43"/>
        <v>3.0250659738903292E-2</v>
      </c>
      <c r="AD193">
        <f t="shared" si="43"/>
        <v>3.0269528125530975E-2</v>
      </c>
      <c r="AE193">
        <f t="shared" si="43"/>
        <v>3.028572323650967E-2</v>
      </c>
      <c r="AF193">
        <f t="shared" si="43"/>
        <v>3.0287568795493363E-2</v>
      </c>
    </row>
    <row r="194" spans="1:32" x14ac:dyDescent="0.25">
      <c r="A194" t="str">
        <f t="shared" si="37"/>
        <v>Small Crossover Trucks</v>
      </c>
      <c r="B194">
        <f t="shared" ref="B194:AF194" si="44">IF(B101=0,"",B43)</f>
        <v>3.7696361740607316E-2</v>
      </c>
      <c r="C194">
        <f t="shared" si="44"/>
        <v>4.2591380933535906E-2</v>
      </c>
      <c r="D194">
        <f t="shared" si="44"/>
        <v>5.3610088846429559E-2</v>
      </c>
      <c r="E194">
        <f t="shared" si="44"/>
        <v>6.3206041184804482E-2</v>
      </c>
      <c r="F194">
        <f t="shared" si="44"/>
        <v>7.0366813925295063E-2</v>
      </c>
      <c r="G194">
        <f t="shared" si="44"/>
        <v>7.6129608944358412E-2</v>
      </c>
      <c r="H194">
        <f t="shared" si="44"/>
        <v>8.0784656016935172E-2</v>
      </c>
      <c r="I194">
        <f t="shared" si="44"/>
        <v>8.4724662589124894E-2</v>
      </c>
      <c r="J194">
        <f t="shared" si="44"/>
        <v>8.8312824208890972E-2</v>
      </c>
      <c r="K194">
        <f t="shared" si="44"/>
        <v>9.1532412086000284E-2</v>
      </c>
      <c r="L194">
        <f t="shared" si="44"/>
        <v>9.4300588704703869E-2</v>
      </c>
      <c r="M194">
        <f t="shared" si="44"/>
        <v>9.689723672234149E-2</v>
      </c>
      <c r="N194">
        <f t="shared" si="44"/>
        <v>9.8968538075969392E-2</v>
      </c>
      <c r="O194">
        <f t="shared" si="44"/>
        <v>0.10115188673710176</v>
      </c>
      <c r="P194">
        <f t="shared" si="44"/>
        <v>0.10291854819412125</v>
      </c>
      <c r="Q194">
        <f t="shared" si="44"/>
        <v>0.10451731670051521</v>
      </c>
      <c r="R194">
        <f t="shared" si="44"/>
        <v>0.10599089255038975</v>
      </c>
      <c r="S194">
        <f t="shared" si="44"/>
        <v>0.10729485837677921</v>
      </c>
      <c r="T194">
        <f t="shared" si="44"/>
        <v>0.10845692496786988</v>
      </c>
      <c r="U194">
        <f t="shared" si="44"/>
        <v>0.10957437759543188</v>
      </c>
      <c r="V194">
        <f t="shared" si="44"/>
        <v>0.11035590054091597</v>
      </c>
      <c r="W194">
        <f t="shared" si="44"/>
        <v>0.11116196055760676</v>
      </c>
      <c r="X194">
        <f t="shared" si="44"/>
        <v>0.11181863010111345</v>
      </c>
      <c r="Y194">
        <f t="shared" si="44"/>
        <v>0.11231681358779999</v>
      </c>
      <c r="Z194">
        <f t="shared" si="44"/>
        <v>0.11280095584496884</v>
      </c>
      <c r="AA194">
        <f t="shared" si="44"/>
        <v>0.11319324441411197</v>
      </c>
      <c r="AB194">
        <f t="shared" si="44"/>
        <v>0.11348547999777164</v>
      </c>
      <c r="AC194">
        <f t="shared" si="44"/>
        <v>0.1137683667075569</v>
      </c>
      <c r="AD194">
        <f t="shared" si="44"/>
        <v>0.11401457418446855</v>
      </c>
      <c r="AE194">
        <f t="shared" si="44"/>
        <v>0.11420095465185348</v>
      </c>
      <c r="AF194">
        <f t="shared" si="44"/>
        <v>0.11450691751521079</v>
      </c>
    </row>
    <row r="195" spans="1:32" x14ac:dyDescent="0.25">
      <c r="A195" t="str">
        <f t="shared" si="37"/>
        <v>Large Crossover Trucks</v>
      </c>
      <c r="B195">
        <f t="shared" ref="B195:AF195" si="45">IF(B102=0,"",B44)</f>
        <v>5.9372632159122765E-2</v>
      </c>
      <c r="C195">
        <f t="shared" si="45"/>
        <v>0.10295164011470818</v>
      </c>
      <c r="D195">
        <f t="shared" si="45"/>
        <v>0.12869306777993209</v>
      </c>
      <c r="E195">
        <f t="shared" si="45"/>
        <v>0.14900155875543752</v>
      </c>
      <c r="F195">
        <f t="shared" si="45"/>
        <v>0.16540760876868763</v>
      </c>
      <c r="G195">
        <f t="shared" si="45"/>
        <v>0.17856162441872306</v>
      </c>
      <c r="H195">
        <f t="shared" si="45"/>
        <v>0.18950978560861051</v>
      </c>
      <c r="I195">
        <f t="shared" si="45"/>
        <v>0.19879236741170353</v>
      </c>
      <c r="J195">
        <f t="shared" si="45"/>
        <v>0.20694619776867501</v>
      </c>
      <c r="K195">
        <f t="shared" si="45"/>
        <v>0.21425523088298096</v>
      </c>
      <c r="L195">
        <f t="shared" si="45"/>
        <v>0.22077493657662944</v>
      </c>
      <c r="M195">
        <f t="shared" si="45"/>
        <v>0.22645481282551183</v>
      </c>
      <c r="N195">
        <f t="shared" si="45"/>
        <v>0.23170388692808783</v>
      </c>
      <c r="O195">
        <f t="shared" si="45"/>
        <v>0.23608707377580151</v>
      </c>
      <c r="P195">
        <f t="shared" si="45"/>
        <v>0.24003270988065645</v>
      </c>
      <c r="Q195">
        <f t="shared" si="45"/>
        <v>0.24365622325989275</v>
      </c>
      <c r="R195">
        <f t="shared" si="45"/>
        <v>0.24686480212174233</v>
      </c>
      <c r="S195">
        <f t="shared" si="45"/>
        <v>0.24984061183504724</v>
      </c>
      <c r="T195">
        <f t="shared" si="45"/>
        <v>0.25246142852845466</v>
      </c>
      <c r="U195">
        <f t="shared" si="45"/>
        <v>0.25469445991705691</v>
      </c>
      <c r="V195">
        <f t="shared" si="45"/>
        <v>0.25679032623984649</v>
      </c>
      <c r="W195">
        <f t="shared" si="45"/>
        <v>0.25838918086486423</v>
      </c>
      <c r="X195">
        <f t="shared" si="45"/>
        <v>0.25981852479639572</v>
      </c>
      <c r="Y195">
        <f t="shared" si="45"/>
        <v>0.26095718642348942</v>
      </c>
      <c r="Z195">
        <f t="shared" si="45"/>
        <v>0.26182259538621988</v>
      </c>
      <c r="AA195">
        <f t="shared" si="45"/>
        <v>0.26253213665805358</v>
      </c>
      <c r="AB195">
        <f t="shared" si="45"/>
        <v>0.26314199303275515</v>
      </c>
      <c r="AC195">
        <f t="shared" si="45"/>
        <v>0.26359752207581461</v>
      </c>
      <c r="AD195">
        <f t="shared" si="45"/>
        <v>0.26399374421487637</v>
      </c>
      <c r="AE195">
        <f t="shared" si="45"/>
        <v>0.26435639056312471</v>
      </c>
      <c r="AF195">
        <f t="shared" si="45"/>
        <v>0.26460545660776341</v>
      </c>
    </row>
    <row r="197" spans="1:32" x14ac:dyDescent="0.25">
      <c r="A197" t="str">
        <f t="shared" ref="A197:A205" si="46">A104</f>
        <v>300 Mile Electric Vehicle</v>
      </c>
    </row>
    <row r="198" spans="1:32" x14ac:dyDescent="0.25">
      <c r="A198" t="str">
        <f t="shared" si="46"/>
        <v>Mini-compact Cars</v>
      </c>
      <c r="B198" t="str">
        <f t="shared" ref="B198:AF198" si="47">IF(B105=0,"",B29)</f>
        <v/>
      </c>
      <c r="C198" t="str">
        <f t="shared" si="47"/>
        <v/>
      </c>
      <c r="D198" t="str">
        <f t="shared" si="47"/>
        <v/>
      </c>
      <c r="E198" t="str">
        <f t="shared" si="47"/>
        <v/>
      </c>
      <c r="F198" t="str">
        <f t="shared" si="47"/>
        <v/>
      </c>
      <c r="G198" t="str">
        <f t="shared" si="47"/>
        <v/>
      </c>
      <c r="H198" t="str">
        <f t="shared" si="47"/>
        <v/>
      </c>
      <c r="I198" t="str">
        <f t="shared" si="47"/>
        <v/>
      </c>
      <c r="J198" t="str">
        <f t="shared" si="47"/>
        <v/>
      </c>
      <c r="K198" t="str">
        <f t="shared" si="47"/>
        <v/>
      </c>
      <c r="L198" t="str">
        <f t="shared" si="47"/>
        <v/>
      </c>
      <c r="M198" t="str">
        <f t="shared" si="47"/>
        <v/>
      </c>
      <c r="N198" t="str">
        <f t="shared" si="47"/>
        <v/>
      </c>
      <c r="O198" t="str">
        <f t="shared" si="47"/>
        <v/>
      </c>
      <c r="P198" t="str">
        <f t="shared" si="47"/>
        <v/>
      </c>
      <c r="Q198" t="str">
        <f t="shared" si="47"/>
        <v/>
      </c>
      <c r="R198" t="str">
        <f t="shared" si="47"/>
        <v/>
      </c>
      <c r="S198" t="str">
        <f t="shared" si="47"/>
        <v/>
      </c>
      <c r="T198" t="str">
        <f t="shared" si="47"/>
        <v/>
      </c>
      <c r="U198" t="str">
        <f t="shared" si="47"/>
        <v/>
      </c>
      <c r="V198" t="str">
        <f t="shared" si="47"/>
        <v/>
      </c>
      <c r="W198" t="str">
        <f t="shared" si="47"/>
        <v/>
      </c>
      <c r="X198" t="str">
        <f t="shared" si="47"/>
        <v/>
      </c>
      <c r="Y198" t="str">
        <f t="shared" si="47"/>
        <v/>
      </c>
      <c r="Z198" t="str">
        <f t="shared" si="47"/>
        <v/>
      </c>
      <c r="AA198" t="str">
        <f t="shared" si="47"/>
        <v/>
      </c>
      <c r="AB198" t="str">
        <f t="shared" si="47"/>
        <v/>
      </c>
      <c r="AC198" t="str">
        <f t="shared" si="47"/>
        <v/>
      </c>
      <c r="AD198" t="str">
        <f t="shared" si="47"/>
        <v/>
      </c>
      <c r="AE198" t="str">
        <f t="shared" si="47"/>
        <v/>
      </c>
      <c r="AF198" t="str">
        <f t="shared" si="47"/>
        <v/>
      </c>
    </row>
    <row r="199" spans="1:32" x14ac:dyDescent="0.25">
      <c r="A199" t="str">
        <f t="shared" si="46"/>
        <v>Subcompact Cars</v>
      </c>
      <c r="B199">
        <f t="shared" ref="B199:AF199" si="48">IF(B106=0,"",B30)</f>
        <v>3.149834995527602E-2</v>
      </c>
      <c r="C199">
        <f t="shared" si="48"/>
        <v>4.4251872934575109E-2</v>
      </c>
      <c r="D199">
        <f t="shared" si="48"/>
        <v>3.8370644482043192E-2</v>
      </c>
      <c r="E199">
        <f t="shared" si="48"/>
        <v>3.2639460748258672E-2</v>
      </c>
      <c r="F199">
        <f t="shared" si="48"/>
        <v>3.0285580877094324E-2</v>
      </c>
      <c r="G199">
        <f t="shared" si="48"/>
        <v>2.8522237363998091E-2</v>
      </c>
      <c r="H199">
        <f t="shared" si="48"/>
        <v>2.7183696754726309E-2</v>
      </c>
      <c r="I199">
        <f t="shared" si="48"/>
        <v>2.5885846504714399E-2</v>
      </c>
      <c r="J199">
        <f t="shared" si="48"/>
        <v>2.4760624073535895E-2</v>
      </c>
      <c r="K199">
        <f t="shared" si="48"/>
        <v>2.3689715225497045E-2</v>
      </c>
      <c r="L199">
        <f t="shared" si="48"/>
        <v>2.2939548254880149E-2</v>
      </c>
      <c r="M199">
        <f t="shared" si="48"/>
        <v>2.1977457307048368E-2</v>
      </c>
      <c r="N199">
        <f t="shared" si="48"/>
        <v>2.1694621759863326E-2</v>
      </c>
      <c r="O199">
        <f t="shared" si="48"/>
        <v>2.0651311049670603E-2</v>
      </c>
      <c r="P199">
        <f t="shared" si="48"/>
        <v>2.0051935342099241E-2</v>
      </c>
      <c r="Q199">
        <f t="shared" si="48"/>
        <v>1.9537669938730857E-2</v>
      </c>
      <c r="R199">
        <f t="shared" si="48"/>
        <v>1.904878876415422E-2</v>
      </c>
      <c r="S199">
        <f t="shared" si="48"/>
        <v>1.8659920351833469E-2</v>
      </c>
      <c r="T199">
        <f t="shared" si="48"/>
        <v>1.8331040567249123E-2</v>
      </c>
      <c r="U199">
        <f t="shared" si="48"/>
        <v>1.7897402281090508E-2</v>
      </c>
      <c r="V199">
        <f t="shared" si="48"/>
        <v>1.7802245086007959E-2</v>
      </c>
      <c r="W199">
        <f t="shared" si="48"/>
        <v>1.7474774536847742E-2</v>
      </c>
      <c r="X199">
        <f t="shared" si="48"/>
        <v>1.7281427537624659E-2</v>
      </c>
      <c r="Y199">
        <f t="shared" si="48"/>
        <v>1.7140649494900389E-2</v>
      </c>
      <c r="Z199">
        <f t="shared" si="48"/>
        <v>1.6936152213430429E-2</v>
      </c>
      <c r="AA199">
        <f t="shared" si="48"/>
        <v>1.6791869703658709E-2</v>
      </c>
      <c r="AB199">
        <f t="shared" si="48"/>
        <v>1.6720466649685219E-2</v>
      </c>
      <c r="AC199">
        <f t="shared" si="48"/>
        <v>1.6601374348761678E-2</v>
      </c>
      <c r="AD199">
        <f t="shared" si="48"/>
        <v>1.6505129007296653E-2</v>
      </c>
      <c r="AE199">
        <f t="shared" si="48"/>
        <v>1.6458939655536027E-2</v>
      </c>
      <c r="AF199">
        <f t="shared" si="48"/>
        <v>1.6260786787613085E-2</v>
      </c>
    </row>
    <row r="200" spans="1:32" x14ac:dyDescent="0.25">
      <c r="A200" t="str">
        <f t="shared" si="46"/>
        <v>Compact Cars</v>
      </c>
      <c r="B200">
        <f t="shared" ref="B200:AF200" si="49">IF(B107=0,"",B31)</f>
        <v>0.1059348993973553</v>
      </c>
      <c r="C200">
        <f t="shared" si="49"/>
        <v>0.10364085832862678</v>
      </c>
      <c r="D200">
        <f t="shared" si="49"/>
        <v>8.979952678874964E-2</v>
      </c>
      <c r="E200">
        <f t="shared" si="49"/>
        <v>7.9324239694712625E-2</v>
      </c>
      <c r="F200">
        <f t="shared" si="49"/>
        <v>7.3797418454322555E-2</v>
      </c>
      <c r="G200">
        <f t="shared" si="49"/>
        <v>6.9190899419929452E-2</v>
      </c>
      <c r="H200">
        <f t="shared" si="49"/>
        <v>6.5866349819063405E-2</v>
      </c>
      <c r="I200">
        <f t="shared" si="49"/>
        <v>6.2889532586612479E-2</v>
      </c>
      <c r="J200">
        <f t="shared" si="49"/>
        <v>6.0003390339283084E-2</v>
      </c>
      <c r="K200">
        <f t="shared" si="49"/>
        <v>5.7471474363281712E-2</v>
      </c>
      <c r="L200">
        <f t="shared" si="49"/>
        <v>5.5515239002818059E-2</v>
      </c>
      <c r="M200">
        <f t="shared" si="49"/>
        <v>5.3307513571447952E-2</v>
      </c>
      <c r="N200">
        <f t="shared" si="49"/>
        <v>5.249919641672466E-2</v>
      </c>
      <c r="O200">
        <f t="shared" si="49"/>
        <v>5.0174597983607398E-2</v>
      </c>
      <c r="P200">
        <f t="shared" si="49"/>
        <v>4.8737560922132793E-2</v>
      </c>
      <c r="Q200">
        <f t="shared" si="49"/>
        <v>4.7533208479832383E-2</v>
      </c>
      <c r="R200">
        <f t="shared" si="49"/>
        <v>4.6351780249341508E-2</v>
      </c>
      <c r="S200">
        <f t="shared" si="49"/>
        <v>4.5392858646411502E-2</v>
      </c>
      <c r="T200">
        <f t="shared" si="49"/>
        <v>4.4581701442323242E-2</v>
      </c>
      <c r="U200">
        <f t="shared" si="49"/>
        <v>4.3635444955765781E-2</v>
      </c>
      <c r="V200">
        <f t="shared" si="49"/>
        <v>4.3269267789133994E-2</v>
      </c>
      <c r="W200">
        <f t="shared" si="49"/>
        <v>4.2540319382058218E-2</v>
      </c>
      <c r="X200">
        <f t="shared" si="49"/>
        <v>4.2071805605006528E-2</v>
      </c>
      <c r="Y200">
        <f t="shared" si="49"/>
        <v>4.1708627479895274E-2</v>
      </c>
      <c r="Z200">
        <f t="shared" si="49"/>
        <v>4.1269563125704803E-2</v>
      </c>
      <c r="AA200">
        <f t="shared" si="49"/>
        <v>4.0954583161837609E-2</v>
      </c>
      <c r="AB200">
        <f t="shared" si="49"/>
        <v>4.0776686901272702E-2</v>
      </c>
      <c r="AC200">
        <f t="shared" si="49"/>
        <v>4.051684269539451E-2</v>
      </c>
      <c r="AD200">
        <f t="shared" si="49"/>
        <v>4.0324460348629146E-2</v>
      </c>
      <c r="AE200">
        <f t="shared" si="49"/>
        <v>4.0205902690928289E-2</v>
      </c>
      <c r="AF200">
        <f t="shared" si="49"/>
        <v>3.9866545652647717E-2</v>
      </c>
    </row>
    <row r="201" spans="1:32" x14ac:dyDescent="0.25">
      <c r="A201" t="str">
        <f t="shared" si="46"/>
        <v>Midsize Cars</v>
      </c>
      <c r="B201">
        <f t="shared" ref="B201:AF201" si="50">IF(B108=0,"",B32)</f>
        <v>0.33951734155481927</v>
      </c>
      <c r="C201">
        <f t="shared" si="50"/>
        <v>0.2402904535366942</v>
      </c>
      <c r="D201">
        <f t="shared" si="50"/>
        <v>0.22516146669245868</v>
      </c>
      <c r="E201">
        <f t="shared" si="50"/>
        <v>0.21314430899911052</v>
      </c>
      <c r="F201">
        <f t="shared" si="50"/>
        <v>0.19786075518963406</v>
      </c>
      <c r="G201">
        <f t="shared" si="50"/>
        <v>0.18467360046441383</v>
      </c>
      <c r="H201">
        <f t="shared" si="50"/>
        <v>0.17419681701344461</v>
      </c>
      <c r="I201">
        <f t="shared" si="50"/>
        <v>0.16473900222489474</v>
      </c>
      <c r="J201">
        <f t="shared" si="50"/>
        <v>0.15742927836612455</v>
      </c>
      <c r="K201">
        <f t="shared" si="50"/>
        <v>0.1509079990168031</v>
      </c>
      <c r="L201">
        <f t="shared" si="50"/>
        <v>0.14439628902626481</v>
      </c>
      <c r="M201">
        <f t="shared" si="50"/>
        <v>0.13991491213280796</v>
      </c>
      <c r="N201">
        <f t="shared" si="50"/>
        <v>0.13309937170431424</v>
      </c>
      <c r="O201">
        <f t="shared" si="50"/>
        <v>0.13091721910774859</v>
      </c>
      <c r="P201">
        <f t="shared" si="50"/>
        <v>0.12732644305670132</v>
      </c>
      <c r="Q201">
        <f t="shared" si="50"/>
        <v>0.12399189949280975</v>
      </c>
      <c r="R201">
        <f t="shared" si="50"/>
        <v>0.12120651597017436</v>
      </c>
      <c r="S201">
        <f t="shared" si="50"/>
        <v>0.11843905061017661</v>
      </c>
      <c r="T201">
        <f t="shared" si="50"/>
        <v>0.11588520348525987</v>
      </c>
      <c r="U201">
        <f t="shared" si="50"/>
        <v>0.11422600613447029</v>
      </c>
      <c r="V201">
        <f t="shared" si="50"/>
        <v>0.11152387278795969</v>
      </c>
      <c r="W201">
        <f t="shared" si="50"/>
        <v>0.11037137419930017</v>
      </c>
      <c r="X201">
        <f t="shared" si="50"/>
        <v>0.10893008113678376</v>
      </c>
      <c r="Y201">
        <f t="shared" si="50"/>
        <v>0.1077070083666179</v>
      </c>
      <c r="Z201">
        <f t="shared" si="50"/>
        <v>0.10704367369880118</v>
      </c>
      <c r="AA201">
        <f t="shared" si="50"/>
        <v>0.10635505693600381</v>
      </c>
      <c r="AB201">
        <f t="shared" si="50"/>
        <v>0.10555560375832237</v>
      </c>
      <c r="AC201">
        <f t="shared" si="50"/>
        <v>0.10514720920105518</v>
      </c>
      <c r="AD201">
        <f t="shared" si="50"/>
        <v>0.10473342815850385</v>
      </c>
      <c r="AE201">
        <f t="shared" si="50"/>
        <v>0.10418838427547215</v>
      </c>
      <c r="AF201">
        <f t="shared" si="50"/>
        <v>0.10427042114363749</v>
      </c>
    </row>
    <row r="202" spans="1:32" x14ac:dyDescent="0.25">
      <c r="A202" t="str">
        <f t="shared" si="46"/>
        <v>Large Cars</v>
      </c>
      <c r="B202">
        <f t="shared" ref="B202:AF202" si="51">IF(B109=0,"",B33)</f>
        <v>0.14045272818149226</v>
      </c>
      <c r="C202">
        <f t="shared" si="51"/>
        <v>7.1968420746309117E-2</v>
      </c>
      <c r="D202">
        <f t="shared" si="51"/>
        <v>6.8273474577999996E-2</v>
      </c>
      <c r="E202">
        <f t="shared" si="51"/>
        <v>6.7630160605627224E-2</v>
      </c>
      <c r="F202">
        <f t="shared" si="51"/>
        <v>6.2035468982606153E-2</v>
      </c>
      <c r="G202">
        <f t="shared" si="51"/>
        <v>5.7509925608250675E-2</v>
      </c>
      <c r="H202">
        <f t="shared" si="51"/>
        <v>5.347564274563011E-2</v>
      </c>
      <c r="I202">
        <f t="shared" si="51"/>
        <v>5.0189657623701922E-2</v>
      </c>
      <c r="J202">
        <f t="shared" si="51"/>
        <v>4.783126640078076E-2</v>
      </c>
      <c r="K202">
        <f t="shared" si="51"/>
        <v>4.5668371373697156E-2</v>
      </c>
      <c r="L202">
        <f t="shared" si="51"/>
        <v>4.3360829809590752E-2</v>
      </c>
      <c r="M202">
        <f t="shared" si="51"/>
        <v>4.2014102449752809E-2</v>
      </c>
      <c r="N202">
        <f t="shared" si="51"/>
        <v>3.9338433531247219E-2</v>
      </c>
      <c r="O202">
        <f t="shared" si="51"/>
        <v>3.897456550693288E-2</v>
      </c>
      <c r="P202">
        <f t="shared" si="51"/>
        <v>3.7815210872980828E-2</v>
      </c>
      <c r="Q202">
        <f t="shared" si="51"/>
        <v>3.6710543687659095E-2</v>
      </c>
      <c r="R202">
        <f t="shared" si="51"/>
        <v>3.5823128614838669E-2</v>
      </c>
      <c r="S202">
        <f t="shared" si="51"/>
        <v>3.4897258557088542E-2</v>
      </c>
      <c r="T202">
        <f t="shared" si="51"/>
        <v>3.4028391546132609E-2</v>
      </c>
      <c r="U202">
        <f t="shared" si="51"/>
        <v>3.358781491887846E-2</v>
      </c>
      <c r="V202">
        <f t="shared" si="51"/>
        <v>3.2523165133251368E-2</v>
      </c>
      <c r="W202">
        <f t="shared" si="51"/>
        <v>3.2205154395777258E-2</v>
      </c>
      <c r="X202">
        <f t="shared" si="51"/>
        <v>3.1714255950294638E-2</v>
      </c>
      <c r="Y202">
        <f t="shared" si="51"/>
        <v>3.1273108747981108E-2</v>
      </c>
      <c r="Z202">
        <f t="shared" si="51"/>
        <v>3.1090990663849866E-2</v>
      </c>
      <c r="AA202">
        <f t="shared" si="51"/>
        <v>3.0874769011787099E-2</v>
      </c>
      <c r="AB202">
        <f t="shared" si="51"/>
        <v>3.0568339634041399E-2</v>
      </c>
      <c r="AC202">
        <f t="shared" si="51"/>
        <v>3.0443650933964592E-2</v>
      </c>
      <c r="AD202">
        <f t="shared" si="51"/>
        <v>3.0294927084139629E-2</v>
      </c>
      <c r="AE202">
        <f t="shared" si="51"/>
        <v>3.0084859172192821E-2</v>
      </c>
      <c r="AF202">
        <f t="shared" si="51"/>
        <v>3.0223687739703062E-2</v>
      </c>
    </row>
    <row r="203" spans="1:32" x14ac:dyDescent="0.25">
      <c r="A203" t="str">
        <f t="shared" si="46"/>
        <v>Two Seater Cars</v>
      </c>
      <c r="B203">
        <f t="shared" ref="B203:AF203" si="52">IF(B110=0,"",B34)</f>
        <v>8.3904796794941772E-3</v>
      </c>
      <c r="C203">
        <f t="shared" si="52"/>
        <v>7.6514403720814653E-3</v>
      </c>
      <c r="D203">
        <f t="shared" si="52"/>
        <v>6.8885457567237456E-3</v>
      </c>
      <c r="E203">
        <f t="shared" si="52"/>
        <v>6.5557858131399006E-3</v>
      </c>
      <c r="F203">
        <f t="shared" si="52"/>
        <v>6.1247478705315703E-3</v>
      </c>
      <c r="G203">
        <f t="shared" si="52"/>
        <v>5.7906902275219477E-3</v>
      </c>
      <c r="H203">
        <f t="shared" si="52"/>
        <v>5.4686235973523539E-3</v>
      </c>
      <c r="I203">
        <f t="shared" si="52"/>
        <v>5.1764717909946181E-3</v>
      </c>
      <c r="J203">
        <f t="shared" si="52"/>
        <v>4.958471508228434E-3</v>
      </c>
      <c r="K203">
        <f t="shared" si="52"/>
        <v>4.7594799063915604E-3</v>
      </c>
      <c r="L203">
        <f t="shared" si="52"/>
        <v>4.5765862373791689E-3</v>
      </c>
      <c r="M203">
        <f t="shared" si="52"/>
        <v>4.4210442161482155E-3</v>
      </c>
      <c r="N203">
        <f t="shared" si="52"/>
        <v>4.2663494600257076E-3</v>
      </c>
      <c r="O203">
        <f t="shared" si="52"/>
        <v>4.1544527917309572E-3</v>
      </c>
      <c r="P203">
        <f t="shared" si="52"/>
        <v>4.0371501210384091E-3</v>
      </c>
      <c r="Q203">
        <f t="shared" si="52"/>
        <v>3.9351951688497691E-3</v>
      </c>
      <c r="R203">
        <f t="shared" si="52"/>
        <v>3.8449257213707582E-3</v>
      </c>
      <c r="S203">
        <f t="shared" si="52"/>
        <v>3.7621138727301634E-3</v>
      </c>
      <c r="T203">
        <f t="shared" si="52"/>
        <v>3.6881646312199798E-3</v>
      </c>
      <c r="U203">
        <f t="shared" si="52"/>
        <v>3.6282664606560088E-3</v>
      </c>
      <c r="V203">
        <f t="shared" si="52"/>
        <v>3.5645154485694913E-3</v>
      </c>
      <c r="W203">
        <f t="shared" si="52"/>
        <v>3.5183110597376104E-3</v>
      </c>
      <c r="X203">
        <f t="shared" si="52"/>
        <v>3.4768635819394191E-3</v>
      </c>
      <c r="Y203">
        <f t="shared" si="52"/>
        <v>3.4419296477252006E-3</v>
      </c>
      <c r="Z203">
        <f t="shared" si="52"/>
        <v>3.4158226057301394E-3</v>
      </c>
      <c r="AA203">
        <f t="shared" si="52"/>
        <v>3.3942334725708618E-3</v>
      </c>
      <c r="AB203">
        <f t="shared" si="52"/>
        <v>3.373745577888491E-3</v>
      </c>
      <c r="AC203">
        <f t="shared" si="52"/>
        <v>3.3580377375538343E-3</v>
      </c>
      <c r="AD203">
        <f t="shared" si="52"/>
        <v>3.3437778133106428E-3</v>
      </c>
      <c r="AE203">
        <f t="shared" si="52"/>
        <v>3.3309295240169724E-3</v>
      </c>
      <c r="AF203">
        <f t="shared" si="52"/>
        <v>3.323689171021031E-3</v>
      </c>
    </row>
    <row r="204" spans="1:32" x14ac:dyDescent="0.25">
      <c r="A204" t="str">
        <f t="shared" si="46"/>
        <v>Small Crossover Cars</v>
      </c>
      <c r="B204">
        <f t="shared" ref="B204:AF204" si="53">IF(B111=0,"",B35)</f>
        <v>0.16280081736449564</v>
      </c>
      <c r="C204">
        <f t="shared" si="53"/>
        <v>0.23180548516079477</v>
      </c>
      <c r="D204">
        <f t="shared" si="53"/>
        <v>0.20547946309502499</v>
      </c>
      <c r="E204">
        <f t="shared" si="53"/>
        <v>0.18455864693885782</v>
      </c>
      <c r="F204">
        <f t="shared" si="53"/>
        <v>0.17420545355739436</v>
      </c>
      <c r="G204">
        <f t="shared" si="53"/>
        <v>0.16683248252065158</v>
      </c>
      <c r="H204">
        <f t="shared" si="53"/>
        <v>0.16022485190063465</v>
      </c>
      <c r="I204">
        <f t="shared" si="53"/>
        <v>0.15530121364812743</v>
      </c>
      <c r="J204">
        <f t="shared" si="53"/>
        <v>0.14967284204939427</v>
      </c>
      <c r="K204">
        <f t="shared" si="53"/>
        <v>0.14456517681142755</v>
      </c>
      <c r="L204">
        <f t="shared" si="53"/>
        <v>0.14092691056920664</v>
      </c>
      <c r="M204">
        <f t="shared" si="53"/>
        <v>0.136156038963655</v>
      </c>
      <c r="N204">
        <f t="shared" si="53"/>
        <v>0.13489985365377158</v>
      </c>
      <c r="O204">
        <f t="shared" si="53"/>
        <v>0.12962882736349896</v>
      </c>
      <c r="P204">
        <f t="shared" si="53"/>
        <v>0.12661297027246382</v>
      </c>
      <c r="Q204">
        <f t="shared" si="53"/>
        <v>0.1240669991652706</v>
      </c>
      <c r="R204">
        <f t="shared" si="53"/>
        <v>0.12157886323697378</v>
      </c>
      <c r="S204">
        <f t="shared" si="53"/>
        <v>0.1196388344891879</v>
      </c>
      <c r="T204">
        <f t="shared" si="53"/>
        <v>0.11804454083444689</v>
      </c>
      <c r="U204">
        <f t="shared" si="53"/>
        <v>0.11594570869830007</v>
      </c>
      <c r="V204">
        <f t="shared" si="53"/>
        <v>0.11556969837786175</v>
      </c>
      <c r="W204">
        <f t="shared" si="53"/>
        <v>0.11398905891369857</v>
      </c>
      <c r="X204">
        <f t="shared" si="53"/>
        <v>0.11315877841108428</v>
      </c>
      <c r="Y204">
        <f t="shared" si="53"/>
        <v>0.11257976551698325</v>
      </c>
      <c r="Z204">
        <f t="shared" si="53"/>
        <v>0.11174030533807355</v>
      </c>
      <c r="AA204">
        <f t="shared" si="53"/>
        <v>0.11124912401848465</v>
      </c>
      <c r="AB204">
        <f t="shared" si="53"/>
        <v>0.11111429312419946</v>
      </c>
      <c r="AC204">
        <f t="shared" si="53"/>
        <v>0.11071701597675798</v>
      </c>
      <c r="AD204">
        <f t="shared" si="53"/>
        <v>0.11045358342637791</v>
      </c>
      <c r="AE204">
        <f t="shared" si="53"/>
        <v>0.11045178623155366</v>
      </c>
      <c r="AF204">
        <f t="shared" si="53"/>
        <v>0.10972428186201245</v>
      </c>
    </row>
    <row r="205" spans="1:32" x14ac:dyDescent="0.25">
      <c r="A205" t="str">
        <f t="shared" si="46"/>
        <v>Large Crossover Cars</v>
      </c>
      <c r="B205">
        <f t="shared" ref="B205:AF205" si="54">IF(B112=0,"",B36)</f>
        <v>4.5263580465347737E-2</v>
      </c>
      <c r="C205">
        <f t="shared" si="54"/>
        <v>3.9985903854104304E-2</v>
      </c>
      <c r="D205">
        <f t="shared" si="54"/>
        <v>3.9371200870094596E-2</v>
      </c>
      <c r="E205">
        <f t="shared" si="54"/>
        <v>3.8664213350036905E-2</v>
      </c>
      <c r="F205">
        <f t="shared" si="54"/>
        <v>3.6771471755659979E-2</v>
      </c>
      <c r="G205">
        <f t="shared" si="54"/>
        <v>3.5202586451318879E-2</v>
      </c>
      <c r="H205">
        <f t="shared" si="54"/>
        <v>3.3821371081335851E-2</v>
      </c>
      <c r="I205">
        <f t="shared" si="54"/>
        <v>3.2704689788762974E-2</v>
      </c>
      <c r="J205">
        <f t="shared" si="54"/>
        <v>3.171715122731894E-2</v>
      </c>
      <c r="K205">
        <f t="shared" si="54"/>
        <v>3.0808493411948121E-2</v>
      </c>
      <c r="L205">
        <f t="shared" si="54"/>
        <v>2.985313611527798E-2</v>
      </c>
      <c r="M205">
        <f t="shared" si="54"/>
        <v>2.9209218785425685E-2</v>
      </c>
      <c r="N205">
        <f t="shared" si="54"/>
        <v>2.8142059547491438E-2</v>
      </c>
      <c r="O205">
        <f t="shared" si="54"/>
        <v>2.7873733650419147E-2</v>
      </c>
      <c r="P205">
        <f t="shared" si="54"/>
        <v>2.7361808611777085E-2</v>
      </c>
      <c r="Q205">
        <f t="shared" si="54"/>
        <v>2.6855758924296053E-2</v>
      </c>
      <c r="R205">
        <f t="shared" si="54"/>
        <v>2.6444666604085926E-2</v>
      </c>
      <c r="S205">
        <f t="shared" si="54"/>
        <v>2.6029829751235772E-2</v>
      </c>
      <c r="T205">
        <f t="shared" si="54"/>
        <v>2.5643003790644957E-2</v>
      </c>
      <c r="U205">
        <f t="shared" si="54"/>
        <v>2.542186213368014E-2</v>
      </c>
      <c r="V205">
        <f t="shared" si="54"/>
        <v>2.5006567405204592E-2</v>
      </c>
      <c r="W205">
        <f t="shared" si="54"/>
        <v>2.4866620831576362E-2</v>
      </c>
      <c r="X205">
        <f t="shared" si="54"/>
        <v>2.4683658403149202E-2</v>
      </c>
      <c r="Y205">
        <f t="shared" si="54"/>
        <v>2.4531716342868458E-2</v>
      </c>
      <c r="Z205">
        <f t="shared" si="54"/>
        <v>2.4495496389688419E-2</v>
      </c>
      <c r="AA205">
        <f t="shared" si="54"/>
        <v>2.445582288524881E-2</v>
      </c>
      <c r="AB205">
        <f t="shared" si="54"/>
        <v>2.4391901225372523E-2</v>
      </c>
      <c r="AC205">
        <f t="shared" si="54"/>
        <v>2.4403451620881686E-2</v>
      </c>
      <c r="AD205">
        <f t="shared" si="54"/>
        <v>2.4406201796522094E-2</v>
      </c>
      <c r="AE205">
        <f t="shared" si="54"/>
        <v>2.4387427869801231E-2</v>
      </c>
      <c r="AF205">
        <f t="shared" si="54"/>
        <v>2.451575531808679E-2</v>
      </c>
    </row>
    <row r="206" spans="1:32" x14ac:dyDescent="0.25">
      <c r="A206" t="str">
        <f t="shared" ref="A206:A213" si="55">A113</f>
        <v>Small Pickup</v>
      </c>
      <c r="B206" t="str">
        <f t="shared" ref="B206:AF206" si="56">IF(B113=0,"",B37)</f>
        <v/>
      </c>
      <c r="C206" t="str">
        <f t="shared" si="56"/>
        <v/>
      </c>
      <c r="D206" t="str">
        <f t="shared" si="56"/>
        <v/>
      </c>
      <c r="E206" t="str">
        <f t="shared" si="56"/>
        <v/>
      </c>
      <c r="F206" t="str">
        <f t="shared" si="56"/>
        <v/>
      </c>
      <c r="G206" t="str">
        <f t="shared" si="56"/>
        <v/>
      </c>
      <c r="H206" t="str">
        <f t="shared" si="56"/>
        <v/>
      </c>
      <c r="I206" t="str">
        <f t="shared" si="56"/>
        <v/>
      </c>
      <c r="J206" t="str">
        <f t="shared" si="56"/>
        <v/>
      </c>
      <c r="K206" t="str">
        <f t="shared" si="56"/>
        <v/>
      </c>
      <c r="L206" t="str">
        <f t="shared" si="56"/>
        <v/>
      </c>
      <c r="M206" t="str">
        <f t="shared" si="56"/>
        <v/>
      </c>
      <c r="N206" t="str">
        <f t="shared" si="56"/>
        <v/>
      </c>
      <c r="O206" t="str">
        <f t="shared" si="56"/>
        <v/>
      </c>
      <c r="P206" t="str">
        <f t="shared" si="56"/>
        <v/>
      </c>
      <c r="Q206" t="str">
        <f t="shared" si="56"/>
        <v/>
      </c>
      <c r="R206" t="str">
        <f t="shared" si="56"/>
        <v/>
      </c>
      <c r="S206" t="str">
        <f t="shared" si="56"/>
        <v/>
      </c>
      <c r="T206" t="str">
        <f t="shared" si="56"/>
        <v/>
      </c>
      <c r="U206" t="str">
        <f t="shared" si="56"/>
        <v/>
      </c>
      <c r="V206" t="str">
        <f t="shared" si="56"/>
        <v/>
      </c>
      <c r="W206" t="str">
        <f t="shared" si="56"/>
        <v/>
      </c>
      <c r="X206" t="str">
        <f t="shared" si="56"/>
        <v/>
      </c>
      <c r="Y206" t="str">
        <f t="shared" si="56"/>
        <v/>
      </c>
      <c r="Z206" t="str">
        <f t="shared" si="56"/>
        <v/>
      </c>
      <c r="AA206" t="str">
        <f t="shared" si="56"/>
        <v/>
      </c>
      <c r="AB206" t="str">
        <f t="shared" si="56"/>
        <v/>
      </c>
      <c r="AC206" t="str">
        <f t="shared" si="56"/>
        <v/>
      </c>
      <c r="AD206" t="str">
        <f t="shared" si="56"/>
        <v/>
      </c>
      <c r="AE206" t="str">
        <f t="shared" si="56"/>
        <v/>
      </c>
      <c r="AF206" t="str">
        <f t="shared" si="56"/>
        <v/>
      </c>
    </row>
    <row r="207" spans="1:32" x14ac:dyDescent="0.25">
      <c r="A207" t="str">
        <f t="shared" si="55"/>
        <v>Large Pickup</v>
      </c>
      <c r="B207" t="str">
        <f t="shared" ref="B207:AF207" si="57">IF(B114=0,"",B38)</f>
        <v/>
      </c>
      <c r="C207" t="str">
        <f t="shared" si="57"/>
        <v/>
      </c>
      <c r="D207">
        <f t="shared" si="57"/>
        <v>7.8463175730122306E-2</v>
      </c>
      <c r="E207">
        <f t="shared" si="57"/>
        <v>9.0033613731740736E-2</v>
      </c>
      <c r="F207">
        <f t="shared" si="57"/>
        <v>0.10056997427444188</v>
      </c>
      <c r="G207">
        <f t="shared" si="57"/>
        <v>0.10922273759780073</v>
      </c>
      <c r="H207">
        <f t="shared" si="57"/>
        <v>0.11649521434817872</v>
      </c>
      <c r="I207">
        <f t="shared" si="57"/>
        <v>0.12276408337791492</v>
      </c>
      <c r="J207">
        <f t="shared" si="57"/>
        <v>0.12813179209443373</v>
      </c>
      <c r="K207">
        <f t="shared" si="57"/>
        <v>0.13304933258349641</v>
      </c>
      <c r="L207">
        <f t="shared" si="57"/>
        <v>0.13746753522427307</v>
      </c>
      <c r="M207">
        <f t="shared" si="57"/>
        <v>0.14135604278617378</v>
      </c>
      <c r="N207">
        <f t="shared" si="57"/>
        <v>0.1451104218465947</v>
      </c>
      <c r="O207">
        <f t="shared" si="57"/>
        <v>0.14814833772745234</v>
      </c>
      <c r="P207">
        <f t="shared" si="57"/>
        <v>0.15107397328874692</v>
      </c>
      <c r="Q207">
        <f t="shared" si="57"/>
        <v>0.15368634011492019</v>
      </c>
      <c r="R207">
        <f t="shared" si="57"/>
        <v>0.15607898543835869</v>
      </c>
      <c r="S207">
        <f t="shared" si="57"/>
        <v>0.15815847848878745</v>
      </c>
      <c r="T207">
        <f t="shared" si="57"/>
        <v>0.16007609715473242</v>
      </c>
      <c r="U207">
        <f t="shared" si="57"/>
        <v>0.16167746192218155</v>
      </c>
      <c r="V207">
        <f t="shared" si="57"/>
        <v>0.1632707041890134</v>
      </c>
      <c r="W207">
        <f t="shared" si="57"/>
        <v>0.16453306952711355</v>
      </c>
      <c r="X207">
        <f t="shared" si="57"/>
        <v>0.16562668889090637</v>
      </c>
      <c r="Y207">
        <f t="shared" si="57"/>
        <v>0.16658292282432061</v>
      </c>
      <c r="Z207">
        <f t="shared" si="57"/>
        <v>0.16732620745664578</v>
      </c>
      <c r="AA207">
        <f t="shared" si="57"/>
        <v>0.16792964515354505</v>
      </c>
      <c r="AB207">
        <f t="shared" si="57"/>
        <v>0.16848938690925314</v>
      </c>
      <c r="AC207">
        <f t="shared" si="57"/>
        <v>0.16895177174555726</v>
      </c>
      <c r="AD207">
        <f t="shared" si="57"/>
        <v>0.16935122951050649</v>
      </c>
      <c r="AE207">
        <f t="shared" si="57"/>
        <v>0.16973016167869021</v>
      </c>
      <c r="AF207">
        <f t="shared" si="57"/>
        <v>0.1699625072638471</v>
      </c>
    </row>
    <row r="208" spans="1:32" x14ac:dyDescent="0.25">
      <c r="A208" t="str">
        <f t="shared" si="55"/>
        <v>Small Van</v>
      </c>
      <c r="B208" t="str">
        <f t="shared" ref="B208:AF208" si="58">IF(B115=0,"",B39)</f>
        <v/>
      </c>
      <c r="C208" t="str">
        <f t="shared" si="58"/>
        <v/>
      </c>
      <c r="D208" t="str">
        <f t="shared" si="58"/>
        <v/>
      </c>
      <c r="E208" t="str">
        <f t="shared" si="58"/>
        <v/>
      </c>
      <c r="F208" t="str">
        <f t="shared" si="58"/>
        <v/>
      </c>
      <c r="G208" t="str">
        <f t="shared" si="58"/>
        <v/>
      </c>
      <c r="H208" t="str">
        <f t="shared" si="58"/>
        <v/>
      </c>
      <c r="I208" t="str">
        <f t="shared" si="58"/>
        <v/>
      </c>
      <c r="J208" t="str">
        <f t="shared" si="58"/>
        <v/>
      </c>
      <c r="K208" t="str">
        <f t="shared" si="58"/>
        <v/>
      </c>
      <c r="L208">
        <f t="shared" si="58"/>
        <v>7.4897091103746493E-3</v>
      </c>
      <c r="M208">
        <f t="shared" si="58"/>
        <v>7.6493196214440359E-3</v>
      </c>
      <c r="N208">
        <f t="shared" si="58"/>
        <v>7.9391169654109365E-3</v>
      </c>
      <c r="O208">
        <f t="shared" si="58"/>
        <v>8.0058947304170198E-3</v>
      </c>
      <c r="P208">
        <f t="shared" si="58"/>
        <v>8.1669480281977395E-3</v>
      </c>
      <c r="Q208">
        <f t="shared" si="58"/>
        <v>8.2955640373136453E-3</v>
      </c>
      <c r="R208">
        <f t="shared" si="58"/>
        <v>8.4014874352317786E-3</v>
      </c>
      <c r="S208">
        <f t="shared" si="58"/>
        <v>8.502314784355057E-3</v>
      </c>
      <c r="T208">
        <f t="shared" si="58"/>
        <v>8.622218886638125E-3</v>
      </c>
      <c r="U208">
        <f t="shared" si="58"/>
        <v>8.666218864734003E-3</v>
      </c>
      <c r="V208">
        <f t="shared" si="58"/>
        <v>8.8111736226777395E-3</v>
      </c>
      <c r="W208">
        <f t="shared" si="58"/>
        <v>8.8357274916904746E-3</v>
      </c>
      <c r="X208">
        <f t="shared" si="58"/>
        <v>8.8953343810227008E-3</v>
      </c>
      <c r="Y208">
        <f t="shared" si="58"/>
        <v>8.9477614681420306E-3</v>
      </c>
      <c r="Z208">
        <f t="shared" si="58"/>
        <v>8.958468656447548E-3</v>
      </c>
      <c r="AA208">
        <f t="shared" si="58"/>
        <v>8.977506782628342E-3</v>
      </c>
      <c r="AB208">
        <f t="shared" si="58"/>
        <v>9.0141308124371579E-3</v>
      </c>
      <c r="AC208">
        <f t="shared" si="58"/>
        <v>9.0209246632997082E-3</v>
      </c>
      <c r="AD208">
        <f t="shared" si="58"/>
        <v>9.0305021422776074E-3</v>
      </c>
      <c r="AE208">
        <f t="shared" si="58"/>
        <v>9.0549506847388585E-3</v>
      </c>
      <c r="AF208">
        <f t="shared" si="58"/>
        <v>9.0212410773322146E-3</v>
      </c>
    </row>
    <row r="209" spans="1:32" x14ac:dyDescent="0.25">
      <c r="A209" t="str">
        <f t="shared" si="55"/>
        <v>Large Van</v>
      </c>
      <c r="B209" t="str">
        <f t="shared" ref="B209:AF209" si="59">IF(B116=0,"",B40)</f>
        <v/>
      </c>
      <c r="C209" t="str">
        <f t="shared" si="59"/>
        <v/>
      </c>
      <c r="D209" t="str">
        <f t="shared" si="59"/>
        <v/>
      </c>
      <c r="E209" t="str">
        <f t="shared" si="59"/>
        <v/>
      </c>
      <c r="F209" t="str">
        <f t="shared" si="59"/>
        <v/>
      </c>
      <c r="G209" t="str">
        <f t="shared" si="59"/>
        <v/>
      </c>
      <c r="H209" t="str">
        <f t="shared" si="59"/>
        <v/>
      </c>
      <c r="I209" t="str">
        <f t="shared" si="59"/>
        <v/>
      </c>
      <c r="J209" t="str">
        <f t="shared" si="59"/>
        <v/>
      </c>
      <c r="K209" t="str">
        <f t="shared" si="59"/>
        <v/>
      </c>
      <c r="L209" t="str">
        <f t="shared" si="59"/>
        <v/>
      </c>
      <c r="M209" t="str">
        <f t="shared" si="59"/>
        <v/>
      </c>
      <c r="N209" t="str">
        <f t="shared" si="59"/>
        <v/>
      </c>
      <c r="O209" t="str">
        <f t="shared" si="59"/>
        <v/>
      </c>
      <c r="P209" t="str">
        <f t="shared" si="59"/>
        <v/>
      </c>
      <c r="Q209" t="str">
        <f t="shared" si="59"/>
        <v/>
      </c>
      <c r="R209" t="str">
        <f t="shared" si="59"/>
        <v/>
      </c>
      <c r="S209" t="str">
        <f t="shared" si="59"/>
        <v/>
      </c>
      <c r="T209" t="str">
        <f t="shared" si="59"/>
        <v/>
      </c>
      <c r="U209" t="str">
        <f t="shared" si="59"/>
        <v/>
      </c>
      <c r="V209" t="str">
        <f t="shared" si="59"/>
        <v/>
      </c>
      <c r="W209" t="str">
        <f t="shared" si="59"/>
        <v/>
      </c>
      <c r="X209" t="str">
        <f t="shared" si="59"/>
        <v/>
      </c>
      <c r="Y209" t="str">
        <f t="shared" si="59"/>
        <v/>
      </c>
      <c r="Z209" t="str">
        <f t="shared" si="59"/>
        <v/>
      </c>
      <c r="AA209" t="str">
        <f t="shared" si="59"/>
        <v/>
      </c>
      <c r="AB209" t="str">
        <f t="shared" si="59"/>
        <v/>
      </c>
      <c r="AC209" t="str">
        <f t="shared" si="59"/>
        <v/>
      </c>
      <c r="AD209" t="str">
        <f t="shared" si="59"/>
        <v/>
      </c>
      <c r="AE209" t="str">
        <f t="shared" si="59"/>
        <v/>
      </c>
      <c r="AF209" t="str">
        <f t="shared" si="59"/>
        <v/>
      </c>
    </row>
    <row r="210" spans="1:32" x14ac:dyDescent="0.25">
      <c r="A210" t="str">
        <f t="shared" si="55"/>
        <v>Small Utility</v>
      </c>
      <c r="B210">
        <f t="shared" ref="B210:AF210" si="60">IF(B117=0,"",B41)</f>
        <v>8.1253138724290928E-3</v>
      </c>
      <c r="C210">
        <f t="shared" si="60"/>
        <v>7.1689489773972392E-3</v>
      </c>
      <c r="D210">
        <f t="shared" si="60"/>
        <v>8.7587048487599642E-3</v>
      </c>
      <c r="E210">
        <f t="shared" si="60"/>
        <v>1.0235319176703679E-2</v>
      </c>
      <c r="F210">
        <f t="shared" si="60"/>
        <v>1.1212701754136353E-2</v>
      </c>
      <c r="G210">
        <f t="shared" si="60"/>
        <v>1.1969583264301021E-2</v>
      </c>
      <c r="H210">
        <f t="shared" si="60"/>
        <v>1.2549875370384832E-2</v>
      </c>
      <c r="I210">
        <f t="shared" si="60"/>
        <v>1.3024730636188742E-2</v>
      </c>
      <c r="J210">
        <f t="shared" si="60"/>
        <v>1.3466672503763334E-2</v>
      </c>
      <c r="K210">
        <f t="shared" si="60"/>
        <v>1.3852869842575739E-2</v>
      </c>
      <c r="L210">
        <f t="shared" si="60"/>
        <v>1.416278446738665E-2</v>
      </c>
      <c r="M210">
        <f t="shared" si="60"/>
        <v>1.4466473602338849E-2</v>
      </c>
      <c r="N210">
        <f t="shared" si="60"/>
        <v>1.4676037276511851E-2</v>
      </c>
      <c r="O210">
        <f t="shared" si="60"/>
        <v>1.4935937709798492E-2</v>
      </c>
      <c r="P210">
        <f t="shared" si="60"/>
        <v>1.5113490835349514E-2</v>
      </c>
      <c r="Q210">
        <f t="shared" si="60"/>
        <v>1.5275634301456868E-2</v>
      </c>
      <c r="R210">
        <f t="shared" si="60"/>
        <v>1.5420068320323803E-2</v>
      </c>
      <c r="S210">
        <f t="shared" si="60"/>
        <v>1.5549003618023702E-2</v>
      </c>
      <c r="T210">
        <f t="shared" si="60"/>
        <v>1.5652984626907594E-2</v>
      </c>
      <c r="U210">
        <f t="shared" si="60"/>
        <v>1.5763468044817413E-2</v>
      </c>
      <c r="V210">
        <f t="shared" si="60"/>
        <v>1.5804940598405297E-2</v>
      </c>
      <c r="W210">
        <f t="shared" si="60"/>
        <v>1.5870305482669538E-2</v>
      </c>
      <c r="X210">
        <f t="shared" si="60"/>
        <v>1.5911611850225698E-2</v>
      </c>
      <c r="Y210">
        <f t="shared" si="60"/>
        <v>1.5930440387442138E-2</v>
      </c>
      <c r="Z210">
        <f t="shared" si="60"/>
        <v>1.5955562770661087E-2</v>
      </c>
      <c r="AA210">
        <f t="shared" si="60"/>
        <v>1.5967589743844789E-2</v>
      </c>
      <c r="AB210">
        <f t="shared" si="60"/>
        <v>1.5962816226214954E-2</v>
      </c>
      <c r="AC210">
        <f t="shared" si="60"/>
        <v>1.5962505574050278E-2</v>
      </c>
      <c r="AD210">
        <f t="shared" si="60"/>
        <v>1.5956300984778363E-2</v>
      </c>
      <c r="AE210">
        <f t="shared" si="60"/>
        <v>1.5942350600415871E-2</v>
      </c>
      <c r="AF210">
        <f t="shared" si="60"/>
        <v>1.5957508631332003E-2</v>
      </c>
    </row>
    <row r="211" spans="1:32" x14ac:dyDescent="0.25">
      <c r="A211" t="str">
        <f t="shared" si="55"/>
        <v>Large Utility</v>
      </c>
      <c r="B211">
        <f t="shared" ref="B211:AF211" si="61">IF(B118=0,"",B42)</f>
        <v>7.8524297683963355E-3</v>
      </c>
      <c r="C211">
        <f t="shared" si="61"/>
        <v>1.2923606174982213E-2</v>
      </c>
      <c r="D211">
        <f t="shared" si="61"/>
        <v>1.5815336616235687E-2</v>
      </c>
      <c r="E211">
        <f t="shared" si="61"/>
        <v>1.8221019102427537E-2</v>
      </c>
      <c r="F211">
        <f t="shared" si="61"/>
        <v>2.009419046825018E-2</v>
      </c>
      <c r="G211">
        <f t="shared" si="61"/>
        <v>2.1552530606916673E-2</v>
      </c>
      <c r="H211">
        <f t="shared" si="61"/>
        <v>2.2747611274961822E-2</v>
      </c>
      <c r="I211">
        <f t="shared" si="61"/>
        <v>2.3743992179562509E-2</v>
      </c>
      <c r="J211">
        <f t="shared" si="61"/>
        <v>2.4618604093206611E-2</v>
      </c>
      <c r="K211">
        <f t="shared" si="61"/>
        <v>2.5390548007829233E-2</v>
      </c>
      <c r="L211">
        <f t="shared" si="61"/>
        <v>2.6078637834831671E-2</v>
      </c>
      <c r="M211">
        <f t="shared" si="61"/>
        <v>2.6661413639751951E-2</v>
      </c>
      <c r="N211">
        <f t="shared" si="61"/>
        <v>2.7235457335091248E-2</v>
      </c>
      <c r="O211">
        <f t="shared" si="61"/>
        <v>2.7679662112476921E-2</v>
      </c>
      <c r="P211">
        <f t="shared" si="61"/>
        <v>2.8063983945438586E-2</v>
      </c>
      <c r="Q211">
        <f t="shared" si="61"/>
        <v>2.842515984680756E-2</v>
      </c>
      <c r="R211">
        <f t="shared" si="61"/>
        <v>2.8747790567637984E-2</v>
      </c>
      <c r="S211">
        <f t="shared" si="61"/>
        <v>2.903876158929319E-2</v>
      </c>
      <c r="T211">
        <f t="shared" si="61"/>
        <v>2.9298779177213571E-2</v>
      </c>
      <c r="U211">
        <f t="shared" si="61"/>
        <v>2.9510881896576014E-2</v>
      </c>
      <c r="V211">
        <f t="shared" si="61"/>
        <v>2.9716764420989167E-2</v>
      </c>
      <c r="W211">
        <f t="shared" si="61"/>
        <v>2.9852144529720341E-2</v>
      </c>
      <c r="X211">
        <f t="shared" si="61"/>
        <v>2.9980259149827774E-2</v>
      </c>
      <c r="Y211">
        <f t="shared" si="61"/>
        <v>3.0073793374763229E-2</v>
      </c>
      <c r="Z211">
        <f t="shared" si="61"/>
        <v>3.0135675617908662E-2</v>
      </c>
      <c r="AA211">
        <f t="shared" si="61"/>
        <v>3.0186000944038699E-2</v>
      </c>
      <c r="AB211">
        <f t="shared" si="61"/>
        <v>3.0227147198007155E-2</v>
      </c>
      <c r="AC211">
        <f t="shared" si="61"/>
        <v>3.0250659738903292E-2</v>
      </c>
      <c r="AD211">
        <f t="shared" si="61"/>
        <v>3.0269528125530975E-2</v>
      </c>
      <c r="AE211">
        <f t="shared" si="61"/>
        <v>3.028572323650967E-2</v>
      </c>
      <c r="AF211">
        <f t="shared" si="61"/>
        <v>3.0287568795493363E-2</v>
      </c>
    </row>
    <row r="212" spans="1:32" x14ac:dyDescent="0.25">
      <c r="A212" t="str">
        <f t="shared" si="55"/>
        <v>Small Crossover Trucks</v>
      </c>
      <c r="B212">
        <f t="shared" ref="B212:AF212" si="62">IF(B119=0,"",B43)</f>
        <v>3.7696361740607316E-2</v>
      </c>
      <c r="C212">
        <f t="shared" si="62"/>
        <v>4.2591380933535906E-2</v>
      </c>
      <c r="D212">
        <f t="shared" si="62"/>
        <v>5.3610088846429559E-2</v>
      </c>
      <c r="E212">
        <f t="shared" si="62"/>
        <v>6.3206041184804482E-2</v>
      </c>
      <c r="F212">
        <f t="shared" si="62"/>
        <v>7.0366813925295063E-2</v>
      </c>
      <c r="G212">
        <f t="shared" si="62"/>
        <v>7.6129608944358412E-2</v>
      </c>
      <c r="H212">
        <f t="shared" si="62"/>
        <v>8.0784656016935172E-2</v>
      </c>
      <c r="I212">
        <f t="shared" si="62"/>
        <v>8.4724662589124894E-2</v>
      </c>
      <c r="J212">
        <f t="shared" si="62"/>
        <v>8.8312824208890972E-2</v>
      </c>
      <c r="K212">
        <f t="shared" si="62"/>
        <v>9.1532412086000284E-2</v>
      </c>
      <c r="L212">
        <f t="shared" si="62"/>
        <v>9.4300588704703869E-2</v>
      </c>
      <c r="M212">
        <f t="shared" si="62"/>
        <v>9.689723672234149E-2</v>
      </c>
      <c r="N212">
        <f t="shared" si="62"/>
        <v>9.8968538075969392E-2</v>
      </c>
      <c r="O212">
        <f t="shared" si="62"/>
        <v>0.10115188673710176</v>
      </c>
      <c r="P212">
        <f t="shared" si="62"/>
        <v>0.10291854819412125</v>
      </c>
      <c r="Q212">
        <f t="shared" si="62"/>
        <v>0.10451731670051521</v>
      </c>
      <c r="R212">
        <f t="shared" si="62"/>
        <v>0.10599089255038975</v>
      </c>
      <c r="S212">
        <f t="shared" si="62"/>
        <v>0.10729485837677921</v>
      </c>
      <c r="T212">
        <f t="shared" si="62"/>
        <v>0.10845692496786988</v>
      </c>
      <c r="U212">
        <f t="shared" si="62"/>
        <v>0.10957437759543188</v>
      </c>
      <c r="V212">
        <f t="shared" si="62"/>
        <v>0.11035590054091597</v>
      </c>
      <c r="W212">
        <f t="shared" si="62"/>
        <v>0.11116196055760676</v>
      </c>
      <c r="X212">
        <f t="shared" si="62"/>
        <v>0.11181863010111345</v>
      </c>
      <c r="Y212">
        <f t="shared" si="62"/>
        <v>0.11231681358779999</v>
      </c>
      <c r="Z212">
        <f t="shared" si="62"/>
        <v>0.11280095584496884</v>
      </c>
      <c r="AA212">
        <f t="shared" si="62"/>
        <v>0.11319324441411197</v>
      </c>
      <c r="AB212">
        <f t="shared" si="62"/>
        <v>0.11348547999777164</v>
      </c>
      <c r="AC212">
        <f t="shared" si="62"/>
        <v>0.1137683667075569</v>
      </c>
      <c r="AD212">
        <f t="shared" si="62"/>
        <v>0.11401457418446855</v>
      </c>
      <c r="AE212">
        <f t="shared" si="62"/>
        <v>0.11420095465185348</v>
      </c>
      <c r="AF212">
        <f t="shared" si="62"/>
        <v>0.11450691751521079</v>
      </c>
    </row>
    <row r="213" spans="1:32" x14ac:dyDescent="0.25">
      <c r="A213" t="str">
        <f t="shared" si="55"/>
        <v>Large Crossover Trucks</v>
      </c>
      <c r="B213">
        <f t="shared" ref="B213:AF213" si="63">IF(B120=0,"",B44)</f>
        <v>5.9372632159122765E-2</v>
      </c>
      <c r="C213">
        <f t="shared" si="63"/>
        <v>0.10295164011470818</v>
      </c>
      <c r="D213">
        <f t="shared" si="63"/>
        <v>0.12869306777993209</v>
      </c>
      <c r="E213">
        <f t="shared" si="63"/>
        <v>0.14900155875543752</v>
      </c>
      <c r="F213">
        <f t="shared" si="63"/>
        <v>0.16540760876868763</v>
      </c>
      <c r="G213">
        <f t="shared" si="63"/>
        <v>0.17856162441872306</v>
      </c>
      <c r="H213">
        <f t="shared" si="63"/>
        <v>0.18950978560861051</v>
      </c>
      <c r="I213">
        <f t="shared" si="63"/>
        <v>0.19879236741170353</v>
      </c>
      <c r="J213">
        <f t="shared" si="63"/>
        <v>0.20694619776867501</v>
      </c>
      <c r="K213">
        <f t="shared" si="63"/>
        <v>0.21425523088298096</v>
      </c>
      <c r="L213">
        <f t="shared" si="63"/>
        <v>0.22077493657662944</v>
      </c>
      <c r="M213">
        <f t="shared" si="63"/>
        <v>0.22645481282551183</v>
      </c>
      <c r="N213">
        <f t="shared" si="63"/>
        <v>0.23170388692808783</v>
      </c>
      <c r="O213">
        <f t="shared" si="63"/>
        <v>0.23608707377580151</v>
      </c>
      <c r="P213">
        <f t="shared" si="63"/>
        <v>0.24003270988065645</v>
      </c>
      <c r="Q213">
        <f t="shared" si="63"/>
        <v>0.24365622325989275</v>
      </c>
      <c r="R213">
        <f t="shared" si="63"/>
        <v>0.24686480212174233</v>
      </c>
      <c r="S213">
        <f t="shared" si="63"/>
        <v>0.24984061183504724</v>
      </c>
      <c r="T213">
        <f t="shared" si="63"/>
        <v>0.25246142852845466</v>
      </c>
      <c r="U213">
        <f t="shared" si="63"/>
        <v>0.25469445991705691</v>
      </c>
      <c r="V213">
        <f t="shared" si="63"/>
        <v>0.25679032623984649</v>
      </c>
      <c r="W213">
        <f t="shared" si="63"/>
        <v>0.25838918086486423</v>
      </c>
      <c r="X213">
        <f t="shared" si="63"/>
        <v>0.25981852479639572</v>
      </c>
      <c r="Y213">
        <f t="shared" si="63"/>
        <v>0.26095718642348942</v>
      </c>
      <c r="Z213">
        <f t="shared" si="63"/>
        <v>0.26182259538621988</v>
      </c>
      <c r="AA213">
        <f t="shared" si="63"/>
        <v>0.26253213665805358</v>
      </c>
      <c r="AB213">
        <f t="shared" si="63"/>
        <v>0.26314199303275515</v>
      </c>
      <c r="AC213">
        <f t="shared" si="63"/>
        <v>0.26359752207581461</v>
      </c>
      <c r="AD213">
        <f t="shared" si="63"/>
        <v>0.26399374421487637</v>
      </c>
      <c r="AE213">
        <f t="shared" si="63"/>
        <v>0.26435639056312471</v>
      </c>
      <c r="AF213">
        <f t="shared" si="63"/>
        <v>0.26460545660776341</v>
      </c>
    </row>
    <row r="215" spans="1:32" x14ac:dyDescent="0.25">
      <c r="A215" s="18" t="str">
        <f t="shared" ref="A215:A247" si="64">A122</f>
        <v>Plug-in 10 Gasoline Hybrid</v>
      </c>
    </row>
    <row r="216" spans="1:32" x14ac:dyDescent="0.25">
      <c r="A216" s="18" t="str">
        <f t="shared" si="64"/>
        <v>Mini-compact Cars</v>
      </c>
      <c r="B216" t="str">
        <f t="shared" ref="B216:AF224" si="65">IF(B123=0,"",B48)</f>
        <v/>
      </c>
      <c r="C216" t="str">
        <f t="shared" si="65"/>
        <v/>
      </c>
      <c r="D216" t="str">
        <f t="shared" si="65"/>
        <v/>
      </c>
      <c r="E216" t="str">
        <f t="shared" si="65"/>
        <v/>
      </c>
      <c r="F216" t="str">
        <f t="shared" si="65"/>
        <v/>
      </c>
      <c r="G216" t="str">
        <f t="shared" si="65"/>
        <v/>
      </c>
      <c r="H216" t="str">
        <f t="shared" si="65"/>
        <v/>
      </c>
      <c r="I216" t="str">
        <f t="shared" si="65"/>
        <v/>
      </c>
      <c r="J216" t="str">
        <f t="shared" si="65"/>
        <v/>
      </c>
      <c r="K216" t="str">
        <f t="shared" si="65"/>
        <v/>
      </c>
      <c r="L216" t="str">
        <f t="shared" si="65"/>
        <v/>
      </c>
      <c r="M216" t="str">
        <f t="shared" si="65"/>
        <v/>
      </c>
      <c r="N216" t="str">
        <f t="shared" si="65"/>
        <v/>
      </c>
      <c r="O216" t="str">
        <f t="shared" si="65"/>
        <v/>
      </c>
      <c r="P216" t="str">
        <f t="shared" si="65"/>
        <v/>
      </c>
      <c r="Q216" t="str">
        <f t="shared" si="65"/>
        <v/>
      </c>
      <c r="R216" t="str">
        <f t="shared" si="65"/>
        <v/>
      </c>
      <c r="S216" t="str">
        <f t="shared" si="65"/>
        <v/>
      </c>
      <c r="T216" t="str">
        <f t="shared" si="65"/>
        <v/>
      </c>
      <c r="U216" t="str">
        <f t="shared" si="65"/>
        <v/>
      </c>
      <c r="V216" t="str">
        <f t="shared" si="65"/>
        <v/>
      </c>
      <c r="W216" t="str">
        <f t="shared" si="65"/>
        <v/>
      </c>
      <c r="X216" t="str">
        <f t="shared" si="65"/>
        <v/>
      </c>
      <c r="Y216" t="str">
        <f t="shared" si="65"/>
        <v/>
      </c>
      <c r="Z216" t="str">
        <f t="shared" si="65"/>
        <v/>
      </c>
      <c r="AA216" t="str">
        <f t="shared" si="65"/>
        <v/>
      </c>
      <c r="AB216" t="str">
        <f t="shared" si="65"/>
        <v/>
      </c>
      <c r="AC216" t="str">
        <f t="shared" si="65"/>
        <v/>
      </c>
      <c r="AD216" t="str">
        <f t="shared" si="65"/>
        <v/>
      </c>
      <c r="AE216" t="str">
        <f t="shared" si="65"/>
        <v/>
      </c>
      <c r="AF216" t="str">
        <f t="shared" si="65"/>
        <v/>
      </c>
    </row>
    <row r="217" spans="1:32" x14ac:dyDescent="0.25">
      <c r="A217" s="18" t="str">
        <f t="shared" si="64"/>
        <v>Subcompact Cars</v>
      </c>
      <c r="B217" t="str">
        <f t="shared" ref="B217:P217" si="66">IF(B124=0,"",B49)</f>
        <v/>
      </c>
      <c r="C217" t="str">
        <f t="shared" si="66"/>
        <v/>
      </c>
      <c r="D217" t="str">
        <f t="shared" si="66"/>
        <v/>
      </c>
      <c r="E217" t="str">
        <f t="shared" si="66"/>
        <v/>
      </c>
      <c r="F217" t="str">
        <f t="shared" si="66"/>
        <v/>
      </c>
      <c r="G217">
        <f t="shared" si="66"/>
        <v>2.3604512748602108E-2</v>
      </c>
      <c r="H217">
        <f t="shared" si="66"/>
        <v>2.1166605914109803E-2</v>
      </c>
      <c r="I217">
        <f t="shared" si="66"/>
        <v>1.9135313867645502E-2</v>
      </c>
      <c r="J217">
        <f t="shared" si="66"/>
        <v>1.7469984447099039E-2</v>
      </c>
      <c r="K217">
        <f t="shared" si="66"/>
        <v>1.6013497720320707E-2</v>
      </c>
      <c r="L217">
        <f t="shared" si="66"/>
        <v>1.4884177866744416E-2</v>
      </c>
      <c r="M217">
        <f t="shared" si="66"/>
        <v>1.3705865394915567E-2</v>
      </c>
      <c r="N217">
        <f t="shared" si="66"/>
        <v>1.3030857115691583E-2</v>
      </c>
      <c r="O217">
        <f t="shared" si="66"/>
        <v>1.196135473760798E-2</v>
      </c>
      <c r="P217">
        <f t="shared" si="66"/>
        <v>1.1224426912096545E-2</v>
      </c>
      <c r="Q217">
        <f t="shared" si="65"/>
        <v>1.0598254332617244E-2</v>
      </c>
      <c r="R217">
        <f t="shared" si="65"/>
        <v>1.0044929214091638E-2</v>
      </c>
      <c r="S217">
        <f t="shared" si="65"/>
        <v>9.6044953220929628E-3</v>
      </c>
      <c r="T217">
        <f t="shared" si="65"/>
        <v>9.2507475286715806E-3</v>
      </c>
      <c r="U217">
        <f t="shared" si="65"/>
        <v>8.89406372484783E-3</v>
      </c>
      <c r="V217">
        <f t="shared" si="65"/>
        <v>8.7499038813684156E-3</v>
      </c>
      <c r="W217">
        <f t="shared" si="65"/>
        <v>8.5187900798736563E-3</v>
      </c>
      <c r="X217">
        <f t="shared" si="65"/>
        <v>8.3870683303697343E-3</v>
      </c>
      <c r="Y217">
        <f t="shared" si="65"/>
        <v>8.3035311778740656E-3</v>
      </c>
      <c r="Z217">
        <f t="shared" si="65"/>
        <v>8.1994012749636996E-3</v>
      </c>
      <c r="AA217">
        <f t="shared" si="65"/>
        <v>8.1263103686512617E-3</v>
      </c>
      <c r="AB217">
        <f t="shared" si="65"/>
        <v>8.095973740041439E-3</v>
      </c>
      <c r="AC217">
        <f t="shared" si="65"/>
        <v>8.0424939150646139E-3</v>
      </c>
      <c r="AD217">
        <f t="shared" si="65"/>
        <v>7.9970663594756894E-3</v>
      </c>
      <c r="AE217">
        <f t="shared" si="65"/>
        <v>7.9731171756959925E-3</v>
      </c>
      <c r="AF217">
        <f t="shared" si="65"/>
        <v>7.8697414783875895E-3</v>
      </c>
    </row>
    <row r="218" spans="1:32" x14ac:dyDescent="0.25">
      <c r="A218" s="18" t="str">
        <f t="shared" si="64"/>
        <v>Compact Cars</v>
      </c>
      <c r="B218">
        <f t="shared" si="65"/>
        <v>0.11602697871901277</v>
      </c>
      <c r="C218">
        <f t="shared" si="65"/>
        <v>0.1309317853969087</v>
      </c>
      <c r="D218">
        <f t="shared" si="65"/>
        <v>9.9996684242058376E-2</v>
      </c>
      <c r="E218">
        <f t="shared" si="65"/>
        <v>7.782027348595838E-2</v>
      </c>
      <c r="F218">
        <f t="shared" si="65"/>
        <v>6.575891447317872E-2</v>
      </c>
      <c r="G218">
        <f t="shared" si="65"/>
        <v>5.7261197521148305E-2</v>
      </c>
      <c r="H218">
        <f t="shared" si="65"/>
        <v>5.1286882803333766E-2</v>
      </c>
      <c r="I218">
        <f t="shared" si="65"/>
        <v>4.6489147836644297E-2</v>
      </c>
      <c r="J218">
        <f t="shared" si="65"/>
        <v>4.2335697714536387E-2</v>
      </c>
      <c r="K218">
        <f t="shared" si="65"/>
        <v>3.884889771529839E-2</v>
      </c>
      <c r="L218">
        <f t="shared" si="65"/>
        <v>3.6020704612480081E-2</v>
      </c>
      <c r="M218">
        <f t="shared" si="65"/>
        <v>3.3244319183074113E-2</v>
      </c>
      <c r="N218">
        <f t="shared" si="65"/>
        <v>3.1533600113767386E-2</v>
      </c>
      <c r="O218">
        <f t="shared" si="65"/>
        <v>2.9061407474581177E-2</v>
      </c>
      <c r="P218">
        <f t="shared" si="65"/>
        <v>2.7281715261458714E-2</v>
      </c>
      <c r="Q218">
        <f t="shared" si="65"/>
        <v>2.578449908788389E-2</v>
      </c>
      <c r="R218">
        <f t="shared" si="65"/>
        <v>2.4442517438585252E-2</v>
      </c>
      <c r="S218">
        <f t="shared" si="65"/>
        <v>2.3364274354099733E-2</v>
      </c>
      <c r="T218">
        <f t="shared" si="65"/>
        <v>2.2498126220852916E-2</v>
      </c>
      <c r="U218">
        <f t="shared" si="65"/>
        <v>2.1684511640480571E-2</v>
      </c>
      <c r="V218">
        <f t="shared" si="65"/>
        <v>2.1267089198186744E-2</v>
      </c>
      <c r="W218">
        <f t="shared" si="65"/>
        <v>2.0738010094630163E-2</v>
      </c>
      <c r="X218">
        <f t="shared" si="65"/>
        <v>2.0418400483581973E-2</v>
      </c>
      <c r="Y218">
        <f t="shared" si="65"/>
        <v>2.0205120510088236E-2</v>
      </c>
      <c r="Z218">
        <f t="shared" si="65"/>
        <v>1.9980081912688394E-2</v>
      </c>
      <c r="AA218">
        <f t="shared" si="65"/>
        <v>1.9819690103914801E-2</v>
      </c>
      <c r="AB218">
        <f t="shared" si="65"/>
        <v>1.9743885937825216E-2</v>
      </c>
      <c r="AC218">
        <f t="shared" si="65"/>
        <v>1.9628282212649856E-2</v>
      </c>
      <c r="AD218">
        <f t="shared" si="65"/>
        <v>1.9538010589040013E-2</v>
      </c>
      <c r="AE218">
        <f t="shared" si="65"/>
        <v>1.9476733010657731E-2</v>
      </c>
      <c r="AF218">
        <f t="shared" si="65"/>
        <v>1.9294232931070118E-2</v>
      </c>
    </row>
    <row r="219" spans="1:32" x14ac:dyDescent="0.25">
      <c r="A219" s="18" t="str">
        <f t="shared" si="64"/>
        <v>Midsize Cars</v>
      </c>
      <c r="B219">
        <f t="shared" si="65"/>
        <v>0.3718620736642741</v>
      </c>
      <c r="C219">
        <f t="shared" si="65"/>
        <v>0.30356423714316383</v>
      </c>
      <c r="D219">
        <f t="shared" si="65"/>
        <v>0.25072960730952687</v>
      </c>
      <c r="E219">
        <f t="shared" si="65"/>
        <v>0.20910315033743723</v>
      </c>
      <c r="F219">
        <f t="shared" si="65"/>
        <v>0.17630845022264591</v>
      </c>
      <c r="G219">
        <f t="shared" si="65"/>
        <v>0.15283269334245067</v>
      </c>
      <c r="H219">
        <f t="shared" si="65"/>
        <v>0.13563848252444954</v>
      </c>
      <c r="I219">
        <f t="shared" si="65"/>
        <v>0.12177822785289254</v>
      </c>
      <c r="J219">
        <f t="shared" si="65"/>
        <v>0.11107502930484384</v>
      </c>
      <c r="K219">
        <f t="shared" si="65"/>
        <v>0.10200903114414846</v>
      </c>
      <c r="L219">
        <f t="shared" si="65"/>
        <v>9.3690600411345776E-2</v>
      </c>
      <c r="M219">
        <f t="shared" si="65"/>
        <v>8.725554215130682E-2</v>
      </c>
      <c r="N219">
        <f t="shared" si="65"/>
        <v>7.9946030590678924E-2</v>
      </c>
      <c r="O219">
        <f t="shared" si="65"/>
        <v>7.5827984733875184E-2</v>
      </c>
      <c r="P219">
        <f t="shared" si="65"/>
        <v>7.1273237704223863E-2</v>
      </c>
      <c r="Q219">
        <f t="shared" si="65"/>
        <v>6.7259693204463816E-2</v>
      </c>
      <c r="R219">
        <f t="shared" si="65"/>
        <v>6.3915395791367388E-2</v>
      </c>
      <c r="S219">
        <f t="shared" si="65"/>
        <v>6.0962066616045384E-2</v>
      </c>
      <c r="T219">
        <f t="shared" si="65"/>
        <v>5.8481391485554181E-2</v>
      </c>
      <c r="U219">
        <f t="shared" si="65"/>
        <v>5.6764292473227909E-2</v>
      </c>
      <c r="V219">
        <f t="shared" si="65"/>
        <v>5.48146125760045E-2</v>
      </c>
      <c r="W219">
        <f t="shared" si="65"/>
        <v>5.3805018522466663E-2</v>
      </c>
      <c r="X219">
        <f t="shared" si="65"/>
        <v>5.2866236411190606E-2</v>
      </c>
      <c r="Y219">
        <f t="shared" si="65"/>
        <v>5.2177048618480715E-2</v>
      </c>
      <c r="Z219">
        <f t="shared" si="65"/>
        <v>5.1823697823566682E-2</v>
      </c>
      <c r="AA219">
        <f t="shared" si="65"/>
        <v>5.1469801587921443E-2</v>
      </c>
      <c r="AB219">
        <f t="shared" si="65"/>
        <v>5.1109542218290047E-2</v>
      </c>
      <c r="AC219">
        <f t="shared" si="65"/>
        <v>5.0938300192513289E-2</v>
      </c>
      <c r="AD219">
        <f t="shared" si="65"/>
        <v>5.0745448561393437E-2</v>
      </c>
      <c r="AE219">
        <f t="shared" si="65"/>
        <v>5.0471428509999437E-2</v>
      </c>
      <c r="AF219">
        <f t="shared" si="65"/>
        <v>5.0463810205550283E-2</v>
      </c>
    </row>
    <row r="220" spans="1:32" x14ac:dyDescent="0.25">
      <c r="A220" s="18" t="str">
        <f t="shared" si="64"/>
        <v>Large Cars</v>
      </c>
      <c r="B220">
        <f t="shared" si="65"/>
        <v>0.15383321074025702</v>
      </c>
      <c r="C220">
        <f t="shared" si="65"/>
        <v>9.0919295463876434E-2</v>
      </c>
      <c r="D220">
        <f t="shared" si="65"/>
        <v>7.6026247839201186E-2</v>
      </c>
      <c r="E220">
        <f t="shared" si="65"/>
        <v>6.6347910985146266E-2</v>
      </c>
      <c r="F220">
        <f t="shared" si="65"/>
        <v>5.5278154501511384E-2</v>
      </c>
      <c r="G220">
        <f t="shared" si="65"/>
        <v>4.759422463486665E-2</v>
      </c>
      <c r="H220">
        <f t="shared" si="65"/>
        <v>4.1638849425572673E-2</v>
      </c>
      <c r="I220">
        <f t="shared" si="65"/>
        <v>3.7101156856674304E-2</v>
      </c>
      <c r="J220">
        <f t="shared" si="65"/>
        <v>3.3747593664240093E-2</v>
      </c>
      <c r="K220">
        <f t="shared" si="65"/>
        <v>3.0870373658876044E-2</v>
      </c>
      <c r="L220">
        <f t="shared" si="65"/>
        <v>2.8134394634309421E-2</v>
      </c>
      <c r="M220">
        <f t="shared" si="65"/>
        <v>2.6201376474967709E-2</v>
      </c>
      <c r="N220">
        <f t="shared" si="65"/>
        <v>2.3628598469007955E-2</v>
      </c>
      <c r="O220">
        <f t="shared" si="65"/>
        <v>2.257428609018022E-2</v>
      </c>
      <c r="P220">
        <f t="shared" si="65"/>
        <v>2.1167735850321955E-2</v>
      </c>
      <c r="Q220">
        <f t="shared" si="65"/>
        <v>1.991371949216893E-2</v>
      </c>
      <c r="R220">
        <f t="shared" si="65"/>
        <v>1.8890481469378204E-2</v>
      </c>
      <c r="S220">
        <f t="shared" si="65"/>
        <v>1.796205719240879E-2</v>
      </c>
      <c r="T220">
        <f t="shared" si="65"/>
        <v>1.7172405344106134E-2</v>
      </c>
      <c r="U220">
        <f t="shared" si="65"/>
        <v>1.6691370153897978E-2</v>
      </c>
      <c r="V220">
        <f t="shared" si="65"/>
        <v>1.5985319124579931E-2</v>
      </c>
      <c r="W220">
        <f t="shared" si="65"/>
        <v>1.5699713275787782E-2</v>
      </c>
      <c r="X220">
        <f t="shared" si="65"/>
        <v>1.5391646964514396E-2</v>
      </c>
      <c r="Y220">
        <f t="shared" si="65"/>
        <v>1.5149789603664981E-2</v>
      </c>
      <c r="Z220">
        <f t="shared" si="65"/>
        <v>1.5052268382832357E-2</v>
      </c>
      <c r="AA220">
        <f t="shared" si="65"/>
        <v>1.4941633062786992E-2</v>
      </c>
      <c r="AB220">
        <f t="shared" si="65"/>
        <v>1.4801050720586569E-2</v>
      </c>
      <c r="AC220">
        <f t="shared" si="65"/>
        <v>1.4748349880263049E-2</v>
      </c>
      <c r="AD220">
        <f t="shared" si="65"/>
        <v>1.4678500370414436E-2</v>
      </c>
      <c r="AE220">
        <f t="shared" si="65"/>
        <v>1.4573849373919085E-2</v>
      </c>
      <c r="AF220">
        <f t="shared" si="65"/>
        <v>1.4627373948237469E-2</v>
      </c>
    </row>
    <row r="221" spans="1:32" x14ac:dyDescent="0.25">
      <c r="A221" s="18" t="str">
        <f t="shared" si="64"/>
        <v>Two Seater Cars</v>
      </c>
      <c r="B221">
        <f t="shared" si="65"/>
        <v>9.1898138644882135E-3</v>
      </c>
      <c r="C221">
        <f t="shared" si="65"/>
        <v>9.6662336160708972E-3</v>
      </c>
      <c r="D221">
        <f t="shared" si="65"/>
        <v>7.6707724367248492E-3</v>
      </c>
      <c r="E221">
        <f t="shared" si="65"/>
        <v>6.4314898807396811E-3</v>
      </c>
      <c r="F221">
        <f t="shared" si="65"/>
        <v>5.4575997348383972E-3</v>
      </c>
      <c r="G221">
        <f t="shared" si="65"/>
        <v>4.7922755692117796E-3</v>
      </c>
      <c r="H221">
        <f t="shared" si="65"/>
        <v>4.2581478752566444E-3</v>
      </c>
      <c r="I221">
        <f t="shared" si="65"/>
        <v>3.8265471608067833E-3</v>
      </c>
      <c r="J221">
        <f t="shared" si="65"/>
        <v>3.4984748313641443E-3</v>
      </c>
      <c r="K221">
        <f t="shared" si="65"/>
        <v>3.2172577806626776E-3</v>
      </c>
      <c r="L221">
        <f t="shared" si="65"/>
        <v>2.9694884495013794E-3</v>
      </c>
      <c r="M221">
        <f t="shared" si="65"/>
        <v>2.7571086174770689E-3</v>
      </c>
      <c r="N221">
        <f t="shared" si="65"/>
        <v>2.5625793726469274E-3</v>
      </c>
      <c r="O221">
        <f t="shared" si="65"/>
        <v>2.4062822676496559E-3</v>
      </c>
      <c r="P221">
        <f t="shared" si="65"/>
        <v>2.2598664764103184E-3</v>
      </c>
      <c r="Q221">
        <f t="shared" si="65"/>
        <v>2.1346557383119399E-3</v>
      </c>
      <c r="R221">
        <f t="shared" si="65"/>
        <v>2.0275308410836034E-3</v>
      </c>
      <c r="S221">
        <f t="shared" si="65"/>
        <v>1.936407252042078E-3</v>
      </c>
      <c r="T221">
        <f t="shared" si="65"/>
        <v>1.8612298479415881E-3</v>
      </c>
      <c r="U221">
        <f t="shared" si="65"/>
        <v>1.8030568126580875E-3</v>
      </c>
      <c r="V221">
        <f t="shared" si="65"/>
        <v>1.7519794502295469E-3</v>
      </c>
      <c r="W221">
        <f t="shared" si="65"/>
        <v>1.7151439230533904E-3</v>
      </c>
      <c r="X221">
        <f t="shared" si="65"/>
        <v>1.687400671825988E-3</v>
      </c>
      <c r="Y221">
        <f t="shared" si="65"/>
        <v>1.6673913173732623E-3</v>
      </c>
      <c r="Z221">
        <f t="shared" si="65"/>
        <v>1.6537227509246949E-3</v>
      </c>
      <c r="AA221">
        <f t="shared" si="65"/>
        <v>1.6426160486325068E-3</v>
      </c>
      <c r="AB221">
        <f t="shared" si="65"/>
        <v>1.6335522313117E-3</v>
      </c>
      <c r="AC221">
        <f t="shared" si="65"/>
        <v>1.6267929090369886E-3</v>
      </c>
      <c r="AD221">
        <f t="shared" si="65"/>
        <v>1.6201274799225267E-3</v>
      </c>
      <c r="AE221">
        <f t="shared" si="65"/>
        <v>1.6135845901859025E-3</v>
      </c>
      <c r="AF221">
        <f t="shared" si="65"/>
        <v>1.6085675848340295E-3</v>
      </c>
    </row>
    <row r="222" spans="1:32" x14ac:dyDescent="0.25">
      <c r="A222" s="18" t="str">
        <f t="shared" si="64"/>
        <v>Small Crossover Cars</v>
      </c>
      <c r="B222">
        <f t="shared" si="65"/>
        <v>0.17831033096029725</v>
      </c>
      <c r="C222">
        <f t="shared" si="65"/>
        <v>0.29284498919010082</v>
      </c>
      <c r="D222">
        <f t="shared" si="65"/>
        <v>0.22881261988916321</v>
      </c>
      <c r="E222">
        <f t="shared" si="65"/>
        <v>0.18105946472674078</v>
      </c>
      <c r="F222">
        <f t="shared" si="65"/>
        <v>0.15522984084236641</v>
      </c>
      <c r="G222">
        <f t="shared" si="65"/>
        <v>0.13806769119418238</v>
      </c>
      <c r="H222">
        <f t="shared" si="65"/>
        <v>0.12475920138557645</v>
      </c>
      <c r="I222">
        <f t="shared" si="65"/>
        <v>0.11480163365111393</v>
      </c>
      <c r="J222">
        <f t="shared" si="65"/>
        <v>0.10560243614985064</v>
      </c>
      <c r="K222">
        <f t="shared" si="65"/>
        <v>9.7721484081663659E-2</v>
      </c>
      <c r="L222">
        <f t="shared" si="65"/>
        <v>9.1439516585799213E-2</v>
      </c>
      <c r="M222">
        <f t="shared" si="65"/>
        <v>8.491138518295506E-2</v>
      </c>
      <c r="N222">
        <f t="shared" si="65"/>
        <v>8.1027488625875763E-2</v>
      </c>
      <c r="O222">
        <f t="shared" si="65"/>
        <v>7.5081741037438227E-2</v>
      </c>
      <c r="P222">
        <f t="shared" si="65"/>
        <v>7.0873858642611268E-2</v>
      </c>
      <c r="Q222">
        <f t="shared" si="65"/>
        <v>6.7300431195817564E-2</v>
      </c>
      <c r="R222">
        <f t="shared" si="65"/>
        <v>6.4111744335328305E-2</v>
      </c>
      <c r="S222">
        <f t="shared" si="65"/>
        <v>6.1579610444540571E-2</v>
      </c>
      <c r="T222">
        <f t="shared" si="65"/>
        <v>5.9571099654235508E-2</v>
      </c>
      <c r="U222">
        <f t="shared" si="65"/>
        <v>5.7618893825439027E-2</v>
      </c>
      <c r="V222">
        <f t="shared" si="65"/>
        <v>5.6803158675746014E-2</v>
      </c>
      <c r="W222">
        <f t="shared" si="65"/>
        <v>5.5568606178040894E-2</v>
      </c>
      <c r="X222">
        <f t="shared" si="65"/>
        <v>5.4918519008261377E-2</v>
      </c>
      <c r="Y222">
        <f t="shared" si="65"/>
        <v>5.4537582910504201E-2</v>
      </c>
      <c r="Z222">
        <f t="shared" si="65"/>
        <v>5.4097506358456122E-2</v>
      </c>
      <c r="AA222">
        <f t="shared" si="65"/>
        <v>5.3838251842664275E-2</v>
      </c>
      <c r="AB222">
        <f t="shared" si="65"/>
        <v>5.3801034272791745E-2</v>
      </c>
      <c r="AC222">
        <f t="shared" si="65"/>
        <v>5.3636579031398499E-2</v>
      </c>
      <c r="AD222">
        <f t="shared" si="65"/>
        <v>5.3516978625985506E-2</v>
      </c>
      <c r="AE222">
        <f t="shared" si="65"/>
        <v>5.3505575226584806E-2</v>
      </c>
      <c r="AF222">
        <f t="shared" si="65"/>
        <v>5.3103318027240658E-2</v>
      </c>
    </row>
    <row r="223" spans="1:32" x14ac:dyDescent="0.25">
      <c r="A223" s="18" t="str">
        <f t="shared" si="64"/>
        <v>Large Crossover Cars</v>
      </c>
      <c r="B223">
        <f t="shared" si="65"/>
        <v>4.9575697124137126E-2</v>
      </c>
      <c r="C223">
        <f t="shared" si="65"/>
        <v>5.0515075490077492E-2</v>
      </c>
      <c r="D223">
        <f t="shared" si="65"/>
        <v>4.384198539151702E-2</v>
      </c>
      <c r="E223">
        <f t="shared" si="65"/>
        <v>3.7931150283938633E-2</v>
      </c>
      <c r="F223">
        <f t="shared" si="65"/>
        <v>3.2766079313872237E-2</v>
      </c>
      <c r="G223">
        <f t="shared" si="65"/>
        <v>2.9133054678339151E-2</v>
      </c>
      <c r="H223">
        <f t="shared" si="65"/>
        <v>2.6335036018566464E-2</v>
      </c>
      <c r="I223">
        <f t="shared" si="65"/>
        <v>2.4175933514014522E-2</v>
      </c>
      <c r="J223">
        <f t="shared" si="65"/>
        <v>2.237819761739241E-2</v>
      </c>
      <c r="K223">
        <f t="shared" si="65"/>
        <v>2.0825566467247199E-2</v>
      </c>
      <c r="L223">
        <f t="shared" si="65"/>
        <v>1.9370014739736659E-2</v>
      </c>
      <c r="M223">
        <f t="shared" si="65"/>
        <v>1.8215829764587538E-2</v>
      </c>
      <c r="N223">
        <f t="shared" si="65"/>
        <v>1.6903505438527422E-2</v>
      </c>
      <c r="O223">
        <f t="shared" si="65"/>
        <v>1.6144622259204312E-2</v>
      </c>
      <c r="P223">
        <f t="shared" si="65"/>
        <v>1.5316258291580608E-2</v>
      </c>
      <c r="Q223">
        <f t="shared" si="65"/>
        <v>1.4567968660936119E-2</v>
      </c>
      <c r="R223">
        <f t="shared" si="65"/>
        <v>1.3944970854428529E-2</v>
      </c>
      <c r="S223">
        <f t="shared" si="65"/>
        <v>1.3397880235649322E-2</v>
      </c>
      <c r="T223">
        <f t="shared" si="65"/>
        <v>1.2940724945415535E-2</v>
      </c>
      <c r="U223">
        <f t="shared" si="65"/>
        <v>1.2633322885083547E-2</v>
      </c>
      <c r="V223">
        <f t="shared" si="65"/>
        <v>1.2290868940484083E-2</v>
      </c>
      <c r="W223">
        <f t="shared" si="65"/>
        <v>1.2122246408005717E-2</v>
      </c>
      <c r="X223">
        <f t="shared" si="65"/>
        <v>1.1979538682206166E-2</v>
      </c>
      <c r="Y223">
        <f t="shared" si="65"/>
        <v>1.1884022922257109E-2</v>
      </c>
      <c r="Z223">
        <f t="shared" si="65"/>
        <v>1.1859152055164362E-2</v>
      </c>
      <c r="AA223">
        <f t="shared" si="65"/>
        <v>1.1835228035565007E-2</v>
      </c>
      <c r="AB223">
        <f t="shared" si="65"/>
        <v>1.1810447395259644E-2</v>
      </c>
      <c r="AC223">
        <f t="shared" si="65"/>
        <v>1.1822190563527308E-2</v>
      </c>
      <c r="AD223">
        <f t="shared" si="65"/>
        <v>1.1825294747060559E-2</v>
      </c>
      <c r="AE223">
        <f t="shared" si="65"/>
        <v>1.1813872830766313E-2</v>
      </c>
      <c r="AF223">
        <f t="shared" si="65"/>
        <v>1.1864902911568727E-2</v>
      </c>
    </row>
    <row r="224" spans="1:32" x14ac:dyDescent="0.25">
      <c r="A224" s="18" t="str">
        <f t="shared" si="64"/>
        <v>Small Pickup</v>
      </c>
      <c r="B224" t="str">
        <f t="shared" si="65"/>
        <v/>
      </c>
      <c r="C224" t="str">
        <f t="shared" si="65"/>
        <v/>
      </c>
      <c r="D224" t="str">
        <f t="shared" si="65"/>
        <v/>
      </c>
      <c r="E224" t="str">
        <f t="shared" si="65"/>
        <v/>
      </c>
      <c r="F224" t="str">
        <f t="shared" si="65"/>
        <v/>
      </c>
      <c r="G224" t="str">
        <f t="shared" si="65"/>
        <v/>
      </c>
      <c r="H224" t="str">
        <f t="shared" ref="B224:AF231" si="67">IF(H131=0,"",H56)</f>
        <v/>
      </c>
      <c r="I224" t="str">
        <f t="shared" si="67"/>
        <v/>
      </c>
      <c r="J224" t="str">
        <f t="shared" si="67"/>
        <v/>
      </c>
      <c r="K224" t="str">
        <f t="shared" si="67"/>
        <v/>
      </c>
      <c r="L224" t="str">
        <f t="shared" si="67"/>
        <v/>
      </c>
      <c r="M224" t="str">
        <f t="shared" si="67"/>
        <v/>
      </c>
      <c r="N224" t="str">
        <f t="shared" si="67"/>
        <v/>
      </c>
      <c r="O224" t="str">
        <f t="shared" si="67"/>
        <v/>
      </c>
      <c r="P224" t="str">
        <f t="shared" si="67"/>
        <v/>
      </c>
      <c r="Q224" t="str">
        <f t="shared" si="67"/>
        <v/>
      </c>
      <c r="R224" t="str">
        <f t="shared" si="67"/>
        <v/>
      </c>
      <c r="S224" t="str">
        <f t="shared" si="67"/>
        <v/>
      </c>
      <c r="T224" t="str">
        <f t="shared" si="67"/>
        <v/>
      </c>
      <c r="U224" t="str">
        <f t="shared" si="67"/>
        <v/>
      </c>
      <c r="V224" t="str">
        <f t="shared" si="67"/>
        <v/>
      </c>
      <c r="W224" t="str">
        <f t="shared" si="67"/>
        <v/>
      </c>
      <c r="X224" t="str">
        <f t="shared" si="67"/>
        <v/>
      </c>
      <c r="Y224" t="str">
        <f t="shared" si="67"/>
        <v/>
      </c>
      <c r="Z224" t="str">
        <f t="shared" si="67"/>
        <v/>
      </c>
      <c r="AA224" t="str">
        <f t="shared" si="67"/>
        <v/>
      </c>
      <c r="AB224" t="str">
        <f t="shared" si="67"/>
        <v/>
      </c>
      <c r="AC224" t="str">
        <f t="shared" si="67"/>
        <v/>
      </c>
      <c r="AD224" t="str">
        <f t="shared" si="67"/>
        <v/>
      </c>
      <c r="AE224" t="str">
        <f t="shared" si="67"/>
        <v/>
      </c>
      <c r="AF224" t="str">
        <f t="shared" si="67"/>
        <v/>
      </c>
    </row>
    <row r="225" spans="1:32" x14ac:dyDescent="0.25">
      <c r="A225" s="18" t="str">
        <f t="shared" si="64"/>
        <v>Large Pickup</v>
      </c>
      <c r="B225" t="str">
        <f t="shared" si="67"/>
        <v/>
      </c>
      <c r="C225" t="str">
        <f t="shared" si="67"/>
        <v/>
      </c>
      <c r="D225" t="str">
        <f t="shared" si="67"/>
        <v/>
      </c>
      <c r="E225" t="str">
        <f t="shared" si="67"/>
        <v/>
      </c>
      <c r="F225" t="str">
        <f t="shared" si="67"/>
        <v/>
      </c>
      <c r="G225" t="str">
        <f t="shared" si="67"/>
        <v/>
      </c>
      <c r="H225" t="str">
        <f t="shared" si="67"/>
        <v/>
      </c>
      <c r="I225" t="str">
        <f t="shared" si="67"/>
        <v/>
      </c>
      <c r="J225" t="str">
        <f t="shared" si="67"/>
        <v/>
      </c>
      <c r="K225" t="str">
        <f t="shared" si="67"/>
        <v/>
      </c>
      <c r="L225" t="str">
        <f t="shared" si="67"/>
        <v/>
      </c>
      <c r="M225" t="str">
        <f t="shared" si="67"/>
        <v/>
      </c>
      <c r="N225" t="str">
        <f t="shared" si="67"/>
        <v/>
      </c>
      <c r="O225" t="str">
        <f t="shared" si="67"/>
        <v/>
      </c>
      <c r="P225" t="str">
        <f t="shared" si="67"/>
        <v/>
      </c>
      <c r="Q225" t="str">
        <f t="shared" si="67"/>
        <v/>
      </c>
      <c r="R225" t="str">
        <f t="shared" si="67"/>
        <v/>
      </c>
      <c r="S225" t="str">
        <f t="shared" si="67"/>
        <v/>
      </c>
      <c r="T225" t="str">
        <f t="shared" si="67"/>
        <v/>
      </c>
      <c r="U225" t="str">
        <f t="shared" si="67"/>
        <v/>
      </c>
      <c r="V225" t="str">
        <f t="shared" si="67"/>
        <v/>
      </c>
      <c r="W225" t="str">
        <f t="shared" si="67"/>
        <v/>
      </c>
      <c r="X225" t="str">
        <f t="shared" si="67"/>
        <v/>
      </c>
      <c r="Y225" t="str">
        <f t="shared" si="67"/>
        <v/>
      </c>
      <c r="Z225" t="str">
        <f t="shared" si="67"/>
        <v/>
      </c>
      <c r="AA225" t="str">
        <f t="shared" si="67"/>
        <v/>
      </c>
      <c r="AB225" t="str">
        <f t="shared" si="67"/>
        <v/>
      </c>
      <c r="AC225" t="str">
        <f t="shared" si="67"/>
        <v/>
      </c>
      <c r="AD225" t="str">
        <f t="shared" si="67"/>
        <v/>
      </c>
      <c r="AE225" t="str">
        <f t="shared" si="67"/>
        <v/>
      </c>
      <c r="AF225" t="str">
        <f t="shared" si="67"/>
        <v/>
      </c>
    </row>
    <row r="226" spans="1:32" x14ac:dyDescent="0.25">
      <c r="A226" s="18" t="str">
        <f t="shared" si="64"/>
        <v>Small Van</v>
      </c>
      <c r="B226">
        <f t="shared" si="67"/>
        <v>2.4421239574680541E-3</v>
      </c>
      <c r="C226">
        <f t="shared" si="67"/>
        <v>8.6912790669149351E-4</v>
      </c>
      <c r="D226">
        <f t="shared" si="67"/>
        <v>3.4101707384972531E-3</v>
      </c>
      <c r="E226">
        <f t="shared" si="67"/>
        <v>5.083889143331655E-3</v>
      </c>
      <c r="F226">
        <f t="shared" si="67"/>
        <v>6.2962220488249959E-3</v>
      </c>
      <c r="G226">
        <f t="shared" si="67"/>
        <v>7.2029455257891688E-3</v>
      </c>
      <c r="H226">
        <f t="shared" si="67"/>
        <v>7.8886632552276747E-3</v>
      </c>
      <c r="I226">
        <f t="shared" si="67"/>
        <v>8.4429503548258678E-3</v>
      </c>
      <c r="J226">
        <f t="shared" si="67"/>
        <v>8.8527107380816511E-3</v>
      </c>
      <c r="K226">
        <f t="shared" si="67"/>
        <v>9.2117826922693807E-3</v>
      </c>
      <c r="L226">
        <f t="shared" si="67"/>
        <v>9.5851231832612665E-3</v>
      </c>
      <c r="M226">
        <f t="shared" si="67"/>
        <v>9.8105062270316609E-3</v>
      </c>
      <c r="N226">
        <f t="shared" si="67"/>
        <v>1.0195266519000009E-2</v>
      </c>
      <c r="O226">
        <f t="shared" si="67"/>
        <v>1.0290343528944607E-2</v>
      </c>
      <c r="P226">
        <f t="shared" si="67"/>
        <v>1.050080930511481E-2</v>
      </c>
      <c r="Q226">
        <f t="shared" si="67"/>
        <v>1.0664455836107452E-2</v>
      </c>
      <c r="R226">
        <f t="shared" si="67"/>
        <v>1.0793458124215536E-2</v>
      </c>
      <c r="S226">
        <f t="shared" si="67"/>
        <v>1.0909042153342116E-2</v>
      </c>
      <c r="T226">
        <f t="shared" si="67"/>
        <v>1.104317148498829E-2</v>
      </c>
      <c r="U226">
        <f t="shared" si="67"/>
        <v>1.107489163850643E-2</v>
      </c>
      <c r="V226">
        <f t="shared" si="67"/>
        <v>1.1232169358377451E-2</v>
      </c>
      <c r="W226">
        <f t="shared" si="67"/>
        <v>1.1236558090404799E-2</v>
      </c>
      <c r="X226">
        <f t="shared" si="67"/>
        <v>1.1283573960328435E-2</v>
      </c>
      <c r="Y226">
        <f t="shared" si="67"/>
        <v>1.1322947871654646E-2</v>
      </c>
      <c r="Z226">
        <f t="shared" si="67"/>
        <v>1.1312470194299696E-2</v>
      </c>
      <c r="AA226">
        <f t="shared" si="67"/>
        <v>1.1317139888649179E-2</v>
      </c>
      <c r="AB226">
        <f t="shared" si="67"/>
        <v>1.1345608259862229E-2</v>
      </c>
      <c r="AC226">
        <f t="shared" si="67"/>
        <v>1.1339202134565055E-2</v>
      </c>
      <c r="AD226">
        <f t="shared" si="67"/>
        <v>1.1339124271218689E-2</v>
      </c>
      <c r="AE226">
        <f t="shared" si="67"/>
        <v>1.1360309121829681E-2</v>
      </c>
      <c r="AF226">
        <f t="shared" si="67"/>
        <v>1.1310316321675059E-2</v>
      </c>
    </row>
    <row r="227" spans="1:32" x14ac:dyDescent="0.25">
      <c r="A227" s="18" t="str">
        <f t="shared" si="64"/>
        <v>Large Van</v>
      </c>
      <c r="B227" t="str">
        <f t="shared" si="67"/>
        <v/>
      </c>
      <c r="C227" t="str">
        <f t="shared" si="67"/>
        <v/>
      </c>
      <c r="D227" t="str">
        <f t="shared" si="67"/>
        <v/>
      </c>
      <c r="E227" t="str">
        <f t="shared" si="67"/>
        <v/>
      </c>
      <c r="F227" t="str">
        <f t="shared" si="67"/>
        <v/>
      </c>
      <c r="G227" t="str">
        <f t="shared" si="67"/>
        <v/>
      </c>
      <c r="H227" t="str">
        <f t="shared" si="67"/>
        <v/>
      </c>
      <c r="I227" t="str">
        <f t="shared" si="67"/>
        <v/>
      </c>
      <c r="J227" t="str">
        <f t="shared" si="67"/>
        <v/>
      </c>
      <c r="K227" t="str">
        <f t="shared" si="67"/>
        <v/>
      </c>
      <c r="L227" t="str">
        <f t="shared" si="67"/>
        <v/>
      </c>
      <c r="M227" t="str">
        <f t="shared" si="67"/>
        <v/>
      </c>
      <c r="N227" t="str">
        <f t="shared" si="67"/>
        <v/>
      </c>
      <c r="O227" t="str">
        <f t="shared" si="67"/>
        <v/>
      </c>
      <c r="P227" t="str">
        <f t="shared" si="67"/>
        <v/>
      </c>
      <c r="Q227" t="str">
        <f t="shared" si="67"/>
        <v/>
      </c>
      <c r="R227" t="str">
        <f t="shared" si="67"/>
        <v/>
      </c>
      <c r="S227" t="str">
        <f t="shared" si="67"/>
        <v/>
      </c>
      <c r="T227" t="str">
        <f t="shared" si="67"/>
        <v/>
      </c>
      <c r="U227" t="str">
        <f t="shared" si="67"/>
        <v/>
      </c>
      <c r="V227" t="str">
        <f t="shared" si="67"/>
        <v/>
      </c>
      <c r="W227" t="str">
        <f t="shared" si="67"/>
        <v/>
      </c>
      <c r="X227" t="str">
        <f t="shared" si="67"/>
        <v/>
      </c>
      <c r="Y227" t="str">
        <f t="shared" si="67"/>
        <v/>
      </c>
      <c r="Z227" t="str">
        <f t="shared" si="67"/>
        <v/>
      </c>
      <c r="AA227" t="str">
        <f t="shared" si="67"/>
        <v/>
      </c>
      <c r="AB227" t="str">
        <f t="shared" si="67"/>
        <v/>
      </c>
      <c r="AC227" t="str">
        <f t="shared" si="67"/>
        <v/>
      </c>
      <c r="AD227" t="str">
        <f t="shared" si="67"/>
        <v/>
      </c>
      <c r="AE227" t="str">
        <f t="shared" si="67"/>
        <v/>
      </c>
      <c r="AF227" t="str">
        <f t="shared" si="67"/>
        <v/>
      </c>
    </row>
    <row r="228" spans="1:32" x14ac:dyDescent="0.25">
      <c r="A228" s="18" t="str">
        <f t="shared" si="64"/>
        <v>Small Utility</v>
      </c>
      <c r="B228">
        <f t="shared" si="67"/>
        <v>4.1490435971621243E-3</v>
      </c>
      <c r="C228">
        <f t="shared" si="67"/>
        <v>1.7193059015773453E-3</v>
      </c>
      <c r="D228">
        <f t="shared" si="67"/>
        <v>6.6826463161931016E-3</v>
      </c>
      <c r="E228">
        <f t="shared" si="67"/>
        <v>1.05586320826701E-2</v>
      </c>
      <c r="F228">
        <f t="shared" si="67"/>
        <v>1.2922822398199866E-2</v>
      </c>
      <c r="G228">
        <f t="shared" si="67"/>
        <v>1.4490994752199638E-2</v>
      </c>
      <c r="H228">
        <f t="shared" si="67"/>
        <v>1.5587746523029125E-2</v>
      </c>
      <c r="I228">
        <f t="shared" si="67"/>
        <v>1.6406880554679242E-2</v>
      </c>
      <c r="J228">
        <f t="shared" si="67"/>
        <v>1.7102671798772343E-2</v>
      </c>
      <c r="K228">
        <f t="shared" si="67"/>
        <v>1.7673199803100961E-2</v>
      </c>
      <c r="L228">
        <f t="shared" si="67"/>
        <v>1.8125141008458974E-2</v>
      </c>
      <c r="M228">
        <f t="shared" si="67"/>
        <v>1.855373240792129E-2</v>
      </c>
      <c r="N228">
        <f t="shared" si="67"/>
        <v>1.884669442819735E-2</v>
      </c>
      <c r="O228">
        <f t="shared" si="67"/>
        <v>1.9197845479631825E-2</v>
      </c>
      <c r="P228">
        <f t="shared" si="67"/>
        <v>1.9432459304094277E-2</v>
      </c>
      <c r="Q228">
        <f t="shared" si="67"/>
        <v>1.9637763826987328E-2</v>
      </c>
      <c r="R228">
        <f t="shared" si="67"/>
        <v>1.981028513951065E-2</v>
      </c>
      <c r="S228">
        <f t="shared" si="67"/>
        <v>1.9950418234762703E-2</v>
      </c>
      <c r="T228">
        <f t="shared" si="67"/>
        <v>2.0048040505525253E-2</v>
      </c>
      <c r="U228">
        <f t="shared" si="67"/>
        <v>2.0144737072569897E-2</v>
      </c>
      <c r="V228">
        <f t="shared" si="67"/>
        <v>2.0147573649381093E-2</v>
      </c>
      <c r="W228">
        <f t="shared" si="67"/>
        <v>2.0182561043920098E-2</v>
      </c>
      <c r="X228">
        <f t="shared" si="67"/>
        <v>2.0183597541098646E-2</v>
      </c>
      <c r="Y228">
        <f t="shared" si="67"/>
        <v>2.0159181346277474E-2</v>
      </c>
      <c r="Z228">
        <f t="shared" si="67"/>
        <v>2.0148178801348501E-2</v>
      </c>
      <c r="AA228">
        <f t="shared" si="67"/>
        <v>2.0128912312862183E-2</v>
      </c>
      <c r="AB228">
        <f t="shared" si="67"/>
        <v>2.0091549966961365E-2</v>
      </c>
      <c r="AC228">
        <f t="shared" si="67"/>
        <v>2.0064692260944997E-2</v>
      </c>
      <c r="AD228">
        <f t="shared" si="67"/>
        <v>2.003548384406208E-2</v>
      </c>
      <c r="AE228">
        <f t="shared" si="67"/>
        <v>2.0001216710605913E-2</v>
      </c>
      <c r="AF228">
        <f t="shared" si="67"/>
        <v>2.0006612036976883E-2</v>
      </c>
    </row>
    <row r="229" spans="1:32" x14ac:dyDescent="0.25">
      <c r="A229" s="18" t="str">
        <f t="shared" si="64"/>
        <v>Large Utility</v>
      </c>
      <c r="B229" t="str">
        <f t="shared" si="67"/>
        <v/>
      </c>
      <c r="C229" t="str">
        <f t="shared" si="67"/>
        <v/>
      </c>
      <c r="D229" t="str">
        <f t="shared" si="67"/>
        <v/>
      </c>
      <c r="E229" t="str">
        <f t="shared" si="67"/>
        <v/>
      </c>
      <c r="F229" t="str">
        <f t="shared" si="67"/>
        <v/>
      </c>
      <c r="G229" t="str">
        <f t="shared" si="67"/>
        <v/>
      </c>
      <c r="H229" t="str">
        <f t="shared" si="67"/>
        <v/>
      </c>
      <c r="I229" t="str">
        <f t="shared" si="67"/>
        <v/>
      </c>
      <c r="J229" t="str">
        <f t="shared" si="67"/>
        <v/>
      </c>
      <c r="K229" t="str">
        <f t="shared" si="67"/>
        <v/>
      </c>
      <c r="L229" t="str">
        <f t="shared" si="67"/>
        <v/>
      </c>
      <c r="M229" t="str">
        <f t="shared" si="67"/>
        <v/>
      </c>
      <c r="N229" t="str">
        <f t="shared" si="67"/>
        <v/>
      </c>
      <c r="O229" t="str">
        <f t="shared" si="67"/>
        <v/>
      </c>
      <c r="P229" t="str">
        <f t="shared" si="67"/>
        <v/>
      </c>
      <c r="Q229" t="str">
        <f t="shared" si="67"/>
        <v/>
      </c>
      <c r="R229" t="str">
        <f t="shared" si="67"/>
        <v/>
      </c>
      <c r="S229" t="str">
        <f t="shared" si="67"/>
        <v/>
      </c>
      <c r="T229" t="str">
        <f t="shared" si="67"/>
        <v/>
      </c>
      <c r="U229" t="str">
        <f t="shared" si="67"/>
        <v/>
      </c>
      <c r="V229" t="str">
        <f t="shared" si="67"/>
        <v/>
      </c>
      <c r="W229" t="str">
        <f t="shared" si="67"/>
        <v/>
      </c>
      <c r="X229" t="str">
        <f t="shared" si="67"/>
        <v/>
      </c>
      <c r="Y229" t="str">
        <f t="shared" si="67"/>
        <v/>
      </c>
      <c r="Z229" t="str">
        <f t="shared" si="67"/>
        <v/>
      </c>
      <c r="AA229" t="str">
        <f t="shared" si="67"/>
        <v/>
      </c>
      <c r="AB229" t="str">
        <f t="shared" si="67"/>
        <v/>
      </c>
      <c r="AC229" t="str">
        <f t="shared" si="67"/>
        <v/>
      </c>
      <c r="AD229" t="str">
        <f t="shared" si="67"/>
        <v/>
      </c>
      <c r="AE229" t="str">
        <f t="shared" si="67"/>
        <v/>
      </c>
      <c r="AF229" t="str">
        <f t="shared" si="67"/>
        <v/>
      </c>
    </row>
    <row r="230" spans="1:32" x14ac:dyDescent="0.25">
      <c r="A230" s="18" t="str">
        <f t="shared" si="64"/>
        <v>Small Crossover Trucks</v>
      </c>
      <c r="B230">
        <f t="shared" si="67"/>
        <v>1.9248960812072183E-2</v>
      </c>
      <c r="C230">
        <f t="shared" si="67"/>
        <v>1.0214553461913902E-2</v>
      </c>
      <c r="D230">
        <f t="shared" si="67"/>
        <v>4.0902995240340648E-2</v>
      </c>
      <c r="E230">
        <f t="shared" si="67"/>
        <v>6.5202591414191047E-2</v>
      </c>
      <c r="F230">
        <f t="shared" si="67"/>
        <v>8.1098905421997117E-2</v>
      </c>
      <c r="G230">
        <f t="shared" si="67"/>
        <v>9.216643047130603E-2</v>
      </c>
      <c r="H230">
        <f t="shared" si="67"/>
        <v>0.10033970089564891</v>
      </c>
      <c r="I230">
        <f t="shared" si="67"/>
        <v>0.10672523355477471</v>
      </c>
      <c r="J230">
        <f t="shared" si="67"/>
        <v>0.11215727178672044</v>
      </c>
      <c r="K230">
        <f t="shared" si="67"/>
        <v>0.1167751249841292</v>
      </c>
      <c r="L230">
        <f t="shared" si="67"/>
        <v>0.12068329299152562</v>
      </c>
      <c r="M230">
        <f t="shared" si="67"/>
        <v>0.12427392124938245</v>
      </c>
      <c r="N230">
        <f t="shared" si="67"/>
        <v>0.12709355802116978</v>
      </c>
      <c r="O230">
        <f t="shared" si="67"/>
        <v>0.13001515735286892</v>
      </c>
      <c r="P230">
        <f t="shared" si="67"/>
        <v>0.13232948768797634</v>
      </c>
      <c r="Q230">
        <f t="shared" si="67"/>
        <v>0.13436341435585472</v>
      </c>
      <c r="R230">
        <f t="shared" si="67"/>
        <v>0.13616734764054306</v>
      </c>
      <c r="S230">
        <f t="shared" si="67"/>
        <v>0.13766652524121337</v>
      </c>
      <c r="T230">
        <f t="shared" si="67"/>
        <v>0.13890953557335303</v>
      </c>
      <c r="U230">
        <f t="shared" si="67"/>
        <v>0.14002927657002376</v>
      </c>
      <c r="V230">
        <f t="shared" si="67"/>
        <v>0.14067775958716469</v>
      </c>
      <c r="W230">
        <f t="shared" si="67"/>
        <v>0.1413667214639118</v>
      </c>
      <c r="X230">
        <f t="shared" si="67"/>
        <v>0.14183994989331264</v>
      </c>
      <c r="Y230">
        <f t="shared" si="67"/>
        <v>0.14213135094101778</v>
      </c>
      <c r="Z230">
        <f t="shared" si="67"/>
        <v>0.14244147072684438</v>
      </c>
      <c r="AA230">
        <f t="shared" si="67"/>
        <v>0.14269259968295089</v>
      </c>
      <c r="AB230">
        <f t="shared" si="67"/>
        <v>0.14283815334259928</v>
      </c>
      <c r="AC230">
        <f t="shared" si="67"/>
        <v>0.14300557368189265</v>
      </c>
      <c r="AD230">
        <f t="shared" si="67"/>
        <v>0.14316207504732445</v>
      </c>
      <c r="AE230">
        <f t="shared" si="67"/>
        <v>0.1432761140311527</v>
      </c>
      <c r="AF230">
        <f t="shared" si="67"/>
        <v>0.14356222686158185</v>
      </c>
    </row>
    <row r="231" spans="1:32" x14ac:dyDescent="0.25">
      <c r="A231" s="18" t="str">
        <f t="shared" si="64"/>
        <v>Large Crossover Trucks</v>
      </c>
      <c r="B231">
        <f t="shared" si="67"/>
        <v>3.031755365689353E-2</v>
      </c>
      <c r="C231">
        <f t="shared" si="67"/>
        <v>2.4690559660050525E-2</v>
      </c>
      <c r="D231">
        <f t="shared" si="67"/>
        <v>9.8189203788606988E-2</v>
      </c>
      <c r="E231">
        <f t="shared" si="67"/>
        <v>0.15370821480817645</v>
      </c>
      <c r="F231">
        <f t="shared" si="67"/>
        <v>0.19063497792939543</v>
      </c>
      <c r="G231">
        <f t="shared" si="67"/>
        <v>0.21617591066125233</v>
      </c>
      <c r="H231">
        <f t="shared" si="67"/>
        <v>0.23538325397808554</v>
      </c>
      <c r="I231">
        <f t="shared" si="67"/>
        <v>0.2504130579287065</v>
      </c>
      <c r="J231">
        <f t="shared" si="67"/>
        <v>0.26282163611333065</v>
      </c>
      <c r="K231">
        <f t="shared" si="67"/>
        <v>0.27334231442907947</v>
      </c>
      <c r="L231">
        <f t="shared" si="67"/>
        <v>0.28254167574177425</v>
      </c>
      <c r="M231">
        <f t="shared" si="67"/>
        <v>0.290435811459343</v>
      </c>
      <c r="N231">
        <f t="shared" si="67"/>
        <v>0.29754982714224609</v>
      </c>
      <c r="O231">
        <f t="shared" si="67"/>
        <v>0.30345353938593955</v>
      </c>
      <c r="P231">
        <f t="shared" si="67"/>
        <v>0.30862663809591384</v>
      </c>
      <c r="Q231">
        <f t="shared" si="67"/>
        <v>0.31323500372728408</v>
      </c>
      <c r="R231">
        <f t="shared" si="67"/>
        <v>0.31714918632979799</v>
      </c>
      <c r="S231">
        <f t="shared" si="67"/>
        <v>0.32056232158570447</v>
      </c>
      <c r="T231">
        <f t="shared" si="67"/>
        <v>0.32334772350831537</v>
      </c>
      <c r="U231">
        <f t="shared" si="67"/>
        <v>0.32548376501173243</v>
      </c>
      <c r="V231">
        <f t="shared" si="67"/>
        <v>0.32734713415423572</v>
      </c>
      <c r="W231">
        <f t="shared" si="67"/>
        <v>0.32859830087003644</v>
      </c>
      <c r="X231">
        <f t="shared" si="67"/>
        <v>0.32957519248045419</v>
      </c>
      <c r="Y231">
        <f t="shared" si="67"/>
        <v>0.33022836260524363</v>
      </c>
      <c r="Z231">
        <f t="shared" si="67"/>
        <v>0.33062127246146084</v>
      </c>
      <c r="AA231">
        <f t="shared" si="67"/>
        <v>0.33095078486315593</v>
      </c>
      <c r="AB231">
        <f t="shared" si="67"/>
        <v>0.33120286711945801</v>
      </c>
      <c r="AC231">
        <f t="shared" si="67"/>
        <v>0.33133915829586513</v>
      </c>
      <c r="AD231">
        <f t="shared" si="67"/>
        <v>0.33148299234241863</v>
      </c>
      <c r="AE231">
        <f t="shared" si="67"/>
        <v>0.33166059315924873</v>
      </c>
      <c r="AF231">
        <f t="shared" ref="AF231" si="68">IF(AF138=0,"",AF63)</f>
        <v>0.33174719409672387</v>
      </c>
    </row>
    <row r="232" spans="1:32" x14ac:dyDescent="0.25">
      <c r="A232" s="18"/>
    </row>
    <row r="233" spans="1:32" x14ac:dyDescent="0.25">
      <c r="A233" s="18" t="str">
        <f t="shared" si="64"/>
        <v>Plug-in 40 Gasoline Hybrid</v>
      </c>
    </row>
    <row r="234" spans="1:32" x14ac:dyDescent="0.25">
      <c r="A234" s="18" t="str">
        <f t="shared" si="64"/>
        <v>Mini-compact Cars</v>
      </c>
      <c r="B234" t="str">
        <f t="shared" ref="B234:AF242" si="69">IF(B141=0,"",B48)</f>
        <v/>
      </c>
      <c r="C234" t="str">
        <f t="shared" si="69"/>
        <v/>
      </c>
      <c r="D234" t="str">
        <f t="shared" si="69"/>
        <v/>
      </c>
      <c r="E234" t="str">
        <f t="shared" si="69"/>
        <v/>
      </c>
      <c r="F234" t="str">
        <f t="shared" si="69"/>
        <v/>
      </c>
      <c r="G234" t="str">
        <f t="shared" si="69"/>
        <v/>
      </c>
      <c r="H234" t="str">
        <f t="shared" si="69"/>
        <v/>
      </c>
      <c r="I234" t="str">
        <f t="shared" si="69"/>
        <v/>
      </c>
      <c r="J234" t="str">
        <f t="shared" si="69"/>
        <v/>
      </c>
      <c r="K234" t="str">
        <f t="shared" si="69"/>
        <v/>
      </c>
      <c r="L234" t="str">
        <f t="shared" si="69"/>
        <v/>
      </c>
      <c r="M234" t="str">
        <f t="shared" si="69"/>
        <v/>
      </c>
      <c r="N234" t="str">
        <f t="shared" si="69"/>
        <v/>
      </c>
      <c r="O234" t="str">
        <f t="shared" si="69"/>
        <v/>
      </c>
      <c r="P234" t="str">
        <f t="shared" si="69"/>
        <v/>
      </c>
      <c r="Q234" t="str">
        <f t="shared" si="69"/>
        <v/>
      </c>
      <c r="R234" t="str">
        <f t="shared" si="69"/>
        <v/>
      </c>
      <c r="S234" t="str">
        <f t="shared" si="69"/>
        <v/>
      </c>
      <c r="T234" t="str">
        <f t="shared" si="69"/>
        <v/>
      </c>
      <c r="U234" t="str">
        <f t="shared" si="69"/>
        <v/>
      </c>
      <c r="V234" t="str">
        <f t="shared" si="69"/>
        <v/>
      </c>
      <c r="W234" t="str">
        <f t="shared" si="69"/>
        <v/>
      </c>
      <c r="X234" t="str">
        <f t="shared" si="69"/>
        <v/>
      </c>
      <c r="Y234" t="str">
        <f t="shared" si="69"/>
        <v/>
      </c>
      <c r="Z234" t="str">
        <f t="shared" si="69"/>
        <v/>
      </c>
      <c r="AA234" t="str">
        <f t="shared" si="69"/>
        <v/>
      </c>
      <c r="AB234" t="str">
        <f t="shared" si="69"/>
        <v/>
      </c>
      <c r="AC234" t="str">
        <f t="shared" si="69"/>
        <v/>
      </c>
      <c r="AD234" t="str">
        <f t="shared" si="69"/>
        <v/>
      </c>
      <c r="AE234" t="str">
        <f t="shared" si="69"/>
        <v/>
      </c>
      <c r="AF234" t="str">
        <f t="shared" si="69"/>
        <v/>
      </c>
    </row>
    <row r="235" spans="1:32" x14ac:dyDescent="0.25">
      <c r="A235" s="18" t="str">
        <f t="shared" si="64"/>
        <v>Subcompact Cars</v>
      </c>
      <c r="B235">
        <f t="shared" ref="B235:P235" si="70">IF(B142=0,"",B49)</f>
        <v>3.4499097093927733E-2</v>
      </c>
      <c r="C235">
        <f t="shared" si="70"/>
        <v>5.5904368450031432E-2</v>
      </c>
      <c r="D235">
        <f t="shared" si="70"/>
        <v>4.272781113269581E-2</v>
      </c>
      <c r="E235">
        <f t="shared" si="70"/>
        <v>3.20206253679731E-2</v>
      </c>
      <c r="F235">
        <f t="shared" si="70"/>
        <v>2.6986674661256139E-2</v>
      </c>
      <c r="G235">
        <f t="shared" si="70"/>
        <v>2.3604512748602108E-2</v>
      </c>
      <c r="H235">
        <f t="shared" si="70"/>
        <v>2.1166605914109803E-2</v>
      </c>
      <c r="I235">
        <f t="shared" si="70"/>
        <v>1.9135313867645502E-2</v>
      </c>
      <c r="J235">
        <f t="shared" si="70"/>
        <v>1.7469984447099039E-2</v>
      </c>
      <c r="K235">
        <f t="shared" si="70"/>
        <v>1.6013497720320707E-2</v>
      </c>
      <c r="L235">
        <f t="shared" si="70"/>
        <v>1.4884177866744416E-2</v>
      </c>
      <c r="M235">
        <f t="shared" si="70"/>
        <v>1.3705865394915567E-2</v>
      </c>
      <c r="N235">
        <f t="shared" si="70"/>
        <v>1.3030857115691583E-2</v>
      </c>
      <c r="O235">
        <f t="shared" si="70"/>
        <v>1.196135473760798E-2</v>
      </c>
      <c r="P235">
        <f t="shared" si="70"/>
        <v>1.1224426912096545E-2</v>
      </c>
      <c r="Q235">
        <f t="shared" si="69"/>
        <v>1.0598254332617244E-2</v>
      </c>
      <c r="R235">
        <f t="shared" si="69"/>
        <v>1.0044929214091638E-2</v>
      </c>
      <c r="S235">
        <f t="shared" si="69"/>
        <v>9.6044953220929628E-3</v>
      </c>
      <c r="T235">
        <f t="shared" si="69"/>
        <v>9.2507475286715806E-3</v>
      </c>
      <c r="U235">
        <f t="shared" si="69"/>
        <v>8.89406372484783E-3</v>
      </c>
      <c r="V235">
        <f t="shared" si="69"/>
        <v>8.7499038813684156E-3</v>
      </c>
      <c r="W235">
        <f t="shared" si="69"/>
        <v>8.5187900798736563E-3</v>
      </c>
      <c r="X235">
        <f t="shared" si="69"/>
        <v>8.3870683303697343E-3</v>
      </c>
      <c r="Y235">
        <f t="shared" si="69"/>
        <v>8.3035311778740656E-3</v>
      </c>
      <c r="Z235">
        <f t="shared" si="69"/>
        <v>8.1994012749636996E-3</v>
      </c>
      <c r="AA235">
        <f t="shared" si="69"/>
        <v>8.1263103686512617E-3</v>
      </c>
      <c r="AB235">
        <f t="shared" si="69"/>
        <v>8.095973740041439E-3</v>
      </c>
      <c r="AC235">
        <f t="shared" si="69"/>
        <v>8.0424939150646139E-3</v>
      </c>
      <c r="AD235">
        <f t="shared" si="69"/>
        <v>7.9970663594756894E-3</v>
      </c>
      <c r="AE235">
        <f t="shared" si="69"/>
        <v>7.9731171756959925E-3</v>
      </c>
      <c r="AF235">
        <f t="shared" si="69"/>
        <v>7.8697414783875895E-3</v>
      </c>
    </row>
    <row r="236" spans="1:32" x14ac:dyDescent="0.25">
      <c r="A236" s="18" t="str">
        <f t="shared" si="64"/>
        <v>Compact Cars</v>
      </c>
      <c r="B236">
        <f t="shared" si="69"/>
        <v>0.11602697871901277</v>
      </c>
      <c r="C236">
        <f t="shared" si="69"/>
        <v>0.1309317853969087</v>
      </c>
      <c r="D236">
        <f t="shared" si="69"/>
        <v>9.9996684242058376E-2</v>
      </c>
      <c r="E236">
        <f t="shared" si="69"/>
        <v>7.782027348595838E-2</v>
      </c>
      <c r="F236">
        <f t="shared" si="69"/>
        <v>6.575891447317872E-2</v>
      </c>
      <c r="G236">
        <f t="shared" si="69"/>
        <v>5.7261197521148305E-2</v>
      </c>
      <c r="H236">
        <f t="shared" si="69"/>
        <v>5.1286882803333766E-2</v>
      </c>
      <c r="I236">
        <f t="shared" si="69"/>
        <v>4.6489147836644297E-2</v>
      </c>
      <c r="J236">
        <f t="shared" si="69"/>
        <v>4.2335697714536387E-2</v>
      </c>
      <c r="K236">
        <f t="shared" si="69"/>
        <v>3.884889771529839E-2</v>
      </c>
      <c r="L236">
        <f t="shared" si="69"/>
        <v>3.6020704612480081E-2</v>
      </c>
      <c r="M236">
        <f t="shared" si="69"/>
        <v>3.3244319183074113E-2</v>
      </c>
      <c r="N236">
        <f t="shared" si="69"/>
        <v>3.1533600113767386E-2</v>
      </c>
      <c r="O236">
        <f t="shared" si="69"/>
        <v>2.9061407474581177E-2</v>
      </c>
      <c r="P236">
        <f t="shared" si="69"/>
        <v>2.7281715261458714E-2</v>
      </c>
      <c r="Q236">
        <f t="shared" si="69"/>
        <v>2.578449908788389E-2</v>
      </c>
      <c r="R236">
        <f t="shared" si="69"/>
        <v>2.4442517438585252E-2</v>
      </c>
      <c r="S236">
        <f t="shared" si="69"/>
        <v>2.3364274354099733E-2</v>
      </c>
      <c r="T236">
        <f t="shared" si="69"/>
        <v>2.2498126220852916E-2</v>
      </c>
      <c r="U236">
        <f t="shared" si="69"/>
        <v>2.1684511640480571E-2</v>
      </c>
      <c r="V236">
        <f t="shared" si="69"/>
        <v>2.1267089198186744E-2</v>
      </c>
      <c r="W236">
        <f t="shared" si="69"/>
        <v>2.0738010094630163E-2</v>
      </c>
      <c r="X236">
        <f t="shared" si="69"/>
        <v>2.0418400483581973E-2</v>
      </c>
      <c r="Y236">
        <f t="shared" si="69"/>
        <v>2.0205120510088236E-2</v>
      </c>
      <c r="Z236">
        <f t="shared" si="69"/>
        <v>1.9980081912688394E-2</v>
      </c>
      <c r="AA236">
        <f t="shared" si="69"/>
        <v>1.9819690103914801E-2</v>
      </c>
      <c r="AB236">
        <f t="shared" si="69"/>
        <v>1.9743885937825216E-2</v>
      </c>
      <c r="AC236">
        <f t="shared" si="69"/>
        <v>1.9628282212649856E-2</v>
      </c>
      <c r="AD236">
        <f t="shared" si="69"/>
        <v>1.9538010589040013E-2</v>
      </c>
      <c r="AE236">
        <f t="shared" si="69"/>
        <v>1.9476733010657731E-2</v>
      </c>
      <c r="AF236">
        <f t="shared" si="69"/>
        <v>1.9294232931070118E-2</v>
      </c>
    </row>
    <row r="237" spans="1:32" x14ac:dyDescent="0.25">
      <c r="A237" s="18" t="str">
        <f t="shared" si="64"/>
        <v>Midsize Cars</v>
      </c>
      <c r="B237">
        <f t="shared" si="69"/>
        <v>0.3718620736642741</v>
      </c>
      <c r="C237">
        <f t="shared" si="69"/>
        <v>0.30356423714316383</v>
      </c>
      <c r="D237">
        <f t="shared" si="69"/>
        <v>0.25072960730952687</v>
      </c>
      <c r="E237">
        <f t="shared" si="69"/>
        <v>0.20910315033743723</v>
      </c>
      <c r="F237">
        <f t="shared" si="69"/>
        <v>0.17630845022264591</v>
      </c>
      <c r="G237">
        <f t="shared" si="69"/>
        <v>0.15283269334245067</v>
      </c>
      <c r="H237">
        <f t="shared" si="69"/>
        <v>0.13563848252444954</v>
      </c>
      <c r="I237">
        <f t="shared" si="69"/>
        <v>0.12177822785289254</v>
      </c>
      <c r="J237">
        <f t="shared" si="69"/>
        <v>0.11107502930484384</v>
      </c>
      <c r="K237">
        <f t="shared" si="69"/>
        <v>0.10200903114414846</v>
      </c>
      <c r="L237">
        <f t="shared" si="69"/>
        <v>9.3690600411345776E-2</v>
      </c>
      <c r="M237">
        <f t="shared" si="69"/>
        <v>8.725554215130682E-2</v>
      </c>
      <c r="N237">
        <f t="shared" si="69"/>
        <v>7.9946030590678924E-2</v>
      </c>
      <c r="O237">
        <f t="shared" si="69"/>
        <v>7.5827984733875184E-2</v>
      </c>
      <c r="P237">
        <f t="shared" si="69"/>
        <v>7.1273237704223863E-2</v>
      </c>
      <c r="Q237">
        <f t="shared" si="69"/>
        <v>6.7259693204463816E-2</v>
      </c>
      <c r="R237">
        <f t="shared" si="69"/>
        <v>6.3915395791367388E-2</v>
      </c>
      <c r="S237">
        <f t="shared" si="69"/>
        <v>6.0962066616045384E-2</v>
      </c>
      <c r="T237">
        <f t="shared" si="69"/>
        <v>5.8481391485554181E-2</v>
      </c>
      <c r="U237">
        <f t="shared" si="69"/>
        <v>5.6764292473227909E-2</v>
      </c>
      <c r="V237">
        <f t="shared" si="69"/>
        <v>5.48146125760045E-2</v>
      </c>
      <c r="W237">
        <f t="shared" si="69"/>
        <v>5.3805018522466663E-2</v>
      </c>
      <c r="X237">
        <f t="shared" si="69"/>
        <v>5.2866236411190606E-2</v>
      </c>
      <c r="Y237">
        <f t="shared" si="69"/>
        <v>5.2177048618480715E-2</v>
      </c>
      <c r="Z237">
        <f t="shared" si="69"/>
        <v>5.1823697823566682E-2</v>
      </c>
      <c r="AA237">
        <f t="shared" si="69"/>
        <v>5.1469801587921443E-2</v>
      </c>
      <c r="AB237">
        <f t="shared" si="69"/>
        <v>5.1109542218290047E-2</v>
      </c>
      <c r="AC237">
        <f t="shared" si="69"/>
        <v>5.0938300192513289E-2</v>
      </c>
      <c r="AD237">
        <f t="shared" si="69"/>
        <v>5.0745448561393437E-2</v>
      </c>
      <c r="AE237">
        <f t="shared" si="69"/>
        <v>5.0471428509999437E-2</v>
      </c>
      <c r="AF237">
        <f t="shared" si="69"/>
        <v>5.0463810205550283E-2</v>
      </c>
    </row>
    <row r="238" spans="1:32" x14ac:dyDescent="0.25">
      <c r="A238" s="18" t="str">
        <f t="shared" si="64"/>
        <v>Large Cars</v>
      </c>
      <c r="B238">
        <f t="shared" si="69"/>
        <v>0.15383321074025702</v>
      </c>
      <c r="C238">
        <f t="shared" si="69"/>
        <v>9.0919295463876434E-2</v>
      </c>
      <c r="D238">
        <f t="shared" si="69"/>
        <v>7.6026247839201186E-2</v>
      </c>
      <c r="E238">
        <f t="shared" si="69"/>
        <v>6.6347910985146266E-2</v>
      </c>
      <c r="F238">
        <f t="shared" si="69"/>
        <v>5.5278154501511384E-2</v>
      </c>
      <c r="G238">
        <f t="shared" si="69"/>
        <v>4.759422463486665E-2</v>
      </c>
      <c r="H238">
        <f t="shared" si="69"/>
        <v>4.1638849425572673E-2</v>
      </c>
      <c r="I238">
        <f t="shared" si="69"/>
        <v>3.7101156856674304E-2</v>
      </c>
      <c r="J238">
        <f t="shared" si="69"/>
        <v>3.3747593664240093E-2</v>
      </c>
      <c r="K238">
        <f t="shared" si="69"/>
        <v>3.0870373658876044E-2</v>
      </c>
      <c r="L238">
        <f t="shared" si="69"/>
        <v>2.8134394634309421E-2</v>
      </c>
      <c r="M238">
        <f t="shared" si="69"/>
        <v>2.6201376474967709E-2</v>
      </c>
      <c r="N238">
        <f t="shared" si="69"/>
        <v>2.3628598469007955E-2</v>
      </c>
      <c r="O238">
        <f t="shared" si="69"/>
        <v>2.257428609018022E-2</v>
      </c>
      <c r="P238">
        <f t="shared" si="69"/>
        <v>2.1167735850321955E-2</v>
      </c>
      <c r="Q238">
        <f t="shared" si="69"/>
        <v>1.991371949216893E-2</v>
      </c>
      <c r="R238">
        <f t="shared" si="69"/>
        <v>1.8890481469378204E-2</v>
      </c>
      <c r="S238">
        <f t="shared" si="69"/>
        <v>1.796205719240879E-2</v>
      </c>
      <c r="T238">
        <f t="shared" si="69"/>
        <v>1.7172405344106134E-2</v>
      </c>
      <c r="U238">
        <f t="shared" si="69"/>
        <v>1.6691370153897978E-2</v>
      </c>
      <c r="V238">
        <f t="shared" si="69"/>
        <v>1.5985319124579931E-2</v>
      </c>
      <c r="W238">
        <f t="shared" si="69"/>
        <v>1.5699713275787782E-2</v>
      </c>
      <c r="X238">
        <f t="shared" si="69"/>
        <v>1.5391646964514396E-2</v>
      </c>
      <c r="Y238">
        <f t="shared" si="69"/>
        <v>1.5149789603664981E-2</v>
      </c>
      <c r="Z238">
        <f t="shared" si="69"/>
        <v>1.5052268382832357E-2</v>
      </c>
      <c r="AA238">
        <f t="shared" si="69"/>
        <v>1.4941633062786992E-2</v>
      </c>
      <c r="AB238">
        <f t="shared" si="69"/>
        <v>1.4801050720586569E-2</v>
      </c>
      <c r="AC238">
        <f t="shared" si="69"/>
        <v>1.4748349880263049E-2</v>
      </c>
      <c r="AD238">
        <f t="shared" si="69"/>
        <v>1.4678500370414436E-2</v>
      </c>
      <c r="AE238">
        <f t="shared" si="69"/>
        <v>1.4573849373919085E-2</v>
      </c>
      <c r="AF238">
        <f t="shared" si="69"/>
        <v>1.4627373948237469E-2</v>
      </c>
    </row>
    <row r="239" spans="1:32" x14ac:dyDescent="0.25">
      <c r="A239" s="18" t="str">
        <f t="shared" si="64"/>
        <v>Two Seater Cars</v>
      </c>
      <c r="B239">
        <f t="shared" si="69"/>
        <v>9.1898138644882135E-3</v>
      </c>
      <c r="C239">
        <f t="shared" si="69"/>
        <v>9.6662336160708972E-3</v>
      </c>
      <c r="D239">
        <f t="shared" si="69"/>
        <v>7.6707724367248492E-3</v>
      </c>
      <c r="E239">
        <f t="shared" si="69"/>
        <v>6.4314898807396811E-3</v>
      </c>
      <c r="F239">
        <f t="shared" si="69"/>
        <v>5.4575997348383972E-3</v>
      </c>
      <c r="G239">
        <f t="shared" si="69"/>
        <v>4.7922755692117796E-3</v>
      </c>
      <c r="H239">
        <f t="shared" si="69"/>
        <v>4.2581478752566444E-3</v>
      </c>
      <c r="I239">
        <f t="shared" si="69"/>
        <v>3.8265471608067833E-3</v>
      </c>
      <c r="J239">
        <f t="shared" si="69"/>
        <v>3.4984748313641443E-3</v>
      </c>
      <c r="K239">
        <f t="shared" si="69"/>
        <v>3.2172577806626776E-3</v>
      </c>
      <c r="L239">
        <f t="shared" si="69"/>
        <v>2.9694884495013794E-3</v>
      </c>
      <c r="M239">
        <f t="shared" si="69"/>
        <v>2.7571086174770689E-3</v>
      </c>
      <c r="N239">
        <f t="shared" si="69"/>
        <v>2.5625793726469274E-3</v>
      </c>
      <c r="O239">
        <f t="shared" si="69"/>
        <v>2.4062822676496559E-3</v>
      </c>
      <c r="P239">
        <f t="shared" si="69"/>
        <v>2.2598664764103184E-3</v>
      </c>
      <c r="Q239">
        <f t="shared" si="69"/>
        <v>2.1346557383119399E-3</v>
      </c>
      <c r="R239">
        <f t="shared" si="69"/>
        <v>2.0275308410836034E-3</v>
      </c>
      <c r="S239">
        <f t="shared" si="69"/>
        <v>1.936407252042078E-3</v>
      </c>
      <c r="T239">
        <f t="shared" si="69"/>
        <v>1.8612298479415881E-3</v>
      </c>
      <c r="U239">
        <f t="shared" si="69"/>
        <v>1.8030568126580875E-3</v>
      </c>
      <c r="V239">
        <f t="shared" si="69"/>
        <v>1.7519794502295469E-3</v>
      </c>
      <c r="W239">
        <f t="shared" si="69"/>
        <v>1.7151439230533904E-3</v>
      </c>
      <c r="X239">
        <f t="shared" si="69"/>
        <v>1.687400671825988E-3</v>
      </c>
      <c r="Y239">
        <f t="shared" si="69"/>
        <v>1.6673913173732623E-3</v>
      </c>
      <c r="Z239">
        <f t="shared" si="69"/>
        <v>1.6537227509246949E-3</v>
      </c>
      <c r="AA239">
        <f t="shared" si="69"/>
        <v>1.6426160486325068E-3</v>
      </c>
      <c r="AB239">
        <f t="shared" si="69"/>
        <v>1.6335522313117E-3</v>
      </c>
      <c r="AC239">
        <f t="shared" si="69"/>
        <v>1.6267929090369886E-3</v>
      </c>
      <c r="AD239">
        <f t="shared" si="69"/>
        <v>1.6201274799225267E-3</v>
      </c>
      <c r="AE239">
        <f t="shared" si="69"/>
        <v>1.6135845901859025E-3</v>
      </c>
      <c r="AF239">
        <f t="shared" si="69"/>
        <v>1.6085675848340295E-3</v>
      </c>
    </row>
    <row r="240" spans="1:32" x14ac:dyDescent="0.25">
      <c r="A240" s="18" t="str">
        <f t="shared" si="64"/>
        <v>Small Crossover Cars</v>
      </c>
      <c r="B240">
        <f t="shared" si="69"/>
        <v>0.17831033096029725</v>
      </c>
      <c r="C240">
        <f t="shared" si="69"/>
        <v>0.29284498919010082</v>
      </c>
      <c r="D240">
        <f t="shared" si="69"/>
        <v>0.22881261988916321</v>
      </c>
      <c r="E240">
        <f t="shared" si="69"/>
        <v>0.18105946472674078</v>
      </c>
      <c r="F240">
        <f t="shared" si="69"/>
        <v>0.15522984084236641</v>
      </c>
      <c r="G240">
        <f t="shared" si="69"/>
        <v>0.13806769119418238</v>
      </c>
      <c r="H240">
        <f t="shared" si="69"/>
        <v>0.12475920138557645</v>
      </c>
      <c r="I240">
        <f t="shared" si="69"/>
        <v>0.11480163365111393</v>
      </c>
      <c r="J240">
        <f t="shared" si="69"/>
        <v>0.10560243614985064</v>
      </c>
      <c r="K240">
        <f t="shared" si="69"/>
        <v>9.7721484081663659E-2</v>
      </c>
      <c r="L240">
        <f t="shared" si="69"/>
        <v>9.1439516585799213E-2</v>
      </c>
      <c r="M240">
        <f t="shared" si="69"/>
        <v>8.491138518295506E-2</v>
      </c>
      <c r="N240">
        <f t="shared" si="69"/>
        <v>8.1027488625875763E-2</v>
      </c>
      <c r="O240">
        <f t="shared" si="69"/>
        <v>7.5081741037438227E-2</v>
      </c>
      <c r="P240">
        <f t="shared" si="69"/>
        <v>7.0873858642611268E-2</v>
      </c>
      <c r="Q240">
        <f t="shared" si="69"/>
        <v>6.7300431195817564E-2</v>
      </c>
      <c r="R240">
        <f t="shared" si="69"/>
        <v>6.4111744335328305E-2</v>
      </c>
      <c r="S240">
        <f t="shared" si="69"/>
        <v>6.1579610444540571E-2</v>
      </c>
      <c r="T240">
        <f t="shared" si="69"/>
        <v>5.9571099654235508E-2</v>
      </c>
      <c r="U240">
        <f t="shared" si="69"/>
        <v>5.7618893825439027E-2</v>
      </c>
      <c r="V240">
        <f t="shared" si="69"/>
        <v>5.6803158675746014E-2</v>
      </c>
      <c r="W240">
        <f t="shared" si="69"/>
        <v>5.5568606178040894E-2</v>
      </c>
      <c r="X240">
        <f t="shared" si="69"/>
        <v>5.4918519008261377E-2</v>
      </c>
      <c r="Y240">
        <f t="shared" si="69"/>
        <v>5.4537582910504201E-2</v>
      </c>
      <c r="Z240">
        <f t="shared" si="69"/>
        <v>5.4097506358456122E-2</v>
      </c>
      <c r="AA240">
        <f t="shared" si="69"/>
        <v>5.3838251842664275E-2</v>
      </c>
      <c r="AB240">
        <f t="shared" si="69"/>
        <v>5.3801034272791745E-2</v>
      </c>
      <c r="AC240">
        <f t="shared" si="69"/>
        <v>5.3636579031398499E-2</v>
      </c>
      <c r="AD240">
        <f t="shared" si="69"/>
        <v>5.3516978625985506E-2</v>
      </c>
      <c r="AE240">
        <f t="shared" si="69"/>
        <v>5.3505575226584806E-2</v>
      </c>
      <c r="AF240">
        <f t="shared" si="69"/>
        <v>5.3103318027240658E-2</v>
      </c>
    </row>
    <row r="241" spans="1:32" x14ac:dyDescent="0.25">
      <c r="A241" s="18" t="str">
        <f t="shared" si="64"/>
        <v>Large Crossover Cars</v>
      </c>
      <c r="B241">
        <f t="shared" si="69"/>
        <v>4.9575697124137126E-2</v>
      </c>
      <c r="C241">
        <f t="shared" si="69"/>
        <v>5.0515075490077492E-2</v>
      </c>
      <c r="D241">
        <f t="shared" si="69"/>
        <v>4.384198539151702E-2</v>
      </c>
      <c r="E241">
        <f t="shared" si="69"/>
        <v>3.7931150283938633E-2</v>
      </c>
      <c r="F241">
        <f t="shared" si="69"/>
        <v>3.2766079313872237E-2</v>
      </c>
      <c r="G241">
        <f t="shared" si="69"/>
        <v>2.9133054678339151E-2</v>
      </c>
      <c r="H241">
        <f t="shared" si="69"/>
        <v>2.6335036018566464E-2</v>
      </c>
      <c r="I241">
        <f t="shared" si="69"/>
        <v>2.4175933514014522E-2</v>
      </c>
      <c r="J241">
        <f t="shared" si="69"/>
        <v>2.237819761739241E-2</v>
      </c>
      <c r="K241">
        <f t="shared" si="69"/>
        <v>2.0825566467247199E-2</v>
      </c>
      <c r="L241">
        <f t="shared" si="69"/>
        <v>1.9370014739736659E-2</v>
      </c>
      <c r="M241">
        <f t="shared" si="69"/>
        <v>1.8215829764587538E-2</v>
      </c>
      <c r="N241">
        <f t="shared" si="69"/>
        <v>1.6903505438527422E-2</v>
      </c>
      <c r="O241">
        <f t="shared" si="69"/>
        <v>1.6144622259204312E-2</v>
      </c>
      <c r="P241">
        <f t="shared" si="69"/>
        <v>1.5316258291580608E-2</v>
      </c>
      <c r="Q241">
        <f t="shared" si="69"/>
        <v>1.4567968660936119E-2</v>
      </c>
      <c r="R241">
        <f t="shared" si="69"/>
        <v>1.3944970854428529E-2</v>
      </c>
      <c r="S241">
        <f t="shared" si="69"/>
        <v>1.3397880235649322E-2</v>
      </c>
      <c r="T241">
        <f t="shared" si="69"/>
        <v>1.2940724945415535E-2</v>
      </c>
      <c r="U241">
        <f t="shared" si="69"/>
        <v>1.2633322885083547E-2</v>
      </c>
      <c r="V241">
        <f t="shared" si="69"/>
        <v>1.2290868940484083E-2</v>
      </c>
      <c r="W241">
        <f t="shared" si="69"/>
        <v>1.2122246408005717E-2</v>
      </c>
      <c r="X241">
        <f t="shared" si="69"/>
        <v>1.1979538682206166E-2</v>
      </c>
      <c r="Y241">
        <f t="shared" si="69"/>
        <v>1.1884022922257109E-2</v>
      </c>
      <c r="Z241">
        <f t="shared" si="69"/>
        <v>1.1859152055164362E-2</v>
      </c>
      <c r="AA241">
        <f t="shared" si="69"/>
        <v>1.1835228035565007E-2</v>
      </c>
      <c r="AB241">
        <f t="shared" si="69"/>
        <v>1.1810447395259644E-2</v>
      </c>
      <c r="AC241">
        <f t="shared" si="69"/>
        <v>1.1822190563527308E-2</v>
      </c>
      <c r="AD241">
        <f t="shared" si="69"/>
        <v>1.1825294747060559E-2</v>
      </c>
      <c r="AE241">
        <f t="shared" si="69"/>
        <v>1.1813872830766313E-2</v>
      </c>
      <c r="AF241">
        <f t="shared" si="69"/>
        <v>1.1864902911568727E-2</v>
      </c>
    </row>
    <row r="242" spans="1:32" x14ac:dyDescent="0.25">
      <c r="A242" s="18" t="str">
        <f t="shared" si="64"/>
        <v>Small Pickup</v>
      </c>
      <c r="B242">
        <f t="shared" si="69"/>
        <v>3.503327725720322E-3</v>
      </c>
      <c r="C242">
        <f t="shared" si="69"/>
        <v>2.206745365869448E-3</v>
      </c>
      <c r="D242">
        <f t="shared" si="69"/>
        <v>9.2180605903780851E-3</v>
      </c>
      <c r="E242">
        <f t="shared" si="69"/>
        <v>1.501562211927656E-2</v>
      </c>
      <c r="F242">
        <f t="shared" si="69"/>
        <v>1.8569173528342257E-2</v>
      </c>
      <c r="G242">
        <f t="shared" si="69"/>
        <v>2.0928720801618606E-2</v>
      </c>
      <c r="H242">
        <f t="shared" ref="B242:AF249" si="71">IF(H149=0,"",H56)</f>
        <v>2.257744882770928E-2</v>
      </c>
      <c r="I242">
        <f t="shared" si="71"/>
        <v>2.3835798771660834E-2</v>
      </c>
      <c r="J242">
        <f t="shared" si="71"/>
        <v>2.4970933134653685E-2</v>
      </c>
      <c r="K242">
        <f t="shared" si="71"/>
        <v>2.5944354847312667E-2</v>
      </c>
      <c r="L242">
        <f t="shared" si="71"/>
        <v>2.6606060656402118E-2</v>
      </c>
      <c r="M242">
        <f t="shared" si="71"/>
        <v>2.7465922984732417E-2</v>
      </c>
      <c r="N242">
        <f t="shared" si="71"/>
        <v>2.7671226373500068E-2</v>
      </c>
      <c r="O242">
        <f t="shared" si="71"/>
        <v>2.8570882648469624E-2</v>
      </c>
      <c r="P242">
        <f t="shared" si="71"/>
        <v>2.9128055151759608E-2</v>
      </c>
      <c r="Q242">
        <f t="shared" si="71"/>
        <v>2.9536247653439655E-2</v>
      </c>
      <c r="R242">
        <f t="shared" si="71"/>
        <v>2.9882108143781144E-2</v>
      </c>
      <c r="S242">
        <f t="shared" si="71"/>
        <v>3.012702611315933E-2</v>
      </c>
      <c r="T242">
        <f t="shared" si="71"/>
        <v>3.0286220091068426E-2</v>
      </c>
      <c r="U242">
        <f t="shared" si="71"/>
        <v>3.0592234284304184E-2</v>
      </c>
      <c r="V242">
        <f t="shared" si="71"/>
        <v>3.0442407522586902E-2</v>
      </c>
      <c r="W242">
        <f t="shared" si="71"/>
        <v>3.0663138784182333E-2</v>
      </c>
      <c r="X242">
        <f t="shared" si="71"/>
        <v>3.0690594253708237E-2</v>
      </c>
      <c r="Y242">
        <f t="shared" si="71"/>
        <v>3.0682021749762391E-2</v>
      </c>
      <c r="Z242">
        <f t="shared" si="71"/>
        <v>3.0777007748195254E-2</v>
      </c>
      <c r="AA242">
        <f t="shared" si="71"/>
        <v>3.0816586038946735E-2</v>
      </c>
      <c r="AB242">
        <f t="shared" si="71"/>
        <v>3.0766810337949299E-2</v>
      </c>
      <c r="AC242">
        <f t="shared" si="71"/>
        <v>3.0806736228085912E-2</v>
      </c>
      <c r="AD242">
        <f t="shared" si="71"/>
        <v>3.0821077204471987E-2</v>
      </c>
      <c r="AE242">
        <f t="shared" si="71"/>
        <v>3.0779156273975171E-2</v>
      </c>
      <c r="AF242">
        <f t="shared" si="71"/>
        <v>3.09607636385816E-2</v>
      </c>
    </row>
    <row r="243" spans="1:32" x14ac:dyDescent="0.25">
      <c r="A243" s="18" t="str">
        <f t="shared" si="64"/>
        <v>Large Pickup</v>
      </c>
      <c r="B243" t="str">
        <f t="shared" si="71"/>
        <v/>
      </c>
      <c r="C243" t="str">
        <f t="shared" si="71"/>
        <v/>
      </c>
      <c r="D243" t="str">
        <f t="shared" si="71"/>
        <v/>
      </c>
      <c r="E243" t="str">
        <f t="shared" si="71"/>
        <v/>
      </c>
      <c r="F243" t="str">
        <f t="shared" si="71"/>
        <v/>
      </c>
      <c r="G243" t="str">
        <f t="shared" si="71"/>
        <v/>
      </c>
      <c r="H243" t="str">
        <f t="shared" si="71"/>
        <v/>
      </c>
      <c r="I243" t="str">
        <f t="shared" si="71"/>
        <v/>
      </c>
      <c r="J243" t="str">
        <f t="shared" si="71"/>
        <v/>
      </c>
      <c r="K243" t="str">
        <f t="shared" si="71"/>
        <v/>
      </c>
      <c r="L243" t="str">
        <f t="shared" si="71"/>
        <v/>
      </c>
      <c r="M243" t="str">
        <f t="shared" si="71"/>
        <v/>
      </c>
      <c r="N243" t="str">
        <f t="shared" si="71"/>
        <v/>
      </c>
      <c r="O243" t="str">
        <f t="shared" si="71"/>
        <v/>
      </c>
      <c r="P243" t="str">
        <f t="shared" si="71"/>
        <v/>
      </c>
      <c r="Q243" t="str">
        <f t="shared" si="71"/>
        <v/>
      </c>
      <c r="R243" t="str">
        <f t="shared" si="71"/>
        <v/>
      </c>
      <c r="S243" t="str">
        <f t="shared" si="71"/>
        <v/>
      </c>
      <c r="T243" t="str">
        <f t="shared" si="71"/>
        <v/>
      </c>
      <c r="U243" t="str">
        <f t="shared" si="71"/>
        <v/>
      </c>
      <c r="V243" t="str">
        <f t="shared" si="71"/>
        <v/>
      </c>
      <c r="W243" t="str">
        <f t="shared" si="71"/>
        <v/>
      </c>
      <c r="X243" t="str">
        <f t="shared" si="71"/>
        <v/>
      </c>
      <c r="Y243" t="str">
        <f t="shared" si="71"/>
        <v/>
      </c>
      <c r="Z243" t="str">
        <f t="shared" si="71"/>
        <v/>
      </c>
      <c r="AA243" t="str">
        <f t="shared" si="71"/>
        <v/>
      </c>
      <c r="AB243" t="str">
        <f t="shared" si="71"/>
        <v/>
      </c>
      <c r="AC243" t="str">
        <f t="shared" si="71"/>
        <v/>
      </c>
      <c r="AD243" t="str">
        <f t="shared" si="71"/>
        <v/>
      </c>
      <c r="AE243" t="str">
        <f t="shared" si="71"/>
        <v/>
      </c>
      <c r="AF243" t="str">
        <f t="shared" si="71"/>
        <v/>
      </c>
    </row>
    <row r="244" spans="1:32" x14ac:dyDescent="0.25">
      <c r="A244" s="18" t="str">
        <f t="shared" si="64"/>
        <v>Small Van</v>
      </c>
      <c r="B244" t="str">
        <f t="shared" si="71"/>
        <v/>
      </c>
      <c r="C244" t="str">
        <f t="shared" si="71"/>
        <v/>
      </c>
      <c r="D244" t="str">
        <f t="shared" si="71"/>
        <v/>
      </c>
      <c r="E244" t="str">
        <f t="shared" si="71"/>
        <v/>
      </c>
      <c r="F244" t="str">
        <f t="shared" si="71"/>
        <v/>
      </c>
      <c r="G244" t="str">
        <f t="shared" si="71"/>
        <v/>
      </c>
      <c r="H244" t="str">
        <f t="shared" si="71"/>
        <v/>
      </c>
      <c r="I244" t="str">
        <f t="shared" si="71"/>
        <v/>
      </c>
      <c r="J244" t="str">
        <f t="shared" si="71"/>
        <v/>
      </c>
      <c r="K244" t="str">
        <f t="shared" si="71"/>
        <v/>
      </c>
      <c r="L244" t="str">
        <f t="shared" si="71"/>
        <v/>
      </c>
      <c r="M244" t="str">
        <f t="shared" si="71"/>
        <v/>
      </c>
      <c r="N244" t="str">
        <f t="shared" si="71"/>
        <v/>
      </c>
      <c r="O244" t="str">
        <f t="shared" si="71"/>
        <v/>
      </c>
      <c r="P244" t="str">
        <f t="shared" si="71"/>
        <v/>
      </c>
      <c r="Q244" t="str">
        <f t="shared" si="71"/>
        <v/>
      </c>
      <c r="R244" t="str">
        <f t="shared" si="71"/>
        <v/>
      </c>
      <c r="S244" t="str">
        <f t="shared" si="71"/>
        <v/>
      </c>
      <c r="T244" t="str">
        <f t="shared" si="71"/>
        <v/>
      </c>
      <c r="U244" t="str">
        <f t="shared" si="71"/>
        <v/>
      </c>
      <c r="V244" t="str">
        <f t="shared" si="71"/>
        <v/>
      </c>
      <c r="W244" t="str">
        <f t="shared" si="71"/>
        <v/>
      </c>
      <c r="X244" t="str">
        <f t="shared" si="71"/>
        <v/>
      </c>
      <c r="Y244" t="str">
        <f t="shared" si="71"/>
        <v/>
      </c>
      <c r="Z244" t="str">
        <f t="shared" si="71"/>
        <v/>
      </c>
      <c r="AA244" t="str">
        <f t="shared" si="71"/>
        <v/>
      </c>
      <c r="AB244" t="str">
        <f t="shared" si="71"/>
        <v/>
      </c>
      <c r="AC244" t="str">
        <f t="shared" si="71"/>
        <v/>
      </c>
      <c r="AD244" t="str">
        <f t="shared" si="71"/>
        <v/>
      </c>
      <c r="AE244" t="str">
        <f t="shared" si="71"/>
        <v/>
      </c>
      <c r="AF244" t="str">
        <f t="shared" si="71"/>
        <v/>
      </c>
    </row>
    <row r="245" spans="1:32" x14ac:dyDescent="0.25">
      <c r="A245" s="18" t="str">
        <f t="shared" si="64"/>
        <v>Large Van</v>
      </c>
      <c r="B245">
        <f t="shared" si="71"/>
        <v>3.4338549428734747E-3</v>
      </c>
      <c r="C245">
        <f t="shared" si="71"/>
        <v>4.2198217939383199E-3</v>
      </c>
      <c r="D245">
        <f t="shared" si="71"/>
        <v>1.6793728652004156E-2</v>
      </c>
      <c r="E245">
        <f t="shared" si="71"/>
        <v>2.5691236004434192E-2</v>
      </c>
      <c r="F245">
        <f t="shared" si="71"/>
        <v>3.1590490464583766E-2</v>
      </c>
      <c r="G245">
        <f t="shared" si="71"/>
        <v>3.5619484203355797E-2</v>
      </c>
      <c r="H245">
        <f t="shared" si="71"/>
        <v>3.8546514834757593E-2</v>
      </c>
      <c r="I245">
        <f t="shared" si="71"/>
        <v>4.0802326198659609E-2</v>
      </c>
      <c r="J245">
        <f t="shared" si="71"/>
        <v>4.2602167792828355E-2</v>
      </c>
      <c r="K245">
        <f t="shared" si="71"/>
        <v>4.4124630695095597E-2</v>
      </c>
      <c r="L245">
        <f t="shared" si="71"/>
        <v>4.5440287195036969E-2</v>
      </c>
      <c r="M245">
        <f t="shared" si="71"/>
        <v>4.6561251335511873E-2</v>
      </c>
      <c r="N245">
        <f t="shared" si="71"/>
        <v>4.7597840294626659E-2</v>
      </c>
      <c r="O245">
        <f t="shared" si="71"/>
        <v>4.842018943726023E-2</v>
      </c>
      <c r="P245">
        <f t="shared" si="71"/>
        <v>4.9316796208674525E-2</v>
      </c>
      <c r="Q245">
        <f t="shared" si="71"/>
        <v>4.9994631887344237E-2</v>
      </c>
      <c r="R245">
        <f t="shared" si="71"/>
        <v>5.0521377690731353E-2</v>
      </c>
      <c r="S245">
        <f t="shared" si="71"/>
        <v>5.097388257117965E-2</v>
      </c>
      <c r="T245">
        <f t="shared" si="71"/>
        <v>5.1250586902408163E-2</v>
      </c>
      <c r="U245">
        <f t="shared" si="71"/>
        <v>5.1495213233861657E-2</v>
      </c>
      <c r="V245">
        <f t="shared" si="71"/>
        <v>5.1720863168694349E-2</v>
      </c>
      <c r="W245">
        <f t="shared" si="71"/>
        <v>5.1844002456439275E-2</v>
      </c>
      <c r="X245">
        <f t="shared" si="71"/>
        <v>5.1924788930561683E-2</v>
      </c>
      <c r="Y245">
        <f t="shared" si="71"/>
        <v>5.1967615342001075E-2</v>
      </c>
      <c r="Z245">
        <f t="shared" si="71"/>
        <v>5.1967493695785842E-2</v>
      </c>
      <c r="AA245">
        <f t="shared" si="71"/>
        <v>5.1960417260466671E-2</v>
      </c>
      <c r="AB245">
        <f t="shared" si="71"/>
        <v>5.1932211248621712E-2</v>
      </c>
      <c r="AC245">
        <f t="shared" si="71"/>
        <v>5.1896272631143471E-2</v>
      </c>
      <c r="AD245">
        <f t="shared" si="71"/>
        <v>5.1876143733396579E-2</v>
      </c>
      <c r="AE245">
        <f t="shared" si="71"/>
        <v>5.1846680131597309E-2</v>
      </c>
      <c r="AF245">
        <f t="shared" si="71"/>
        <v>5.1817903112067888E-2</v>
      </c>
    </row>
    <row r="246" spans="1:32" x14ac:dyDescent="0.25">
      <c r="A246" s="18" t="str">
        <f t="shared" si="64"/>
        <v>Small Utility</v>
      </c>
      <c r="B246">
        <f t="shared" si="71"/>
        <v>4.1490435971621243E-3</v>
      </c>
      <c r="C246">
        <f t="shared" si="71"/>
        <v>1.7193059015773453E-3</v>
      </c>
      <c r="D246">
        <f t="shared" si="71"/>
        <v>6.6826463161931016E-3</v>
      </c>
      <c r="E246">
        <f t="shared" si="71"/>
        <v>1.05586320826701E-2</v>
      </c>
      <c r="F246">
        <f t="shared" si="71"/>
        <v>1.2922822398199866E-2</v>
      </c>
      <c r="G246">
        <f t="shared" si="71"/>
        <v>1.4490994752199638E-2</v>
      </c>
      <c r="H246">
        <f t="shared" si="71"/>
        <v>1.5587746523029125E-2</v>
      </c>
      <c r="I246">
        <f t="shared" si="71"/>
        <v>1.6406880554679242E-2</v>
      </c>
      <c r="J246">
        <f t="shared" si="71"/>
        <v>1.7102671798772343E-2</v>
      </c>
      <c r="K246">
        <f t="shared" si="71"/>
        <v>1.7673199803100961E-2</v>
      </c>
      <c r="L246">
        <f t="shared" si="71"/>
        <v>1.8125141008458974E-2</v>
      </c>
      <c r="M246">
        <f t="shared" si="71"/>
        <v>1.855373240792129E-2</v>
      </c>
      <c r="N246">
        <f t="shared" si="71"/>
        <v>1.884669442819735E-2</v>
      </c>
      <c r="O246">
        <f t="shared" si="71"/>
        <v>1.9197845479631825E-2</v>
      </c>
      <c r="P246">
        <f t="shared" si="71"/>
        <v>1.9432459304094277E-2</v>
      </c>
      <c r="Q246">
        <f t="shared" si="71"/>
        <v>1.9637763826987328E-2</v>
      </c>
      <c r="R246">
        <f t="shared" si="71"/>
        <v>1.981028513951065E-2</v>
      </c>
      <c r="S246">
        <f t="shared" si="71"/>
        <v>1.9950418234762703E-2</v>
      </c>
      <c r="T246">
        <f t="shared" si="71"/>
        <v>2.0048040505525253E-2</v>
      </c>
      <c r="U246">
        <f t="shared" si="71"/>
        <v>2.0144737072569897E-2</v>
      </c>
      <c r="V246">
        <f t="shared" si="71"/>
        <v>2.0147573649381093E-2</v>
      </c>
      <c r="W246">
        <f t="shared" si="71"/>
        <v>2.0182561043920098E-2</v>
      </c>
      <c r="X246">
        <f t="shared" si="71"/>
        <v>2.0183597541098646E-2</v>
      </c>
      <c r="Y246">
        <f t="shared" si="71"/>
        <v>2.0159181346277474E-2</v>
      </c>
      <c r="Z246">
        <f t="shared" si="71"/>
        <v>2.0148178801348501E-2</v>
      </c>
      <c r="AA246">
        <f t="shared" si="71"/>
        <v>2.0128912312862183E-2</v>
      </c>
      <c r="AB246">
        <f t="shared" si="71"/>
        <v>2.0091549966961365E-2</v>
      </c>
      <c r="AC246">
        <f t="shared" si="71"/>
        <v>2.0064692260944997E-2</v>
      </c>
      <c r="AD246">
        <f t="shared" si="71"/>
        <v>2.003548384406208E-2</v>
      </c>
      <c r="AE246">
        <f t="shared" si="71"/>
        <v>2.0001216710605913E-2</v>
      </c>
      <c r="AF246">
        <f t="shared" si="71"/>
        <v>2.0006612036976883E-2</v>
      </c>
    </row>
    <row r="247" spans="1:32" x14ac:dyDescent="0.25">
      <c r="A247" s="18" t="str">
        <f t="shared" si="64"/>
        <v>Large Utility</v>
      </c>
      <c r="B247" t="str">
        <f t="shared" si="71"/>
        <v/>
      </c>
      <c r="C247" t="str">
        <f t="shared" si="71"/>
        <v/>
      </c>
      <c r="D247" t="str">
        <f t="shared" si="71"/>
        <v/>
      </c>
      <c r="E247" t="str">
        <f t="shared" si="71"/>
        <v/>
      </c>
      <c r="F247" t="str">
        <f t="shared" si="71"/>
        <v/>
      </c>
      <c r="G247" t="str">
        <f t="shared" si="71"/>
        <v/>
      </c>
      <c r="H247" t="str">
        <f t="shared" si="71"/>
        <v/>
      </c>
      <c r="I247" t="str">
        <f t="shared" si="71"/>
        <v/>
      </c>
      <c r="J247" t="str">
        <f t="shared" si="71"/>
        <v/>
      </c>
      <c r="K247" t="str">
        <f t="shared" si="71"/>
        <v/>
      </c>
      <c r="L247" t="str">
        <f t="shared" si="71"/>
        <v/>
      </c>
      <c r="M247" t="str">
        <f t="shared" si="71"/>
        <v/>
      </c>
      <c r="N247" t="str">
        <f t="shared" si="71"/>
        <v/>
      </c>
      <c r="O247" t="str">
        <f t="shared" si="71"/>
        <v/>
      </c>
      <c r="P247" t="str">
        <f t="shared" si="71"/>
        <v/>
      </c>
      <c r="Q247" t="str">
        <f t="shared" si="71"/>
        <v/>
      </c>
      <c r="R247" t="str">
        <f t="shared" si="71"/>
        <v/>
      </c>
      <c r="S247" t="str">
        <f t="shared" si="71"/>
        <v/>
      </c>
      <c r="T247" t="str">
        <f t="shared" si="71"/>
        <v/>
      </c>
      <c r="U247" t="str">
        <f t="shared" si="71"/>
        <v/>
      </c>
      <c r="V247" t="str">
        <f t="shared" si="71"/>
        <v/>
      </c>
      <c r="W247" t="str">
        <f t="shared" si="71"/>
        <v/>
      </c>
      <c r="X247" t="str">
        <f t="shared" si="71"/>
        <v/>
      </c>
      <c r="Y247" t="str">
        <f t="shared" si="71"/>
        <v/>
      </c>
      <c r="Z247" t="str">
        <f t="shared" si="71"/>
        <v/>
      </c>
      <c r="AA247" t="str">
        <f t="shared" si="71"/>
        <v/>
      </c>
      <c r="AB247" t="str">
        <f t="shared" si="71"/>
        <v/>
      </c>
      <c r="AC247" t="str">
        <f t="shared" si="71"/>
        <v/>
      </c>
      <c r="AD247" t="str">
        <f t="shared" si="71"/>
        <v/>
      </c>
      <c r="AE247" t="str">
        <f t="shared" si="71"/>
        <v/>
      </c>
      <c r="AF247" t="str">
        <f t="shared" si="71"/>
        <v/>
      </c>
    </row>
    <row r="248" spans="1:32" x14ac:dyDescent="0.25">
      <c r="A248" s="18" t="str">
        <f t="shared" ref="A248:A249" si="72">A155</f>
        <v>Small Crossover Trucks</v>
      </c>
      <c r="B248" t="str">
        <f t="shared" si="71"/>
        <v/>
      </c>
      <c r="C248">
        <f t="shared" si="71"/>
        <v>1.0214553461913902E-2</v>
      </c>
      <c r="D248">
        <f t="shared" si="71"/>
        <v>4.0902995240340648E-2</v>
      </c>
      <c r="E248">
        <f t="shared" si="71"/>
        <v>6.5202591414191047E-2</v>
      </c>
      <c r="F248">
        <f t="shared" si="71"/>
        <v>8.1098905421997117E-2</v>
      </c>
      <c r="G248">
        <f t="shared" si="71"/>
        <v>9.216643047130603E-2</v>
      </c>
      <c r="H248">
        <f t="shared" si="71"/>
        <v>0.10033970089564891</v>
      </c>
      <c r="I248">
        <f t="shared" si="71"/>
        <v>0.10672523355477471</v>
      </c>
      <c r="J248">
        <f t="shared" si="71"/>
        <v>0.11215727178672044</v>
      </c>
      <c r="K248">
        <f t="shared" si="71"/>
        <v>0.1167751249841292</v>
      </c>
      <c r="L248">
        <f t="shared" si="71"/>
        <v>0.12068329299152562</v>
      </c>
      <c r="M248">
        <f t="shared" si="71"/>
        <v>0.12427392124938245</v>
      </c>
      <c r="N248">
        <f t="shared" si="71"/>
        <v>0.12709355802116978</v>
      </c>
      <c r="O248">
        <f t="shared" si="71"/>
        <v>0.13001515735286892</v>
      </c>
      <c r="P248">
        <f t="shared" si="71"/>
        <v>0.13232948768797634</v>
      </c>
      <c r="Q248">
        <f t="shared" si="71"/>
        <v>0.13436341435585472</v>
      </c>
      <c r="R248">
        <f t="shared" si="71"/>
        <v>0.13616734764054306</v>
      </c>
      <c r="S248">
        <f t="shared" si="71"/>
        <v>0.13766652524121337</v>
      </c>
      <c r="T248">
        <f t="shared" si="71"/>
        <v>0.13890953557335303</v>
      </c>
      <c r="U248">
        <f t="shared" si="71"/>
        <v>0.14002927657002376</v>
      </c>
      <c r="V248">
        <f t="shared" si="71"/>
        <v>0.14067775958716469</v>
      </c>
      <c r="W248">
        <f t="shared" si="71"/>
        <v>0.1413667214639118</v>
      </c>
      <c r="X248">
        <f t="shared" si="71"/>
        <v>0.14183994989331264</v>
      </c>
      <c r="Y248">
        <f t="shared" si="71"/>
        <v>0.14213135094101778</v>
      </c>
      <c r="Z248">
        <f t="shared" si="71"/>
        <v>0.14244147072684438</v>
      </c>
      <c r="AA248">
        <f t="shared" si="71"/>
        <v>0.14269259968295089</v>
      </c>
      <c r="AB248">
        <f t="shared" si="71"/>
        <v>0.14283815334259928</v>
      </c>
      <c r="AC248">
        <f t="shared" si="71"/>
        <v>0.14300557368189265</v>
      </c>
      <c r="AD248">
        <f t="shared" si="71"/>
        <v>0.14316207504732445</v>
      </c>
      <c r="AE248">
        <f t="shared" si="71"/>
        <v>0.1432761140311527</v>
      </c>
      <c r="AF248">
        <f t="shared" si="71"/>
        <v>0.14356222686158185</v>
      </c>
    </row>
    <row r="249" spans="1:32" x14ac:dyDescent="0.25">
      <c r="A249" s="18" t="str">
        <f t="shared" si="72"/>
        <v>Large Crossover Trucks</v>
      </c>
      <c r="B249" t="str">
        <f t="shared" si="71"/>
        <v/>
      </c>
      <c r="C249" t="str">
        <f t="shared" si="71"/>
        <v/>
      </c>
      <c r="D249" t="str">
        <f t="shared" si="71"/>
        <v/>
      </c>
      <c r="E249" t="str">
        <f t="shared" si="71"/>
        <v/>
      </c>
      <c r="F249" t="str">
        <f t="shared" si="71"/>
        <v/>
      </c>
      <c r="G249" t="str">
        <f t="shared" si="71"/>
        <v/>
      </c>
      <c r="H249" t="str">
        <f t="shared" si="71"/>
        <v/>
      </c>
      <c r="I249" t="str">
        <f t="shared" si="71"/>
        <v/>
      </c>
      <c r="J249" t="str">
        <f t="shared" si="71"/>
        <v/>
      </c>
      <c r="K249" t="str">
        <f t="shared" si="71"/>
        <v/>
      </c>
      <c r="L249" t="str">
        <f t="shared" si="71"/>
        <v/>
      </c>
      <c r="M249" t="str">
        <f t="shared" si="71"/>
        <v/>
      </c>
      <c r="N249" t="str">
        <f t="shared" si="71"/>
        <v/>
      </c>
      <c r="O249" t="str">
        <f t="shared" si="71"/>
        <v/>
      </c>
      <c r="P249" t="str">
        <f t="shared" si="71"/>
        <v/>
      </c>
      <c r="Q249" t="str">
        <f t="shared" si="71"/>
        <v/>
      </c>
      <c r="R249" t="str">
        <f t="shared" si="71"/>
        <v/>
      </c>
      <c r="S249" t="str">
        <f t="shared" si="71"/>
        <v/>
      </c>
      <c r="T249" t="str">
        <f t="shared" si="71"/>
        <v/>
      </c>
      <c r="U249" t="str">
        <f t="shared" si="71"/>
        <v/>
      </c>
      <c r="V249" t="str">
        <f t="shared" si="71"/>
        <v/>
      </c>
      <c r="W249" t="str">
        <f t="shared" si="71"/>
        <v/>
      </c>
      <c r="X249" t="str">
        <f t="shared" si="71"/>
        <v/>
      </c>
      <c r="Y249" t="str">
        <f t="shared" si="71"/>
        <v/>
      </c>
      <c r="Z249" t="str">
        <f t="shared" si="71"/>
        <v/>
      </c>
      <c r="AA249" t="str">
        <f t="shared" si="71"/>
        <v/>
      </c>
      <c r="AB249" t="str">
        <f t="shared" si="71"/>
        <v/>
      </c>
      <c r="AC249" t="str">
        <f t="shared" si="71"/>
        <v/>
      </c>
      <c r="AD249" t="str">
        <f t="shared" si="71"/>
        <v/>
      </c>
      <c r="AE249" t="str">
        <f t="shared" si="71"/>
        <v/>
      </c>
      <c r="AF249" t="str">
        <f t="shared" ref="AF249" si="73">IF(AF156=0,"",AF63)</f>
        <v/>
      </c>
    </row>
    <row r="251" spans="1:32" s="2" customFormat="1" x14ac:dyDescent="0.25">
      <c r="A251" s="2" t="s">
        <v>2451</v>
      </c>
    </row>
    <row r="252" spans="1:32" x14ac:dyDescent="0.25">
      <c r="B252">
        <v>2020</v>
      </c>
      <c r="C252">
        <v>2021</v>
      </c>
      <c r="D252">
        <v>2022</v>
      </c>
      <c r="E252">
        <v>2023</v>
      </c>
      <c r="F252">
        <v>2024</v>
      </c>
      <c r="G252">
        <v>2025</v>
      </c>
      <c r="H252">
        <v>2026</v>
      </c>
      <c r="I252">
        <v>2027</v>
      </c>
      <c r="J252">
        <v>2028</v>
      </c>
      <c r="K252">
        <v>2029</v>
      </c>
      <c r="L252">
        <v>2030</v>
      </c>
      <c r="M252">
        <v>2031</v>
      </c>
      <c r="N252">
        <v>2032</v>
      </c>
      <c r="O252">
        <v>2033</v>
      </c>
      <c r="P252">
        <v>2034</v>
      </c>
      <c r="Q252">
        <v>2035</v>
      </c>
      <c r="R252">
        <v>2036</v>
      </c>
      <c r="S252">
        <v>2037</v>
      </c>
      <c r="T252">
        <v>2038</v>
      </c>
      <c r="U252">
        <v>2039</v>
      </c>
      <c r="V252">
        <v>2040</v>
      </c>
      <c r="W252">
        <v>2041</v>
      </c>
      <c r="X252">
        <v>2042</v>
      </c>
      <c r="Y252">
        <v>2043</v>
      </c>
      <c r="Z252">
        <v>2044</v>
      </c>
      <c r="AA252">
        <v>2045</v>
      </c>
      <c r="AB252">
        <v>2046</v>
      </c>
      <c r="AC252">
        <v>2047</v>
      </c>
      <c r="AD252">
        <v>2048</v>
      </c>
      <c r="AE252">
        <v>2049</v>
      </c>
      <c r="AF252">
        <v>2050</v>
      </c>
    </row>
    <row r="253" spans="1:32" x14ac:dyDescent="0.25">
      <c r="A253" t="s">
        <v>237</v>
      </c>
      <c r="B253">
        <f>(SUM(SUMPRODUCT(B162:B177,B69:B84)/SUM(B162:B177)*B19,SUMPRODUCT(B87:B102,B180:B195)/SUM(B180:B195)*B20,SUMPRODUCT(B105:B120,B198:B213)/SUM(B198:B213)*B21)*10^3)*cpi_2020to2012</f>
        <v>47679.463644964817</v>
      </c>
      <c r="C253">
        <f t="shared" ref="C253:AF253" si="74">(SUM(SUMPRODUCT(C162:C177,C69:C84)/SUM(C162:C177)*C19,SUMPRODUCT(C87:C102,C180:C195)/SUM(C180:C195)*C20,SUMPRODUCT(C105:C120,C198:C213)/SUM(C198:C213)*C21)*10^3)*cpi_2021to2012</f>
        <v>42393.845760994314</v>
      </c>
      <c r="D253">
        <f t="shared" si="74"/>
        <v>41997.700230584436</v>
      </c>
      <c r="E253">
        <f t="shared" si="74"/>
        <v>41541.267381614423</v>
      </c>
      <c r="F253">
        <f t="shared" si="74"/>
        <v>41078.706180616013</v>
      </c>
      <c r="G253">
        <f t="shared" si="74"/>
        <v>40870.572452636625</v>
      </c>
      <c r="H253">
        <f t="shared" si="74"/>
        <v>40722.595254686894</v>
      </c>
      <c r="I253">
        <f t="shared" si="74"/>
        <v>40612.126782356325</v>
      </c>
      <c r="J253">
        <f t="shared" si="74"/>
        <v>40554.601931392928</v>
      </c>
      <c r="K253">
        <f t="shared" si="74"/>
        <v>40491.854719826923</v>
      </c>
      <c r="L253">
        <f t="shared" si="74"/>
        <v>40432.876520247606</v>
      </c>
      <c r="M253">
        <f t="shared" si="74"/>
        <v>40429.037761866952</v>
      </c>
      <c r="N253">
        <f t="shared" si="74"/>
        <v>40401.750641591134</v>
      </c>
      <c r="O253">
        <f t="shared" si="74"/>
        <v>40384.400860753354</v>
      </c>
      <c r="P253">
        <f t="shared" si="74"/>
        <v>40323.475390139007</v>
      </c>
      <c r="Q253">
        <f t="shared" si="74"/>
        <v>40260.015821359833</v>
      </c>
      <c r="R253">
        <f t="shared" si="74"/>
        <v>40210.70725464401</v>
      </c>
      <c r="S253">
        <f t="shared" si="74"/>
        <v>40162.25674679334</v>
      </c>
      <c r="T253">
        <f t="shared" si="74"/>
        <v>40112.550327820238</v>
      </c>
      <c r="U253">
        <f t="shared" si="74"/>
        <v>40063.687083326578</v>
      </c>
      <c r="V253">
        <f t="shared" si="74"/>
        <v>40016.12229163928</v>
      </c>
      <c r="W253">
        <f t="shared" si="74"/>
        <v>39969.85129926521</v>
      </c>
      <c r="X253">
        <f t="shared" si="74"/>
        <v>39923.22038572267</v>
      </c>
      <c r="Y253">
        <f t="shared" si="74"/>
        <v>39876.281855254121</v>
      </c>
      <c r="Z253">
        <f t="shared" si="74"/>
        <v>39833.656517186449</v>
      </c>
      <c r="AA253">
        <f t="shared" si="74"/>
        <v>39791.824835276202</v>
      </c>
      <c r="AB253">
        <f t="shared" si="74"/>
        <v>39750.940811096647</v>
      </c>
      <c r="AC253">
        <f t="shared" si="74"/>
        <v>39711.78846192218</v>
      </c>
      <c r="AD253">
        <f t="shared" si="74"/>
        <v>39673.81991018913</v>
      </c>
      <c r="AE253">
        <f t="shared" si="74"/>
        <v>39637.08603514509</v>
      </c>
      <c r="AF253">
        <f t="shared" si="74"/>
        <v>39592.471096136418</v>
      </c>
    </row>
    <row r="254" spans="1:32" x14ac:dyDescent="0.25">
      <c r="A254" t="s">
        <v>213</v>
      </c>
      <c r="B254">
        <f>(SUM(SUMPRODUCT(B216:B231,B123:B138)/SUM(B216:B231)*B24,SUMPRODUCT(B234:B249,B141:B156)/SUM(B234:B249)*B25)*10^3)*cpi_2020to2012</f>
        <v>36885.812469092874</v>
      </c>
      <c r="C254">
        <f t="shared" ref="C254:AF254" si="75">(SUM(SUMPRODUCT(C216:C231,C123:C138)/SUM(C216:C231)*C24,SUMPRODUCT(C234:C249,C141:C156)/SUM(C234:C249)*C25)*10^3)*cpi_2021to2012</f>
        <v>37390.062874445444</v>
      </c>
      <c r="D254">
        <f t="shared" si="75"/>
        <v>37336.115710048864</v>
      </c>
      <c r="E254">
        <f t="shared" si="75"/>
        <v>37519.774165684845</v>
      </c>
      <c r="F254">
        <f t="shared" si="75"/>
        <v>37560.848994284308</v>
      </c>
      <c r="G254">
        <f t="shared" si="75"/>
        <v>37672.813677843456</v>
      </c>
      <c r="H254">
        <f t="shared" si="75"/>
        <v>37718.56400733631</v>
      </c>
      <c r="I254">
        <f t="shared" si="75"/>
        <v>37744.624220538237</v>
      </c>
      <c r="J254">
        <f t="shared" si="75"/>
        <v>37799.089399902005</v>
      </c>
      <c r="K254">
        <f t="shared" si="75"/>
        <v>37869.294612145321</v>
      </c>
      <c r="L254">
        <f t="shared" si="75"/>
        <v>37947.783060194699</v>
      </c>
      <c r="M254">
        <f t="shared" si="75"/>
        <v>38048.195487274184</v>
      </c>
      <c r="N254">
        <f t="shared" si="75"/>
        <v>38134.620585039651</v>
      </c>
      <c r="O254">
        <f t="shared" si="75"/>
        <v>38250.401448902114</v>
      </c>
      <c r="P254">
        <f t="shared" si="75"/>
        <v>38309.624429520816</v>
      </c>
      <c r="Q254">
        <f t="shared" si="75"/>
        <v>38356.757655134163</v>
      </c>
      <c r="R254">
        <f t="shared" si="75"/>
        <v>38399.03576323334</v>
      </c>
      <c r="S254">
        <f t="shared" si="75"/>
        <v>38433.321833369489</v>
      </c>
      <c r="T254">
        <f t="shared" si="75"/>
        <v>38455.444100924527</v>
      </c>
      <c r="U254">
        <f t="shared" si="75"/>
        <v>38471.879540638547</v>
      </c>
      <c r="V254">
        <f t="shared" si="75"/>
        <v>38470.609054958164</v>
      </c>
      <c r="W254">
        <f t="shared" si="75"/>
        <v>38476.533643544462</v>
      </c>
      <c r="X254">
        <f t="shared" si="75"/>
        <v>38473.613146881857</v>
      </c>
      <c r="Y254">
        <f t="shared" si="75"/>
        <v>38464.260461634076</v>
      </c>
      <c r="Z254">
        <f t="shared" si="75"/>
        <v>38454.963700744891</v>
      </c>
      <c r="AA254">
        <f t="shared" si="75"/>
        <v>38445.041023726604</v>
      </c>
      <c r="AB254">
        <f t="shared" si="75"/>
        <v>38433.394779589515</v>
      </c>
      <c r="AC254">
        <f t="shared" si="75"/>
        <v>38423.683875942836</v>
      </c>
      <c r="AD254">
        <f t="shared" si="75"/>
        <v>38414.275217234477</v>
      </c>
      <c r="AE254">
        <f t="shared" si="75"/>
        <v>38406.062072210079</v>
      </c>
      <c r="AF254">
        <f t="shared" si="75"/>
        <v>38395.607951329759</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80"/>
  <sheetViews>
    <sheetView topLeftCell="A16" workbookViewId="0">
      <selection activeCell="B8" sqref="B8"/>
    </sheetView>
  </sheetViews>
  <sheetFormatPr defaultColWidth="8.85546875" defaultRowHeight="15" x14ac:dyDescent="0.25"/>
  <cols>
    <col min="1" max="1" width="30.42578125" customWidth="1"/>
    <col min="2" max="2" width="16.42578125" customWidth="1"/>
    <col min="3" max="3" width="20" customWidth="1"/>
    <col min="4" max="5" width="16.42578125" customWidth="1"/>
    <col min="6" max="6" width="25.42578125" customWidth="1"/>
    <col min="7" max="11" width="16" customWidth="1"/>
    <col min="12" max="12" width="13.42578125" customWidth="1"/>
  </cols>
  <sheetData>
    <row r="1" spans="1:4" x14ac:dyDescent="0.25">
      <c r="A1" t="s">
        <v>1158</v>
      </c>
    </row>
    <row r="2" spans="1:4" x14ac:dyDescent="0.25">
      <c r="A2" t="s">
        <v>1159</v>
      </c>
    </row>
    <row r="3" spans="1:4" x14ac:dyDescent="0.25">
      <c r="A3" s="11" t="s">
        <v>1160</v>
      </c>
    </row>
    <row r="5" spans="1:4" x14ac:dyDescent="0.25">
      <c r="A5" s="73" t="s">
        <v>1498</v>
      </c>
      <c r="B5" s="73"/>
      <c r="C5" s="73"/>
      <c r="D5" s="73"/>
    </row>
    <row r="7" spans="1:4" x14ac:dyDescent="0.25">
      <c r="B7" t="s">
        <v>1161</v>
      </c>
      <c r="C7" t="s">
        <v>1162</v>
      </c>
      <c r="D7" t="s">
        <v>1163</v>
      </c>
    </row>
    <row r="8" spans="1:4" x14ac:dyDescent="0.25">
      <c r="A8" t="s">
        <v>1497</v>
      </c>
      <c r="B8">
        <f>'AEO 2021 44'!K36/SUM('AEO 2021 44'!K36,'AEO 2021 49'!K36,'AEO 2021 49'!U36)</f>
        <v>0.67491530146662049</v>
      </c>
      <c r="C8">
        <f>'AEO 2021 49'!K36/SUM('AEO 2021 44'!K36,'AEO 2021 49'!K36,'AEO 2021 49'!U36)</f>
        <v>0.19259262430771532</v>
      </c>
      <c r="D8">
        <f>'AEO 2021 49'!U36/SUM('AEO 2021 44'!K36,'AEO 2021 49'!K36,'AEO 2021 49'!U36)</f>
        <v>0.13249207422566411</v>
      </c>
    </row>
    <row r="10" spans="1:4" x14ac:dyDescent="0.25">
      <c r="A10" s="73" t="s">
        <v>1499</v>
      </c>
      <c r="B10" s="73"/>
      <c r="C10" s="73"/>
      <c r="D10" s="73"/>
    </row>
    <row r="17" spans="1:7" ht="15.75" x14ac:dyDescent="0.25">
      <c r="F17" s="28"/>
      <c r="G17" s="28"/>
    </row>
    <row r="18" spans="1:7" x14ac:dyDescent="0.25">
      <c r="A18" s="1" t="s">
        <v>1165</v>
      </c>
    </row>
    <row r="21" spans="1:7" x14ac:dyDescent="0.25">
      <c r="C21" t="s">
        <v>1166</v>
      </c>
      <c r="D21" t="s">
        <v>1167</v>
      </c>
    </row>
    <row r="22" spans="1:7" x14ac:dyDescent="0.25">
      <c r="C22" t="s">
        <v>1168</v>
      </c>
      <c r="D22">
        <v>45000</v>
      </c>
    </row>
    <row r="23" spans="1:7" x14ac:dyDescent="0.25">
      <c r="C23" t="s">
        <v>1169</v>
      </c>
      <c r="D23">
        <v>50000</v>
      </c>
    </row>
    <row r="24" spans="1:7" x14ac:dyDescent="0.25">
      <c r="C24" t="s">
        <v>1162</v>
      </c>
      <c r="D24">
        <v>55000</v>
      </c>
    </row>
    <row r="25" spans="1:7" x14ac:dyDescent="0.25">
      <c r="C25" t="s">
        <v>1163</v>
      </c>
      <c r="D25">
        <v>85000</v>
      </c>
    </row>
    <row r="26" spans="1:7" x14ac:dyDescent="0.25">
      <c r="C26" t="s">
        <v>1164</v>
      </c>
      <c r="D26">
        <v>120000</v>
      </c>
    </row>
    <row r="27" spans="1:7" x14ac:dyDescent="0.25">
      <c r="C27" t="s">
        <v>1170</v>
      </c>
      <c r="D27">
        <v>130000</v>
      </c>
      <c r="E27">
        <f>D27*cpi_2018to2012</f>
        <v>118820</v>
      </c>
    </row>
    <row r="29" spans="1:7" x14ac:dyDescent="0.25">
      <c r="D29" t="s">
        <v>1171</v>
      </c>
      <c r="E29" t="s">
        <v>1172</v>
      </c>
    </row>
    <row r="30" spans="1:7" x14ac:dyDescent="0.25">
      <c r="A30" s="1"/>
      <c r="C30" t="s">
        <v>1173</v>
      </c>
      <c r="D30">
        <f>D23*B8+D24*C8+D25*D8</f>
        <v>55600.185719436813</v>
      </c>
      <c r="E30">
        <f>D30*cpi_2018to2012</f>
        <v>50818.569747565249</v>
      </c>
    </row>
    <row r="31" spans="1:7" x14ac:dyDescent="0.25">
      <c r="A31" s="1" t="s">
        <v>1174</v>
      </c>
      <c r="C31" t="s">
        <v>1175</v>
      </c>
      <c r="D31">
        <f>(D22/D23)*D30</f>
        <v>50040.167147493135</v>
      </c>
      <c r="E31">
        <f>D31*cpi_2018to2012</f>
        <v>45736.712772808729</v>
      </c>
    </row>
    <row r="34" spans="1:5" x14ac:dyDescent="0.25">
      <c r="A34" s="73" t="s">
        <v>1176</v>
      </c>
      <c r="B34" s="72"/>
      <c r="C34" s="72"/>
      <c r="D34" s="72"/>
      <c r="E34" s="72"/>
    </row>
    <row r="56" spans="1:2" x14ac:dyDescent="0.25">
      <c r="A56" t="s">
        <v>1500</v>
      </c>
    </row>
    <row r="58" spans="1:2" x14ac:dyDescent="0.25">
      <c r="A58" t="s">
        <v>1496</v>
      </c>
      <c r="B58">
        <f>43.631*2020^2-177806*2020+1.81207*10^8</f>
        <v>70812.40000000596</v>
      </c>
    </row>
    <row r="65" spans="1:2" x14ac:dyDescent="0.25">
      <c r="A65" t="s">
        <v>1495</v>
      </c>
      <c r="B65">
        <f>102.869*2020^2-418784*2020+4.26289*10^8</f>
        <v>91987.599999964237</v>
      </c>
    </row>
    <row r="72" spans="1:2" x14ac:dyDescent="0.25">
      <c r="A72" t="s">
        <v>1163</v>
      </c>
      <c r="B72">
        <f>151.393*2020^2-616223*2020+6.27158*10^8</f>
        <v>131537.20000004768</v>
      </c>
    </row>
    <row r="80" spans="1:2" x14ac:dyDescent="0.25">
      <c r="A80" t="s">
        <v>1501</v>
      </c>
      <c r="B80">
        <f>(B58*B8+B65*C8+B72*D8)*cpi_2019to2012</f>
        <v>74481.20175540229</v>
      </c>
    </row>
  </sheetData>
  <hyperlinks>
    <hyperlink ref="A3" r:id="rId1" xr:uid="{00000000-0004-0000-0B00-000000000000}"/>
  </hyperlinks>
  <pageMargins left="0.7" right="0.7" top="0.75" bottom="0.75" header="0.3" footer="0.3"/>
  <pageSetup orientation="portrait" horizontalDpi="4294967293"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A4A44-3D3C-4F8B-A2D0-6F396BEEE845}">
  <dimension ref="B1:AG119"/>
  <sheetViews>
    <sheetView topLeftCell="A103" workbookViewId="0">
      <selection activeCell="E115" sqref="E115"/>
    </sheetView>
  </sheetViews>
  <sheetFormatPr defaultColWidth="8.85546875" defaultRowHeight="15" x14ac:dyDescent="0.25"/>
  <cols>
    <col min="1" max="1" width="3.42578125" customWidth="1"/>
    <col min="2" max="2" width="41.42578125" customWidth="1"/>
  </cols>
  <sheetData>
    <row r="1" spans="2:33" x14ac:dyDescent="0.25">
      <c r="B1" s="1" t="s">
        <v>199</v>
      </c>
    </row>
    <row r="3" spans="2:33" x14ac:dyDescent="0.25">
      <c r="B3" s="1" t="s">
        <v>33</v>
      </c>
      <c r="C3">
        <f>#REF!</f>
        <v>2020</v>
      </c>
      <c r="D3">
        <f>#REF!</f>
        <v>2021</v>
      </c>
      <c r="E3">
        <f>#REF!</f>
        <v>2022</v>
      </c>
      <c r="F3">
        <f>#REF!</f>
        <v>2023</v>
      </c>
      <c r="G3">
        <f>#REF!</f>
        <v>2024</v>
      </c>
      <c r="H3">
        <f>#REF!</f>
        <v>2025</v>
      </c>
      <c r="I3">
        <f>#REF!</f>
        <v>2026</v>
      </c>
      <c r="J3">
        <f>#REF!</f>
        <v>2027</v>
      </c>
      <c r="K3">
        <f>#REF!</f>
        <v>2028</v>
      </c>
      <c r="L3">
        <f>#REF!</f>
        <v>2029</v>
      </c>
      <c r="M3">
        <f>#REF!</f>
        <v>2030</v>
      </c>
      <c r="N3">
        <f>#REF!</f>
        <v>2031</v>
      </c>
      <c r="O3">
        <f>#REF!</f>
        <v>2032</v>
      </c>
      <c r="P3">
        <f>#REF!</f>
        <v>2033</v>
      </c>
      <c r="Q3">
        <f>#REF!</f>
        <v>2034</v>
      </c>
      <c r="R3">
        <f>#REF!</f>
        <v>2035</v>
      </c>
      <c r="S3">
        <f>#REF!</f>
        <v>2036</v>
      </c>
      <c r="T3">
        <f>#REF!</f>
        <v>2037</v>
      </c>
      <c r="U3">
        <f>#REF!</f>
        <v>2038</v>
      </c>
      <c r="V3">
        <f>#REF!</f>
        <v>2039</v>
      </c>
      <c r="W3">
        <f>#REF!</f>
        <v>2040</v>
      </c>
      <c r="X3">
        <f>#REF!</f>
        <v>2041</v>
      </c>
      <c r="Y3">
        <f>#REF!</f>
        <v>2042</v>
      </c>
      <c r="Z3">
        <f>#REF!</f>
        <v>2043</v>
      </c>
      <c r="AA3">
        <f>#REF!</f>
        <v>2044</v>
      </c>
      <c r="AB3">
        <f>#REF!</f>
        <v>2045</v>
      </c>
      <c r="AC3">
        <f>#REF!</f>
        <v>2046</v>
      </c>
      <c r="AD3">
        <f>#REF!</f>
        <v>2047</v>
      </c>
      <c r="AE3">
        <f>#REF!</f>
        <v>2048</v>
      </c>
      <c r="AF3">
        <f>#REF!</f>
        <v>2049</v>
      </c>
      <c r="AG3">
        <f>#REF!</f>
        <v>2050</v>
      </c>
    </row>
    <row r="4" spans="2:33" x14ac:dyDescent="0.25">
      <c r="B4" t="s">
        <v>162</v>
      </c>
      <c r="C4">
        <f>INDEX('AEO 2021 39'!17:17,MATCH(D$3,'AEO 2021 39'!$14:$14,0))/SUM(INDEX('AEO 2021 39'!17:17,MATCH(D$3,'AEO 2021 39'!$14:$14,0)),INDEX('AEO 2021 39'!39:39,MATCH(D$3,'AEO 2021 39'!$14:$14,0)))</f>
        <v>0.51486416298756665</v>
      </c>
      <c r="D4">
        <f>INDEX('AEO 2022 39'!17:17,MATCH(D$3,'AEO 2022 39'!$13:$13,0))/SUM(INDEX('AEO 2022 39'!17:17,MATCH(D$3,'AEO 2022 39'!$13:$13,0)),INDEX('AEO 2022 39'!42:42,MATCH(D$3,'AEO 2022 39'!$13:$13,0)))</f>
        <v>0.49860004767156768</v>
      </c>
      <c r="E4">
        <f>INDEX('AEO 2022 39'!17:17,MATCH(E$3,'AEO 2022 39'!$13:$13,0))/SUM(INDEX('AEO 2022 39'!17:17,MATCH(E$3,'AEO 2022 39'!$13:$13,0)),INDEX('AEO 2022 39'!42:42,MATCH(E$3,'AEO 2022 39'!$13:$13,0)))</f>
        <v>0.48635689680691285</v>
      </c>
      <c r="F4">
        <f>INDEX('AEO 2022 39'!17:17,MATCH(F$3,'AEO 2022 39'!$13:$13,0))/SUM(INDEX('AEO 2022 39'!17:17,MATCH(F$3,'AEO 2022 39'!$13:$13,0)),INDEX('AEO 2022 39'!42:42,MATCH(F$3,'AEO 2022 39'!$13:$13,0)))</f>
        <v>0.47360998185121839</v>
      </c>
      <c r="G4">
        <f>INDEX('AEO 2022 39'!17:17,MATCH(G$3,'AEO 2022 39'!$13:$13,0))/SUM(INDEX('AEO 2022 39'!17:17,MATCH(G$3,'AEO 2022 39'!$13:$13,0)),INDEX('AEO 2022 39'!42:42,MATCH(G$3,'AEO 2022 39'!$13:$13,0)))</f>
        <v>0.46035727152870276</v>
      </c>
      <c r="H4">
        <f>INDEX('AEO 2022 39'!17:17,MATCH(H$3,'AEO 2022 39'!$13:$13,0))/SUM(INDEX('AEO 2022 39'!17:17,MATCH(H$3,'AEO 2022 39'!$13:$13,0)),INDEX('AEO 2022 39'!42:42,MATCH(H$3,'AEO 2022 39'!$13:$13,0)))</f>
        <v>0.44685262051244673</v>
      </c>
      <c r="I4">
        <f>INDEX('AEO 2022 39'!17:17,MATCH(I$3,'AEO 2022 39'!$13:$13,0))/SUM(INDEX('AEO 2022 39'!17:17,MATCH(I$3,'AEO 2022 39'!$13:$13,0)),INDEX('AEO 2022 39'!42:42,MATCH(I$3,'AEO 2022 39'!$13:$13,0)))</f>
        <v>0.43318561545420492</v>
      </c>
      <c r="J4">
        <f>INDEX('AEO 2022 39'!17:17,MATCH(J$3,'AEO 2022 39'!$13:$13,0))/SUM(INDEX('AEO 2022 39'!17:17,MATCH(J$3,'AEO 2022 39'!$13:$13,0)),INDEX('AEO 2022 39'!42:42,MATCH(J$3,'AEO 2022 39'!$13:$13,0)))</f>
        <v>0.41956394464300678</v>
      </c>
      <c r="K4">
        <f>INDEX('AEO 2022 39'!17:17,MATCH(K$3,'AEO 2022 39'!$13:$13,0))/SUM(INDEX('AEO 2022 39'!17:17,MATCH(K$3,'AEO 2022 39'!$13:$13,0)),INDEX('AEO 2022 39'!42:42,MATCH(K$3,'AEO 2022 39'!$13:$13,0)))</f>
        <v>0.405980893387347</v>
      </c>
      <c r="L4">
        <f>INDEX('AEO 2022 39'!17:17,MATCH(L$3,'AEO 2022 39'!$13:$13,0))/SUM(INDEX('AEO 2022 39'!17:17,MATCH(L$3,'AEO 2022 39'!$13:$13,0)),INDEX('AEO 2022 39'!42:42,MATCH(L$3,'AEO 2022 39'!$13:$13,0)))</f>
        <v>0.39241392152963023</v>
      </c>
      <c r="M4">
        <f>INDEX('AEO 2022 39'!17:17,MATCH(M$3,'AEO 2022 39'!$13:$13,0))/SUM(INDEX('AEO 2022 39'!17:17,MATCH(M$3,'AEO 2022 39'!$13:$13,0)),INDEX('AEO 2022 39'!42:42,MATCH(M$3,'AEO 2022 39'!$13:$13,0)))</f>
        <v>0.37909857677923547</v>
      </c>
      <c r="N4">
        <f>INDEX('AEO 2022 39'!17:17,MATCH(N$3,'AEO 2022 39'!$13:$13,0))/SUM(INDEX('AEO 2022 39'!17:17,MATCH(N$3,'AEO 2022 39'!$13:$13,0)),INDEX('AEO 2022 39'!42:42,MATCH(N$3,'AEO 2022 39'!$13:$13,0)))</f>
        <v>0.36606977291004117</v>
      </c>
      <c r="O4">
        <f>INDEX('AEO 2022 39'!17:17,MATCH(O$3,'AEO 2022 39'!$13:$13,0))/SUM(INDEX('AEO 2022 39'!17:17,MATCH(O$3,'AEO 2022 39'!$13:$13,0)),INDEX('AEO 2022 39'!42:42,MATCH(O$3,'AEO 2022 39'!$13:$13,0)))</f>
        <v>0.35367257356787724</v>
      </c>
      <c r="P4">
        <f>INDEX('AEO 2022 39'!17:17,MATCH(P$3,'AEO 2022 39'!$13:$13,0))/SUM(INDEX('AEO 2022 39'!17:17,MATCH(P$3,'AEO 2022 39'!$13:$13,0)),INDEX('AEO 2022 39'!42:42,MATCH(P$3,'AEO 2022 39'!$13:$13,0)))</f>
        <v>0.34178433754804377</v>
      </c>
      <c r="Q4">
        <f>INDEX('AEO 2022 39'!17:17,MATCH(Q$3,'AEO 2022 39'!$13:$13,0))/SUM(INDEX('AEO 2022 39'!17:17,MATCH(Q$3,'AEO 2022 39'!$13:$13,0)),INDEX('AEO 2022 39'!42:42,MATCH(Q$3,'AEO 2022 39'!$13:$13,0)))</f>
        <v>0.33058172908772254</v>
      </c>
      <c r="R4">
        <f>INDEX('AEO 2022 39'!17:17,MATCH(R$3,'AEO 2022 39'!$13:$13,0))/SUM(INDEX('AEO 2022 39'!17:17,MATCH(R$3,'AEO 2022 39'!$13:$13,0)),INDEX('AEO 2022 39'!42:42,MATCH(R$3,'AEO 2022 39'!$13:$13,0)))</f>
        <v>0.32013974059522116</v>
      </c>
      <c r="S4">
        <f>INDEX('AEO 2022 39'!17:17,MATCH(S$3,'AEO 2022 39'!$13:$13,0))/SUM(INDEX('AEO 2022 39'!17:17,MATCH(S$3,'AEO 2022 39'!$13:$13,0)),INDEX('AEO 2022 39'!42:42,MATCH(S$3,'AEO 2022 39'!$13:$13,0)))</f>
        <v>0.31052133323735742</v>
      </c>
      <c r="T4">
        <f>INDEX('AEO 2022 39'!17:17,MATCH(T$3,'AEO 2022 39'!$13:$13,0))/SUM(INDEX('AEO 2022 39'!17:17,MATCH(T$3,'AEO 2022 39'!$13:$13,0)),INDEX('AEO 2022 39'!42:42,MATCH(T$3,'AEO 2022 39'!$13:$13,0)))</f>
        <v>0.30181225725586019</v>
      </c>
      <c r="U4">
        <f>INDEX('AEO 2022 39'!17:17,MATCH(U$3,'AEO 2022 39'!$13:$13,0))/SUM(INDEX('AEO 2022 39'!17:17,MATCH(U$3,'AEO 2022 39'!$13:$13,0)),INDEX('AEO 2022 39'!42:42,MATCH(U$3,'AEO 2022 39'!$13:$13,0)))</f>
        <v>0.29406442529321075</v>
      </c>
      <c r="V4">
        <f>INDEX('AEO 2022 39'!17:17,MATCH(V$3,'AEO 2022 39'!$13:$13,0))/SUM(INDEX('AEO 2022 39'!17:17,MATCH(V$3,'AEO 2022 39'!$13:$13,0)),INDEX('AEO 2022 39'!42:42,MATCH(V$3,'AEO 2022 39'!$13:$13,0)))</f>
        <v>0.2871376193107692</v>
      </c>
      <c r="W4">
        <f>INDEX('AEO 2022 39'!17:17,MATCH(W$3,'AEO 2022 39'!$13:$13,0))/SUM(INDEX('AEO 2022 39'!17:17,MATCH(W$3,'AEO 2022 39'!$13:$13,0)),INDEX('AEO 2022 39'!42:42,MATCH(W$3,'AEO 2022 39'!$13:$13,0)))</f>
        <v>0.28109308666896898</v>
      </c>
      <c r="X4">
        <f>INDEX('AEO 2022 39'!17:17,MATCH(X$3,'AEO 2022 39'!$13:$13,0))/SUM(INDEX('AEO 2022 39'!17:17,MATCH(X$3,'AEO 2022 39'!$13:$13,0)),INDEX('AEO 2022 39'!42:42,MATCH(X$3,'AEO 2022 39'!$13:$13,0)))</f>
        <v>0.27580928210113481</v>
      </c>
      <c r="Y4">
        <f>INDEX('AEO 2022 39'!17:17,MATCH(Y$3,'AEO 2022 39'!$13:$13,0))/SUM(INDEX('AEO 2022 39'!17:17,MATCH(Y$3,'AEO 2022 39'!$13:$13,0)),INDEX('AEO 2022 39'!42:42,MATCH(Y$3,'AEO 2022 39'!$13:$13,0)))</f>
        <v>0.2712178259461745</v>
      </c>
      <c r="Z4">
        <f>INDEX('AEO 2022 39'!17:17,MATCH(Z$3,'AEO 2022 39'!$13:$13,0))/SUM(INDEX('AEO 2022 39'!17:17,MATCH(Z$3,'AEO 2022 39'!$13:$13,0)),INDEX('AEO 2022 39'!42:42,MATCH(Z$3,'AEO 2022 39'!$13:$13,0)))</f>
        <v>0.26719661451350435</v>
      </c>
      <c r="AA4">
        <f>INDEX('AEO 2022 39'!17:17,MATCH(AA$3,'AEO 2022 39'!$13:$13,0))/SUM(INDEX('AEO 2022 39'!17:17,MATCH(AA$3,'AEO 2022 39'!$13:$13,0)),INDEX('AEO 2022 39'!42:42,MATCH(AA$3,'AEO 2022 39'!$13:$13,0)))</f>
        <v>0.26358082964609614</v>
      </c>
      <c r="AB4">
        <f>INDEX('AEO 2022 39'!17:17,MATCH(AB$3,'AEO 2022 39'!$13:$13,0))/SUM(INDEX('AEO 2022 39'!17:17,MATCH(AB$3,'AEO 2022 39'!$13:$13,0)),INDEX('AEO 2022 39'!42:42,MATCH(AB$3,'AEO 2022 39'!$13:$13,0)))</f>
        <v>0.26027932935778242</v>
      </c>
      <c r="AC4">
        <f>INDEX('AEO 2022 39'!17:17,MATCH(AC$3,'AEO 2022 39'!$13:$13,0))/SUM(INDEX('AEO 2022 39'!17:17,MATCH(AC$3,'AEO 2022 39'!$13:$13,0)),INDEX('AEO 2022 39'!42:42,MATCH(AC$3,'AEO 2022 39'!$13:$13,0)))</f>
        <v>0.25721629916343686</v>
      </c>
      <c r="AD4">
        <f>INDEX('AEO 2022 39'!17:17,MATCH(AD$3,'AEO 2022 39'!$13:$13,0))/SUM(INDEX('AEO 2022 39'!17:17,MATCH(AD$3,'AEO 2022 39'!$13:$13,0)),INDEX('AEO 2022 39'!42:42,MATCH(AD$3,'AEO 2022 39'!$13:$13,0)))</f>
        <v>0.25432239601888085</v>
      </c>
      <c r="AE4">
        <f>INDEX('AEO 2022 39'!17:17,MATCH(AE$3,'AEO 2022 39'!$13:$13,0))/SUM(INDEX('AEO 2022 39'!17:17,MATCH(AE$3,'AEO 2022 39'!$13:$13,0)),INDEX('AEO 2022 39'!42:42,MATCH(AE$3,'AEO 2022 39'!$13:$13,0)))</f>
        <v>0.25156041161942988</v>
      </c>
      <c r="AF4">
        <f>INDEX('AEO 2022 39'!17:17,MATCH(AF$3,'AEO 2022 39'!$13:$13,0))/SUM(INDEX('AEO 2022 39'!17:17,MATCH(AF$3,'AEO 2022 39'!$13:$13,0)),INDEX('AEO 2022 39'!42:42,MATCH(AF$3,'AEO 2022 39'!$13:$13,0)))</f>
        <v>0.24890315713488997</v>
      </c>
      <c r="AG4">
        <f>INDEX('AEO 2022 39'!17:17,MATCH(AG$3,'AEO 2022 39'!$13:$13,0))/SUM(INDEX('AEO 2022 39'!17:17,MATCH(AG$3,'AEO 2022 39'!$13:$13,0)),INDEX('AEO 2022 39'!42:42,MATCH(AG$3,'AEO 2022 39'!$13:$13,0)))</f>
        <v>0.24625204144161908</v>
      </c>
    </row>
    <row r="5" spans="2:33" x14ac:dyDescent="0.25">
      <c r="B5" t="s">
        <v>163</v>
      </c>
      <c r="C5">
        <f>1-C4</f>
        <v>0.48513583701243335</v>
      </c>
      <c r="D5">
        <f>1-D4</f>
        <v>0.50139995232843226</v>
      </c>
      <c r="E5">
        <f t="shared" ref="E5:AG5" si="0">1-E4</f>
        <v>0.51364310319308715</v>
      </c>
      <c r="F5">
        <f t="shared" si="0"/>
        <v>0.52639001814878161</v>
      </c>
      <c r="G5">
        <f t="shared" si="0"/>
        <v>0.53964272847129724</v>
      </c>
      <c r="H5">
        <f t="shared" si="0"/>
        <v>0.55314737948755321</v>
      </c>
      <c r="I5">
        <f t="shared" si="0"/>
        <v>0.56681438454579514</v>
      </c>
      <c r="J5">
        <f t="shared" si="0"/>
        <v>0.58043605535699316</v>
      </c>
      <c r="K5">
        <f t="shared" si="0"/>
        <v>0.594019106612653</v>
      </c>
      <c r="L5">
        <f t="shared" si="0"/>
        <v>0.60758607847036972</v>
      </c>
      <c r="M5">
        <f t="shared" si="0"/>
        <v>0.62090142322076458</v>
      </c>
      <c r="N5">
        <f t="shared" si="0"/>
        <v>0.63393022708995883</v>
      </c>
      <c r="O5">
        <f t="shared" si="0"/>
        <v>0.64632742643212282</v>
      </c>
      <c r="P5">
        <f t="shared" si="0"/>
        <v>0.65821566245195617</v>
      </c>
      <c r="Q5">
        <f t="shared" si="0"/>
        <v>0.66941827091227746</v>
      </c>
      <c r="R5">
        <f t="shared" si="0"/>
        <v>0.6798602594047789</v>
      </c>
      <c r="S5">
        <f t="shared" si="0"/>
        <v>0.68947866676264258</v>
      </c>
      <c r="T5">
        <f t="shared" si="0"/>
        <v>0.69818774274413986</v>
      </c>
      <c r="U5">
        <f t="shared" si="0"/>
        <v>0.70593557470678925</v>
      </c>
      <c r="V5">
        <f t="shared" si="0"/>
        <v>0.7128623806892308</v>
      </c>
      <c r="W5">
        <f t="shared" si="0"/>
        <v>0.71890691333103107</v>
      </c>
      <c r="X5">
        <f t="shared" si="0"/>
        <v>0.72419071789886513</v>
      </c>
      <c r="Y5">
        <f t="shared" si="0"/>
        <v>0.7287821740538255</v>
      </c>
      <c r="Z5">
        <f t="shared" si="0"/>
        <v>0.73280338548649571</v>
      </c>
      <c r="AA5">
        <f t="shared" si="0"/>
        <v>0.73641917035390381</v>
      </c>
      <c r="AB5">
        <f t="shared" si="0"/>
        <v>0.73972067064221758</v>
      </c>
      <c r="AC5">
        <f t="shared" si="0"/>
        <v>0.7427837008365632</v>
      </c>
      <c r="AD5">
        <f t="shared" si="0"/>
        <v>0.74567760398111915</v>
      </c>
      <c r="AE5">
        <f t="shared" si="0"/>
        <v>0.74843958838057012</v>
      </c>
      <c r="AF5">
        <f t="shared" si="0"/>
        <v>0.75109684286511003</v>
      </c>
      <c r="AG5">
        <f t="shared" si="0"/>
        <v>0.75374795855838095</v>
      </c>
    </row>
    <row r="6" spans="2:33" x14ac:dyDescent="0.25">
      <c r="B6" s="1"/>
    </row>
    <row r="7" spans="2:33" x14ac:dyDescent="0.25">
      <c r="B7" s="1" t="s">
        <v>164</v>
      </c>
      <c r="C7">
        <f>C3</f>
        <v>2020</v>
      </c>
      <c r="D7">
        <f t="shared" ref="D7:AG7" si="1">D3</f>
        <v>2021</v>
      </c>
      <c r="E7">
        <f t="shared" si="1"/>
        <v>2022</v>
      </c>
      <c r="F7">
        <f t="shared" si="1"/>
        <v>2023</v>
      </c>
      <c r="G7">
        <f t="shared" si="1"/>
        <v>2024</v>
      </c>
      <c r="H7">
        <f t="shared" si="1"/>
        <v>2025</v>
      </c>
      <c r="I7">
        <f t="shared" si="1"/>
        <v>2026</v>
      </c>
      <c r="J7">
        <f t="shared" si="1"/>
        <v>2027</v>
      </c>
      <c r="K7">
        <f t="shared" si="1"/>
        <v>2028</v>
      </c>
      <c r="L7">
        <f t="shared" si="1"/>
        <v>2029</v>
      </c>
      <c r="M7">
        <f t="shared" si="1"/>
        <v>2030</v>
      </c>
      <c r="N7">
        <f t="shared" si="1"/>
        <v>2031</v>
      </c>
      <c r="O7">
        <f t="shared" si="1"/>
        <v>2032</v>
      </c>
      <c r="P7">
        <f t="shared" si="1"/>
        <v>2033</v>
      </c>
      <c r="Q7">
        <f t="shared" si="1"/>
        <v>2034</v>
      </c>
      <c r="R7">
        <f t="shared" si="1"/>
        <v>2035</v>
      </c>
      <c r="S7">
        <f t="shared" si="1"/>
        <v>2036</v>
      </c>
      <c r="T7">
        <f t="shared" si="1"/>
        <v>2037</v>
      </c>
      <c r="U7">
        <f t="shared" si="1"/>
        <v>2038</v>
      </c>
      <c r="V7">
        <f t="shared" si="1"/>
        <v>2039</v>
      </c>
      <c r="W7">
        <f t="shared" si="1"/>
        <v>2040</v>
      </c>
      <c r="X7">
        <f t="shared" si="1"/>
        <v>2041</v>
      </c>
      <c r="Y7">
        <f t="shared" si="1"/>
        <v>2042</v>
      </c>
      <c r="Z7">
        <f t="shared" si="1"/>
        <v>2043</v>
      </c>
      <c r="AA7">
        <f t="shared" si="1"/>
        <v>2044</v>
      </c>
      <c r="AB7">
        <f t="shared" si="1"/>
        <v>2045</v>
      </c>
      <c r="AC7">
        <f t="shared" si="1"/>
        <v>2046</v>
      </c>
      <c r="AD7">
        <f t="shared" si="1"/>
        <v>2047</v>
      </c>
      <c r="AE7">
        <f t="shared" si="1"/>
        <v>2048</v>
      </c>
      <c r="AF7">
        <f t="shared" si="1"/>
        <v>2049</v>
      </c>
      <c r="AG7">
        <f t="shared" si="1"/>
        <v>2050</v>
      </c>
    </row>
    <row r="8" spans="2:33" x14ac:dyDescent="0.25">
      <c r="B8" t="s">
        <v>162</v>
      </c>
      <c r="C8">
        <f>INDEX('AEO 2021 39'!18:18,MATCH(D$3,'AEO 2021 39'!$14:$14,0))/SUM(INDEX('AEO 2021 39'!18:18,MATCH(D$3,'AEO 2021 39'!$14:$14,0)),INDEX('AEO 2021 39'!40:40,MATCH(D$3,'AEO 2021 39'!$14:$14,0)))</f>
        <v>0.45968582745214859</v>
      </c>
      <c r="D8">
        <f>INDEX('AEO 2022 39'!18:18,MATCH(D$3,'AEO 2022 39'!$13:$13,0))/SUM(INDEX('AEO 2022 39'!18:18,MATCH(D$3,'AEO 2022 39'!$13:$13,0)),INDEX('AEO 2022 39'!43:43,MATCH(D$3,'AEO 2022 39'!$13:$13,0)))</f>
        <v>0.4863551001552287</v>
      </c>
      <c r="E8">
        <f>INDEX('AEO 2022 39'!18:18,MATCH(E$3,'AEO 2022 39'!$13:$13,0))/SUM(INDEX('AEO 2022 39'!18:18,MATCH(E$3,'AEO 2022 39'!$13:$13,0)),INDEX('AEO 2022 39'!43:43,MATCH(E$3,'AEO 2022 39'!$13:$13,0)))</f>
        <v>0.4541329809195459</v>
      </c>
      <c r="F8">
        <f>INDEX('AEO 2022 39'!18:18,MATCH(F$3,'AEO 2022 39'!$13:$13,0))/SUM(INDEX('AEO 2022 39'!18:18,MATCH(F$3,'AEO 2022 39'!$13:$13,0)),INDEX('AEO 2022 39'!43:43,MATCH(F$3,'AEO 2022 39'!$13:$13,0)))</f>
        <v>0.42147249692872008</v>
      </c>
      <c r="G8">
        <f>INDEX('AEO 2022 39'!18:18,MATCH(G$3,'AEO 2022 39'!$13:$13,0))/SUM(INDEX('AEO 2022 39'!18:18,MATCH(G$3,'AEO 2022 39'!$13:$13,0)),INDEX('AEO 2022 39'!43:43,MATCH(G$3,'AEO 2022 39'!$13:$13,0)))</f>
        <v>0.39083091506808215</v>
      </c>
      <c r="H8">
        <f>INDEX('AEO 2022 39'!18:18,MATCH(H$3,'AEO 2022 39'!$13:$13,0))/SUM(INDEX('AEO 2022 39'!18:18,MATCH(H$3,'AEO 2022 39'!$13:$13,0)),INDEX('AEO 2022 39'!43:43,MATCH(H$3,'AEO 2022 39'!$13:$13,0)))</f>
        <v>0.36146146189654493</v>
      </c>
      <c r="I8">
        <f>INDEX('AEO 2022 39'!18:18,MATCH(I$3,'AEO 2022 39'!$13:$13,0))/SUM(INDEX('AEO 2022 39'!18:18,MATCH(I$3,'AEO 2022 39'!$13:$13,0)),INDEX('AEO 2022 39'!43:43,MATCH(I$3,'AEO 2022 39'!$13:$13,0)))</f>
        <v>0.33291169310371138</v>
      </c>
      <c r="J8">
        <f>INDEX('AEO 2022 39'!18:18,MATCH(J$3,'AEO 2022 39'!$13:$13,0))/SUM(INDEX('AEO 2022 39'!18:18,MATCH(J$3,'AEO 2022 39'!$13:$13,0)),INDEX('AEO 2022 39'!43:43,MATCH(J$3,'AEO 2022 39'!$13:$13,0)))</f>
        <v>0.3052057142115262</v>
      </c>
      <c r="K8">
        <f>INDEX('AEO 2022 39'!18:18,MATCH(K$3,'AEO 2022 39'!$13:$13,0))/SUM(INDEX('AEO 2022 39'!18:18,MATCH(K$3,'AEO 2022 39'!$13:$13,0)),INDEX('AEO 2022 39'!43:43,MATCH(K$3,'AEO 2022 39'!$13:$13,0)))</f>
        <v>0.27810670344942173</v>
      </c>
      <c r="L8">
        <f>INDEX('AEO 2022 39'!18:18,MATCH(L$3,'AEO 2022 39'!$13:$13,0))/SUM(INDEX('AEO 2022 39'!18:18,MATCH(L$3,'AEO 2022 39'!$13:$13,0)),INDEX('AEO 2022 39'!43:43,MATCH(L$3,'AEO 2022 39'!$13:$13,0)))</f>
        <v>0.25153494986105029</v>
      </c>
      <c r="M8">
        <f>INDEX('AEO 2022 39'!18:18,MATCH(M$3,'AEO 2022 39'!$13:$13,0))/SUM(INDEX('AEO 2022 39'!18:18,MATCH(M$3,'AEO 2022 39'!$13:$13,0)),INDEX('AEO 2022 39'!43:43,MATCH(M$3,'AEO 2022 39'!$13:$13,0)))</f>
        <v>0.22554759997706569</v>
      </c>
      <c r="N8">
        <f>INDEX('AEO 2022 39'!18:18,MATCH(N$3,'AEO 2022 39'!$13:$13,0))/SUM(INDEX('AEO 2022 39'!18:18,MATCH(N$3,'AEO 2022 39'!$13:$13,0)),INDEX('AEO 2022 39'!43:43,MATCH(N$3,'AEO 2022 39'!$13:$13,0)))</f>
        <v>0.2009051987980604</v>
      </c>
      <c r="O8">
        <f>INDEX('AEO 2022 39'!18:18,MATCH(O$3,'AEO 2022 39'!$13:$13,0))/SUM(INDEX('AEO 2022 39'!18:18,MATCH(O$3,'AEO 2022 39'!$13:$13,0)),INDEX('AEO 2022 39'!43:43,MATCH(O$3,'AEO 2022 39'!$13:$13,0)))</f>
        <v>0.1771062627115024</v>
      </c>
      <c r="P8">
        <f>INDEX('AEO 2022 39'!18:18,MATCH(P$3,'AEO 2022 39'!$13:$13,0))/SUM(INDEX('AEO 2022 39'!18:18,MATCH(P$3,'AEO 2022 39'!$13:$13,0)),INDEX('AEO 2022 39'!43:43,MATCH(P$3,'AEO 2022 39'!$13:$13,0)))</f>
        <v>0.15481700171593588</v>
      </c>
      <c r="Q8">
        <f>INDEX('AEO 2022 39'!18:18,MATCH(Q$3,'AEO 2022 39'!$13:$13,0))/SUM(INDEX('AEO 2022 39'!18:18,MATCH(Q$3,'AEO 2022 39'!$13:$13,0)),INDEX('AEO 2022 39'!43:43,MATCH(Q$3,'AEO 2022 39'!$13:$13,0)))</f>
        <v>0.13456820572530162</v>
      </c>
      <c r="R8">
        <f>INDEX('AEO 2022 39'!18:18,MATCH(R$3,'AEO 2022 39'!$13:$13,0))/SUM(INDEX('AEO 2022 39'!18:18,MATCH(R$3,'AEO 2022 39'!$13:$13,0)),INDEX('AEO 2022 39'!43:43,MATCH(R$3,'AEO 2022 39'!$13:$13,0)))</f>
        <v>0.11671852047289279</v>
      </c>
      <c r="S8">
        <f>INDEX('AEO 2022 39'!18:18,MATCH(S$3,'AEO 2022 39'!$13:$13,0))/SUM(INDEX('AEO 2022 39'!18:18,MATCH(S$3,'AEO 2022 39'!$13:$13,0)),INDEX('AEO 2022 39'!43:43,MATCH(S$3,'AEO 2022 39'!$13:$13,0)))</f>
        <v>0.10156509230900192</v>
      </c>
      <c r="T8">
        <f>INDEX('AEO 2022 39'!18:18,MATCH(T$3,'AEO 2022 39'!$13:$13,0))/SUM(INDEX('AEO 2022 39'!18:18,MATCH(T$3,'AEO 2022 39'!$13:$13,0)),INDEX('AEO 2022 39'!43:43,MATCH(T$3,'AEO 2022 39'!$13:$13,0)))</f>
        <v>8.8973166987394325E-2</v>
      </c>
      <c r="U8">
        <f>INDEX('AEO 2022 39'!18:18,MATCH(U$3,'AEO 2022 39'!$13:$13,0))/SUM(INDEX('AEO 2022 39'!18:18,MATCH(U$3,'AEO 2022 39'!$13:$13,0)),INDEX('AEO 2022 39'!43:43,MATCH(U$3,'AEO 2022 39'!$13:$13,0)))</f>
        <v>7.8762259482169777E-2</v>
      </c>
      <c r="V8">
        <f>INDEX('AEO 2022 39'!18:18,MATCH(V$3,'AEO 2022 39'!$13:$13,0))/SUM(INDEX('AEO 2022 39'!18:18,MATCH(V$3,'AEO 2022 39'!$13:$13,0)),INDEX('AEO 2022 39'!43:43,MATCH(V$3,'AEO 2022 39'!$13:$13,0)))</f>
        <v>7.0970384094051611E-2</v>
      </c>
      <c r="W8">
        <f>INDEX('AEO 2022 39'!18:18,MATCH(W$3,'AEO 2022 39'!$13:$13,0))/SUM(INDEX('AEO 2022 39'!18:18,MATCH(W$3,'AEO 2022 39'!$13:$13,0)),INDEX('AEO 2022 39'!43:43,MATCH(W$3,'AEO 2022 39'!$13:$13,0)))</f>
        <v>6.491353278415346E-2</v>
      </c>
      <c r="X8">
        <f>INDEX('AEO 2022 39'!18:18,MATCH(X$3,'AEO 2022 39'!$13:$13,0))/SUM(INDEX('AEO 2022 39'!18:18,MATCH(X$3,'AEO 2022 39'!$13:$13,0)),INDEX('AEO 2022 39'!43:43,MATCH(X$3,'AEO 2022 39'!$13:$13,0)))</f>
        <v>5.9459526898892098E-2</v>
      </c>
      <c r="Y8">
        <f>INDEX('AEO 2022 39'!18:18,MATCH(Y$3,'AEO 2022 39'!$13:$13,0))/SUM(INDEX('AEO 2022 39'!18:18,MATCH(Y$3,'AEO 2022 39'!$13:$13,0)),INDEX('AEO 2022 39'!43:43,MATCH(Y$3,'AEO 2022 39'!$13:$13,0)))</f>
        <v>5.4604635178454125E-2</v>
      </c>
      <c r="Z8">
        <f>INDEX('AEO 2022 39'!18:18,MATCH(Z$3,'AEO 2022 39'!$13:$13,0))/SUM(INDEX('AEO 2022 39'!18:18,MATCH(Z$3,'AEO 2022 39'!$13:$13,0)),INDEX('AEO 2022 39'!43:43,MATCH(Z$3,'AEO 2022 39'!$13:$13,0)))</f>
        <v>5.0264978110150606E-2</v>
      </c>
      <c r="AA8">
        <f>INDEX('AEO 2022 39'!18:18,MATCH(AA$3,'AEO 2022 39'!$13:$13,0))/SUM(INDEX('AEO 2022 39'!18:18,MATCH(AA$3,'AEO 2022 39'!$13:$13,0)),INDEX('AEO 2022 39'!43:43,MATCH(AA$3,'AEO 2022 39'!$13:$13,0)))</f>
        <v>4.6358601558829392E-2</v>
      </c>
      <c r="AB8">
        <f>INDEX('AEO 2022 39'!18:18,MATCH(AB$3,'AEO 2022 39'!$13:$13,0))/SUM(INDEX('AEO 2022 39'!18:18,MATCH(AB$3,'AEO 2022 39'!$13:$13,0)),INDEX('AEO 2022 39'!43:43,MATCH(AB$3,'AEO 2022 39'!$13:$13,0)))</f>
        <v>4.2769289594850796E-2</v>
      </c>
      <c r="AC8">
        <f>INDEX('AEO 2022 39'!18:18,MATCH(AC$3,'AEO 2022 39'!$13:$13,0))/SUM(INDEX('AEO 2022 39'!18:18,MATCH(AC$3,'AEO 2022 39'!$13:$13,0)),INDEX('AEO 2022 39'!43:43,MATCH(AC$3,'AEO 2022 39'!$13:$13,0)))</f>
        <v>3.9471867517169829E-2</v>
      </c>
      <c r="AD8">
        <f>INDEX('AEO 2022 39'!18:18,MATCH(AD$3,'AEO 2022 39'!$13:$13,0))/SUM(INDEX('AEO 2022 39'!18:18,MATCH(AD$3,'AEO 2022 39'!$13:$13,0)),INDEX('AEO 2022 39'!43:43,MATCH(AD$3,'AEO 2022 39'!$13:$13,0)))</f>
        <v>3.6430749227612483E-2</v>
      </c>
      <c r="AE8">
        <f>INDEX('AEO 2022 39'!18:18,MATCH(AE$3,'AEO 2022 39'!$13:$13,0))/SUM(INDEX('AEO 2022 39'!18:18,MATCH(AE$3,'AEO 2022 39'!$13:$13,0)),INDEX('AEO 2022 39'!43:43,MATCH(AE$3,'AEO 2022 39'!$13:$13,0)))</f>
        <v>3.3625995725364739E-2</v>
      </c>
      <c r="AF8">
        <f>INDEX('AEO 2022 39'!18:18,MATCH(AF$3,'AEO 2022 39'!$13:$13,0))/SUM(INDEX('AEO 2022 39'!18:18,MATCH(AF$3,'AEO 2022 39'!$13:$13,0)),INDEX('AEO 2022 39'!43:43,MATCH(AF$3,'AEO 2022 39'!$13:$13,0)))</f>
        <v>3.1038261415971241E-2</v>
      </c>
      <c r="AG8">
        <f>INDEX('AEO 2022 39'!18:18,MATCH(AG$3,'AEO 2022 39'!$13:$13,0))/SUM(INDEX('AEO 2022 39'!18:18,MATCH(AG$3,'AEO 2022 39'!$13:$13,0)),INDEX('AEO 2022 39'!43:43,MATCH(AG$3,'AEO 2022 39'!$13:$13,0)))</f>
        <v>2.8665478819552254E-2</v>
      </c>
    </row>
    <row r="9" spans="2:33" x14ac:dyDescent="0.25">
      <c r="B9" t="s">
        <v>163</v>
      </c>
      <c r="C9">
        <f>1-C8</f>
        <v>0.54031417254785141</v>
      </c>
      <c r="D9">
        <f>1-D8</f>
        <v>0.51364489984477135</v>
      </c>
      <c r="E9">
        <f t="shared" ref="E9:AG9" si="2">1-E8</f>
        <v>0.5458670190804541</v>
      </c>
      <c r="F9">
        <f t="shared" si="2"/>
        <v>0.57852750307127998</v>
      </c>
      <c r="G9">
        <f t="shared" si="2"/>
        <v>0.60916908493191779</v>
      </c>
      <c r="H9">
        <f t="shared" si="2"/>
        <v>0.63853853810345507</v>
      </c>
      <c r="I9">
        <f t="shared" si="2"/>
        <v>0.66708830689628862</v>
      </c>
      <c r="J9">
        <f t="shared" si="2"/>
        <v>0.6947942857884738</v>
      </c>
      <c r="K9">
        <f t="shared" si="2"/>
        <v>0.72189329655057821</v>
      </c>
      <c r="L9">
        <f t="shared" si="2"/>
        <v>0.74846505013894971</v>
      </c>
      <c r="M9">
        <f t="shared" si="2"/>
        <v>0.77445240002293425</v>
      </c>
      <c r="N9">
        <f t="shared" si="2"/>
        <v>0.79909480120193965</v>
      </c>
      <c r="O9">
        <f t="shared" si="2"/>
        <v>0.82289373728849757</v>
      </c>
      <c r="P9">
        <f t="shared" si="2"/>
        <v>0.84518299828406418</v>
      </c>
      <c r="Q9">
        <f t="shared" si="2"/>
        <v>0.86543179427469841</v>
      </c>
      <c r="R9">
        <f t="shared" si="2"/>
        <v>0.88328147952710723</v>
      </c>
      <c r="S9">
        <f t="shared" si="2"/>
        <v>0.8984349076909981</v>
      </c>
      <c r="T9">
        <f t="shared" si="2"/>
        <v>0.91102683301260567</v>
      </c>
      <c r="U9">
        <f t="shared" si="2"/>
        <v>0.92123774051783025</v>
      </c>
      <c r="V9">
        <f t="shared" si="2"/>
        <v>0.92902961590594835</v>
      </c>
      <c r="W9">
        <f t="shared" si="2"/>
        <v>0.93508646721584654</v>
      </c>
      <c r="X9">
        <f t="shared" si="2"/>
        <v>0.94054047310110789</v>
      </c>
      <c r="Y9">
        <f t="shared" si="2"/>
        <v>0.94539536482154585</v>
      </c>
      <c r="Z9">
        <f t="shared" si="2"/>
        <v>0.94973502188984937</v>
      </c>
      <c r="AA9">
        <f t="shared" si="2"/>
        <v>0.95364139844117057</v>
      </c>
      <c r="AB9">
        <f t="shared" si="2"/>
        <v>0.95723071040514918</v>
      </c>
      <c r="AC9">
        <f t="shared" si="2"/>
        <v>0.9605281324828302</v>
      </c>
      <c r="AD9">
        <f t="shared" si="2"/>
        <v>0.96356925077238753</v>
      </c>
      <c r="AE9">
        <f t="shared" si="2"/>
        <v>0.96637400427463527</v>
      </c>
      <c r="AF9">
        <f t="shared" si="2"/>
        <v>0.96896173858402879</v>
      </c>
      <c r="AG9">
        <f t="shared" si="2"/>
        <v>0.97133452118044772</v>
      </c>
    </row>
    <row r="10" spans="2:33" x14ac:dyDescent="0.25">
      <c r="B10" s="1"/>
    </row>
    <row r="11" spans="2:33" x14ac:dyDescent="0.25">
      <c r="B11" s="1" t="s">
        <v>165</v>
      </c>
      <c r="C11">
        <f>C3</f>
        <v>2020</v>
      </c>
      <c r="D11">
        <f t="shared" ref="D11:AG11" si="3">D3</f>
        <v>2021</v>
      </c>
      <c r="E11">
        <f t="shared" si="3"/>
        <v>2022</v>
      </c>
      <c r="F11">
        <f t="shared" si="3"/>
        <v>2023</v>
      </c>
      <c r="G11">
        <f t="shared" si="3"/>
        <v>2024</v>
      </c>
      <c r="H11">
        <f t="shared" si="3"/>
        <v>2025</v>
      </c>
      <c r="I11">
        <f t="shared" si="3"/>
        <v>2026</v>
      </c>
      <c r="J11">
        <f t="shared" si="3"/>
        <v>2027</v>
      </c>
      <c r="K11">
        <f t="shared" si="3"/>
        <v>2028</v>
      </c>
      <c r="L11">
        <f t="shared" si="3"/>
        <v>2029</v>
      </c>
      <c r="M11">
        <f t="shared" si="3"/>
        <v>2030</v>
      </c>
      <c r="N11">
        <f t="shared" si="3"/>
        <v>2031</v>
      </c>
      <c r="O11">
        <f t="shared" si="3"/>
        <v>2032</v>
      </c>
      <c r="P11">
        <f t="shared" si="3"/>
        <v>2033</v>
      </c>
      <c r="Q11">
        <f t="shared" si="3"/>
        <v>2034</v>
      </c>
      <c r="R11">
        <f t="shared" si="3"/>
        <v>2035</v>
      </c>
      <c r="S11">
        <f t="shared" si="3"/>
        <v>2036</v>
      </c>
      <c r="T11">
        <f t="shared" si="3"/>
        <v>2037</v>
      </c>
      <c r="U11">
        <f t="shared" si="3"/>
        <v>2038</v>
      </c>
      <c r="V11">
        <f t="shared" si="3"/>
        <v>2039</v>
      </c>
      <c r="W11">
        <f t="shared" si="3"/>
        <v>2040</v>
      </c>
      <c r="X11">
        <f t="shared" si="3"/>
        <v>2041</v>
      </c>
      <c r="Y11">
        <f t="shared" si="3"/>
        <v>2042</v>
      </c>
      <c r="Z11">
        <f t="shared" si="3"/>
        <v>2043</v>
      </c>
      <c r="AA11">
        <f t="shared" si="3"/>
        <v>2044</v>
      </c>
      <c r="AB11">
        <f t="shared" si="3"/>
        <v>2045</v>
      </c>
      <c r="AC11">
        <f t="shared" si="3"/>
        <v>2046</v>
      </c>
      <c r="AD11">
        <f t="shared" si="3"/>
        <v>2047</v>
      </c>
      <c r="AE11">
        <f t="shared" si="3"/>
        <v>2048</v>
      </c>
      <c r="AF11">
        <f t="shared" si="3"/>
        <v>2049</v>
      </c>
      <c r="AG11">
        <f t="shared" si="3"/>
        <v>2050</v>
      </c>
    </row>
    <row r="12" spans="2:33" x14ac:dyDescent="0.25">
      <c r="B12" t="s">
        <v>168</v>
      </c>
      <c r="C12">
        <f>INDEX('AEO 2021 42'!72:72,MATCH(C$3,'AEO 2021 42'!$1:$1,0))/100</f>
        <v>3.81198E-3</v>
      </c>
      <c r="D12">
        <f>INDEX('AEO 2022 42'!77:77,MATCH(D$11,'AEO 2022 42'!$1:$1,0))/100</f>
        <v>4.2121599999999995E-3</v>
      </c>
      <c r="E12">
        <f>INDEX('AEO 2022 42'!77:77,MATCH(E$11,'AEO 2022 42'!$1:$1,0))/100</f>
        <v>4.0719499999999995E-3</v>
      </c>
      <c r="F12">
        <f>INDEX('AEO 2022 42'!77:77,MATCH(F$11,'AEO 2022 42'!$1:$1,0))/100</f>
        <v>3.8359599999999998E-3</v>
      </c>
      <c r="G12">
        <f>INDEX('AEO 2022 42'!77:77,MATCH(G$11,'AEO 2022 42'!$1:$1,0))/100</f>
        <v>3.9130700000000003E-3</v>
      </c>
      <c r="H12">
        <f>INDEX('AEO 2022 42'!77:77,MATCH(H$11,'AEO 2022 42'!$1:$1,0))/100</f>
        <v>3.96935E-3</v>
      </c>
      <c r="I12">
        <f>INDEX('AEO 2022 42'!77:77,MATCH(I$11,'AEO 2022 42'!$1:$1,0))/100</f>
        <v>4.0446600000000003E-3</v>
      </c>
      <c r="J12">
        <f>INDEX('AEO 2022 42'!77:77,MATCH(J$11,'AEO 2022 42'!$1:$1,0))/100</f>
        <v>4.1043900000000003E-3</v>
      </c>
      <c r="K12">
        <f>INDEX('AEO 2022 42'!77:77,MATCH(K$11,'AEO 2022 42'!$1:$1,0))/100</f>
        <v>4.1242099999999997E-3</v>
      </c>
      <c r="L12">
        <f>INDEX('AEO 2022 42'!77:77,MATCH(L$11,'AEO 2022 42'!$1:$1,0))/100</f>
        <v>4.1453599999999998E-3</v>
      </c>
      <c r="M12">
        <f>INDEX('AEO 2022 42'!77:77,MATCH(M$11,'AEO 2022 42'!$1:$1,0))/100</f>
        <v>4.19674E-3</v>
      </c>
      <c r="N12">
        <f>INDEX('AEO 2022 42'!77:77,MATCH(N$11,'AEO 2022 42'!$1:$1,0))/100</f>
        <v>4.1856100000000002E-3</v>
      </c>
      <c r="O12">
        <f>INDEX('AEO 2022 42'!77:77,MATCH(O$11,'AEO 2022 42'!$1:$1,0))/100</f>
        <v>4.3640499999999995E-3</v>
      </c>
      <c r="P12">
        <f>INDEX('AEO 2022 42'!77:77,MATCH(P$11,'AEO 2022 42'!$1:$1,0))/100</f>
        <v>4.2505800000000003E-3</v>
      </c>
      <c r="Q12">
        <f>INDEX('AEO 2022 42'!77:77,MATCH(Q$11,'AEO 2022 42'!$1:$1,0))/100</f>
        <v>4.2616599999999996E-3</v>
      </c>
      <c r="R12">
        <f>INDEX('AEO 2022 42'!77:77,MATCH(R$11,'AEO 2022 42'!$1:$1,0))/100</f>
        <v>4.2883399999999999E-3</v>
      </c>
      <c r="S12">
        <f>INDEX('AEO 2022 42'!77:77,MATCH(S$11,'AEO 2022 42'!$1:$1,0))/100</f>
        <v>4.2886699999999996E-3</v>
      </c>
      <c r="T12">
        <f>INDEX('AEO 2022 42'!77:77,MATCH(T$11,'AEO 2022 42'!$1:$1,0))/100</f>
        <v>4.3083599999999998E-3</v>
      </c>
      <c r="U12">
        <f>INDEX('AEO 2022 42'!77:77,MATCH(U$11,'AEO 2022 42'!$1:$1,0))/100</f>
        <v>4.3327599999999997E-3</v>
      </c>
      <c r="V12">
        <f>INDEX('AEO 2022 42'!77:77,MATCH(V$11,'AEO 2022 42'!$1:$1,0))/100</f>
        <v>4.3170300000000003E-3</v>
      </c>
      <c r="W12">
        <f>INDEX('AEO 2022 42'!77:77,MATCH(W$11,'AEO 2022 42'!$1:$1,0))/100</f>
        <v>4.3813699999999999E-3</v>
      </c>
      <c r="X12">
        <f>INDEX('AEO 2022 42'!77:77,MATCH(X$11,'AEO 2022 42'!$1:$1,0))/100</f>
        <v>4.3679699999999997E-3</v>
      </c>
      <c r="Y12">
        <f>INDEX('AEO 2022 42'!77:77,MATCH(Y$11,'AEO 2022 42'!$1:$1,0))/100</f>
        <v>4.3828800000000005E-3</v>
      </c>
      <c r="Z12">
        <f>INDEX('AEO 2022 42'!77:77,MATCH(Z$11,'AEO 2022 42'!$1:$1,0))/100</f>
        <v>4.4009900000000005E-3</v>
      </c>
      <c r="AA12">
        <f>INDEX('AEO 2022 42'!77:77,MATCH(AA$11,'AEO 2022 42'!$1:$1,0))/100</f>
        <v>4.3917699999999997E-3</v>
      </c>
      <c r="AB12">
        <f>INDEX('AEO 2022 42'!77:77,MATCH(AB$11,'AEO 2022 42'!$1:$1,0))/100</f>
        <v>4.3935299999999997E-3</v>
      </c>
      <c r="AC12">
        <f>INDEX('AEO 2022 42'!77:77,MATCH(AC$11,'AEO 2022 42'!$1:$1,0))/100</f>
        <v>4.4117200000000001E-3</v>
      </c>
      <c r="AD12">
        <f>INDEX('AEO 2022 42'!77:77,MATCH(AD$11,'AEO 2022 42'!$1:$1,0))/100</f>
        <v>4.40779E-3</v>
      </c>
      <c r="AE12">
        <f>INDEX('AEO 2022 42'!77:77,MATCH(AE$11,'AEO 2022 42'!$1:$1,0))/100</f>
        <v>4.41143E-3</v>
      </c>
      <c r="AF12">
        <f>INDEX('AEO 2022 42'!77:77,MATCH(AF$11,'AEO 2022 42'!$1:$1,0))/100</f>
        <v>4.4248500000000001E-3</v>
      </c>
      <c r="AG12">
        <f>INDEX('AEO 2022 42'!77:77,MATCH(AG$11,'AEO 2022 42'!$1:$1,0))/100</f>
        <v>4.39421E-3</v>
      </c>
    </row>
    <row r="13" spans="2:33" x14ac:dyDescent="0.25">
      <c r="B13" t="s">
        <v>169</v>
      </c>
      <c r="C13">
        <f>INDEX('AEO 2021 42'!73:73,MATCH(C$3,'AEO 2021 42'!$1:$1,0))/100</f>
        <v>3.7630230000000001E-2</v>
      </c>
      <c r="D13">
        <f>INDEX('AEO 2022 42'!78:78,MATCH(D$11,'AEO 2022 42'!$1:$1,0))/100</f>
        <v>5.9580609999999999E-2</v>
      </c>
      <c r="E13">
        <f>INDEX('AEO 2022 42'!78:78,MATCH(E$11,'AEO 2022 42'!$1:$1,0))/100</f>
        <v>5.6753140000000001E-2</v>
      </c>
      <c r="F13">
        <f>INDEX('AEO 2022 42'!78:78,MATCH(F$11,'AEO 2022 42'!$1:$1,0))/100</f>
        <v>5.2230319999999997E-2</v>
      </c>
      <c r="G13">
        <f>INDEX('AEO 2022 42'!78:78,MATCH(G$11,'AEO 2022 42'!$1:$1,0))/100</f>
        <v>5.1915430000000005E-2</v>
      </c>
      <c r="H13">
        <f>INDEX('AEO 2022 42'!78:78,MATCH(H$11,'AEO 2022 42'!$1:$1,0))/100</f>
        <v>5.1867539999999997E-2</v>
      </c>
      <c r="I13">
        <f>INDEX('AEO 2022 42'!78:78,MATCH(I$11,'AEO 2022 42'!$1:$1,0))/100</f>
        <v>5.2041150000000001E-2</v>
      </c>
      <c r="J13">
        <f>INDEX('AEO 2022 42'!78:78,MATCH(J$11,'AEO 2022 42'!$1:$1,0))/100</f>
        <v>5.1882289999999998E-2</v>
      </c>
      <c r="K13">
        <f>INDEX('AEO 2022 42'!78:78,MATCH(K$11,'AEO 2022 42'!$1:$1,0))/100</f>
        <v>5.1763009999999998E-2</v>
      </c>
      <c r="L13">
        <f>INDEX('AEO 2022 42'!78:78,MATCH(L$11,'AEO 2022 42'!$1:$1,0))/100</f>
        <v>5.1524390000000003E-2</v>
      </c>
      <c r="M13">
        <f>INDEX('AEO 2022 42'!78:78,MATCH(M$11,'AEO 2022 42'!$1:$1,0))/100</f>
        <v>5.1732129999999994E-2</v>
      </c>
      <c r="N13">
        <f>INDEX('AEO 2022 42'!78:78,MATCH(N$11,'AEO 2022 42'!$1:$1,0))/100</f>
        <v>5.1253989999999999E-2</v>
      </c>
      <c r="O13">
        <f>INDEX('AEO 2022 42'!78:78,MATCH(O$11,'AEO 2022 42'!$1:$1,0))/100</f>
        <v>5.2181360000000003E-2</v>
      </c>
      <c r="P13">
        <f>INDEX('AEO 2022 42'!78:78,MATCH(P$11,'AEO 2022 42'!$1:$1,0))/100</f>
        <v>5.110543E-2</v>
      </c>
      <c r="Q13">
        <f>INDEX('AEO 2022 42'!78:78,MATCH(Q$11,'AEO 2022 42'!$1:$1,0))/100</f>
        <v>5.0942290000000001E-2</v>
      </c>
      <c r="R13">
        <f>INDEX('AEO 2022 42'!78:78,MATCH(R$11,'AEO 2022 42'!$1:$1,0))/100</f>
        <v>5.0842390000000001E-2</v>
      </c>
      <c r="S13">
        <f>INDEX('AEO 2022 42'!78:78,MATCH(S$11,'AEO 2022 42'!$1:$1,0))/100</f>
        <v>5.0673679999999999E-2</v>
      </c>
      <c r="T13">
        <f>INDEX('AEO 2022 42'!78:78,MATCH(T$11,'AEO 2022 42'!$1:$1,0))/100</f>
        <v>5.0650279999999999E-2</v>
      </c>
      <c r="U13">
        <f>INDEX('AEO 2022 42'!78:78,MATCH(U$11,'AEO 2022 42'!$1:$1,0))/100</f>
        <v>5.0670489999999999E-2</v>
      </c>
      <c r="V13">
        <f>INDEX('AEO 2022 42'!78:78,MATCH(V$11,'AEO 2022 42'!$1:$1,0))/100</f>
        <v>5.0290720000000004E-2</v>
      </c>
      <c r="W13">
        <f>INDEX('AEO 2022 42'!78:78,MATCH(W$11,'AEO 2022 42'!$1:$1,0))/100</f>
        <v>5.0748090000000003E-2</v>
      </c>
      <c r="X13">
        <f>INDEX('AEO 2022 42'!78:78,MATCH(X$11,'AEO 2022 42'!$1:$1,0))/100</f>
        <v>5.0435299999999995E-2</v>
      </c>
      <c r="Y13">
        <f>INDEX('AEO 2022 42'!78:78,MATCH(Y$11,'AEO 2022 42'!$1:$1,0))/100</f>
        <v>5.0409719999999998E-2</v>
      </c>
      <c r="Z13">
        <f>INDEX('AEO 2022 42'!78:78,MATCH(Z$11,'AEO 2022 42'!$1:$1,0))/100</f>
        <v>5.0431690000000001E-2</v>
      </c>
      <c r="AA13">
        <f>INDEX('AEO 2022 42'!78:78,MATCH(AA$11,'AEO 2022 42'!$1:$1,0))/100</f>
        <v>5.0185029999999999E-2</v>
      </c>
      <c r="AB13">
        <f>INDEX('AEO 2022 42'!78:78,MATCH(AB$11,'AEO 2022 42'!$1:$1,0))/100</f>
        <v>5.0042859999999995E-2</v>
      </c>
      <c r="AC13">
        <f>INDEX('AEO 2022 42'!78:78,MATCH(AC$11,'AEO 2022 42'!$1:$1,0))/100</f>
        <v>5.0065119999999998E-2</v>
      </c>
      <c r="AD13">
        <f>INDEX('AEO 2022 42'!78:78,MATCH(AD$11,'AEO 2022 42'!$1:$1,0))/100</f>
        <v>4.9905850000000002E-2</v>
      </c>
      <c r="AE13">
        <f>INDEX('AEO 2022 42'!78:78,MATCH(AE$11,'AEO 2022 42'!$1:$1,0))/100</f>
        <v>4.9785620000000003E-2</v>
      </c>
      <c r="AF13">
        <f>INDEX('AEO 2022 42'!78:78,MATCH(AF$11,'AEO 2022 42'!$1:$1,0))/100</f>
        <v>4.9789420000000001E-2</v>
      </c>
      <c r="AG13">
        <f>INDEX('AEO 2022 42'!78:78,MATCH(AG$11,'AEO 2022 42'!$1:$1,0))/100</f>
        <v>4.932988E-2</v>
      </c>
    </row>
    <row r="14" spans="2:33" x14ac:dyDescent="0.25">
      <c r="B14" t="s">
        <v>170</v>
      </c>
      <c r="C14">
        <f>INDEX('AEO 2021 42'!74:74,MATCH(C$3,'AEO 2021 42'!$1:$1,0))/100</f>
        <v>0.12655757000000001</v>
      </c>
      <c r="D14">
        <f>INDEX('AEO 2022 42'!79:79,MATCH(D$11,'AEO 2022 42'!$1:$1,0))/100</f>
        <v>0.13954179</v>
      </c>
      <c r="E14">
        <f>INDEX('AEO 2022 42'!79:79,MATCH(E$11,'AEO 2022 42'!$1:$1,0))/100</f>
        <v>0.13282041999999999</v>
      </c>
      <c r="F14">
        <f>INDEX('AEO 2022 42'!79:79,MATCH(F$11,'AEO 2022 42'!$1:$1,0))/100</f>
        <v>0.12693624000000001</v>
      </c>
      <c r="G14">
        <f>INDEX('AEO 2022 42'!79:79,MATCH(G$11,'AEO 2022 42'!$1:$1,0))/100</f>
        <v>0.12650326000000001</v>
      </c>
      <c r="H14">
        <f>INDEX('AEO 2022 42'!79:79,MATCH(H$11,'AEO 2022 42'!$1:$1,0))/100</f>
        <v>0.12582329</v>
      </c>
      <c r="I14">
        <f>INDEX('AEO 2022 42'!79:79,MATCH(I$11,'AEO 2022 42'!$1:$1,0))/100</f>
        <v>0.12609619</v>
      </c>
      <c r="J14">
        <f>INDEX('AEO 2022 42'!79:79,MATCH(J$11,'AEO 2022 42'!$1:$1,0))/100</f>
        <v>0.12604775999999998</v>
      </c>
      <c r="K14">
        <f>INDEX('AEO 2022 42'!79:79,MATCH(K$11,'AEO 2022 42'!$1:$1,0))/100</f>
        <v>0.12543933000000002</v>
      </c>
      <c r="L14">
        <f>INDEX('AEO 2022 42'!79:79,MATCH(L$11,'AEO 2022 42'!$1:$1,0))/100</f>
        <v>0.12499866000000001</v>
      </c>
      <c r="M14">
        <f>INDEX('AEO 2022 42'!79:79,MATCH(M$11,'AEO 2022 42'!$1:$1,0))/100</f>
        <v>0.12519521</v>
      </c>
      <c r="N14">
        <f>INDEX('AEO 2022 42'!79:79,MATCH(N$11,'AEO 2022 42'!$1:$1,0))/100</f>
        <v>0.12431933000000001</v>
      </c>
      <c r="O14">
        <f>INDEX('AEO 2022 42'!79:79,MATCH(O$11,'AEO 2022 42'!$1:$1,0))/100</f>
        <v>0.12627458999999999</v>
      </c>
      <c r="P14">
        <f>INDEX('AEO 2022 42'!79:79,MATCH(P$11,'AEO 2022 42'!$1:$1,0))/100</f>
        <v>0.12416618</v>
      </c>
      <c r="Q14">
        <f>INDEX('AEO 2022 42'!79:79,MATCH(Q$11,'AEO 2022 42'!$1:$1,0))/100</f>
        <v>0.12381862</v>
      </c>
      <c r="R14">
        <f>INDEX('AEO 2022 42'!79:79,MATCH(R$11,'AEO 2022 42'!$1:$1,0))/100</f>
        <v>0.12369448</v>
      </c>
      <c r="S14">
        <f>INDEX('AEO 2022 42'!79:79,MATCH(S$11,'AEO 2022 42'!$1:$1,0))/100</f>
        <v>0.12330522999999999</v>
      </c>
      <c r="T14">
        <f>INDEX('AEO 2022 42'!79:79,MATCH(T$11,'AEO 2022 42'!$1:$1,0))/100</f>
        <v>0.12321387</v>
      </c>
      <c r="U14">
        <f>INDEX('AEO 2022 42'!79:79,MATCH(U$11,'AEO 2022 42'!$1:$1,0))/100</f>
        <v>0.12323232000000001</v>
      </c>
      <c r="V14">
        <f>INDEX('AEO 2022 42'!79:79,MATCH(V$11,'AEO 2022 42'!$1:$1,0))/100</f>
        <v>0.12261321</v>
      </c>
      <c r="W14">
        <f>INDEX('AEO 2022 42'!79:79,MATCH(W$11,'AEO 2022 42'!$1:$1,0))/100</f>
        <v>0.12334583</v>
      </c>
      <c r="X14">
        <f>INDEX('AEO 2022 42'!79:79,MATCH(X$11,'AEO 2022 42'!$1:$1,0))/100</f>
        <v>0.12277891</v>
      </c>
      <c r="Y14">
        <f>INDEX('AEO 2022 42'!79:79,MATCH(Y$11,'AEO 2022 42'!$1:$1,0))/100</f>
        <v>0.12272296000000001</v>
      </c>
      <c r="Z14">
        <f>INDEX('AEO 2022 42'!79:79,MATCH(Z$11,'AEO 2022 42'!$1:$1,0))/100</f>
        <v>0.12271627</v>
      </c>
      <c r="AA14">
        <f>INDEX('AEO 2022 42'!79:79,MATCH(AA$11,'AEO 2022 42'!$1:$1,0))/100</f>
        <v>0.12228954</v>
      </c>
      <c r="AB14">
        <f>INDEX('AEO 2022 42'!79:79,MATCH(AB$11,'AEO 2022 42'!$1:$1,0))/100</f>
        <v>0.12205218999999999</v>
      </c>
      <c r="AC14">
        <f>INDEX('AEO 2022 42'!79:79,MATCH(AC$11,'AEO 2022 42'!$1:$1,0))/100</f>
        <v>0.12209526</v>
      </c>
      <c r="AD14">
        <f>INDEX('AEO 2022 42'!79:79,MATCH(AD$11,'AEO 2022 42'!$1:$1,0))/100</f>
        <v>0.12179880000000001</v>
      </c>
      <c r="AE14">
        <f>INDEX('AEO 2022 42'!79:79,MATCH(AE$11,'AEO 2022 42'!$1:$1,0))/100</f>
        <v>0.12163360000000001</v>
      </c>
      <c r="AF14">
        <f>INDEX('AEO 2022 42'!79:79,MATCH(AF$11,'AEO 2022 42'!$1:$1,0))/100</f>
        <v>0.12162561</v>
      </c>
      <c r="AG14">
        <f>INDEX('AEO 2022 42'!79:79,MATCH(AG$11,'AEO 2022 42'!$1:$1,0))/100</f>
        <v>0.12094199</v>
      </c>
    </row>
    <row r="15" spans="2:33" x14ac:dyDescent="0.25">
      <c r="B15" t="s">
        <v>171</v>
      </c>
      <c r="C15">
        <f>INDEX('AEO 2021 42'!75:75,MATCH(C$3,'AEO 2021 42'!$1:$1,0))/100</f>
        <v>0.40561222000000002</v>
      </c>
      <c r="D15">
        <f>INDEX('AEO 2022 42'!80:80,MATCH(D$11,'AEO 2022 42'!$1:$1,0))/100</f>
        <v>0.32352646000000002</v>
      </c>
      <c r="E15">
        <f>INDEX('AEO 2022 42'!80:80,MATCH(E$11,'AEO 2022 42'!$1:$1,0))/100</f>
        <v>0.33303116000000005</v>
      </c>
      <c r="F15">
        <f>INDEX('AEO 2022 42'!80:80,MATCH(F$11,'AEO 2022 42'!$1:$1,0))/100</f>
        <v>0.34107779999999999</v>
      </c>
      <c r="G15">
        <f>INDEX('AEO 2022 42'!80:80,MATCH(G$11,'AEO 2022 42'!$1:$1,0))/100</f>
        <v>0.33917217</v>
      </c>
      <c r="H15">
        <f>INDEX('AEO 2022 42'!80:80,MATCH(H$11,'AEO 2022 42'!$1:$1,0))/100</f>
        <v>0.33582797999999997</v>
      </c>
      <c r="I15">
        <f>INDEX('AEO 2022 42'!80:80,MATCH(I$11,'AEO 2022 42'!$1:$1,0))/100</f>
        <v>0.33348675</v>
      </c>
      <c r="J15">
        <f>INDEX('AEO 2022 42'!80:80,MATCH(J$11,'AEO 2022 42'!$1:$1,0))/100</f>
        <v>0.33018185</v>
      </c>
      <c r="K15">
        <f>INDEX('AEO 2022 42'!80:80,MATCH(K$11,'AEO 2022 42'!$1:$1,0))/100</f>
        <v>0.32911178999999996</v>
      </c>
      <c r="L15">
        <f>INDEX('AEO 2022 42'!80:80,MATCH(L$11,'AEO 2022 42'!$1:$1,0))/100</f>
        <v>0.32822017999999997</v>
      </c>
      <c r="M15">
        <f>INDEX('AEO 2022 42'!80:80,MATCH(M$11,'AEO 2022 42'!$1:$1,0))/100</f>
        <v>0.32563534</v>
      </c>
      <c r="N15">
        <f>INDEX('AEO 2022 42'!80:80,MATCH(N$11,'AEO 2022 42'!$1:$1,0))/100</f>
        <v>0.32629786999999999</v>
      </c>
      <c r="O15">
        <f>INDEX('AEO 2022 42'!80:80,MATCH(O$11,'AEO 2022 42'!$1:$1,0))/100</f>
        <v>0.32013954</v>
      </c>
      <c r="P15">
        <f>INDEX('AEO 2022 42'!80:80,MATCH(P$11,'AEO 2022 42'!$1:$1,0))/100</f>
        <v>0.3239785</v>
      </c>
      <c r="Q15">
        <f>INDEX('AEO 2022 42'!80:80,MATCH(Q$11,'AEO 2022 42'!$1:$1,0))/100</f>
        <v>0.32347503999999999</v>
      </c>
      <c r="R15">
        <f>INDEX('AEO 2022 42'!80:80,MATCH(R$11,'AEO 2022 42'!$1:$1,0))/100</f>
        <v>0.32266101999999997</v>
      </c>
      <c r="S15">
        <f>INDEX('AEO 2022 42'!80:80,MATCH(S$11,'AEO 2022 42'!$1:$1,0))/100</f>
        <v>0.32243416000000003</v>
      </c>
      <c r="T15">
        <f>INDEX('AEO 2022 42'!80:80,MATCH(T$11,'AEO 2022 42'!$1:$1,0))/100</f>
        <v>0.32148964000000002</v>
      </c>
      <c r="U15">
        <f>INDEX('AEO 2022 42'!80:80,MATCH(U$11,'AEO 2022 42'!$1:$1,0))/100</f>
        <v>0.32032879000000003</v>
      </c>
      <c r="V15">
        <f>INDEX('AEO 2022 42'!80:80,MATCH(V$11,'AEO 2022 42'!$1:$1,0))/100</f>
        <v>0.32096881999999999</v>
      </c>
      <c r="W15">
        <f>INDEX('AEO 2022 42'!80:80,MATCH(W$11,'AEO 2022 42'!$1:$1,0))/100</f>
        <v>0.31791628</v>
      </c>
      <c r="X15">
        <f>INDEX('AEO 2022 42'!80:80,MATCH(X$11,'AEO 2022 42'!$1:$1,0))/100</f>
        <v>0.31855137</v>
      </c>
      <c r="Y15">
        <f>INDEX('AEO 2022 42'!80:80,MATCH(Y$11,'AEO 2022 42'!$1:$1,0))/100</f>
        <v>0.31774775999999999</v>
      </c>
      <c r="Z15">
        <f>INDEX('AEO 2022 42'!80:80,MATCH(Z$11,'AEO 2022 42'!$1:$1,0))/100</f>
        <v>0.31689851999999996</v>
      </c>
      <c r="AA15">
        <f>INDEX('AEO 2022 42'!80:80,MATCH(AA$11,'AEO 2022 42'!$1:$1,0))/100</f>
        <v>0.31719069999999999</v>
      </c>
      <c r="AB15">
        <f>INDEX('AEO 2022 42'!80:80,MATCH(AB$11,'AEO 2022 42'!$1:$1,0))/100</f>
        <v>0.31695762999999999</v>
      </c>
      <c r="AC15">
        <f>INDEX('AEO 2022 42'!80:80,MATCH(AC$11,'AEO 2022 42'!$1:$1,0))/100</f>
        <v>0.31605899999999998</v>
      </c>
      <c r="AD15">
        <f>INDEX('AEO 2022 42'!80:80,MATCH(AD$11,'AEO 2022 42'!$1:$1,0))/100</f>
        <v>0.31608593000000001</v>
      </c>
      <c r="AE15">
        <f>INDEX('AEO 2022 42'!80:80,MATCH(AE$11,'AEO 2022 42'!$1:$1,0))/100</f>
        <v>0.31591505000000003</v>
      </c>
      <c r="AF15">
        <f>INDEX('AEO 2022 42'!80:80,MATCH(AF$11,'AEO 2022 42'!$1:$1,0))/100</f>
        <v>0.31517700000000004</v>
      </c>
      <c r="AG15">
        <f>INDEX('AEO 2022 42'!80:80,MATCH(AG$11,'AEO 2022 42'!$1:$1,0))/100</f>
        <v>0.31632217000000001</v>
      </c>
    </row>
    <row r="16" spans="2:33" x14ac:dyDescent="0.25">
      <c r="B16" t="s">
        <v>172</v>
      </c>
      <c r="C16">
        <f>INDEX('AEO 2021 42'!76:76,MATCH(C$3,'AEO 2021 42'!$1:$1,0))/100</f>
        <v>0.16779509000000001</v>
      </c>
      <c r="D16">
        <f>INDEX('AEO 2022 42'!81:81,MATCH(D$11,'AEO 2022 42'!$1:$1,0))/100</f>
        <v>9.6898100000000001E-2</v>
      </c>
      <c r="E16">
        <f>INDEX('AEO 2022 42'!81:81,MATCH(E$11,'AEO 2022 42'!$1:$1,0))/100</f>
        <v>0.10098172999999999</v>
      </c>
      <c r="F16">
        <f>INDEX('AEO 2022 42'!81:81,MATCH(F$11,'AEO 2022 42'!$1:$1,0))/100</f>
        <v>0.10822314000000001</v>
      </c>
      <c r="G16">
        <f>INDEX('AEO 2022 42'!81:81,MATCH(G$11,'AEO 2022 42'!$1:$1,0))/100</f>
        <v>0.10634097000000001</v>
      </c>
      <c r="H16">
        <f>INDEX('AEO 2022 42'!81:81,MATCH(H$11,'AEO 2022 42'!$1:$1,0))/100</f>
        <v>0.10458149999999999</v>
      </c>
      <c r="I16">
        <f>INDEX('AEO 2022 42'!81:81,MATCH(I$11,'AEO 2022 42'!$1:$1,0))/100</f>
        <v>0.10237510999999999</v>
      </c>
      <c r="J16">
        <f>INDEX('AEO 2022 42'!81:81,MATCH(J$11,'AEO 2022 42'!$1:$1,0))/100</f>
        <v>0.10059375</v>
      </c>
      <c r="K16">
        <f>INDEX('AEO 2022 42'!81:81,MATCH(K$11,'AEO 2022 42'!$1:$1,0))/100</f>
        <v>9.999305E-2</v>
      </c>
      <c r="L16">
        <f>INDEX('AEO 2022 42'!81:81,MATCH(L$11,'AEO 2022 42'!$1:$1,0))/100</f>
        <v>9.932727999999999E-2</v>
      </c>
      <c r="M16">
        <f>INDEX('AEO 2022 42'!81:81,MATCH(M$11,'AEO 2022 42'!$1:$1,0))/100</f>
        <v>9.7785189999999994E-2</v>
      </c>
      <c r="N16">
        <f>INDEX('AEO 2022 42'!81:81,MATCH(N$11,'AEO 2022 42'!$1:$1,0))/100</f>
        <v>9.7981780000000004E-2</v>
      </c>
      <c r="O16">
        <f>INDEX('AEO 2022 42'!81:81,MATCH(O$11,'AEO 2022 42'!$1:$1,0))/100</f>
        <v>9.4619440000000013E-2</v>
      </c>
      <c r="P16">
        <f>INDEX('AEO 2022 42'!81:81,MATCH(P$11,'AEO 2022 42'!$1:$1,0))/100</f>
        <v>9.6449660000000006E-2</v>
      </c>
      <c r="Q16">
        <f>INDEX('AEO 2022 42'!81:81,MATCH(Q$11,'AEO 2022 42'!$1:$1,0))/100</f>
        <v>9.6070200000000008E-2</v>
      </c>
      <c r="R16">
        <f>INDEX('AEO 2022 42'!81:81,MATCH(R$11,'AEO 2022 42'!$1:$1,0))/100</f>
        <v>9.553093E-2</v>
      </c>
      <c r="S16">
        <f>INDEX('AEO 2022 42'!81:81,MATCH(S$11,'AEO 2022 42'!$1:$1,0))/100</f>
        <v>9.5296859999999997E-2</v>
      </c>
      <c r="T16">
        <f>INDEX('AEO 2022 42'!81:81,MATCH(T$11,'AEO 2022 42'!$1:$1,0))/100</f>
        <v>9.4724730000000007E-2</v>
      </c>
      <c r="U16">
        <f>INDEX('AEO 2022 42'!81:81,MATCH(U$11,'AEO 2022 42'!$1:$1,0))/100</f>
        <v>9.4060959999999999E-2</v>
      </c>
      <c r="V16">
        <f>INDEX('AEO 2022 42'!81:81,MATCH(V$11,'AEO 2022 42'!$1:$1,0))/100</f>
        <v>9.4379919999999992E-2</v>
      </c>
      <c r="W16">
        <f>INDEX('AEO 2022 42'!81:81,MATCH(W$11,'AEO 2022 42'!$1:$1,0))/100</f>
        <v>9.2712379999999997E-2</v>
      </c>
      <c r="X16">
        <f>INDEX('AEO 2022 42'!81:81,MATCH(X$11,'AEO 2022 42'!$1:$1,0))/100</f>
        <v>9.294978999999999E-2</v>
      </c>
      <c r="Y16">
        <f>INDEX('AEO 2022 42'!81:81,MATCH(Y$11,'AEO 2022 42'!$1:$1,0))/100</f>
        <v>9.2510110000000007E-2</v>
      </c>
      <c r="Z16">
        <f>INDEX('AEO 2022 42'!81:81,MATCH(Z$11,'AEO 2022 42'!$1:$1,0))/100</f>
        <v>9.20126E-2</v>
      </c>
      <c r="AA16">
        <f>INDEX('AEO 2022 42'!81:81,MATCH(AA$11,'AEO 2022 42'!$1:$1,0))/100</f>
        <v>9.2128500000000002E-2</v>
      </c>
      <c r="AB16">
        <f>INDEX('AEO 2022 42'!81:81,MATCH(AB$11,'AEO 2022 42'!$1:$1,0))/100</f>
        <v>9.2012490000000002E-2</v>
      </c>
      <c r="AC16">
        <f>INDEX('AEO 2022 42'!81:81,MATCH(AC$11,'AEO 2022 42'!$1:$1,0))/100</f>
        <v>9.1529000000000013E-2</v>
      </c>
      <c r="AD16">
        <f>INDEX('AEO 2022 42'!81:81,MATCH(AD$11,'AEO 2022 42'!$1:$1,0))/100</f>
        <v>9.1517500000000002E-2</v>
      </c>
      <c r="AE16">
        <f>INDEX('AEO 2022 42'!81:81,MATCH(AE$11,'AEO 2022 42'!$1:$1,0))/100</f>
        <v>9.138078999999999E-2</v>
      </c>
      <c r="AF16">
        <f>INDEX('AEO 2022 42'!81:81,MATCH(AF$11,'AEO 2022 42'!$1:$1,0))/100</f>
        <v>9.1008759999999994E-2</v>
      </c>
      <c r="AG16">
        <f>INDEX('AEO 2022 42'!81:81,MATCH(AG$11,'AEO 2022 42'!$1:$1,0))/100</f>
        <v>9.1688729999999996E-2</v>
      </c>
    </row>
    <row r="17" spans="2:33" x14ac:dyDescent="0.25">
      <c r="B17" t="s">
        <v>173</v>
      </c>
      <c r="C17">
        <f>INDEX('AEO 2021 42'!77:77,MATCH(C$3,'AEO 2021 42'!$1:$1,0))/100</f>
        <v>1.0023880000000001E-2</v>
      </c>
      <c r="D17">
        <f>INDEX('AEO 2022 42'!82:82,MATCH(D$11,'AEO 2022 42'!$1:$1,0))/100</f>
        <v>1.0301880000000001E-2</v>
      </c>
      <c r="E17">
        <f>INDEX('AEO 2022 42'!82:82,MATCH(E$11,'AEO 2022 42'!$1:$1,0))/100</f>
        <v>1.018869E-2</v>
      </c>
      <c r="F17">
        <f>INDEX('AEO 2022 42'!82:82,MATCH(F$11,'AEO 2022 42'!$1:$1,0))/100</f>
        <v>1.0490699999999999E-2</v>
      </c>
      <c r="G17">
        <f>INDEX('AEO 2022 42'!82:82,MATCH(G$11,'AEO 2022 42'!$1:$1,0))/100</f>
        <v>1.049902E-2</v>
      </c>
      <c r="H17">
        <f>INDEX('AEO 2022 42'!82:82,MATCH(H$11,'AEO 2022 42'!$1:$1,0))/100</f>
        <v>1.0530340000000001E-2</v>
      </c>
      <c r="I17">
        <f>INDEX('AEO 2022 42'!82:82,MATCH(I$11,'AEO 2022 42'!$1:$1,0))/100</f>
        <v>1.0469269999999999E-2</v>
      </c>
      <c r="J17">
        <f>INDEX('AEO 2022 42'!82:82,MATCH(J$11,'AEO 2022 42'!$1:$1,0))/100</f>
        <v>1.037506E-2</v>
      </c>
      <c r="K17">
        <f>INDEX('AEO 2022 42'!82:82,MATCH(K$11,'AEO 2022 42'!$1:$1,0))/100</f>
        <v>1.0365869999999999E-2</v>
      </c>
      <c r="L17">
        <f>INDEX('AEO 2022 42'!82:82,MATCH(L$11,'AEO 2022 42'!$1:$1,0))/100</f>
        <v>1.035172E-2</v>
      </c>
      <c r="M17">
        <f>INDEX('AEO 2022 42'!82:82,MATCH(M$11,'AEO 2022 42'!$1:$1,0))/100</f>
        <v>1.0320890000000001E-2</v>
      </c>
      <c r="N17">
        <f>INDEX('AEO 2022 42'!82:82,MATCH(N$11,'AEO 2022 42'!$1:$1,0))/100</f>
        <v>1.0310390000000001E-2</v>
      </c>
      <c r="O17">
        <f>INDEX('AEO 2022 42'!82:82,MATCH(O$11,'AEO 2022 42'!$1:$1,0))/100</f>
        <v>1.026171E-2</v>
      </c>
      <c r="P17">
        <f>INDEX('AEO 2022 42'!82:82,MATCH(P$11,'AEO 2022 42'!$1:$1,0))/100</f>
        <v>1.0280950000000001E-2</v>
      </c>
      <c r="Q17">
        <f>INDEX('AEO 2022 42'!82:82,MATCH(Q$11,'AEO 2022 42'!$1:$1,0))/100</f>
        <v>1.0256449999999999E-2</v>
      </c>
      <c r="R17">
        <f>INDEX('AEO 2022 42'!82:82,MATCH(R$11,'AEO 2022 42'!$1:$1,0))/100</f>
        <v>1.024046E-2</v>
      </c>
      <c r="S17">
        <f>INDEX('AEO 2022 42'!82:82,MATCH(S$11,'AEO 2022 42'!$1:$1,0))/100</f>
        <v>1.0228289999999999E-2</v>
      </c>
      <c r="T17">
        <f>INDEX('AEO 2022 42'!82:82,MATCH(T$11,'AEO 2022 42'!$1:$1,0))/100</f>
        <v>1.0211840000000002E-2</v>
      </c>
      <c r="U17">
        <f>INDEX('AEO 2022 42'!82:82,MATCH(U$11,'AEO 2022 42'!$1:$1,0))/100</f>
        <v>1.019479E-2</v>
      </c>
      <c r="V17">
        <f>INDEX('AEO 2022 42'!82:82,MATCH(V$11,'AEO 2022 42'!$1:$1,0))/100</f>
        <v>1.019523E-2</v>
      </c>
      <c r="W17">
        <f>INDEX('AEO 2022 42'!82:82,MATCH(W$11,'AEO 2022 42'!$1:$1,0))/100</f>
        <v>1.016121E-2</v>
      </c>
      <c r="X17">
        <f>INDEX('AEO 2022 42'!82:82,MATCH(X$11,'AEO 2022 42'!$1:$1,0))/100</f>
        <v>1.0154470000000001E-2</v>
      </c>
      <c r="Y17">
        <f>INDEX('AEO 2022 42'!82:82,MATCH(Y$11,'AEO 2022 42'!$1:$1,0))/100</f>
        <v>1.014197E-2</v>
      </c>
      <c r="Z17">
        <f>INDEX('AEO 2022 42'!82:82,MATCH(Z$11,'AEO 2022 42'!$1:$1,0))/100</f>
        <v>1.0126939999999999E-2</v>
      </c>
      <c r="AA17">
        <f>INDEX('AEO 2022 42'!82:82,MATCH(AA$11,'AEO 2022 42'!$1:$1,0))/100</f>
        <v>1.0121730000000001E-2</v>
      </c>
      <c r="AB17">
        <f>INDEX('AEO 2022 42'!82:82,MATCH(AB$11,'AEO 2022 42'!$1:$1,0))/100</f>
        <v>1.011544E-2</v>
      </c>
      <c r="AC17">
        <f>INDEX('AEO 2022 42'!82:82,MATCH(AC$11,'AEO 2022 42'!$1:$1,0))/100</f>
        <v>1.0101809999999999E-2</v>
      </c>
      <c r="AD17">
        <f>INDEX('AEO 2022 42'!82:82,MATCH(AD$11,'AEO 2022 42'!$1:$1,0))/100</f>
        <v>1.009469E-2</v>
      </c>
      <c r="AE17">
        <f>INDEX('AEO 2022 42'!82:82,MATCH(AE$11,'AEO 2022 42'!$1:$1,0))/100</f>
        <v>1.0086079999999999E-2</v>
      </c>
      <c r="AF17">
        <f>INDEX('AEO 2022 42'!82:82,MATCH(AF$11,'AEO 2022 42'!$1:$1,0))/100</f>
        <v>1.0076290000000002E-2</v>
      </c>
      <c r="AG17">
        <f>INDEX('AEO 2022 42'!82:82,MATCH(AG$11,'AEO 2022 42'!$1:$1,0))/100</f>
        <v>1.0082979999999998E-2</v>
      </c>
    </row>
    <row r="18" spans="2:33" x14ac:dyDescent="0.25">
      <c r="B18" t="s">
        <v>201</v>
      </c>
      <c r="C18">
        <f>INDEX('AEO 2021 42'!78:78,MATCH(C$3,'AEO 2021 42'!$1:$1,0))/100</f>
        <v>0.19449374999999999</v>
      </c>
      <c r="D18">
        <f>INDEX('AEO 2022 42'!83:83,MATCH(D$11,'AEO 2022 42'!$1:$1,0))/100</f>
        <v>0.31210231999999999</v>
      </c>
      <c r="E18">
        <f>INDEX('AEO 2022 42'!83:83,MATCH(E$11,'AEO 2022 42'!$1:$1,0))/100</f>
        <v>0.30391995999999999</v>
      </c>
      <c r="F18">
        <f>INDEX('AEO 2022 42'!83:83,MATCH(F$11,'AEO 2022 42'!$1:$1,0))/100</f>
        <v>0.29533445000000003</v>
      </c>
      <c r="G18">
        <f>INDEX('AEO 2022 42'!83:83,MATCH(G$11,'AEO 2022 42'!$1:$1,0))/100</f>
        <v>0.29862233999999999</v>
      </c>
      <c r="H18">
        <f>INDEX('AEO 2022 42'!83:83,MATCH(H$11,'AEO 2022 42'!$1:$1,0))/100</f>
        <v>0.30338399999999999</v>
      </c>
      <c r="I18">
        <f>INDEX('AEO 2022 42'!83:83,MATCH(I$11,'AEO 2022 42'!$1:$1,0))/100</f>
        <v>0.30673846999999999</v>
      </c>
      <c r="J18">
        <f>INDEX('AEO 2022 42'!83:83,MATCH(J$11,'AEO 2022 42'!$1:$1,0))/100</f>
        <v>0.31126594999999996</v>
      </c>
      <c r="K18">
        <f>INDEX('AEO 2022 42'!83:83,MATCH(K$11,'AEO 2022 42'!$1:$1,0))/100</f>
        <v>0.31289666999999999</v>
      </c>
      <c r="L18">
        <f>INDEX('AEO 2022 42'!83:83,MATCH(L$11,'AEO 2022 42'!$1:$1,0))/100</f>
        <v>0.31442473999999998</v>
      </c>
      <c r="M18">
        <f>INDEX('AEO 2022 42'!83:83,MATCH(M$11,'AEO 2022 42'!$1:$1,0))/100</f>
        <v>0.31781137000000004</v>
      </c>
      <c r="N18">
        <f>INDEX('AEO 2022 42'!83:83,MATCH(N$11,'AEO 2022 42'!$1:$1,0))/100</f>
        <v>0.31753174000000001</v>
      </c>
      <c r="O18">
        <f>INDEX('AEO 2022 42'!83:83,MATCH(O$11,'AEO 2022 42'!$1:$1,0))/100</f>
        <v>0.32447018</v>
      </c>
      <c r="P18">
        <f>INDEX('AEO 2022 42'!83:83,MATCH(P$11,'AEO 2022 42'!$1:$1,0))/100</f>
        <v>0.32079014</v>
      </c>
      <c r="Q18">
        <f>INDEX('AEO 2022 42'!83:83,MATCH(Q$11,'AEO 2022 42'!$1:$1,0))/100</f>
        <v>0.32166245000000004</v>
      </c>
      <c r="R18">
        <f>INDEX('AEO 2022 42'!83:83,MATCH(R$11,'AEO 2022 42'!$1:$1,0))/100</f>
        <v>0.32285645000000002</v>
      </c>
      <c r="S18">
        <f>INDEX('AEO 2022 42'!83:83,MATCH(S$11,'AEO 2022 42'!$1:$1,0))/100</f>
        <v>0.32342467999999996</v>
      </c>
      <c r="T18">
        <f>INDEX('AEO 2022 42'!83:83,MATCH(T$11,'AEO 2022 42'!$1:$1,0))/100</f>
        <v>0.32474631999999998</v>
      </c>
      <c r="U18">
        <f>INDEX('AEO 2022 42'!83:83,MATCH(U$11,'AEO 2022 42'!$1:$1,0))/100</f>
        <v>0.32629761000000002</v>
      </c>
      <c r="V18">
        <f>INDEX('AEO 2022 42'!83:83,MATCH(V$11,'AEO 2022 42'!$1:$1,0))/100</f>
        <v>0.32580109000000002</v>
      </c>
      <c r="W18">
        <f>INDEX('AEO 2022 42'!83:83,MATCH(W$11,'AEO 2022 42'!$1:$1,0))/100</f>
        <v>0.32944954000000004</v>
      </c>
      <c r="X18">
        <f>INDEX('AEO 2022 42'!83:83,MATCH(X$11,'AEO 2022 42'!$1:$1,0))/100</f>
        <v>0.32899265</v>
      </c>
      <c r="Y18">
        <f>INDEX('AEO 2022 42'!83:83,MATCH(Y$11,'AEO 2022 42'!$1:$1,0))/100</f>
        <v>0.33008282</v>
      </c>
      <c r="Z18">
        <f>INDEX('AEO 2022 42'!83:83,MATCH(Z$11,'AEO 2022 42'!$1:$1,0))/100</f>
        <v>0.33123528000000002</v>
      </c>
      <c r="AA18">
        <f>INDEX('AEO 2022 42'!83:83,MATCH(AA$11,'AEO 2022 42'!$1:$1,0))/100</f>
        <v>0.33110771</v>
      </c>
      <c r="AB18">
        <f>INDEX('AEO 2022 42'!83:83,MATCH(AB$11,'AEO 2022 42'!$1:$1,0))/100</f>
        <v>0.33154285</v>
      </c>
      <c r="AC18">
        <f>INDEX('AEO 2022 42'!83:83,MATCH(AC$11,'AEO 2022 42'!$1:$1,0))/100</f>
        <v>0.33270305999999999</v>
      </c>
      <c r="AD18">
        <f>INDEX('AEO 2022 42'!83:83,MATCH(AD$11,'AEO 2022 42'!$1:$1,0))/100</f>
        <v>0.33282947999999996</v>
      </c>
      <c r="AE18">
        <f>INDEX('AEO 2022 42'!83:83,MATCH(AE$11,'AEO 2022 42'!$1:$1,0))/100</f>
        <v>0.33316916999999996</v>
      </c>
      <c r="AF18">
        <f>INDEX('AEO 2022 42'!83:83,MATCH(AF$11,'AEO 2022 42'!$1:$1,0))/100</f>
        <v>0.33412421999999997</v>
      </c>
      <c r="AG18">
        <f>INDEX('AEO 2022 42'!83:83,MATCH(AG$11,'AEO 2022 42'!$1:$1,0))/100</f>
        <v>0.33286738999999999</v>
      </c>
    </row>
    <row r="19" spans="2:33" x14ac:dyDescent="0.25">
      <c r="B19" t="s">
        <v>202</v>
      </c>
      <c r="C19">
        <f>INDEX('AEO 2021 42'!79:79,MATCH(C$3,'AEO 2021 42'!$1:$1,0))/100</f>
        <v>5.4075179999999994E-2</v>
      </c>
      <c r="D19">
        <f>INDEX('AEO 2022 42'!84:84,MATCH(D$11,'AEO 2022 42'!$1:$1,0))/100</f>
        <v>5.3836919999999996E-2</v>
      </c>
      <c r="E19">
        <f>INDEX('AEO 2022 42'!84:84,MATCH(E$11,'AEO 2022 42'!$1:$1,0))/100</f>
        <v>5.823304E-2</v>
      </c>
      <c r="F19">
        <f>INDEX('AEO 2022 42'!84:84,MATCH(F$11,'AEO 2022 42'!$1:$1,0))/100</f>
        <v>6.1871250000000003E-2</v>
      </c>
      <c r="G19">
        <f>INDEX('AEO 2022 42'!84:84,MATCH(G$11,'AEO 2022 42'!$1:$1,0))/100</f>
        <v>6.303352000000001E-2</v>
      </c>
      <c r="H19">
        <f>INDEX('AEO 2022 42'!84:84,MATCH(H$11,'AEO 2022 42'!$1:$1,0))/100</f>
        <v>6.4015719999999998E-2</v>
      </c>
      <c r="I19">
        <f>INDEX('AEO 2022 42'!84:84,MATCH(I$11,'AEO 2022 42'!$1:$1,0))/100</f>
        <v>6.4748479999999997E-2</v>
      </c>
      <c r="J19">
        <f>INDEX('AEO 2022 42'!84:84,MATCH(J$11,'AEO 2022 42'!$1:$1,0))/100</f>
        <v>6.5549109999999994E-2</v>
      </c>
      <c r="K19">
        <f>INDEX('AEO 2022 42'!84:84,MATCH(K$11,'AEO 2022 42'!$1:$1,0))/100</f>
        <v>6.6305889999999992E-2</v>
      </c>
      <c r="L19">
        <f>INDEX('AEO 2022 42'!84:84,MATCH(L$11,'AEO 2022 42'!$1:$1,0))/100</f>
        <v>6.7007510000000006E-2</v>
      </c>
      <c r="M19">
        <f>INDEX('AEO 2022 42'!84:84,MATCH(M$11,'AEO 2022 42'!$1:$1,0))/100</f>
        <v>6.7323309999999997E-2</v>
      </c>
      <c r="N19">
        <f>INDEX('AEO 2022 42'!84:84,MATCH(N$11,'AEO 2022 42'!$1:$1,0))/100</f>
        <v>6.8119300000000008E-2</v>
      </c>
      <c r="O19">
        <f>INDEX('AEO 2022 42'!84:84,MATCH(O$11,'AEO 2022 42'!$1:$1,0))/100</f>
        <v>6.7689170000000007E-2</v>
      </c>
      <c r="P19">
        <f>INDEX('AEO 2022 42'!84:84,MATCH(P$11,'AEO 2022 42'!$1:$1,0))/100</f>
        <v>6.8978629999999999E-2</v>
      </c>
      <c r="Q19">
        <f>INDEX('AEO 2022 42'!84:84,MATCH(Q$11,'AEO 2022 42'!$1:$1,0))/100</f>
        <v>6.9513149999999996E-2</v>
      </c>
      <c r="R19">
        <f>INDEX('AEO 2022 42'!84:84,MATCH(R$11,'AEO 2022 42'!$1:$1,0))/100</f>
        <v>6.9886069999999995E-2</v>
      </c>
      <c r="S19">
        <f>INDEX('AEO 2022 42'!84:84,MATCH(S$11,'AEO 2022 42'!$1:$1,0))/100</f>
        <v>7.0348229999999998E-2</v>
      </c>
      <c r="T19">
        <f>INDEX('AEO 2022 42'!84:84,MATCH(T$11,'AEO 2022 42'!$1:$1,0))/100</f>
        <v>7.0655080000000009E-2</v>
      </c>
      <c r="U19">
        <f>INDEX('AEO 2022 42'!84:84,MATCH(U$11,'AEO 2022 42'!$1:$1,0))/100</f>
        <v>7.0882150000000005E-2</v>
      </c>
      <c r="V19">
        <f>INDEX('AEO 2022 42'!84:84,MATCH(V$11,'AEO 2022 42'!$1:$1,0))/100</f>
        <v>7.1434040000000004E-2</v>
      </c>
      <c r="W19">
        <f>INDEX('AEO 2022 42'!84:84,MATCH(W$11,'AEO 2022 42'!$1:$1,0))/100</f>
        <v>7.1285139999999997E-2</v>
      </c>
      <c r="X19">
        <f>INDEX('AEO 2022 42'!84:84,MATCH(X$11,'AEO 2022 42'!$1:$1,0))/100</f>
        <v>7.1769479999999997E-2</v>
      </c>
      <c r="Y19">
        <f>INDEX('AEO 2022 42'!84:84,MATCH(Y$11,'AEO 2022 42'!$1:$1,0))/100</f>
        <v>7.200194E-2</v>
      </c>
      <c r="Z19">
        <f>INDEX('AEO 2022 42'!84:84,MATCH(Z$11,'AEO 2022 42'!$1:$1,0))/100</f>
        <v>7.2177889999999995E-2</v>
      </c>
      <c r="AA19">
        <f>INDEX('AEO 2022 42'!84:84,MATCH(AA$11,'AEO 2022 42'!$1:$1,0))/100</f>
        <v>7.2584799999999991E-2</v>
      </c>
      <c r="AB19">
        <f>INDEX('AEO 2022 42'!84:84,MATCH(AB$11,'AEO 2022 42'!$1:$1,0))/100</f>
        <v>7.2882849999999999E-2</v>
      </c>
      <c r="AC19">
        <f>INDEX('AEO 2022 42'!84:84,MATCH(AC$11,'AEO 2022 42'!$1:$1,0))/100</f>
        <v>7.3035249999999996E-2</v>
      </c>
      <c r="AD19">
        <f>INDEX('AEO 2022 42'!84:84,MATCH(AD$11,'AEO 2022 42'!$1:$1,0))/100</f>
        <v>7.3359889999999997E-2</v>
      </c>
      <c r="AE19">
        <f>INDEX('AEO 2022 42'!84:84,MATCH(AE$11,'AEO 2022 42'!$1:$1,0))/100</f>
        <v>7.3618199999999995E-2</v>
      </c>
      <c r="AF19">
        <f>INDEX('AEO 2022 42'!84:84,MATCH(AF$11,'AEO 2022 42'!$1:$1,0))/100</f>
        <v>7.3773640000000001E-2</v>
      </c>
      <c r="AG19">
        <f>INDEX('AEO 2022 42'!84:84,MATCH(AG$11,'AEO 2022 42'!$1:$1,0))/100</f>
        <v>7.4372740000000007E-2</v>
      </c>
    </row>
    <row r="21" spans="2:33" x14ac:dyDescent="0.25">
      <c r="B21" s="1" t="s">
        <v>166</v>
      </c>
      <c r="C21">
        <f>C11</f>
        <v>2020</v>
      </c>
      <c r="D21">
        <f t="shared" ref="D21:AG21" si="4">D11</f>
        <v>2021</v>
      </c>
      <c r="E21">
        <f t="shared" si="4"/>
        <v>2022</v>
      </c>
      <c r="F21">
        <f t="shared" si="4"/>
        <v>2023</v>
      </c>
      <c r="G21">
        <f t="shared" si="4"/>
        <v>2024</v>
      </c>
      <c r="H21">
        <f t="shared" si="4"/>
        <v>2025</v>
      </c>
      <c r="I21">
        <f t="shared" si="4"/>
        <v>2026</v>
      </c>
      <c r="J21">
        <f t="shared" si="4"/>
        <v>2027</v>
      </c>
      <c r="K21">
        <f t="shared" si="4"/>
        <v>2028</v>
      </c>
      <c r="L21">
        <f t="shared" si="4"/>
        <v>2029</v>
      </c>
      <c r="M21">
        <f t="shared" si="4"/>
        <v>2030</v>
      </c>
      <c r="N21">
        <f t="shared" si="4"/>
        <v>2031</v>
      </c>
      <c r="O21">
        <f t="shared" si="4"/>
        <v>2032</v>
      </c>
      <c r="P21">
        <f t="shared" si="4"/>
        <v>2033</v>
      </c>
      <c r="Q21">
        <f t="shared" si="4"/>
        <v>2034</v>
      </c>
      <c r="R21">
        <f t="shared" si="4"/>
        <v>2035</v>
      </c>
      <c r="S21">
        <f t="shared" si="4"/>
        <v>2036</v>
      </c>
      <c r="T21">
        <f t="shared" si="4"/>
        <v>2037</v>
      </c>
      <c r="U21">
        <f t="shared" si="4"/>
        <v>2038</v>
      </c>
      <c r="V21">
        <f t="shared" si="4"/>
        <v>2039</v>
      </c>
      <c r="W21">
        <f t="shared" si="4"/>
        <v>2040</v>
      </c>
      <c r="X21">
        <f t="shared" si="4"/>
        <v>2041</v>
      </c>
      <c r="Y21">
        <f t="shared" si="4"/>
        <v>2042</v>
      </c>
      <c r="Z21">
        <f t="shared" si="4"/>
        <v>2043</v>
      </c>
      <c r="AA21">
        <f t="shared" si="4"/>
        <v>2044</v>
      </c>
      <c r="AB21">
        <f t="shared" si="4"/>
        <v>2045</v>
      </c>
      <c r="AC21">
        <f t="shared" si="4"/>
        <v>2046</v>
      </c>
      <c r="AD21">
        <f t="shared" si="4"/>
        <v>2047</v>
      </c>
      <c r="AE21">
        <f t="shared" si="4"/>
        <v>2048</v>
      </c>
      <c r="AF21">
        <f t="shared" si="4"/>
        <v>2049</v>
      </c>
      <c r="AG21">
        <f t="shared" si="4"/>
        <v>2050</v>
      </c>
    </row>
    <row r="22" spans="2:33" x14ac:dyDescent="0.25">
      <c r="B22" t="s">
        <v>167</v>
      </c>
      <c r="C22">
        <f>INDEX('AEO 2021 42'!81:81,MATCH(C$3,'AEO 2021 42'!$1:$1,0))/100</f>
        <v>4.2103299999999996E-2</v>
      </c>
      <c r="D22">
        <f>INDEX('AEO 2022 42'!87:87,MATCH(D$11,'AEO 2022 42'!$1:$1,0))/100</f>
        <v>3.5764580000000004E-2</v>
      </c>
      <c r="E22">
        <f>INDEX('AEO 2022 42'!87:87,MATCH(E$11,'AEO 2022 42'!$1:$1,0))/100</f>
        <v>3.7300650000000005E-2</v>
      </c>
      <c r="F22">
        <f>INDEX('AEO 2022 42'!87:87,MATCH(F$11,'AEO 2022 42'!$1:$1,0))/100</f>
        <v>3.880666E-2</v>
      </c>
      <c r="G22">
        <f>INDEX('AEO 2022 42'!87:87,MATCH(G$11,'AEO 2022 42'!$1:$1,0))/100</f>
        <v>3.8671270000000001E-2</v>
      </c>
      <c r="H22">
        <f>INDEX('AEO 2022 42'!87:87,MATCH(H$11,'AEO 2022 42'!$1:$1,0))/100</f>
        <v>3.8407820000000002E-2</v>
      </c>
      <c r="I22">
        <f>INDEX('AEO 2022 42'!87:87,MATCH(I$11,'AEO 2022 42'!$1:$1,0))/100</f>
        <v>3.8055829999999999E-2</v>
      </c>
      <c r="J22">
        <f>INDEX('AEO 2022 42'!87:87,MATCH(J$11,'AEO 2022 42'!$1:$1,0))/100</f>
        <v>3.7763970000000001E-2</v>
      </c>
      <c r="K22">
        <f>INDEX('AEO 2022 42'!87:87,MATCH(K$11,'AEO 2022 42'!$1:$1,0))/100</f>
        <v>3.769194E-2</v>
      </c>
      <c r="L22">
        <f>INDEX('AEO 2022 42'!87:87,MATCH(L$11,'AEO 2022 42'!$1:$1,0))/100</f>
        <v>3.7643860000000001E-2</v>
      </c>
      <c r="M22">
        <f>INDEX('AEO 2022 42'!87:87,MATCH(M$11,'AEO 2022 42'!$1:$1,0))/100</f>
        <v>3.735318E-2</v>
      </c>
      <c r="N22">
        <f>INDEX('AEO 2022 42'!87:87,MATCH(N$11,'AEO 2022 42'!$1:$1,0))/100</f>
        <v>3.7491570000000002E-2</v>
      </c>
      <c r="O22">
        <f>INDEX('AEO 2022 42'!87:87,MATCH(O$11,'AEO 2022 42'!$1:$1,0))/100</f>
        <v>3.6881320000000002E-2</v>
      </c>
      <c r="P22">
        <f>INDEX('AEO 2022 42'!87:87,MATCH(P$11,'AEO 2022 42'!$1:$1,0))/100</f>
        <v>3.7301359999999999E-2</v>
      </c>
      <c r="Q22">
        <f>INDEX('AEO 2022 42'!87:87,MATCH(Q$11,'AEO 2022 42'!$1:$1,0))/100</f>
        <v>3.7359759999999999E-2</v>
      </c>
      <c r="R22">
        <f>INDEX('AEO 2022 42'!87:87,MATCH(R$11,'AEO 2022 42'!$1:$1,0))/100</f>
        <v>3.7314590000000002E-2</v>
      </c>
      <c r="S22">
        <f>INDEX('AEO 2022 42'!87:87,MATCH(S$11,'AEO 2022 42'!$1:$1,0))/100</f>
        <v>3.7270070000000002E-2</v>
      </c>
      <c r="T22">
        <f>INDEX('AEO 2022 42'!87:87,MATCH(T$11,'AEO 2022 42'!$1:$1,0))/100</f>
        <v>3.7176589999999995E-2</v>
      </c>
      <c r="U22">
        <f>INDEX('AEO 2022 42'!87:87,MATCH(U$11,'AEO 2022 42'!$1:$1,0))/100</f>
        <v>3.7050390000000002E-2</v>
      </c>
      <c r="V22">
        <f>INDEX('AEO 2022 42'!87:87,MATCH(V$11,'AEO 2022 42'!$1:$1,0))/100</f>
        <v>3.7164969999999999E-2</v>
      </c>
      <c r="W22">
        <f>INDEX('AEO 2022 42'!87:87,MATCH(W$11,'AEO 2022 42'!$1:$1,0))/100</f>
        <v>3.6784780000000003E-2</v>
      </c>
      <c r="X22">
        <f>INDEX('AEO 2022 42'!87:87,MATCH(X$11,'AEO 2022 42'!$1:$1,0))/100</f>
        <v>3.6894879999999998E-2</v>
      </c>
      <c r="Y22">
        <f>INDEX('AEO 2022 42'!87:87,MATCH(Y$11,'AEO 2022 42'!$1:$1,0))/100</f>
        <v>3.6815960000000002E-2</v>
      </c>
      <c r="Z22">
        <f>INDEX('AEO 2022 42'!87:87,MATCH(Z$11,'AEO 2022 42'!$1:$1,0))/100</f>
        <v>3.6729499999999998E-2</v>
      </c>
      <c r="AA22">
        <f>INDEX('AEO 2022 42'!87:87,MATCH(AA$11,'AEO 2022 42'!$1:$1,0))/100</f>
        <v>3.6787470000000003E-2</v>
      </c>
      <c r="AB22">
        <f>INDEX('AEO 2022 42'!87:87,MATCH(AB$11,'AEO 2022 42'!$1:$1,0))/100</f>
        <v>3.6790959999999998E-2</v>
      </c>
      <c r="AC22">
        <f>INDEX('AEO 2022 42'!87:87,MATCH(AC$11,'AEO 2022 42'!$1:$1,0))/100</f>
        <v>3.6701820000000003E-2</v>
      </c>
      <c r="AD22">
        <f>INDEX('AEO 2022 42'!87:87,MATCH(AD$11,'AEO 2022 42'!$1:$1,0))/100</f>
        <v>3.6725109999999998E-2</v>
      </c>
      <c r="AE22">
        <f>INDEX('AEO 2022 42'!87:87,MATCH(AE$11,'AEO 2022 42'!$1:$1,0))/100</f>
        <v>3.6719300000000003E-2</v>
      </c>
      <c r="AF22">
        <f>INDEX('AEO 2022 42'!87:87,MATCH(AF$11,'AEO 2022 42'!$1:$1,0))/100</f>
        <v>3.6647820000000005E-2</v>
      </c>
      <c r="AG22">
        <f>INDEX('AEO 2022 42'!87:87,MATCH(AG$11,'AEO 2022 42'!$1:$1,0))/100</f>
        <v>3.683757E-2</v>
      </c>
    </row>
    <row r="23" spans="2:33" x14ac:dyDescent="0.25">
      <c r="B23" t="s">
        <v>174</v>
      </c>
      <c r="C23">
        <f>INDEX('AEO 2021 42'!82:82,MATCH(C$3,'AEO 2021 42'!$1:$1,0))/100</f>
        <v>0.19353148999999997</v>
      </c>
      <c r="D23">
        <f>INDEX('AEO 2022 42'!88:88,MATCH(D$11,'AEO 2022 42'!$1:$1,0))/100</f>
        <v>0.23795731000000001</v>
      </c>
      <c r="E23">
        <f>INDEX('AEO 2022 42'!88:88,MATCH(E$11,'AEO 2022 42'!$1:$1,0))/100</f>
        <v>0.24224303999999999</v>
      </c>
      <c r="F23">
        <f>INDEX('AEO 2022 42'!88:88,MATCH(F$11,'AEO 2022 42'!$1:$1,0))/100</f>
        <v>0.24003461999999998</v>
      </c>
      <c r="G23">
        <f>INDEX('AEO 2022 42'!88:88,MATCH(G$11,'AEO 2022 42'!$1:$1,0))/100</f>
        <v>0.24138556999999999</v>
      </c>
      <c r="H23">
        <f>INDEX('AEO 2022 42'!88:88,MATCH(H$11,'AEO 2022 42'!$1:$1,0))/100</f>
        <v>0.24266615000000002</v>
      </c>
      <c r="I23">
        <f>INDEX('AEO 2022 42'!88:88,MATCH(I$11,'AEO 2022 42'!$1:$1,0))/100</f>
        <v>0.24389244000000002</v>
      </c>
      <c r="J23">
        <f>INDEX('AEO 2022 42'!88:88,MATCH(J$11,'AEO 2022 42'!$1:$1,0))/100</f>
        <v>0.24500589</v>
      </c>
      <c r="K23">
        <f>INDEX('AEO 2022 42'!88:88,MATCH(K$11,'AEO 2022 42'!$1:$1,0))/100</f>
        <v>0.24562597</v>
      </c>
      <c r="L23">
        <f>INDEX('AEO 2022 42'!88:88,MATCH(L$11,'AEO 2022 42'!$1:$1,0))/100</f>
        <v>0.24628582000000002</v>
      </c>
      <c r="M23">
        <f>INDEX('AEO 2022 42'!88:88,MATCH(M$11,'AEO 2022 42'!$1:$1,0))/100</f>
        <v>0.2469903</v>
      </c>
      <c r="N23">
        <f>INDEX('AEO 2022 42'!88:88,MATCH(N$11,'AEO 2022 42'!$1:$1,0))/100</f>
        <v>0.24746991999999998</v>
      </c>
      <c r="O23">
        <f>INDEX('AEO 2022 42'!88:88,MATCH(O$11,'AEO 2022 42'!$1:$1,0))/100</f>
        <v>0.24837223000000003</v>
      </c>
      <c r="P23">
        <f>INDEX('AEO 2022 42'!88:88,MATCH(P$11,'AEO 2022 42'!$1:$1,0))/100</f>
        <v>0.24860953999999999</v>
      </c>
      <c r="Q23">
        <f>INDEX('AEO 2022 42'!88:88,MATCH(Q$11,'AEO 2022 42'!$1:$1,0))/100</f>
        <v>0.24914101</v>
      </c>
      <c r="R23">
        <f>INDEX('AEO 2022 42'!88:88,MATCH(R$11,'AEO 2022 42'!$1:$1,0))/100</f>
        <v>0.24960391999999998</v>
      </c>
      <c r="S23">
        <f>INDEX('AEO 2022 42'!88:88,MATCH(S$11,'AEO 2022 42'!$1:$1,0))/100</f>
        <v>0.25009087000000002</v>
      </c>
      <c r="T23">
        <f>INDEX('AEO 2022 42'!88:88,MATCH(T$11,'AEO 2022 42'!$1:$1,0))/100</f>
        <v>0.25041204</v>
      </c>
      <c r="U23">
        <f>INDEX('AEO 2022 42'!88:88,MATCH(U$11,'AEO 2022 42'!$1:$1,0))/100</f>
        <v>0.25081238</v>
      </c>
      <c r="V23">
        <f>INDEX('AEO 2022 42'!88:88,MATCH(V$11,'AEO 2022 42'!$1:$1,0))/100</f>
        <v>0.25100473000000001</v>
      </c>
      <c r="W23">
        <f>INDEX('AEO 2022 42'!88:88,MATCH(W$11,'AEO 2022 42'!$1:$1,0))/100</f>
        <v>0.25149381999999998</v>
      </c>
      <c r="X23">
        <f>INDEX('AEO 2022 42'!88:88,MATCH(X$11,'AEO 2022 42'!$1:$1,0))/100</f>
        <v>0.25176403000000003</v>
      </c>
      <c r="Y23">
        <f>INDEX('AEO 2022 42'!88:88,MATCH(Y$11,'AEO 2022 42'!$1:$1,0))/100</f>
        <v>0.25202611999999996</v>
      </c>
      <c r="Z23">
        <f>INDEX('AEO 2022 42'!88:88,MATCH(Z$11,'AEO 2022 42'!$1:$1,0))/100</f>
        <v>0.25235193</v>
      </c>
      <c r="AA23">
        <f>INDEX('AEO 2022 42'!88:88,MATCH(AA$11,'AEO 2022 42'!$1:$1,0))/100</f>
        <v>0.25255801999999999</v>
      </c>
      <c r="AB23">
        <f>INDEX('AEO 2022 42'!88:88,MATCH(AB$11,'AEO 2022 42'!$1:$1,0))/100</f>
        <v>0.25273472000000002</v>
      </c>
      <c r="AC23">
        <f>INDEX('AEO 2022 42'!88:88,MATCH(AC$11,'AEO 2022 42'!$1:$1,0))/100</f>
        <v>0.25297733</v>
      </c>
      <c r="AD23">
        <f>INDEX('AEO 2022 42'!88:88,MATCH(AD$11,'AEO 2022 42'!$1:$1,0))/100</f>
        <v>0.25316963000000003</v>
      </c>
      <c r="AE23">
        <f>INDEX('AEO 2022 42'!88:88,MATCH(AE$11,'AEO 2022 42'!$1:$1,0))/100</f>
        <v>0.25333928999999999</v>
      </c>
      <c r="AF23">
        <f>INDEX('AEO 2022 42'!88:88,MATCH(AF$11,'AEO 2022 42'!$1:$1,0))/100</f>
        <v>0.25354469000000002</v>
      </c>
      <c r="AG23">
        <f>INDEX('AEO 2022 42'!88:88,MATCH(AG$11,'AEO 2022 42'!$1:$1,0))/100</f>
        <v>0.25353674000000004</v>
      </c>
    </row>
    <row r="24" spans="2:33" x14ac:dyDescent="0.25">
      <c r="B24" t="s">
        <v>175</v>
      </c>
      <c r="C24">
        <f>INDEX('AEO 2021 42'!83:83,MATCH(C$3,'AEO 2021 42'!$1:$1,0))/100</f>
        <v>2.9349660000000003E-2</v>
      </c>
      <c r="D24">
        <f>INDEX('AEO 2022 42'!89:89,MATCH(D$11,'AEO 2022 42'!$1:$1,0))/100</f>
        <v>1.40859E-2</v>
      </c>
      <c r="E24">
        <f>INDEX('AEO 2022 42'!89:89,MATCH(E$11,'AEO 2022 42'!$1:$1,0))/100</f>
        <v>1.3799170000000001E-2</v>
      </c>
      <c r="F24">
        <f>INDEX('AEO 2022 42'!89:89,MATCH(F$11,'AEO 2022 42'!$1:$1,0))/100</f>
        <v>1.31389E-2</v>
      </c>
      <c r="G24">
        <f>INDEX('AEO 2022 42'!89:89,MATCH(G$11,'AEO 2022 42'!$1:$1,0))/100</f>
        <v>1.3112209999999999E-2</v>
      </c>
      <c r="H24">
        <f>INDEX('AEO 2022 42'!89:89,MATCH(H$11,'AEO 2022 42'!$1:$1,0))/100</f>
        <v>1.321865E-2</v>
      </c>
      <c r="I24">
        <f>INDEX('AEO 2022 42'!89:89,MATCH(I$11,'AEO 2022 42'!$1:$1,0))/100</f>
        <v>1.3296880000000001E-2</v>
      </c>
      <c r="J24">
        <f>INDEX('AEO 2022 42'!89:89,MATCH(J$11,'AEO 2022 42'!$1:$1,0))/100</f>
        <v>1.3376490000000001E-2</v>
      </c>
      <c r="K24">
        <f>INDEX('AEO 2022 42'!89:89,MATCH(K$11,'AEO 2022 42'!$1:$1,0))/100</f>
        <v>1.3362570000000001E-2</v>
      </c>
      <c r="L24">
        <f>INDEX('AEO 2022 42'!89:89,MATCH(L$11,'AEO 2022 42'!$1:$1,0))/100</f>
        <v>1.3365800000000001E-2</v>
      </c>
      <c r="M24">
        <f>INDEX('AEO 2022 42'!89:89,MATCH(M$11,'AEO 2022 42'!$1:$1,0))/100</f>
        <v>1.3456889999999999E-2</v>
      </c>
      <c r="N24">
        <f>INDEX('AEO 2022 42'!89:89,MATCH(N$11,'AEO 2022 42'!$1:$1,0))/100</f>
        <v>1.339155E-2</v>
      </c>
      <c r="O24">
        <f>INDEX('AEO 2022 42'!89:89,MATCH(O$11,'AEO 2022 42'!$1:$1,0))/100</f>
        <v>1.3588659999999999E-2</v>
      </c>
      <c r="P24">
        <f>INDEX('AEO 2022 42'!89:89,MATCH(P$11,'AEO 2022 42'!$1:$1,0))/100</f>
        <v>1.343479E-2</v>
      </c>
      <c r="Q24">
        <f>INDEX('AEO 2022 42'!89:89,MATCH(Q$11,'AEO 2022 42'!$1:$1,0))/100</f>
        <v>1.346838E-2</v>
      </c>
      <c r="R24">
        <f>INDEX('AEO 2022 42'!89:89,MATCH(R$11,'AEO 2022 42'!$1:$1,0))/100</f>
        <v>1.3472930000000001E-2</v>
      </c>
      <c r="S24">
        <f>INDEX('AEO 2022 42'!89:89,MATCH(S$11,'AEO 2022 42'!$1:$1,0))/100</f>
        <v>1.3462E-2</v>
      </c>
      <c r="T24">
        <f>INDEX('AEO 2022 42'!89:89,MATCH(T$11,'AEO 2022 42'!$1:$1,0))/100</f>
        <v>1.34617E-2</v>
      </c>
      <c r="U24">
        <f>INDEX('AEO 2022 42'!89:89,MATCH(U$11,'AEO 2022 42'!$1:$1,0))/100</f>
        <v>1.350957E-2</v>
      </c>
      <c r="V24">
        <f>INDEX('AEO 2022 42'!89:89,MATCH(V$11,'AEO 2022 42'!$1:$1,0))/100</f>
        <v>1.345433E-2</v>
      </c>
      <c r="W24">
        <f>INDEX('AEO 2022 42'!89:89,MATCH(W$11,'AEO 2022 42'!$1:$1,0))/100</f>
        <v>1.3572280000000001E-2</v>
      </c>
      <c r="X24">
        <f>INDEX('AEO 2022 42'!89:89,MATCH(X$11,'AEO 2022 42'!$1:$1,0))/100</f>
        <v>1.3520190000000001E-2</v>
      </c>
      <c r="Y24">
        <f>INDEX('AEO 2022 42'!89:89,MATCH(Y$11,'AEO 2022 42'!$1:$1,0))/100</f>
        <v>1.3535600000000002E-2</v>
      </c>
      <c r="Z24">
        <f>INDEX('AEO 2022 42'!89:89,MATCH(Z$11,'AEO 2022 42'!$1:$1,0))/100</f>
        <v>1.3554719999999999E-2</v>
      </c>
      <c r="AA24">
        <f>INDEX('AEO 2022 42'!89:89,MATCH(AA$11,'AEO 2022 42'!$1:$1,0))/100</f>
        <v>1.3521689999999999E-2</v>
      </c>
      <c r="AB24">
        <f>INDEX('AEO 2022 42'!89:89,MATCH(AB$11,'AEO 2022 42'!$1:$1,0))/100</f>
        <v>1.3511180000000001E-2</v>
      </c>
      <c r="AC24">
        <f>INDEX('AEO 2022 42'!89:89,MATCH(AC$11,'AEO 2022 42'!$1:$1,0))/100</f>
        <v>1.353421E-2</v>
      </c>
      <c r="AD24">
        <f>INDEX('AEO 2022 42'!89:89,MATCH(AD$11,'AEO 2022 42'!$1:$1,0))/100</f>
        <v>1.3517609999999999E-2</v>
      </c>
      <c r="AE24">
        <f>INDEX('AEO 2022 42'!89:89,MATCH(AE$11,'AEO 2022 42'!$1:$1,0))/100</f>
        <v>1.350909E-2</v>
      </c>
      <c r="AF24">
        <f>INDEX('AEO 2022 42'!89:89,MATCH(AF$11,'AEO 2022 42'!$1:$1,0))/100</f>
        <v>1.3526379999999999E-2</v>
      </c>
      <c r="AG24">
        <f>INDEX('AEO 2022 42'!89:89,MATCH(AG$11,'AEO 2022 42'!$1:$1,0))/100</f>
        <v>1.3457179999999999E-2</v>
      </c>
    </row>
    <row r="25" spans="2:33" x14ac:dyDescent="0.25">
      <c r="B25" t="s">
        <v>176</v>
      </c>
      <c r="C25">
        <f>INDEX('AEO 2021 42'!84:84,MATCH(C$3,'AEO 2021 42'!$1:$1,0))/100</f>
        <v>4.1268369999999999E-2</v>
      </c>
      <c r="D25">
        <f>INDEX('AEO 2022 42'!90:90,MATCH(D$11,'AEO 2022 42'!$1:$1,0))/100</f>
        <v>6.8390380000000001E-2</v>
      </c>
      <c r="E25">
        <f>INDEX('AEO 2022 42'!90:90,MATCH(E$11,'AEO 2022 42'!$1:$1,0))/100</f>
        <v>6.7955399999999999E-2</v>
      </c>
      <c r="F25">
        <f>INDEX('AEO 2022 42'!90:90,MATCH(F$11,'AEO 2022 42'!$1:$1,0))/100</f>
        <v>6.6396919999999998E-2</v>
      </c>
      <c r="G25">
        <f>INDEX('AEO 2022 42'!90:90,MATCH(G$11,'AEO 2022 42'!$1:$1,0))/100</f>
        <v>6.5788840000000001E-2</v>
      </c>
      <c r="H25">
        <f>INDEX('AEO 2022 42'!90:90,MATCH(H$11,'AEO 2022 42'!$1:$1,0))/100</f>
        <v>6.5367910000000001E-2</v>
      </c>
      <c r="I25">
        <f>INDEX('AEO 2022 42'!90:90,MATCH(I$11,'AEO 2022 42'!$1:$1,0))/100</f>
        <v>6.4972779999999994E-2</v>
      </c>
      <c r="J25">
        <f>INDEX('AEO 2022 42'!90:90,MATCH(J$11,'AEO 2022 42'!$1:$1,0))/100</f>
        <v>6.4644690000000005E-2</v>
      </c>
      <c r="K25">
        <f>INDEX('AEO 2022 42'!90:90,MATCH(K$11,'AEO 2022 42'!$1:$1,0))/100</f>
        <v>6.4305100000000004E-2</v>
      </c>
      <c r="L25">
        <f>INDEX('AEO 2022 42'!90:90,MATCH(L$11,'AEO 2022 42'!$1:$1,0))/100</f>
        <v>6.4022460000000003E-2</v>
      </c>
      <c r="M25">
        <f>INDEX('AEO 2022 42'!90:90,MATCH(M$11,'AEO 2022 42'!$1:$1,0))/100</f>
        <v>6.3795210000000005E-2</v>
      </c>
      <c r="N25">
        <f>INDEX('AEO 2022 42'!90:90,MATCH(N$11,'AEO 2022 42'!$1:$1,0))/100</f>
        <v>6.3557100000000005E-2</v>
      </c>
      <c r="O25">
        <f>INDEX('AEO 2022 42'!90:90,MATCH(O$11,'AEO 2022 42'!$1:$1,0))/100</f>
        <v>6.344031E-2</v>
      </c>
      <c r="P25">
        <f>INDEX('AEO 2022 42'!90:90,MATCH(P$11,'AEO 2022 42'!$1:$1,0))/100</f>
        <v>6.3216069999999999E-2</v>
      </c>
      <c r="Q25">
        <f>INDEX('AEO 2022 42'!90:90,MATCH(Q$11,'AEO 2022 42'!$1:$1,0))/100</f>
        <v>6.3253920000000005E-2</v>
      </c>
      <c r="R25">
        <f>INDEX('AEO 2022 42'!90:90,MATCH(R$11,'AEO 2022 42'!$1:$1,0))/100</f>
        <v>6.3160670000000002E-2</v>
      </c>
      <c r="S25">
        <f>INDEX('AEO 2022 42'!90:90,MATCH(S$11,'AEO 2022 42'!$1:$1,0))/100</f>
        <v>6.301213E-2</v>
      </c>
      <c r="T25">
        <f>INDEX('AEO 2022 42'!90:90,MATCH(T$11,'AEO 2022 42'!$1:$1,0))/100</f>
        <v>6.2901499999999999E-2</v>
      </c>
      <c r="U25">
        <f>INDEX('AEO 2022 42'!90:90,MATCH(U$11,'AEO 2022 42'!$1:$1,0))/100</f>
        <v>6.2696970000000005E-2</v>
      </c>
      <c r="V25">
        <f>INDEX('AEO 2022 42'!90:90,MATCH(V$11,'AEO 2022 42'!$1:$1,0))/100</f>
        <v>6.2558950000000002E-2</v>
      </c>
      <c r="W25">
        <f>INDEX('AEO 2022 42'!90:90,MATCH(W$11,'AEO 2022 42'!$1:$1,0))/100</f>
        <v>6.2496389999999999E-2</v>
      </c>
      <c r="X25">
        <f>INDEX('AEO 2022 42'!90:90,MATCH(X$11,'AEO 2022 42'!$1:$1,0))/100</f>
        <v>6.2380380000000006E-2</v>
      </c>
      <c r="Y25">
        <f>INDEX('AEO 2022 42'!90:90,MATCH(Y$11,'AEO 2022 42'!$1:$1,0))/100</f>
        <v>6.2288170000000004E-2</v>
      </c>
      <c r="Z25">
        <f>INDEX('AEO 2022 42'!90:90,MATCH(Z$11,'AEO 2022 42'!$1:$1,0))/100</f>
        <v>6.2210520000000005E-2</v>
      </c>
      <c r="AA25">
        <f>INDEX('AEO 2022 42'!90:90,MATCH(AA$11,'AEO 2022 42'!$1:$1,0))/100</f>
        <v>6.211626E-2</v>
      </c>
      <c r="AB25">
        <f>INDEX('AEO 2022 42'!90:90,MATCH(AB$11,'AEO 2022 42'!$1:$1,0))/100</f>
        <v>6.2033919999999999E-2</v>
      </c>
      <c r="AC25">
        <f>INDEX('AEO 2022 42'!90:90,MATCH(AC$11,'AEO 2022 42'!$1:$1,0))/100</f>
        <v>6.1950089999999999E-2</v>
      </c>
      <c r="AD25">
        <f>INDEX('AEO 2022 42'!90:90,MATCH(AD$11,'AEO 2022 42'!$1:$1,0))/100</f>
        <v>6.186622E-2</v>
      </c>
      <c r="AE25">
        <f>INDEX('AEO 2022 42'!90:90,MATCH(AE$11,'AEO 2022 42'!$1:$1,0))/100</f>
        <v>6.1803670000000005E-2</v>
      </c>
      <c r="AF25">
        <f>INDEX('AEO 2022 42'!90:90,MATCH(AF$11,'AEO 2022 42'!$1:$1,0))/100</f>
        <v>6.1732290000000002E-2</v>
      </c>
      <c r="AG25">
        <f>INDEX('AEO 2022 42'!90:90,MATCH(AG$11,'AEO 2022 42'!$1:$1,0))/100</f>
        <v>6.1653700000000006E-2</v>
      </c>
    </row>
    <row r="26" spans="2:33" x14ac:dyDescent="0.25">
      <c r="B26" t="s">
        <v>177</v>
      </c>
      <c r="C26">
        <f>INDEX('AEO 2021 42'!85:85,MATCH(C$3,'AEO 2021 42'!$1:$1,0))/100</f>
        <v>4.9863569999999996E-2</v>
      </c>
      <c r="D26">
        <f>INDEX('AEO 2022 42'!91:91,MATCH(D$11,'AEO 2022 42'!$1:$1,0))/100</f>
        <v>2.7864680000000003E-2</v>
      </c>
      <c r="E26">
        <f>INDEX('AEO 2022 42'!91:91,MATCH(E$11,'AEO 2022 42'!$1:$1,0))/100</f>
        <v>2.7041159999999998E-2</v>
      </c>
      <c r="F26">
        <f>INDEX('AEO 2022 42'!91:91,MATCH(F$11,'AEO 2022 42'!$1:$1,0))/100</f>
        <v>2.7287930000000002E-2</v>
      </c>
      <c r="G26">
        <f>INDEX('AEO 2022 42'!91:91,MATCH(G$11,'AEO 2022 42'!$1:$1,0))/100</f>
        <v>2.6912449999999997E-2</v>
      </c>
      <c r="H26">
        <f>INDEX('AEO 2022 42'!91:91,MATCH(H$11,'AEO 2022 42'!$1:$1,0))/100</f>
        <v>2.6593479999999999E-2</v>
      </c>
      <c r="I26">
        <f>INDEX('AEO 2022 42'!91:91,MATCH(I$11,'AEO 2022 42'!$1:$1,0))/100</f>
        <v>2.6274209999999999E-2</v>
      </c>
      <c r="J26">
        <f>INDEX('AEO 2022 42'!91:91,MATCH(J$11,'AEO 2022 42'!$1:$1,0))/100</f>
        <v>2.5994050000000001E-2</v>
      </c>
      <c r="K26">
        <f>INDEX('AEO 2022 42'!91:91,MATCH(K$11,'AEO 2022 42'!$1:$1,0))/100</f>
        <v>2.5815329999999997E-2</v>
      </c>
      <c r="L26">
        <f>INDEX('AEO 2022 42'!91:91,MATCH(L$11,'AEO 2022 42'!$1:$1,0))/100</f>
        <v>2.564286E-2</v>
      </c>
      <c r="M26">
        <f>INDEX('AEO 2022 42'!91:91,MATCH(M$11,'AEO 2022 42'!$1:$1,0))/100</f>
        <v>2.544652E-2</v>
      </c>
      <c r="N26">
        <f>INDEX('AEO 2022 42'!91:91,MATCH(N$11,'AEO 2022 42'!$1:$1,0))/100</f>
        <v>2.5326240000000003E-2</v>
      </c>
      <c r="O26">
        <f>INDEX('AEO 2022 42'!91:91,MATCH(O$11,'AEO 2022 42'!$1:$1,0))/100</f>
        <v>2.511963E-2</v>
      </c>
      <c r="P26">
        <f>INDEX('AEO 2022 42'!91:91,MATCH(P$11,'AEO 2022 42'!$1:$1,0))/100</f>
        <v>2.5064180000000002E-2</v>
      </c>
      <c r="Q26">
        <f>INDEX('AEO 2022 42'!91:91,MATCH(Q$11,'AEO 2022 42'!$1:$1,0))/100</f>
        <v>2.4924149999999999E-2</v>
      </c>
      <c r="R26">
        <f>INDEX('AEO 2022 42'!91:91,MATCH(R$11,'AEO 2022 42'!$1:$1,0))/100</f>
        <v>2.4809350000000001E-2</v>
      </c>
      <c r="S26">
        <f>INDEX('AEO 2022 42'!91:91,MATCH(S$11,'AEO 2022 42'!$1:$1,0))/100</f>
        <v>2.470812E-2</v>
      </c>
      <c r="T26">
        <f>INDEX('AEO 2022 42'!91:91,MATCH(T$11,'AEO 2022 42'!$1:$1,0))/100</f>
        <v>2.4618709999999999E-2</v>
      </c>
      <c r="U26">
        <f>INDEX('AEO 2022 42'!91:91,MATCH(U$11,'AEO 2022 42'!$1:$1,0))/100</f>
        <v>2.4525600000000002E-2</v>
      </c>
      <c r="V26">
        <f>INDEX('AEO 2022 42'!91:91,MATCH(V$11,'AEO 2022 42'!$1:$1,0))/100</f>
        <v>2.4472830000000001E-2</v>
      </c>
      <c r="W26">
        <f>INDEX('AEO 2022 42'!91:91,MATCH(W$11,'AEO 2022 42'!$1:$1,0))/100</f>
        <v>2.4345119999999998E-2</v>
      </c>
      <c r="X26">
        <f>INDEX('AEO 2022 42'!91:91,MATCH(X$11,'AEO 2022 42'!$1:$1,0))/100</f>
        <v>2.4284309999999996E-2</v>
      </c>
      <c r="Y26">
        <f>INDEX('AEO 2022 42'!91:91,MATCH(Y$11,'AEO 2022 42'!$1:$1,0))/100</f>
        <v>2.4211930000000003E-2</v>
      </c>
      <c r="Z26">
        <f>INDEX('AEO 2022 42'!91:91,MATCH(Z$11,'AEO 2022 42'!$1:$1,0))/100</f>
        <v>2.4132589999999999E-2</v>
      </c>
      <c r="AA26">
        <f>INDEX('AEO 2022 42'!91:91,MATCH(AA$11,'AEO 2022 42'!$1:$1,0))/100</f>
        <v>2.4082929999999999E-2</v>
      </c>
      <c r="AB26">
        <f>INDEX('AEO 2022 42'!91:91,MATCH(AB$11,'AEO 2022 42'!$1:$1,0))/100</f>
        <v>2.4031280000000002E-2</v>
      </c>
      <c r="AC26">
        <f>INDEX('AEO 2022 42'!91:91,MATCH(AC$11,'AEO 2022 42'!$1:$1,0))/100</f>
        <v>2.3967269999999999E-2</v>
      </c>
      <c r="AD26">
        <f>INDEX('AEO 2022 42'!91:91,MATCH(AD$11,'AEO 2022 42'!$1:$1,0))/100</f>
        <v>2.3919380000000001E-2</v>
      </c>
      <c r="AE26">
        <f>INDEX('AEO 2022 42'!91:91,MATCH(AE$11,'AEO 2022 42'!$1:$1,0))/100</f>
        <v>2.3869669999999999E-2</v>
      </c>
      <c r="AF26">
        <f>INDEX('AEO 2022 42'!91:91,MATCH(AF$11,'AEO 2022 42'!$1:$1,0))/100</f>
        <v>2.3814850000000002E-2</v>
      </c>
      <c r="AG26">
        <f>INDEX('AEO 2022 42'!91:91,MATCH(AG$11,'AEO 2022 42'!$1:$1,0))/100</f>
        <v>2.3804159999999998E-2</v>
      </c>
    </row>
    <row r="27" spans="2:33" x14ac:dyDescent="0.25">
      <c r="B27" t="s">
        <v>178</v>
      </c>
      <c r="C27">
        <f>INDEX('AEO 2021 42'!86:86,MATCH(C$3,'AEO 2021 42'!$1:$1,0))/100</f>
        <v>4.8188929999999998E-2</v>
      </c>
      <c r="D27">
        <f>INDEX('AEO 2022 42'!92:92,MATCH(D$11,'AEO 2022 42'!$1:$1,0))/100</f>
        <v>5.0232210000000006E-2</v>
      </c>
      <c r="E27">
        <f>INDEX('AEO 2022 42'!92:92,MATCH(E$11,'AEO 2022 42'!$1:$1,0))/100</f>
        <v>4.8827429999999998E-2</v>
      </c>
      <c r="F27">
        <f>INDEX('AEO 2022 42'!92:92,MATCH(F$11,'AEO 2022 42'!$1:$1,0))/100</f>
        <v>4.8578250000000003E-2</v>
      </c>
      <c r="G27">
        <f>INDEX('AEO 2022 42'!92:92,MATCH(G$11,'AEO 2022 42'!$1:$1,0))/100</f>
        <v>4.8229580000000001E-2</v>
      </c>
      <c r="H27">
        <f>INDEX('AEO 2022 42'!92:92,MATCH(H$11,'AEO 2022 42'!$1:$1,0))/100</f>
        <v>4.788444E-2</v>
      </c>
      <c r="I27">
        <f>INDEX('AEO 2022 42'!92:92,MATCH(I$11,'AEO 2022 42'!$1:$1,0))/100</f>
        <v>4.7624019999999996E-2</v>
      </c>
      <c r="J27">
        <f>INDEX('AEO 2022 42'!92:92,MATCH(J$11,'AEO 2022 42'!$1:$1,0))/100</f>
        <v>4.738697E-2</v>
      </c>
      <c r="K27">
        <f>INDEX('AEO 2022 42'!92:92,MATCH(K$11,'AEO 2022 42'!$1:$1,0))/100</f>
        <v>4.7193350000000002E-2</v>
      </c>
      <c r="L27">
        <f>INDEX('AEO 2022 42'!92:92,MATCH(L$11,'AEO 2022 42'!$1:$1,0))/100</f>
        <v>4.7000099999999996E-2</v>
      </c>
      <c r="M27">
        <f>INDEX('AEO 2022 42'!92:92,MATCH(M$11,'AEO 2022 42'!$1:$1,0))/100</f>
        <v>4.6855939999999999E-2</v>
      </c>
      <c r="N27">
        <f>INDEX('AEO 2022 42'!92:92,MATCH(N$11,'AEO 2022 42'!$1:$1,0))/100</f>
        <v>4.667574E-2</v>
      </c>
      <c r="O27">
        <f>INDEX('AEO 2022 42'!92:92,MATCH(O$11,'AEO 2022 42'!$1:$1,0))/100</f>
        <v>4.6616440000000002E-2</v>
      </c>
      <c r="P27">
        <f>INDEX('AEO 2022 42'!92:92,MATCH(P$11,'AEO 2022 42'!$1:$1,0))/100</f>
        <v>4.6449579999999997E-2</v>
      </c>
      <c r="Q27">
        <f>INDEX('AEO 2022 42'!92:92,MATCH(Q$11,'AEO 2022 42'!$1:$1,0))/100</f>
        <v>4.6281230000000007E-2</v>
      </c>
      <c r="R27">
        <f>INDEX('AEO 2022 42'!92:92,MATCH(R$11,'AEO 2022 42'!$1:$1,0))/100</f>
        <v>4.6165659999999997E-2</v>
      </c>
      <c r="S27">
        <f>INDEX('AEO 2022 42'!92:92,MATCH(S$11,'AEO 2022 42'!$1:$1,0))/100</f>
        <v>4.6063599999999996E-2</v>
      </c>
      <c r="T27">
        <f>INDEX('AEO 2022 42'!92:92,MATCH(T$11,'AEO 2022 42'!$1:$1,0))/100</f>
        <v>4.597702E-2</v>
      </c>
      <c r="U27">
        <f>INDEX('AEO 2022 42'!92:92,MATCH(U$11,'AEO 2022 42'!$1:$1,0))/100</f>
        <v>4.5906269999999999E-2</v>
      </c>
      <c r="V27">
        <f>INDEX('AEO 2022 42'!92:92,MATCH(V$11,'AEO 2022 42'!$1:$1,0))/100</f>
        <v>4.5815729999999999E-2</v>
      </c>
      <c r="W27">
        <f>INDEX('AEO 2022 42'!92:92,MATCH(W$11,'AEO 2022 42'!$1:$1,0))/100</f>
        <v>4.5774179999999998E-2</v>
      </c>
      <c r="X27">
        <f>INDEX('AEO 2022 42'!92:92,MATCH(X$11,'AEO 2022 42'!$1:$1,0))/100</f>
        <v>4.5678940000000001E-2</v>
      </c>
      <c r="Y27">
        <f>INDEX('AEO 2022 42'!92:92,MATCH(Y$11,'AEO 2022 42'!$1:$1,0))/100</f>
        <v>4.5619509999999995E-2</v>
      </c>
      <c r="Z27">
        <f>INDEX('AEO 2022 42'!92:92,MATCH(Z$11,'AEO 2022 42'!$1:$1,0))/100</f>
        <v>4.5557970000000003E-2</v>
      </c>
      <c r="AA27">
        <f>INDEX('AEO 2022 42'!92:92,MATCH(AA$11,'AEO 2022 42'!$1:$1,0))/100</f>
        <v>4.5486039999999998E-2</v>
      </c>
      <c r="AB27">
        <f>INDEX('AEO 2022 42'!92:92,MATCH(AB$11,'AEO 2022 42'!$1:$1,0))/100</f>
        <v>4.5430039999999998E-2</v>
      </c>
      <c r="AC27">
        <f>INDEX('AEO 2022 42'!92:92,MATCH(AC$11,'AEO 2022 42'!$1:$1,0))/100</f>
        <v>4.5384359999999999E-2</v>
      </c>
      <c r="AD27">
        <f>INDEX('AEO 2022 42'!92:92,MATCH(AD$11,'AEO 2022 42'!$1:$1,0))/100</f>
        <v>4.5329790000000002E-2</v>
      </c>
      <c r="AE27">
        <f>INDEX('AEO 2022 42'!92:92,MATCH(AE$11,'AEO 2022 42'!$1:$1,0))/100</f>
        <v>4.5281399999999999E-2</v>
      </c>
      <c r="AF27">
        <f>INDEX('AEO 2022 42'!92:92,MATCH(AF$11,'AEO 2022 42'!$1:$1,0))/100</f>
        <v>4.5241129999999997E-2</v>
      </c>
      <c r="AG27">
        <f>INDEX('AEO 2022 42'!92:92,MATCH(AG$11,'AEO 2022 42'!$1:$1,0))/100</f>
        <v>4.5180619999999998E-2</v>
      </c>
    </row>
    <row r="28" spans="2:33" x14ac:dyDescent="0.25">
      <c r="B28" t="s">
        <v>201</v>
      </c>
      <c r="C28">
        <f>INDEX('AEO 2021 42'!87:87,MATCH(C$3,'AEO 2021 42'!$1:$1,0))/100</f>
        <v>0.23133569999999998</v>
      </c>
      <c r="D28">
        <f>INDEX('AEO 2022 42'!93:93,MATCH(D$11,'AEO 2022 42'!$1:$1,0))/100</f>
        <v>0.16554660999999998</v>
      </c>
      <c r="E28">
        <f>INDEX('AEO 2022 42'!93:93,MATCH(E$11,'AEO 2022 42'!$1:$1,0))/100</f>
        <v>0.16551294</v>
      </c>
      <c r="F28">
        <f>INDEX('AEO 2022 42'!93:93,MATCH(F$11,'AEO 2022 42'!$1:$1,0))/100</f>
        <v>0.16851082000000001</v>
      </c>
      <c r="G28">
        <f>INDEX('AEO 2022 42'!93:93,MATCH(G$11,'AEO 2022 42'!$1:$1,0))/100</f>
        <v>0.16889268999999998</v>
      </c>
      <c r="H28">
        <f>INDEX('AEO 2022 42'!93:93,MATCH(H$11,'AEO 2022 42'!$1:$1,0))/100</f>
        <v>0.16914133000000001</v>
      </c>
      <c r="I28">
        <f>INDEX('AEO 2022 42'!93:93,MATCH(I$11,'AEO 2022 42'!$1:$1,0))/100</f>
        <v>0.16912941000000001</v>
      </c>
      <c r="J28">
        <f>INDEX('AEO 2022 42'!93:93,MATCH(J$11,'AEO 2022 42'!$1:$1,0))/100</f>
        <v>0.16908888</v>
      </c>
      <c r="K28">
        <f>INDEX('AEO 2022 42'!93:93,MATCH(K$11,'AEO 2022 42'!$1:$1,0))/100</f>
        <v>0.16929384</v>
      </c>
      <c r="L28">
        <f>INDEX('AEO 2022 42'!93:93,MATCH(L$11,'AEO 2022 42'!$1:$1,0))/100</f>
        <v>0.16943441000000001</v>
      </c>
      <c r="M28">
        <f>INDEX('AEO 2022 42'!93:93,MATCH(M$11,'AEO 2022 42'!$1:$1,0))/100</f>
        <v>0.16943149999999998</v>
      </c>
      <c r="N28">
        <f>INDEX('AEO 2022 42'!93:93,MATCH(N$11,'AEO 2022 42'!$1:$1,0))/100</f>
        <v>0.16963655</v>
      </c>
      <c r="O28">
        <f>INDEX('AEO 2022 42'!93:93,MATCH(O$11,'AEO 2022 42'!$1:$1,0))/100</f>
        <v>0.16939539000000001</v>
      </c>
      <c r="P28">
        <f>INDEX('AEO 2022 42'!93:93,MATCH(P$11,'AEO 2022 42'!$1:$1,0))/100</f>
        <v>0.16974422</v>
      </c>
      <c r="Q28">
        <f>INDEX('AEO 2022 42'!93:93,MATCH(Q$11,'AEO 2022 42'!$1:$1,0))/100</f>
        <v>0.16972632999999998</v>
      </c>
      <c r="R28">
        <f>INDEX('AEO 2022 42'!93:93,MATCH(R$11,'AEO 2022 42'!$1:$1,0))/100</f>
        <v>0.16974789000000001</v>
      </c>
      <c r="S28">
        <f>INDEX('AEO 2022 42'!93:93,MATCH(S$11,'AEO 2022 42'!$1:$1,0))/100</f>
        <v>0.16983294999999998</v>
      </c>
      <c r="T28">
        <f>INDEX('AEO 2022 42'!93:93,MATCH(T$11,'AEO 2022 42'!$1:$1,0))/100</f>
        <v>0.16987975999999999</v>
      </c>
      <c r="U28">
        <f>INDEX('AEO 2022 42'!93:93,MATCH(U$11,'AEO 2022 42'!$1:$1,0))/100</f>
        <v>0.1699338</v>
      </c>
      <c r="V28">
        <f>INDEX('AEO 2022 42'!93:93,MATCH(V$11,'AEO 2022 42'!$1:$1,0))/100</f>
        <v>0.17011454000000001</v>
      </c>
      <c r="W28">
        <f>INDEX('AEO 2022 42'!93:93,MATCH(W$11,'AEO 2022 42'!$1:$1,0))/100</f>
        <v>0.16998657</v>
      </c>
      <c r="X28">
        <f>INDEX('AEO 2022 42'!93:93,MATCH(X$11,'AEO 2022 42'!$1:$1,0))/100</f>
        <v>0.17009700999999999</v>
      </c>
      <c r="Y28">
        <f>INDEX('AEO 2022 42'!93:93,MATCH(Y$11,'AEO 2022 42'!$1:$1,0))/100</f>
        <v>0.17014899999999999</v>
      </c>
      <c r="Z28">
        <f>INDEX('AEO 2022 42'!93:93,MATCH(Z$11,'AEO 2022 42'!$1:$1,0))/100</f>
        <v>0.17014567999999999</v>
      </c>
      <c r="AA28">
        <f>INDEX('AEO 2022 42'!93:93,MATCH(AA$11,'AEO 2022 42'!$1:$1,0))/100</f>
        <v>0.17025895999999999</v>
      </c>
      <c r="AB28">
        <f>INDEX('AEO 2022 42'!93:93,MATCH(AB$11,'AEO 2022 42'!$1:$1,0))/100</f>
        <v>0.17035623999999999</v>
      </c>
      <c r="AC28">
        <f>INDEX('AEO 2022 42'!93:93,MATCH(AC$11,'AEO 2022 42'!$1:$1,0))/100</f>
        <v>0.17039206000000001</v>
      </c>
      <c r="AD28">
        <f>INDEX('AEO 2022 42'!93:93,MATCH(AD$11,'AEO 2022 42'!$1:$1,0))/100</f>
        <v>0.17047879999999999</v>
      </c>
      <c r="AE28">
        <f>INDEX('AEO 2022 42'!93:93,MATCH(AE$11,'AEO 2022 42'!$1:$1,0))/100</f>
        <v>0.17055897</v>
      </c>
      <c r="AF28">
        <f>INDEX('AEO 2022 42'!93:93,MATCH(AF$11,'AEO 2022 42'!$1:$1,0))/100</f>
        <v>0.17059458</v>
      </c>
      <c r="AG28">
        <f>INDEX('AEO 2022 42'!93:93,MATCH(AG$11,'AEO 2022 42'!$1:$1,0))/100</f>
        <v>0.17081244000000001</v>
      </c>
    </row>
    <row r="29" spans="2:33" x14ac:dyDescent="0.25">
      <c r="B29" t="s">
        <v>202</v>
      </c>
      <c r="C29">
        <f>INDEX('AEO 2021 42'!88:88,MATCH(C$3,'AEO 2021 42'!$1:$1,0))/100</f>
        <v>0.36435901999999998</v>
      </c>
      <c r="D29">
        <f>INDEX('AEO 2022 42'!94:94,MATCH(D$11,'AEO 2022 42'!$1:$1,0))/100</f>
        <v>0.40015830999999996</v>
      </c>
      <c r="E29">
        <f>INDEX('AEO 2022 42'!94:94,MATCH(E$11,'AEO 2022 42'!$1:$1,0))/100</f>
        <v>0.39732013999999999</v>
      </c>
      <c r="F29">
        <f>INDEX('AEO 2022 42'!94:94,MATCH(F$11,'AEO 2022 42'!$1:$1,0))/100</f>
        <v>0.39724643999999998</v>
      </c>
      <c r="G29">
        <f>INDEX('AEO 2022 42'!94:94,MATCH(G$11,'AEO 2022 42'!$1:$1,0))/100</f>
        <v>0.39700726000000003</v>
      </c>
      <c r="H29">
        <f>INDEX('AEO 2022 42'!94:94,MATCH(H$11,'AEO 2022 42'!$1:$1,0))/100</f>
        <v>0.39672015999999999</v>
      </c>
      <c r="I29">
        <f>INDEX('AEO 2022 42'!94:94,MATCH(I$11,'AEO 2022 42'!$1:$1,0))/100</f>
        <v>0.39675452999999999</v>
      </c>
      <c r="J29">
        <f>INDEX('AEO 2022 42'!94:94,MATCH(J$11,'AEO 2022 42'!$1:$1,0))/100</f>
        <v>0.39673901</v>
      </c>
      <c r="K29">
        <f>INDEX('AEO 2022 42'!94:94,MATCH(K$11,'AEO 2022 42'!$1:$1,0))/100</f>
        <v>0.39671154000000003</v>
      </c>
      <c r="L29">
        <f>INDEX('AEO 2022 42'!94:94,MATCH(L$11,'AEO 2022 42'!$1:$1,0))/100</f>
        <v>0.39660496000000001</v>
      </c>
      <c r="M29">
        <f>INDEX('AEO 2022 42'!94:94,MATCH(M$11,'AEO 2022 42'!$1:$1,0))/100</f>
        <v>0.39667015</v>
      </c>
      <c r="N29">
        <f>INDEX('AEO 2022 42'!94:94,MATCH(N$11,'AEO 2022 42'!$1:$1,0))/100</f>
        <v>0.39645107000000002</v>
      </c>
      <c r="O29">
        <f>INDEX('AEO 2022 42'!94:94,MATCH(O$11,'AEO 2022 42'!$1:$1,0))/100</f>
        <v>0.39658633999999998</v>
      </c>
      <c r="P29">
        <f>INDEX('AEO 2022 42'!94:94,MATCH(P$11,'AEO 2022 42'!$1:$1,0))/100</f>
        <v>0.39618060999999999</v>
      </c>
      <c r="Q29">
        <f>INDEX('AEO 2022 42'!94:94,MATCH(Q$11,'AEO 2022 42'!$1:$1,0))/100</f>
        <v>0.39584575999999999</v>
      </c>
      <c r="R29">
        <f>INDEX('AEO 2022 42'!94:94,MATCH(R$11,'AEO 2022 42'!$1:$1,0))/100</f>
        <v>0.39572513999999998</v>
      </c>
      <c r="S29">
        <f>INDEX('AEO 2022 42'!94:94,MATCH(S$11,'AEO 2022 42'!$1:$1,0))/100</f>
        <v>0.39556018999999998</v>
      </c>
      <c r="T29">
        <f>INDEX('AEO 2022 42'!94:94,MATCH(T$11,'AEO 2022 42'!$1:$1,0))/100</f>
        <v>0.39557219999999998</v>
      </c>
      <c r="U29">
        <f>INDEX('AEO 2022 42'!94:94,MATCH(U$11,'AEO 2022 42'!$1:$1,0))/100</f>
        <v>0.39556469</v>
      </c>
      <c r="V29">
        <f>INDEX('AEO 2022 42'!94:94,MATCH(V$11,'AEO 2022 42'!$1:$1,0))/100</f>
        <v>0.39541389000000005</v>
      </c>
      <c r="W29">
        <f>INDEX('AEO 2022 42'!94:94,MATCH(W$11,'AEO 2022 42'!$1:$1,0))/100</f>
        <v>0.39554665</v>
      </c>
      <c r="X29">
        <f>INDEX('AEO 2022 42'!94:94,MATCH(X$11,'AEO 2022 42'!$1:$1,0))/100</f>
        <v>0.39538010000000001</v>
      </c>
      <c r="Y29">
        <f>INDEX('AEO 2022 42'!94:94,MATCH(Y$11,'AEO 2022 42'!$1:$1,0))/100</f>
        <v>0.39535327999999997</v>
      </c>
      <c r="Z29">
        <f>INDEX('AEO 2022 42'!94:94,MATCH(Z$11,'AEO 2022 42'!$1:$1,0))/100</f>
        <v>0.39531692999999996</v>
      </c>
      <c r="AA29">
        <f>INDEX('AEO 2022 42'!94:94,MATCH(AA$11,'AEO 2022 42'!$1:$1,0))/100</f>
        <v>0.39518852000000004</v>
      </c>
      <c r="AB29">
        <f>INDEX('AEO 2022 42'!94:94,MATCH(AB$11,'AEO 2022 42'!$1:$1,0))/100</f>
        <v>0.39511181000000001</v>
      </c>
      <c r="AC29">
        <f>INDEX('AEO 2022 42'!94:94,MATCH(AC$11,'AEO 2022 42'!$1:$1,0))/100</f>
        <v>0.39509289000000003</v>
      </c>
      <c r="AD29">
        <f>INDEX('AEO 2022 42'!94:94,MATCH(AD$11,'AEO 2022 42'!$1:$1,0))/100</f>
        <v>0.39499370999999994</v>
      </c>
      <c r="AE29">
        <f>INDEX('AEO 2022 42'!94:94,MATCH(AE$11,'AEO 2022 42'!$1:$1,0))/100</f>
        <v>0.39491881999999995</v>
      </c>
      <c r="AF29">
        <f>INDEX('AEO 2022 42'!94:94,MATCH(AF$11,'AEO 2022 42'!$1:$1,0))/100</f>
        <v>0.39489834000000001</v>
      </c>
      <c r="AG29">
        <f>INDEX('AEO 2022 42'!94:94,MATCH(AG$11,'AEO 2022 42'!$1:$1,0))/100</f>
        <v>0.39471767000000002</v>
      </c>
    </row>
    <row r="31" spans="2:33" x14ac:dyDescent="0.25">
      <c r="B31" t="s">
        <v>179</v>
      </c>
    </row>
    <row r="32" spans="2:33" x14ac:dyDescent="0.25">
      <c r="B32" t="s">
        <v>180</v>
      </c>
    </row>
    <row r="33" spans="2:33" x14ac:dyDescent="0.25">
      <c r="B33" t="s">
        <v>184</v>
      </c>
    </row>
    <row r="34" spans="2:33" x14ac:dyDescent="0.25">
      <c r="B34" t="s">
        <v>183</v>
      </c>
    </row>
    <row r="36" spans="2:33" x14ac:dyDescent="0.25">
      <c r="B36" s="1" t="s">
        <v>181</v>
      </c>
      <c r="C36">
        <f>C21</f>
        <v>2020</v>
      </c>
      <c r="D36">
        <f t="shared" ref="D36:AG36" si="5">D21</f>
        <v>2021</v>
      </c>
      <c r="E36">
        <f t="shared" si="5"/>
        <v>2022</v>
      </c>
      <c r="F36">
        <f t="shared" si="5"/>
        <v>2023</v>
      </c>
      <c r="G36">
        <f t="shared" si="5"/>
        <v>2024</v>
      </c>
      <c r="H36">
        <f t="shared" si="5"/>
        <v>2025</v>
      </c>
      <c r="I36">
        <f t="shared" si="5"/>
        <v>2026</v>
      </c>
      <c r="J36">
        <f t="shared" si="5"/>
        <v>2027</v>
      </c>
      <c r="K36">
        <f t="shared" si="5"/>
        <v>2028</v>
      </c>
      <c r="L36">
        <f t="shared" si="5"/>
        <v>2029</v>
      </c>
      <c r="M36">
        <f t="shared" si="5"/>
        <v>2030</v>
      </c>
      <c r="N36">
        <f t="shared" si="5"/>
        <v>2031</v>
      </c>
      <c r="O36">
        <f t="shared" si="5"/>
        <v>2032</v>
      </c>
      <c r="P36">
        <f t="shared" si="5"/>
        <v>2033</v>
      </c>
      <c r="Q36">
        <f t="shared" si="5"/>
        <v>2034</v>
      </c>
      <c r="R36">
        <f t="shared" si="5"/>
        <v>2035</v>
      </c>
      <c r="S36">
        <f t="shared" si="5"/>
        <v>2036</v>
      </c>
      <c r="T36">
        <f t="shared" si="5"/>
        <v>2037</v>
      </c>
      <c r="U36">
        <f t="shared" si="5"/>
        <v>2038</v>
      </c>
      <c r="V36">
        <f t="shared" si="5"/>
        <v>2039</v>
      </c>
      <c r="W36">
        <f t="shared" si="5"/>
        <v>2040</v>
      </c>
      <c r="X36">
        <f t="shared" si="5"/>
        <v>2041</v>
      </c>
      <c r="Y36">
        <f t="shared" si="5"/>
        <v>2042</v>
      </c>
      <c r="Z36">
        <f t="shared" si="5"/>
        <v>2043</v>
      </c>
      <c r="AA36">
        <f t="shared" si="5"/>
        <v>2044</v>
      </c>
      <c r="AB36">
        <f t="shared" si="5"/>
        <v>2045</v>
      </c>
      <c r="AC36">
        <f t="shared" si="5"/>
        <v>2046</v>
      </c>
      <c r="AD36">
        <f t="shared" si="5"/>
        <v>2047</v>
      </c>
      <c r="AE36">
        <f t="shared" si="5"/>
        <v>2048</v>
      </c>
      <c r="AF36">
        <f t="shared" si="5"/>
        <v>2049</v>
      </c>
      <c r="AG36">
        <f t="shared" si="5"/>
        <v>2050</v>
      </c>
    </row>
    <row r="37" spans="2:33" x14ac:dyDescent="0.25">
      <c r="B37" t="s">
        <v>168</v>
      </c>
      <c r="C37">
        <f t="shared" ref="C37:AG44" si="6">C12*C$4</f>
        <v>1.9626518920253444E-3</v>
      </c>
      <c r="D37">
        <f t="shared" si="6"/>
        <v>2.1001831768002704E-3</v>
      </c>
      <c r="E37">
        <f t="shared" si="6"/>
        <v>1.9804209659529085E-3</v>
      </c>
      <c r="F37">
        <f t="shared" si="6"/>
        <v>1.8167489459819995E-3</v>
      </c>
      <c r="G37">
        <f t="shared" si="6"/>
        <v>1.8014102285008209E-3</v>
      </c>
      <c r="H37">
        <f t="shared" si="6"/>
        <v>1.7737144492310803E-3</v>
      </c>
      <c r="I37">
        <f t="shared" si="6"/>
        <v>1.7520885314030047E-3</v>
      </c>
      <c r="J37">
        <f t="shared" si="6"/>
        <v>1.7220540587533108E-3</v>
      </c>
      <c r="K37">
        <f t="shared" si="6"/>
        <v>1.6743504603170302E-3</v>
      </c>
      <c r="L37">
        <f t="shared" si="6"/>
        <v>1.6266969737520679E-3</v>
      </c>
      <c r="M37">
        <f t="shared" si="6"/>
        <v>1.5909781611124886E-3</v>
      </c>
      <c r="N37">
        <f t="shared" si="6"/>
        <v>1.5322253021899975E-3</v>
      </c>
      <c r="O37">
        <f t="shared" si="6"/>
        <v>1.5434447946788945E-3</v>
      </c>
      <c r="P37">
        <f t="shared" si="6"/>
        <v>1.452781669494964E-3</v>
      </c>
      <c r="Q37">
        <f t="shared" si="6"/>
        <v>1.4088269315839835E-3</v>
      </c>
      <c r="R37">
        <f t="shared" si="6"/>
        <v>1.3728680551841107E-3</v>
      </c>
      <c r="S37">
        <f t="shared" si="6"/>
        <v>1.3317235262150576E-3</v>
      </c>
      <c r="T37">
        <f t="shared" si="6"/>
        <v>1.3003158566708578E-3</v>
      </c>
      <c r="U37">
        <f t="shared" si="6"/>
        <v>1.2741105793334117E-3</v>
      </c>
      <c r="V37">
        <f t="shared" si="6"/>
        <v>1.2395817166931701E-3</v>
      </c>
      <c r="W37">
        <f t="shared" si="6"/>
        <v>1.2315728171388206E-3</v>
      </c>
      <c r="X37">
        <f t="shared" si="6"/>
        <v>1.2047266699392936E-3</v>
      </c>
      <c r="Y37">
        <f t="shared" si="6"/>
        <v>1.1887151849829694E-3</v>
      </c>
      <c r="Z37">
        <f t="shared" si="6"/>
        <v>1.1759296285077877E-3</v>
      </c>
      <c r="AA37">
        <f t="shared" si="6"/>
        <v>1.1575863802148355E-3</v>
      </c>
      <c r="AB37">
        <f t="shared" si="6"/>
        <v>1.1435450419132976E-3</v>
      </c>
      <c r="AC37">
        <f t="shared" si="6"/>
        <v>1.1347662913453176E-3</v>
      </c>
      <c r="AD37">
        <f t="shared" si="6"/>
        <v>1.1209997139480629E-3</v>
      </c>
      <c r="AE37">
        <f t="shared" si="6"/>
        <v>1.1097411466303015E-3</v>
      </c>
      <c r="AF37">
        <f t="shared" si="6"/>
        <v>1.1013591348483179E-3</v>
      </c>
      <c r="AG37">
        <f t="shared" si="6"/>
        <v>1.0820831830231769E-3</v>
      </c>
    </row>
    <row r="38" spans="2:33" x14ac:dyDescent="0.25">
      <c r="B38" t="s">
        <v>169</v>
      </c>
      <c r="C38">
        <f>C13*C$4</f>
        <v>1.9374456871979622E-2</v>
      </c>
      <c r="D38">
        <f t="shared" si="6"/>
        <v>2.970689498630108E-2</v>
      </c>
      <c r="E38">
        <f t="shared" si="6"/>
        <v>2.7602281054448279E-2</v>
      </c>
      <c r="F38">
        <f t="shared" si="6"/>
        <v>2.4736800907283328E-2</v>
      </c>
      <c r="G38">
        <f t="shared" si="6"/>
        <v>2.3899645705039364E-2</v>
      </c>
      <c r="H38">
        <f t="shared" si="6"/>
        <v>2.3177146168534151E-2</v>
      </c>
      <c r="I38">
        <f t="shared" si="6"/>
        <v>2.2543477591694595E-2</v>
      </c>
      <c r="J38">
        <f t="shared" si="6"/>
        <v>2.1767938249512422E-2</v>
      </c>
      <c r="K38">
        <f t="shared" si="6"/>
        <v>2.1014793044218175E-2</v>
      </c>
      <c r="L38">
        <f t="shared" si="6"/>
        <v>2.0218887934322066E-2</v>
      </c>
      <c r="M38">
        <f t="shared" si="6"/>
        <v>1.9611576856758389E-2</v>
      </c>
      <c r="N38">
        <f t="shared" si="6"/>
        <v>1.876253648003352E-2</v>
      </c>
      <c r="O38">
        <f t="shared" si="6"/>
        <v>1.8455115883471887E-2</v>
      </c>
      <c r="P38">
        <f t="shared" si="6"/>
        <v>1.7467035537657924E-2</v>
      </c>
      <c r="Q38">
        <f t="shared" si="6"/>
        <v>1.6840590311888198E-2</v>
      </c>
      <c r="R38">
        <f t="shared" si="6"/>
        <v>1.6276669545841067E-2</v>
      </c>
      <c r="S38">
        <f t="shared" si="6"/>
        <v>1.5735258673643213E-2</v>
      </c>
      <c r="T38">
        <f t="shared" si="6"/>
        <v>1.5286875337441351E-2</v>
      </c>
      <c r="U38">
        <f t="shared" si="6"/>
        <v>1.4900388521175383E-2</v>
      </c>
      <c r="V38">
        <f t="shared" si="6"/>
        <v>1.4440357614224488E-2</v>
      </c>
      <c r="W38">
        <f t="shared" si="6"/>
        <v>1.4264937260654639E-2</v>
      </c>
      <c r="X38">
        <f t="shared" si="6"/>
        <v>1.3910523885555363E-2</v>
      </c>
      <c r="Y38">
        <f t="shared" si="6"/>
        <v>1.3672014664955391E-2</v>
      </c>
      <c r="Z38">
        <f t="shared" si="6"/>
        <v>1.3475176832194553E-2</v>
      </c>
      <c r="AA38">
        <f t="shared" si="6"/>
        <v>1.3227811843214223E-2</v>
      </c>
      <c r="AB38">
        <f t="shared" si="6"/>
        <v>1.3025122039945394E-2</v>
      </c>
      <c r="AC38">
        <f t="shared" si="6"/>
        <v>1.2877564883573365E-2</v>
      </c>
      <c r="AD38">
        <f t="shared" si="6"/>
        <v>1.2692175347358866E-2</v>
      </c>
      <c r="AE38">
        <f t="shared" si="6"/>
        <v>1.2524091059928522E-2</v>
      </c>
      <c r="AF38">
        <f t="shared" si="6"/>
        <v>1.2392743829915034E-2</v>
      </c>
      <c r="AG38">
        <f t="shared" si="6"/>
        <v>1.2147583654070097E-2</v>
      </c>
    </row>
    <row r="39" spans="2:33" x14ac:dyDescent="0.25">
      <c r="B39" t="s">
        <v>170</v>
      </c>
      <c r="C39">
        <f>C14*C$4</f>
        <v>6.5159957347790384E-2</v>
      </c>
      <c r="D39">
        <f t="shared" si="6"/>
        <v>6.9575543146175881E-2</v>
      </c>
      <c r="E39">
        <f t="shared" si="6"/>
        <v>6.4598127303790817E-2</v>
      </c>
      <c r="F39">
        <f t="shared" si="6"/>
        <v>6.0118270322661906E-2</v>
      </c>
      <c r="G39">
        <f t="shared" si="6"/>
        <v>5.8236695613086087E-2</v>
      </c>
      <c r="H39">
        <f t="shared" si="6"/>
        <v>5.6224466857997535E-2</v>
      </c>
      <c r="I39">
        <f t="shared" si="6"/>
        <v>5.4623055671580358E-2</v>
      </c>
      <c r="J39">
        <f t="shared" si="6"/>
        <v>5.2885095399014995E-2</v>
      </c>
      <c r="K39">
        <f t="shared" si="6"/>
        <v>5.0925971259310247E-2</v>
      </c>
      <c r="L39">
        <f t="shared" si="6"/>
        <v>4.9051214356548932E-2</v>
      </c>
      <c r="M39">
        <f t="shared" si="6"/>
        <v>4.746132593057751E-2</v>
      </c>
      <c r="N39">
        <f t="shared" si="6"/>
        <v>4.550954890142847E-2</v>
      </c>
      <c r="O39">
        <f t="shared" si="6"/>
        <v>4.4659859221528535E-2</v>
      </c>
      <c r="P39">
        <f t="shared" si="6"/>
        <v>4.243805557717116E-2</v>
      </c>
      <c r="Q39">
        <f t="shared" si="6"/>
        <v>4.0932173492855668E-2</v>
      </c>
      <c r="R39">
        <f t="shared" si="6"/>
        <v>3.959951874026077E-2</v>
      </c>
      <c r="S39">
        <f t="shared" si="6"/>
        <v>3.8288904414738999E-2</v>
      </c>
      <c r="T39">
        <f t="shared" si="6"/>
        <v>3.7187456229930117E-2</v>
      </c>
      <c r="U39">
        <f t="shared" si="6"/>
        <v>3.6238241358349042E-2</v>
      </c>
      <c r="V39">
        <f t="shared" si="6"/>
        <v>3.5206865215451397E-2</v>
      </c>
      <c r="W39">
        <f t="shared" si="6"/>
        <v>3.4671660082445918E-2</v>
      </c>
      <c r="X39">
        <f t="shared" si="6"/>
        <v>3.3863563024259843E-2</v>
      </c>
      <c r="Y39">
        <f t="shared" si="6"/>
        <v>3.3284654404879335E-2</v>
      </c>
      <c r="Z39">
        <f t="shared" si="6"/>
        <v>3.2789371889725118E-2</v>
      </c>
      <c r="AA39">
        <f t="shared" si="6"/>
        <v>3.2233178410239462E-2</v>
      </c>
      <c r="AB39">
        <f t="shared" si="6"/>
        <v>3.1767662159848636E-2</v>
      </c>
      <c r="AC39">
        <f t="shared" si="6"/>
        <v>3.1404890922597607E-2</v>
      </c>
      <c r="AD39">
        <f t="shared" si="6"/>
        <v>3.0976162648224469E-2</v>
      </c>
      <c r="AE39">
        <f t="shared" si="6"/>
        <v>3.0598198482753088E-2</v>
      </c>
      <c r="AF39">
        <f t="shared" si="6"/>
        <v>3.0272998317456844E-2</v>
      </c>
      <c r="AG39">
        <f t="shared" si="6"/>
        <v>2.9782211933511882E-2</v>
      </c>
    </row>
    <row r="40" spans="2:33" x14ac:dyDescent="0.25">
      <c r="B40" t="s">
        <v>171</v>
      </c>
      <c r="C40">
        <f>C15*C$4</f>
        <v>0.20883519614782875</v>
      </c>
      <c r="D40">
        <f t="shared" si="6"/>
        <v>0.16131030837901356</v>
      </c>
      <c r="E40">
        <f t="shared" si="6"/>
        <v>0.16197200151760652</v>
      </c>
      <c r="F40">
        <f t="shared" si="6"/>
        <v>0.16153785066785348</v>
      </c>
      <c r="G40">
        <f t="shared" si="6"/>
        <v>0.15614037475966933</v>
      </c>
      <c r="H40">
        <f t="shared" si="6"/>
        <v>0.15006561290440154</v>
      </c>
      <c r="I40">
        <f t="shared" si="6"/>
        <v>0.14446166304457256</v>
      </c>
      <c r="J40">
        <f t="shared" si="6"/>
        <v>0.13853239943552556</v>
      </c>
      <c r="K40">
        <f t="shared" si="6"/>
        <v>0.13361309852850892</v>
      </c>
      <c r="L40">
        <f t="shared" si="6"/>
        <v>0.1287981679589611</v>
      </c>
      <c r="M40">
        <f t="shared" si="6"/>
        <v>0.12344789394302244</v>
      </c>
      <c r="N40">
        <f t="shared" si="6"/>
        <v>0.11944778717193014</v>
      </c>
      <c r="O40">
        <f t="shared" si="6"/>
        <v>0.11322457501263637</v>
      </c>
      <c r="P40">
        <f t="shared" si="6"/>
        <v>0.11073077700230891</v>
      </c>
      <c r="Q40">
        <f t="shared" si="6"/>
        <v>0.10693493803992021</v>
      </c>
      <c r="R40">
        <f t="shared" si="6"/>
        <v>0.10329661524298946</v>
      </c>
      <c r="S40">
        <f t="shared" si="6"/>
        <v>0.10012268524446744</v>
      </c>
      <c r="T40">
        <f t="shared" si="6"/>
        <v>9.7029513932773884E-2</v>
      </c>
      <c r="U40">
        <f t="shared" si="6"/>
        <v>9.4197301536219608E-2</v>
      </c>
      <c r="V40">
        <f t="shared" si="6"/>
        <v>9.2162222847786801E-2</v>
      </c>
      <c r="W40">
        <f t="shared" si="6"/>
        <v>8.9364068447516209E-2</v>
      </c>
      <c r="X40">
        <f t="shared" si="6"/>
        <v>8.7859424672032976E-2</v>
      </c>
      <c r="Y40">
        <f t="shared" si="6"/>
        <v>8.6178856666466824E-2</v>
      </c>
      <c r="Z40">
        <f t="shared" si="6"/>
        <v>8.4674211688340037E-2</v>
      </c>
      <c r="AA40">
        <f t="shared" si="6"/>
        <v>8.3605387862025982E-2</v>
      </c>
      <c r="AB40">
        <f t="shared" si="6"/>
        <v>8.2497519371232134E-2</v>
      </c>
      <c r="AC40">
        <f t="shared" si="6"/>
        <v>8.129552629729668E-2</v>
      </c>
      <c r="AD40">
        <f t="shared" si="6"/>
        <v>8.0387731065456255E-2</v>
      </c>
      <c r="AE40">
        <f t="shared" si="6"/>
        <v>7.9471720014772776E-2</v>
      </c>
      <c r="AF40">
        <f t="shared" si="6"/>
        <v>7.8448550356303229E-2</v>
      </c>
      <c r="AG40">
        <f t="shared" si="6"/>
        <v>7.7894980115742876E-2</v>
      </c>
    </row>
    <row r="41" spans="2:33" x14ac:dyDescent="0.25">
      <c r="B41" t="s">
        <v>172</v>
      </c>
      <c r="C41">
        <f>C16*C$4</f>
        <v>8.6391678566273417E-2</v>
      </c>
      <c r="D41">
        <f t="shared" si="6"/>
        <v>4.8313397279284333E-2</v>
      </c>
      <c r="E41">
        <f t="shared" si="6"/>
        <v>4.9113160836993533E-2</v>
      </c>
      <c r="F41">
        <f t="shared" si="6"/>
        <v>5.1255559371281872E-2</v>
      </c>
      <c r="G41">
        <f t="shared" si="6"/>
        <v>4.895483880091564E-2</v>
      </c>
      <c r="H41">
        <f t="shared" si="6"/>
        <v>4.6732517332122442E-2</v>
      </c>
      <c r="I41">
        <f t="shared" si="6"/>
        <v>4.4347425032541923E-2</v>
      </c>
      <c r="J41">
        <f t="shared" si="6"/>
        <v>4.2205510556432464E-2</v>
      </c>
      <c r="K41">
        <f t="shared" si="6"/>
        <v>4.059526777152566E-2</v>
      </c>
      <c r="L41">
        <f t="shared" si="6"/>
        <v>3.8977407459671605E-2</v>
      </c>
      <c r="M41">
        <f t="shared" si="6"/>
        <v>3.7070226359087126E-2</v>
      </c>
      <c r="N41">
        <f t="shared" si="6"/>
        <v>3.5868167953921615E-2</v>
      </c>
      <c r="O41">
        <f t="shared" si="6"/>
        <v>3.3464300854351349E-2</v>
      </c>
      <c r="P41">
        <f t="shared" si="6"/>
        <v>3.2964983149834058E-2</v>
      </c>
      <c r="Q41">
        <f t="shared" si="6"/>
        <v>3.1759052829803326E-2</v>
      </c>
      <c r="R41">
        <f t="shared" si="6"/>
        <v>3.0583247149020231E-2</v>
      </c>
      <c r="S41">
        <f t="shared" si="6"/>
        <v>2.9591708020533795E-2</v>
      </c>
      <c r="T41">
        <f t="shared" si="6"/>
        <v>2.8589084579251901E-2</v>
      </c>
      <c r="U41">
        <f t="shared" si="6"/>
        <v>2.7659982144927684E-2</v>
      </c>
      <c r="V41">
        <f t="shared" si="6"/>
        <v>2.7100025539540849E-2</v>
      </c>
      <c r="W41">
        <f t="shared" si="6"/>
        <v>2.6060809066626386E-2</v>
      </c>
      <c r="X41">
        <f t="shared" si="6"/>
        <v>2.5636414851351236E-2</v>
      </c>
      <c r="Y41">
        <f t="shared" si="6"/>
        <v>2.509039091224146E-2</v>
      </c>
      <c r="Z41">
        <f t="shared" si="6"/>
        <v>2.4585455212585271E-2</v>
      </c>
      <c r="AA41">
        <f t="shared" si="6"/>
        <v>2.4283306464050369E-2</v>
      </c>
      <c r="AB41">
        <f t="shared" si="6"/>
        <v>2.3948949189739662E-2</v>
      </c>
      <c r="AC41">
        <f t="shared" si="6"/>
        <v>2.3542750646130216E-2</v>
      </c>
      <c r="AD41">
        <f t="shared" si="6"/>
        <v>2.3274949877657929E-2</v>
      </c>
      <c r="AE41">
        <f t="shared" si="6"/>
        <v>2.2987789146508678E-2</v>
      </c>
      <c r="AF41">
        <f t="shared" si="6"/>
        <v>2.2652367690931489E-2</v>
      </c>
      <c r="AG41">
        <f t="shared" si="6"/>
        <v>2.2578536939689423E-2</v>
      </c>
    </row>
    <row r="42" spans="2:33" x14ac:dyDescent="0.25">
      <c r="B42" t="s">
        <v>173</v>
      </c>
      <c r="C42">
        <f>C17*C$4</f>
        <v>5.1609365860878099E-3</v>
      </c>
      <c r="D42">
        <f t="shared" si="6"/>
        <v>5.1365178591067703E-3</v>
      </c>
      <c r="E42">
        <f t="shared" si="6"/>
        <v>4.9553396509276247E-3</v>
      </c>
      <c r="F42">
        <f t="shared" si="6"/>
        <v>4.9685002366065762E-3</v>
      </c>
      <c r="G42">
        <f t="shared" si="6"/>
        <v>4.8333002009252803E-3</v>
      </c>
      <c r="H42">
        <f t="shared" si="6"/>
        <v>4.7055100238870386E-3</v>
      </c>
      <c r="I42">
        <f t="shared" si="6"/>
        <v>4.5351371683062438E-3</v>
      </c>
      <c r="J42">
        <f t="shared" si="6"/>
        <v>4.3530010995078737E-3</v>
      </c>
      <c r="K42">
        <f t="shared" si="6"/>
        <v>4.2083451633370987E-3</v>
      </c>
      <c r="L42">
        <f t="shared" si="6"/>
        <v>4.0621590397767037E-3</v>
      </c>
      <c r="M42">
        <f t="shared" si="6"/>
        <v>3.9126347100950443E-3</v>
      </c>
      <c r="N42">
        <f t="shared" si="6"/>
        <v>3.7743221259139595E-3</v>
      </c>
      <c r="O42">
        <f t="shared" si="6"/>
        <v>3.6292853849072214E-3</v>
      </c>
      <c r="P42">
        <f t="shared" si="6"/>
        <v>3.5138676851145609E-3</v>
      </c>
      <c r="Q42">
        <f t="shared" si="6"/>
        <v>3.3905949753017714E-3</v>
      </c>
      <c r="R42">
        <f t="shared" si="6"/>
        <v>3.2783782079757384E-3</v>
      </c>
      <c r="S42">
        <f t="shared" si="6"/>
        <v>3.1761022475383302E-3</v>
      </c>
      <c r="T42">
        <f t="shared" si="6"/>
        <v>3.0820584811356837E-3</v>
      </c>
      <c r="U42">
        <f t="shared" si="6"/>
        <v>2.9979250623349721E-3</v>
      </c>
      <c r="V42">
        <f t="shared" si="6"/>
        <v>2.9274340705257333E-3</v>
      </c>
      <c r="W42">
        <f t="shared" si="6"/>
        <v>2.8562458831915944E-3</v>
      </c>
      <c r="X42">
        <f t="shared" si="6"/>
        <v>2.8006970808175107E-3</v>
      </c>
      <c r="Y42">
        <f t="shared" si="6"/>
        <v>2.7506830542113232E-3</v>
      </c>
      <c r="Z42">
        <f t="shared" si="6"/>
        <v>2.7058840833813877E-3</v>
      </c>
      <c r="AA42">
        <f t="shared" si="6"/>
        <v>2.6678939908537807E-3</v>
      </c>
      <c r="AB42">
        <f t="shared" si="6"/>
        <v>2.6328399393588863E-3</v>
      </c>
      <c r="AC42">
        <f t="shared" si="6"/>
        <v>2.5983501830521977E-3</v>
      </c>
      <c r="AD42">
        <f t="shared" si="6"/>
        <v>2.5673057478678364E-3</v>
      </c>
      <c r="AE42">
        <f t="shared" si="6"/>
        <v>2.5372584364264992E-3</v>
      </c>
      <c r="AF42">
        <f t="shared" si="6"/>
        <v>2.5080203932067208E-3</v>
      </c>
      <c r="AG42">
        <f t="shared" si="6"/>
        <v>2.482954408815016E-3</v>
      </c>
    </row>
    <row r="43" spans="2:33" x14ac:dyDescent="0.25">
      <c r="B43" t="s">
        <v>201</v>
      </c>
      <c r="C43">
        <f t="shared" ref="C43:C44" si="7">C18*C$4</f>
        <v>0.10013786180006304</v>
      </c>
      <c r="D43">
        <f t="shared" si="6"/>
        <v>0.15561423163040686</v>
      </c>
      <c r="E43">
        <f t="shared" si="6"/>
        <v>0.14781356862328107</v>
      </c>
      <c r="F43">
        <f t="shared" si="6"/>
        <v>0.13987334350453959</v>
      </c>
      <c r="G43">
        <f t="shared" si="6"/>
        <v>0.1374729656599166</v>
      </c>
      <c r="H43">
        <f t="shared" si="6"/>
        <v>0.13556793542154813</v>
      </c>
      <c r="I43">
        <f t="shared" si="6"/>
        <v>0.13287469291043116</v>
      </c>
      <c r="J43">
        <f t="shared" si="6"/>
        <v>0.13059596981505289</v>
      </c>
      <c r="K43">
        <f t="shared" si="6"/>
        <v>0.1270300696245259</v>
      </c>
      <c r="L43">
        <f t="shared" si="6"/>
        <v>0.12338464524933437</v>
      </c>
      <c r="M43">
        <f t="shared" si="6"/>
        <v>0.12048183805125903</v>
      </c>
      <c r="N43">
        <f t="shared" si="6"/>
        <v>0.11623877195353023</v>
      </c>
      <c r="O43">
        <f t="shared" si="6"/>
        <v>0.11475620360663237</v>
      </c>
      <c r="P43">
        <f t="shared" si="6"/>
        <v>0.10964104549184422</v>
      </c>
      <c r="Q43">
        <f t="shared" si="6"/>
        <v>0.10633572890359311</v>
      </c>
      <c r="R43">
        <f t="shared" si="6"/>
        <v>0.103359180152494</v>
      </c>
      <c r="S43">
        <f t="shared" si="6"/>
        <v>0.10043026283546568</v>
      </c>
      <c r="T43">
        <f t="shared" si="6"/>
        <v>9.8012419874733886E-2</v>
      </c>
      <c r="U43">
        <f t="shared" si="6"/>
        <v>9.5952519159198224E-2</v>
      </c>
      <c r="V43">
        <f t="shared" si="6"/>
        <v>9.3549749351453659E-2</v>
      </c>
      <c r="W43">
        <f t="shared" si="6"/>
        <v>9.2605988100271971E-2</v>
      </c>
      <c r="X43">
        <f t="shared" si="6"/>
        <v>9.0739226613049909E-2</v>
      </c>
      <c r="Y43">
        <f t="shared" si="6"/>
        <v>8.9524344822582452E-2</v>
      </c>
      <c r="Z43">
        <f t="shared" si="6"/>
        <v>8.8504945423432679E-2</v>
      </c>
      <c r="AA43">
        <f t="shared" si="6"/>
        <v>8.7273644904018996E-2</v>
      </c>
      <c r="AB43">
        <f t="shared" si="6"/>
        <v>8.6293750651367851E-2</v>
      </c>
      <c r="AC43">
        <f t="shared" si="6"/>
        <v>8.5576649813550884E-2</v>
      </c>
      <c r="AD43">
        <f t="shared" si="6"/>
        <v>8.4645990819318173E-2</v>
      </c>
      <c r="AE43">
        <f t="shared" si="6"/>
        <v>8.3812173544103793E-2</v>
      </c>
      <c r="AF43">
        <f t="shared" si="6"/>
        <v>8.3164573233232536E-2</v>
      </c>
      <c r="AG43">
        <f t="shared" si="6"/>
        <v>8.1969274316843574E-2</v>
      </c>
    </row>
    <row r="44" spans="2:33" x14ac:dyDescent="0.25">
      <c r="B44" t="s">
        <v>202</v>
      </c>
      <c r="C44">
        <f t="shared" si="7"/>
        <v>2.7841372289102002E-2</v>
      </c>
      <c r="D44">
        <f t="shared" si="6"/>
        <v>2.6843090878490374E-2</v>
      </c>
      <c r="E44">
        <f t="shared" si="6"/>
        <v>2.8322040626032829E-2</v>
      </c>
      <c r="F44">
        <f t="shared" si="6"/>
        <v>2.9302841589612195E-2</v>
      </c>
      <c r="G44">
        <f t="shared" si="6"/>
        <v>2.9017939282049921E-2</v>
      </c>
      <c r="H44">
        <f t="shared" si="6"/>
        <v>2.8605592235991045E-2</v>
      </c>
      <c r="I44">
        <f t="shared" si="6"/>
        <v>2.8048110158524278E-2</v>
      </c>
      <c r="J44">
        <f t="shared" si="6"/>
        <v>2.7502043159438359E-2</v>
      </c>
      <c r="K44">
        <f t="shared" si="6"/>
        <v>2.6918924459043155E-2</v>
      </c>
      <c r="L44">
        <f t="shared" si="6"/>
        <v>2.6294679771035914E-2</v>
      </c>
      <c r="M44">
        <f t="shared" si="6"/>
        <v>2.5522171005067269E-2</v>
      </c>
      <c r="N44">
        <f t="shared" si="6"/>
        <v>2.493641668179097E-2</v>
      </c>
      <c r="O44">
        <f t="shared" si="6"/>
        <v>2.3939802956573553E-2</v>
      </c>
      <c r="P44">
        <f t="shared" si="6"/>
        <v>2.3575815359521617E-2</v>
      </c>
      <c r="Q44">
        <f t="shared" si="6"/>
        <v>2.2979777321334219E-2</v>
      </c>
      <c r="R44">
        <f t="shared" si="6"/>
        <v>2.2373308321019466E-2</v>
      </c>
      <c r="S44">
        <f t="shared" si="6"/>
        <v>2.1844626170488265E-2</v>
      </c>
      <c r="T44">
        <f t="shared" si="6"/>
        <v>2.1324569181393385E-2</v>
      </c>
      <c r="U44">
        <f t="shared" si="6"/>
        <v>2.084391870329716E-2</v>
      </c>
      <c r="V44">
        <f t="shared" si="6"/>
        <v>2.0511400183350261E-2</v>
      </c>
      <c r="W44">
        <f t="shared" si="6"/>
        <v>2.0037760036229587E-2</v>
      </c>
      <c r="X44">
        <f t="shared" si="6"/>
        <v>1.9794688755571752E-2</v>
      </c>
      <c r="Y44">
        <f t="shared" si="6"/>
        <v>1.9528209630706898E-2</v>
      </c>
      <c r="Z44">
        <f t="shared" si="6"/>
        <v>1.9285687850728119E-2</v>
      </c>
      <c r="AA44">
        <f t="shared" ref="AA44:AG44" si="8">AA19*AA$4</f>
        <v>1.9131961803695956E-2</v>
      </c>
      <c r="AB44">
        <f t="shared" si="8"/>
        <v>1.8969899319683851E-2</v>
      </c>
      <c r="AC44">
        <f t="shared" si="8"/>
        <v>1.87858567134764E-2</v>
      </c>
      <c r="AD44">
        <f t="shared" si="8"/>
        <v>1.8657062996481535E-2</v>
      </c>
      <c r="AE44">
        <f t="shared" si="8"/>
        <v>1.851942469468151E-2</v>
      </c>
      <c r="AF44">
        <f t="shared" si="8"/>
        <v>1.8362491909332805E-2</v>
      </c>
      <c r="AG44">
        <f t="shared" si="8"/>
        <v>1.8314439052606761E-2</v>
      </c>
    </row>
    <row r="45" spans="2:33" x14ac:dyDescent="0.25">
      <c r="B45" t="s">
        <v>167</v>
      </c>
      <c r="C45">
        <f t="shared" ref="C45:AG52" si="9">C22*C$5</f>
        <v>2.0425819686485581E-2</v>
      </c>
      <c r="D45">
        <f t="shared" si="9"/>
        <v>1.7932358707046403E-2</v>
      </c>
      <c r="E45">
        <f t="shared" si="9"/>
        <v>1.9159221617119228E-2</v>
      </c>
      <c r="F45">
        <f t="shared" si="9"/>
        <v>2.0427438461693596E-2</v>
      </c>
      <c r="G45">
        <f t="shared" si="9"/>
        <v>2.0868669656250224E-2</v>
      </c>
      <c r="H45">
        <f t="shared" si="9"/>
        <v>2.1245184984829638E-2</v>
      </c>
      <c r="I45">
        <f t="shared" si="9"/>
        <v>2.1570591859829406E-2</v>
      </c>
      <c r="J45">
        <f t="shared" si="9"/>
        <v>2.1919569781419828E-2</v>
      </c>
      <c r="K45">
        <f t="shared" si="9"/>
        <v>2.2389732525297721E-2</v>
      </c>
      <c r="L45">
        <f t="shared" si="9"/>
        <v>2.2871885275887613E-2</v>
      </c>
      <c r="M45">
        <f t="shared" si="9"/>
        <v>2.31926426238214E-2</v>
      </c>
      <c r="N45">
        <f t="shared" si="9"/>
        <v>2.3767039484059088E-2</v>
      </c>
      <c r="O45">
        <f t="shared" si="9"/>
        <v>2.3837408639019581E-2</v>
      </c>
      <c r="P45">
        <f t="shared" si="9"/>
        <v>2.45523393827589E-2</v>
      </c>
      <c r="Q45">
        <f t="shared" si="9"/>
        <v>2.5009305940897664E-2</v>
      </c>
      <c r="R45">
        <f t="shared" si="9"/>
        <v>2.536870683698297E-2</v>
      </c>
      <c r="S45">
        <f t="shared" si="9"/>
        <v>2.5696918173750364E-2</v>
      </c>
      <c r="T45">
        <f t="shared" si="9"/>
        <v>2.5956239455024361E-2</v>
      </c>
      <c r="U45">
        <f t="shared" si="9"/>
        <v>2.6155188357760678E-2</v>
      </c>
      <c r="V45">
        <f t="shared" si="9"/>
        <v>2.6493508992443841E-2</v>
      </c>
      <c r="W45">
        <f t="shared" si="9"/>
        <v>2.6444832647361048E-2</v>
      </c>
      <c r="X45">
        <f t="shared" si="9"/>
        <v>2.6718929633992479E-2</v>
      </c>
      <c r="Y45">
        <f t="shared" si="9"/>
        <v>2.6830815368678679E-2</v>
      </c>
      <c r="Z45">
        <f t="shared" si="9"/>
        <v>2.6915501947226243E-2</v>
      </c>
      <c r="AA45">
        <f t="shared" si="9"/>
        <v>2.7090998136819127E-2</v>
      </c>
      <c r="AB45">
        <f t="shared" si="9"/>
        <v>2.7215033604771E-2</v>
      </c>
      <c r="AC45">
        <f t="shared" si="9"/>
        <v>2.7261513687037393E-2</v>
      </c>
      <c r="AD45">
        <f t="shared" si="9"/>
        <v>2.7385092030743036E-2</v>
      </c>
      <c r="AE45">
        <f t="shared" si="9"/>
        <v>2.7482177777622671E-2</v>
      </c>
      <c r="AF45">
        <f t="shared" si="9"/>
        <v>2.7526061899888841E-2</v>
      </c>
      <c r="AG45">
        <f t="shared" si="9"/>
        <v>2.7766243185751459E-2</v>
      </c>
    </row>
    <row r="46" spans="2:33" x14ac:dyDescent="0.25">
      <c r="B46" t="s">
        <v>174</v>
      </c>
      <c r="C46">
        <f>C23*C$5</f>
        <v>9.3889061389413359E-2</v>
      </c>
      <c r="D46">
        <f t="shared" si="9"/>
        <v>0.11931178389020199</v>
      </c>
      <c r="E46">
        <f t="shared" si="9"/>
        <v>0.12442646679252714</v>
      </c>
      <c r="F46">
        <f t="shared" si="9"/>
        <v>0.12635182797813588</v>
      </c>
      <c r="G46">
        <f t="shared" si="9"/>
        <v>0.13026196760839931</v>
      </c>
      <c r="H46">
        <f t="shared" si="9"/>
        <v>0.13423014496283353</v>
      </c>
      <c r="I46">
        <f t="shared" si="9"/>
        <v>0.13824174327397229</v>
      </c>
      <c r="J46">
        <f t="shared" si="9"/>
        <v>0.14221025233082937</v>
      </c>
      <c r="K46">
        <f t="shared" si="9"/>
        <v>0.14590651926026632</v>
      </c>
      <c r="L46">
        <f t="shared" si="9"/>
        <v>0.14963983555665936</v>
      </c>
      <c r="M46">
        <f t="shared" si="9"/>
        <v>0.1533566287917236</v>
      </c>
      <c r="N46">
        <f t="shared" si="9"/>
        <v>0.15687866258353395</v>
      </c>
      <c r="O46">
        <f t="shared" si="9"/>
        <v>0.16052978421310732</v>
      </c>
      <c r="P46">
        <f t="shared" si="9"/>
        <v>0.1636386930629761</v>
      </c>
      <c r="Q46">
        <f t="shared" si="9"/>
        <v>0.16677954412753843</v>
      </c>
      <c r="R46">
        <f t="shared" si="9"/>
        <v>0.16969578579964967</v>
      </c>
      <c r="S46">
        <f t="shared" si="9"/>
        <v>0.17243231961710939</v>
      </c>
      <c r="T46">
        <f t="shared" si="9"/>
        <v>0.17483461696355526</v>
      </c>
      <c r="U46">
        <f t="shared" si="9"/>
        <v>0.1770573816188776</v>
      </c>
      <c r="V46">
        <f t="shared" si="9"/>
        <v>0.1789318293920576</v>
      </c>
      <c r="W46">
        <f t="shared" si="9"/>
        <v>0.18080064585802991</v>
      </c>
      <c r="X46">
        <f t="shared" si="9"/>
        <v>0.18232517362681144</v>
      </c>
      <c r="Y46">
        <f t="shared" si="9"/>
        <v>0.18367214365195028</v>
      </c>
      <c r="Z46">
        <f t="shared" si="9"/>
        <v>0.18492434863805118</v>
      </c>
      <c r="AA46">
        <f t="shared" si="9"/>
        <v>0.18598856755462465</v>
      </c>
      <c r="AB46">
        <f t="shared" si="9"/>
        <v>0.1869530965729731</v>
      </c>
      <c r="AC46">
        <f t="shared" si="9"/>
        <v>0.18790743740515253</v>
      </c>
      <c r="AD46">
        <f t="shared" si="9"/>
        <v>0.18878292309918648</v>
      </c>
      <c r="AE46">
        <f t="shared" si="9"/>
        <v>0.18960915392822589</v>
      </c>
      <c r="AF46">
        <f t="shared" si="9"/>
        <v>0.19043661618421304</v>
      </c>
      <c r="AG46">
        <f t="shared" si="9"/>
        <v>0.19110280019454703</v>
      </c>
    </row>
    <row r="47" spans="2:33" x14ac:dyDescent="0.25">
      <c r="B47" t="s">
        <v>175</v>
      </c>
      <c r="C47">
        <f>C24*C$5</f>
        <v>1.4238571870130336E-2</v>
      </c>
      <c r="D47">
        <f t="shared" si="9"/>
        <v>7.0626695885030637E-3</v>
      </c>
      <c r="E47">
        <f t="shared" si="9"/>
        <v>7.0878485002889534E-3</v>
      </c>
      <c r="F47">
        <f t="shared" si="9"/>
        <v>6.9161858094550265E-3</v>
      </c>
      <c r="G47">
        <f t="shared" si="9"/>
        <v>7.075908780688628E-3</v>
      </c>
      <c r="H47">
        <f t="shared" si="9"/>
        <v>7.3118616078631455E-3</v>
      </c>
      <c r="I47">
        <f t="shared" si="9"/>
        <v>7.5368628535792924E-3</v>
      </c>
      <c r="J47">
        <f t="shared" si="9"/>
        <v>7.764197090122266E-3</v>
      </c>
      <c r="K47">
        <f t="shared" si="9"/>
        <v>7.9376218934490393E-3</v>
      </c>
      <c r="L47">
        <f t="shared" si="9"/>
        <v>8.1208740076192682E-3</v>
      </c>
      <c r="M47">
        <f t="shared" si="9"/>
        <v>8.3554021531252742E-3</v>
      </c>
      <c r="N47">
        <f t="shared" si="9"/>
        <v>8.4893083325865391E-3</v>
      </c>
      <c r="O47">
        <f t="shared" si="9"/>
        <v>8.7827236464611286E-3</v>
      </c>
      <c r="P47">
        <f t="shared" si="9"/>
        <v>8.8429891997529163E-3</v>
      </c>
      <c r="Q47">
        <f t="shared" si="9"/>
        <v>9.0159796515894997E-3</v>
      </c>
      <c r="R47">
        <f t="shared" si="9"/>
        <v>9.1597096847424279E-3</v>
      </c>
      <c r="S47">
        <f t="shared" si="9"/>
        <v>9.2817618119586942E-3</v>
      </c>
      <c r="T47">
        <f t="shared" si="9"/>
        <v>9.3987939364987873E-3</v>
      </c>
      <c r="U47">
        <f t="shared" si="9"/>
        <v>9.536886061991599E-3</v>
      </c>
      <c r="V47">
        <f t="shared" si="9"/>
        <v>9.5910857143785382E-3</v>
      </c>
      <c r="W47">
        <f t="shared" si="9"/>
        <v>9.7572059216644875E-3</v>
      </c>
      <c r="X47">
        <f t="shared" si="9"/>
        <v>9.7911961022290588E-3</v>
      </c>
      <c r="Y47">
        <f t="shared" si="9"/>
        <v>9.8645039951229616E-3</v>
      </c>
      <c r="Z47">
        <f t="shared" si="9"/>
        <v>9.9329447053215121E-3</v>
      </c>
      <c r="AA47">
        <f t="shared" si="9"/>
        <v>9.9576317315826779E-3</v>
      </c>
      <c r="AB47">
        <f t="shared" si="9"/>
        <v>9.9944991307677183E-3</v>
      </c>
      <c r="AC47">
        <f t="shared" si="9"/>
        <v>1.0052990591699222E-2</v>
      </c>
      <c r="AD47">
        <f t="shared" si="9"/>
        <v>1.0079779036351216E-2</v>
      </c>
      <c r="AE47">
        <f t="shared" si="9"/>
        <v>1.0110737758996076E-2</v>
      </c>
      <c r="AF47">
        <f t="shared" si="9"/>
        <v>1.0159621313393766E-2</v>
      </c>
      <c r="AG47">
        <f t="shared" si="9"/>
        <v>1.0143321952952672E-2</v>
      </c>
    </row>
    <row r="48" spans="2:33" x14ac:dyDescent="0.25">
      <c r="B48" t="s">
        <v>176</v>
      </c>
      <c r="C48">
        <f>C25*C$5</f>
        <v>2.0020765222088795E-2</v>
      </c>
      <c r="D48">
        <f t="shared" si="9"/>
        <v>3.4290933271723369E-2</v>
      </c>
      <c r="E48">
        <f t="shared" si="9"/>
        <v>3.4904822534727514E-2</v>
      </c>
      <c r="F48">
        <f t="shared" si="9"/>
        <v>3.4950675923823199E-2</v>
      </c>
      <c r="G48">
        <f t="shared" si="9"/>
        <v>3.5502469120561618E-2</v>
      </c>
      <c r="H48">
        <f t="shared" si="9"/>
        <v>3.6158088119078224E-2</v>
      </c>
      <c r="I48">
        <f t="shared" si="9"/>
        <v>3.6827506307929345E-2</v>
      </c>
      <c r="J48">
        <f t="shared" si="9"/>
        <v>3.7522108863375668E-2</v>
      </c>
      <c r="K48">
        <f t="shared" si="9"/>
        <v>3.8198458052637316E-2</v>
      </c>
      <c r="L48">
        <f t="shared" si="9"/>
        <v>3.8899155405426107E-2</v>
      </c>
      <c r="M48">
        <f t="shared" si="9"/>
        <v>3.9610536683667555E-2</v>
      </c>
      <c r="N48">
        <f t="shared" si="9"/>
        <v>4.0290766836179229E-2</v>
      </c>
      <c r="O48">
        <f t="shared" si="9"/>
        <v>4.1003212294356065E-2</v>
      </c>
      <c r="P48">
        <f t="shared" si="9"/>
        <v>4.160980739265923E-2</v>
      </c>
      <c r="Q48">
        <f t="shared" si="9"/>
        <v>4.2343329754823529E-2</v>
      </c>
      <c r="R48">
        <f t="shared" si="9"/>
        <v>4.2940429490379635E-2</v>
      </c>
      <c r="S48">
        <f t="shared" si="9"/>
        <v>4.3445519382274311E-2</v>
      </c>
      <c r="T48">
        <f t="shared" si="9"/>
        <v>4.3917056300220511E-2</v>
      </c>
      <c r="U48">
        <f t="shared" si="9"/>
        <v>4.4260021549324326E-2</v>
      </c>
      <c r="V48">
        <f t="shared" si="9"/>
        <v>4.459592203041856E-2</v>
      </c>
      <c r="W48">
        <f t="shared" si="9"/>
        <v>4.4929086829232315E-2</v>
      </c>
      <c r="X48">
        <f t="shared" si="9"/>
        <v>4.517529217500401E-2</v>
      </c>
      <c r="Y48">
        <f t="shared" si="9"/>
        <v>4.5394507950434274E-2</v>
      </c>
      <c r="Z48">
        <f t="shared" si="9"/>
        <v>4.5588079668875355E-2</v>
      </c>
      <c r="AA48">
        <f t="shared" si="9"/>
        <v>4.5743604654687381E-2</v>
      </c>
      <c r="AB48">
        <f t="shared" si="9"/>
        <v>4.5887772904965672E-2</v>
      </c>
      <c r="AC48">
        <f t="shared" si="9"/>
        <v>4.6015517117358164E-2</v>
      </c>
      <c r="AD48">
        <f t="shared" si="9"/>
        <v>4.6132254696968793E-2</v>
      </c>
      <c r="AE48">
        <f t="shared" si="9"/>
        <v>4.6256313335208597E-2</v>
      </c>
      <c r="AF48">
        <f t="shared" si="9"/>
        <v>4.6366928121833406E-2</v>
      </c>
      <c r="AG48">
        <f t="shared" si="9"/>
        <v>4.6471350512570855E-2</v>
      </c>
    </row>
    <row r="49" spans="2:33" x14ac:dyDescent="0.25">
      <c r="B49" t="s">
        <v>177</v>
      </c>
      <c r="C49">
        <f>C26*C$5</f>
        <v>2.419060476837806E-2</v>
      </c>
      <c r="D49">
        <f t="shared" si="9"/>
        <v>1.3971349223647022E-2</v>
      </c>
      <c r="E49">
        <f t="shared" si="9"/>
        <v>1.388950533634078E-2</v>
      </c>
      <c r="F49">
        <f t="shared" si="9"/>
        <v>1.4364093967942684E-2</v>
      </c>
      <c r="G49">
        <f t="shared" si="9"/>
        <v>1.4523107947847362E-2</v>
      </c>
      <c r="H49">
        <f t="shared" si="9"/>
        <v>1.4710113773454657E-2</v>
      </c>
      <c r="I49">
        <f t="shared" si="9"/>
        <v>1.4892600170576975E-2</v>
      </c>
      <c r="J49">
        <f t="shared" si="9"/>
        <v>1.5087883844752448E-2</v>
      </c>
      <c r="K49">
        <f t="shared" si="9"/>
        <v>1.5334799263510819E-2</v>
      </c>
      <c r="L49">
        <f t="shared" si="9"/>
        <v>1.5580244748164706E-2</v>
      </c>
      <c r="M49">
        <f t="shared" si="9"/>
        <v>1.579978048401565E-2</v>
      </c>
      <c r="N49">
        <f t="shared" si="9"/>
        <v>1.60550690745348E-2</v>
      </c>
      <c r="O49">
        <f t="shared" si="9"/>
        <v>1.6235505810827146E-2</v>
      </c>
      <c r="P49">
        <f t="shared" si="9"/>
        <v>1.6497635842515072E-2</v>
      </c>
      <c r="Q49">
        <f t="shared" si="9"/>
        <v>1.668468139695824E-2</v>
      </c>
      <c r="R49">
        <f t="shared" si="9"/>
        <v>1.6866891126663952E-2</v>
      </c>
      <c r="S49">
        <f t="shared" si="9"/>
        <v>1.7035721635811383E-2</v>
      </c>
      <c r="T49">
        <f t="shared" si="9"/>
        <v>1.7188481564172582E-2</v>
      </c>
      <c r="U49">
        <f t="shared" si="9"/>
        <v>1.7313493531028831E-2</v>
      </c>
      <c r="V49">
        <f t="shared" si="9"/>
        <v>1.7445759856002829E-2</v>
      </c>
      <c r="W49">
        <f t="shared" si="9"/>
        <v>1.750187507387355E-2</v>
      </c>
      <c r="X49">
        <f t="shared" si="9"/>
        <v>1.7586471892578587E-2</v>
      </c>
      <c r="Y49">
        <f t="shared" si="9"/>
        <v>1.7645222983439041E-2</v>
      </c>
      <c r="Z49">
        <f t="shared" si="9"/>
        <v>1.7684443652557551E-2</v>
      </c>
      <c r="AA49">
        <f t="shared" si="9"/>
        <v>1.7735131330291139E-2</v>
      </c>
      <c r="AB49">
        <f t="shared" si="9"/>
        <v>1.7776434557990911E-2</v>
      </c>
      <c r="AC49">
        <f t="shared" si="9"/>
        <v>1.7802497509549136E-2</v>
      </c>
      <c r="AD49">
        <f t="shared" si="9"/>
        <v>1.7836145967113901E-2</v>
      </c>
      <c r="AE49">
        <f t="shared" si="9"/>
        <v>1.7865005989580043E-2</v>
      </c>
      <c r="AF49">
        <f t="shared" si="9"/>
        <v>1.7887258648306165E-2</v>
      </c>
      <c r="AG49">
        <f t="shared" si="9"/>
        <v>1.7942337005197068E-2</v>
      </c>
    </row>
    <row r="50" spans="2:33" x14ac:dyDescent="0.25">
      <c r="B50" t="s">
        <v>178</v>
      </c>
      <c r="C50">
        <f>C27*C$5</f>
        <v>2.3378176890283559E-2</v>
      </c>
      <c r="D50">
        <f t="shared" si="9"/>
        <v>2.5186427699351803E-2</v>
      </c>
      <c r="E50">
        <f t="shared" si="9"/>
        <v>2.5079872666143237E-2</v>
      </c>
      <c r="F50">
        <f t="shared" si="9"/>
        <v>2.5571105899136051E-2</v>
      </c>
      <c r="G50">
        <f t="shared" si="9"/>
        <v>2.6026742144224707E-2</v>
      </c>
      <c r="H50">
        <f t="shared" si="9"/>
        <v>2.6487152504228974E-2</v>
      </c>
      <c r="I50">
        <f t="shared" si="9"/>
        <v>2.6993979585896635E-2</v>
      </c>
      <c r="J50">
        <f t="shared" si="9"/>
        <v>2.7505105942120175E-2</v>
      </c>
      <c r="K50">
        <f t="shared" si="9"/>
        <v>2.8033751605058249E-2</v>
      </c>
      <c r="L50">
        <f t="shared" si="9"/>
        <v>2.8556606446715222E-2</v>
      </c>
      <c r="M50">
        <f t="shared" si="9"/>
        <v>2.9092919832346752E-2</v>
      </c>
      <c r="N50">
        <f t="shared" si="9"/>
        <v>2.9589162457791876E-2</v>
      </c>
      <c r="O50">
        <f t="shared" si="9"/>
        <v>3.0129483694627469E-2</v>
      </c>
      <c r="P50">
        <f t="shared" si="9"/>
        <v>3.0573841070315133E-2</v>
      </c>
      <c r="Q50">
        <f t="shared" si="9"/>
        <v>3.0981500962293428E-2</v>
      </c>
      <c r="R50">
        <f t="shared" si="9"/>
        <v>3.1386197583192825E-2</v>
      </c>
      <c r="S50">
        <f t="shared" si="9"/>
        <v>3.1759869514287657E-2</v>
      </c>
      <c r="T50">
        <f t="shared" si="9"/>
        <v>3.2100591811902175E-2</v>
      </c>
      <c r="U50">
        <f t="shared" si="9"/>
        <v>3.2406869095095041E-2</v>
      </c>
      <c r="V50">
        <f t="shared" si="9"/>
        <v>3.2660310360815015E-2</v>
      </c>
      <c r="W50">
        <f t="shared" si="9"/>
        <v>3.2907374454059016E-2</v>
      </c>
      <c r="X50">
        <f t="shared" si="9"/>
        <v>3.3080264351459186E-2</v>
      </c>
      <c r="Y50">
        <f t="shared" si="9"/>
        <v>3.3246685677070231E-2</v>
      </c>
      <c r="Z50">
        <f t="shared" si="9"/>
        <v>3.3385034651892208E-2</v>
      </c>
      <c r="AA50">
        <f t="shared" si="9"/>
        <v>3.349679183948448E-2</v>
      </c>
      <c r="AB50">
        <f t="shared" si="9"/>
        <v>3.3605539656102766E-2</v>
      </c>
      <c r="AC50">
        <f t="shared" si="9"/>
        <v>3.3710762880898887E-2</v>
      </c>
      <c r="AD50">
        <f t="shared" si="9"/>
        <v>3.3801409196167295E-2</v>
      </c>
      <c r="AE50">
        <f t="shared" si="9"/>
        <v>3.389039237729595E-2</v>
      </c>
      <c r="AF50">
        <f t="shared" si="9"/>
        <v>3.3980469910650013E-2</v>
      </c>
      <c r="AG50">
        <f t="shared" si="9"/>
        <v>3.4054800091401959E-2</v>
      </c>
    </row>
    <row r="51" spans="2:33" x14ac:dyDescent="0.25">
      <c r="B51" t="s">
        <v>201</v>
      </c>
      <c r="C51">
        <f t="shared" ref="C51:R52" si="10">C28*C$5</f>
        <v>0.11222923845035716</v>
      </c>
      <c r="D51">
        <f t="shared" si="10"/>
        <v>8.3005062362133564E-2</v>
      </c>
      <c r="E51">
        <f t="shared" si="10"/>
        <v>8.5014580120211236E-2</v>
      </c>
      <c r="F51">
        <f t="shared" si="10"/>
        <v>8.8702413598066077E-2</v>
      </c>
      <c r="G51">
        <f t="shared" si="10"/>
        <v>9.1141712050456972E-2</v>
      </c>
      <c r="H51">
        <f t="shared" si="10"/>
        <v>9.3560083452539466E-2</v>
      </c>
      <c r="I51">
        <f t="shared" si="10"/>
        <v>9.5864982437743454E-2</v>
      </c>
      <c r="J51">
        <f t="shared" si="10"/>
        <v>9.8145282511931969E-2</v>
      </c>
      <c r="K51">
        <f t="shared" si="10"/>
        <v>0.10056377559182542</v>
      </c>
      <c r="L51">
        <f t="shared" si="10"/>
        <v>0.1029459887298408</v>
      </c>
      <c r="M51">
        <f t="shared" si="10"/>
        <v>0.10520025948842897</v>
      </c>
      <c r="N51">
        <f t="shared" si="10"/>
        <v>0.10753773666425716</v>
      </c>
      <c r="O51">
        <f t="shared" si="10"/>
        <v>0.10948488646816576</v>
      </c>
      <c r="P51">
        <f t="shared" si="10"/>
        <v>0.11172830421469059</v>
      </c>
      <c r="Q51">
        <f t="shared" si="10"/>
        <v>0.11361790635688659</v>
      </c>
      <c r="R51">
        <f t="shared" si="10"/>
        <v>0.11540484452881389</v>
      </c>
      <c r="S51">
        <f t="shared" si="9"/>
        <v>0.11709619593836652</v>
      </c>
      <c r="T51">
        <f t="shared" si="9"/>
        <v>0.11860796617231621</v>
      </c>
      <c r="U51">
        <f t="shared" si="9"/>
        <v>0.11996231476510857</v>
      </c>
      <c r="V51">
        <f t="shared" si="9"/>
        <v>0.12126825597425339</v>
      </c>
      <c r="W51">
        <f t="shared" si="9"/>
        <v>0.12220452034642924</v>
      </c>
      <c r="X51">
        <f t="shared" si="9"/>
        <v>0.12318267578435044</v>
      </c>
      <c r="Y51">
        <f t="shared" si="9"/>
        <v>0.12400155813308435</v>
      </c>
      <c r="Z51">
        <f t="shared" si="9"/>
        <v>0.12468333032990193</v>
      </c>
      <c r="AA51">
        <f t="shared" si="9"/>
        <v>0.12538196206851848</v>
      </c>
      <c r="AB51">
        <f t="shared" si="9"/>
        <v>0.12601603210088658</v>
      </c>
      <c r="AC51">
        <f t="shared" si="9"/>
        <v>0.12656444491996574</v>
      </c>
      <c r="AD51">
        <f t="shared" si="9"/>
        <v>0.1271222231135764</v>
      </c>
      <c r="AE51">
        <f t="shared" si="9"/>
        <v>0.127653085301414</v>
      </c>
      <c r="AF51">
        <f t="shared" si="9"/>
        <v>0.12813305044789944</v>
      </c>
      <c r="AG51">
        <f t="shared" si="9"/>
        <v>0.12874952794637595</v>
      </c>
    </row>
    <row r="52" spans="2:33" x14ac:dyDescent="0.25">
      <c r="B52" t="s">
        <v>202</v>
      </c>
      <c r="C52">
        <f t="shared" si="10"/>
        <v>0.17676361814072994</v>
      </c>
      <c r="D52">
        <f t="shared" si="9"/>
        <v>0.200639357557826</v>
      </c>
      <c r="E52">
        <f t="shared" si="9"/>
        <v>0.20408074967071183</v>
      </c>
      <c r="F52">
        <f t="shared" si="9"/>
        <v>0.20910656076113887</v>
      </c>
      <c r="G52">
        <f t="shared" si="9"/>
        <v>0.21424208100931372</v>
      </c>
      <c r="H52">
        <f t="shared" si="9"/>
        <v>0.21944471689388281</v>
      </c>
      <c r="I52">
        <f t="shared" si="9"/>
        <v>0.2248861747377062</v>
      </c>
      <c r="J52">
        <f t="shared" si="9"/>
        <v>0.23028162597063867</v>
      </c>
      <c r="K52">
        <f t="shared" si="9"/>
        <v>0.23565423457372978</v>
      </c>
      <c r="L52">
        <f t="shared" si="9"/>
        <v>0.24097165234829784</v>
      </c>
      <c r="M52">
        <f t="shared" si="9"/>
        <v>0.24629306068419418</v>
      </c>
      <c r="N52">
        <f t="shared" si="9"/>
        <v>0.25132231683515716</v>
      </c>
      <c r="O52">
        <f t="shared" si="9"/>
        <v>0.25632462849033483</v>
      </c>
      <c r="P52">
        <f t="shared" si="9"/>
        <v>0.26077228266177011</v>
      </c>
      <c r="Q52">
        <f t="shared" si="9"/>
        <v>0.26498638420715637</v>
      </c>
      <c r="R52">
        <f t="shared" si="9"/>
        <v>0.26903779633339242</v>
      </c>
      <c r="S52">
        <f t="shared" si="9"/>
        <v>0.27273031242557755</v>
      </c>
      <c r="T52">
        <f t="shared" si="9"/>
        <v>0.27618366141033346</v>
      </c>
      <c r="U52">
        <f t="shared" si="9"/>
        <v>0.27924318676886295</v>
      </c>
      <c r="V52">
        <f t="shared" si="9"/>
        <v>0.28187568698298965</v>
      </c>
      <c r="W52">
        <f t="shared" si="9"/>
        <v>0.28436122122992968</v>
      </c>
      <c r="X52">
        <f t="shared" si="9"/>
        <v>0.2863305984619251</v>
      </c>
      <c r="Y52">
        <f t="shared" si="9"/>
        <v>0.28812642291771079</v>
      </c>
      <c r="Z52">
        <f t="shared" si="9"/>
        <v>0.28968958464412803</v>
      </c>
      <c r="AA52">
        <f t="shared" si="9"/>
        <v>0.29102440203178714</v>
      </c>
      <c r="AB52">
        <f t="shared" si="9"/>
        <v>0.29227237307186044</v>
      </c>
      <c r="AC52">
        <f t="shared" si="9"/>
        <v>0.29346855900841318</v>
      </c>
      <c r="AD52">
        <f t="shared" si="9"/>
        <v>0.29453796326041298</v>
      </c>
      <c r="AE52">
        <f t="shared" si="9"/>
        <v>0.29557287908454044</v>
      </c>
      <c r="AF52">
        <f t="shared" si="9"/>
        <v>0.29660689642667282</v>
      </c>
      <c r="AG52">
        <f t="shared" si="9"/>
        <v>0.29751763796942071</v>
      </c>
    </row>
    <row r="54" spans="2:33" x14ac:dyDescent="0.25">
      <c r="B54" s="1" t="s">
        <v>182</v>
      </c>
      <c r="C54">
        <f>C36</f>
        <v>2020</v>
      </c>
      <c r="D54">
        <f t="shared" ref="D54:AG54" si="11">D36</f>
        <v>2021</v>
      </c>
      <c r="E54">
        <f t="shared" si="11"/>
        <v>2022</v>
      </c>
      <c r="F54">
        <f t="shared" si="11"/>
        <v>2023</v>
      </c>
      <c r="G54">
        <f t="shared" si="11"/>
        <v>2024</v>
      </c>
      <c r="H54">
        <f t="shared" si="11"/>
        <v>2025</v>
      </c>
      <c r="I54">
        <f t="shared" si="11"/>
        <v>2026</v>
      </c>
      <c r="J54">
        <f t="shared" si="11"/>
        <v>2027</v>
      </c>
      <c r="K54">
        <f t="shared" si="11"/>
        <v>2028</v>
      </c>
      <c r="L54">
        <f t="shared" si="11"/>
        <v>2029</v>
      </c>
      <c r="M54">
        <f t="shared" si="11"/>
        <v>2030</v>
      </c>
      <c r="N54">
        <f t="shared" si="11"/>
        <v>2031</v>
      </c>
      <c r="O54">
        <f t="shared" si="11"/>
        <v>2032</v>
      </c>
      <c r="P54">
        <f t="shared" si="11"/>
        <v>2033</v>
      </c>
      <c r="Q54">
        <f t="shared" si="11"/>
        <v>2034</v>
      </c>
      <c r="R54">
        <f t="shared" si="11"/>
        <v>2035</v>
      </c>
      <c r="S54">
        <f t="shared" si="11"/>
        <v>2036</v>
      </c>
      <c r="T54">
        <f t="shared" si="11"/>
        <v>2037</v>
      </c>
      <c r="U54">
        <f t="shared" si="11"/>
        <v>2038</v>
      </c>
      <c r="V54">
        <f t="shared" si="11"/>
        <v>2039</v>
      </c>
      <c r="W54">
        <f t="shared" si="11"/>
        <v>2040</v>
      </c>
      <c r="X54">
        <f t="shared" si="11"/>
        <v>2041</v>
      </c>
      <c r="Y54">
        <f t="shared" si="11"/>
        <v>2042</v>
      </c>
      <c r="Z54">
        <f t="shared" si="11"/>
        <v>2043</v>
      </c>
      <c r="AA54">
        <f t="shared" si="11"/>
        <v>2044</v>
      </c>
      <c r="AB54">
        <f t="shared" si="11"/>
        <v>2045</v>
      </c>
      <c r="AC54">
        <f t="shared" si="11"/>
        <v>2046</v>
      </c>
      <c r="AD54">
        <f t="shared" si="11"/>
        <v>2047</v>
      </c>
      <c r="AE54">
        <f t="shared" si="11"/>
        <v>2048</v>
      </c>
      <c r="AF54">
        <f t="shared" si="11"/>
        <v>2049</v>
      </c>
      <c r="AG54">
        <f t="shared" si="11"/>
        <v>2050</v>
      </c>
    </row>
    <row r="55" spans="2:33" x14ac:dyDescent="0.25">
      <c r="B55" s="16" t="s">
        <v>185</v>
      </c>
      <c r="C55">
        <f t="shared" ref="C55:AG55" si="12">C12*C$8</f>
        <v>1.7523131805310414E-3</v>
      </c>
      <c r="D55">
        <f t="shared" si="12"/>
        <v>2.0486054986698478E-3</v>
      </c>
      <c r="E55">
        <f t="shared" si="12"/>
        <v>1.8492067916553447E-3</v>
      </c>
      <c r="F55">
        <f t="shared" si="12"/>
        <v>1.6167516393186931E-3</v>
      </c>
      <c r="G55">
        <f t="shared" si="12"/>
        <v>1.5293487288254603E-3</v>
      </c>
      <c r="H55">
        <f t="shared" si="12"/>
        <v>1.4347670537790506E-3</v>
      </c>
      <c r="I55">
        <f t="shared" si="12"/>
        <v>1.3465146086288574E-3</v>
      </c>
      <c r="J55">
        <f t="shared" si="12"/>
        <v>1.2526832813526461E-3</v>
      </c>
      <c r="K55">
        <f t="shared" si="12"/>
        <v>1.1469704474331396E-3</v>
      </c>
      <c r="L55">
        <f t="shared" si="12"/>
        <v>1.0427029197560035E-3</v>
      </c>
      <c r="M55">
        <f t="shared" si="12"/>
        <v>9.4656463472775072E-4</v>
      </c>
      <c r="N55">
        <f t="shared" si="12"/>
        <v>8.4091080914114964E-4</v>
      </c>
      <c r="O55">
        <f t="shared" si="12"/>
        <v>7.7290058578613193E-4</v>
      </c>
      <c r="P55">
        <f t="shared" si="12"/>
        <v>6.5806205115372281E-4</v>
      </c>
      <c r="Q55">
        <f t="shared" si="12"/>
        <v>5.734839396112888E-4</v>
      </c>
      <c r="R55">
        <f t="shared" si="12"/>
        <v>5.0052870008472508E-4</v>
      </c>
      <c r="S55">
        <f t="shared" si="12"/>
        <v>4.3557916443284723E-4</v>
      </c>
      <c r="T55">
        <f t="shared" si="12"/>
        <v>3.833284337218102E-4</v>
      </c>
      <c r="U55">
        <f t="shared" si="12"/>
        <v>3.4125796739396591E-4</v>
      </c>
      <c r="V55">
        <f t="shared" si="12"/>
        <v>3.0638127724554363E-4</v>
      </c>
      <c r="W55">
        <f t="shared" si="12"/>
        <v>2.8441020513450646E-4</v>
      </c>
      <c r="X55">
        <f t="shared" si="12"/>
        <v>2.597174297085537E-4</v>
      </c>
      <c r="Y55">
        <f t="shared" si="12"/>
        <v>2.3932556343094304E-4</v>
      </c>
      <c r="Z55">
        <f t="shared" si="12"/>
        <v>2.2121566601299175E-4</v>
      </c>
      <c r="AA55">
        <f t="shared" si="12"/>
        <v>2.0359631556802015E-4</v>
      </c>
      <c r="AB55">
        <f t="shared" si="12"/>
        <v>1.8790815691366479E-4</v>
      </c>
      <c r="AC55">
        <f t="shared" si="12"/>
        <v>1.7413882736284849E-4</v>
      </c>
      <c r="AD55">
        <f t="shared" si="12"/>
        <v>1.6057909213797801E-4</v>
      </c>
      <c r="AE55">
        <f t="shared" si="12"/>
        <v>1.4833872632274576E-4</v>
      </c>
      <c r="AF55">
        <f t="shared" si="12"/>
        <v>1.3733965102646036E-4</v>
      </c>
      <c r="AG55">
        <f t="shared" si="12"/>
        <v>1.2596213368366469E-4</v>
      </c>
    </row>
    <row r="56" spans="2:33" x14ac:dyDescent="0.25">
      <c r="B56" s="16" t="s">
        <v>186</v>
      </c>
      <c r="C56">
        <f t="shared" ref="C56:AG56" si="13">C17*C$8</f>
        <v>4.6078355720810434E-3</v>
      </c>
      <c r="D56">
        <f t="shared" si="13"/>
        <v>5.010371879187148E-3</v>
      </c>
      <c r="E56">
        <f t="shared" si="13"/>
        <v>4.6270201613651685E-3</v>
      </c>
      <c r="F56">
        <f t="shared" si="13"/>
        <v>4.4215415235301231E-3</v>
      </c>
      <c r="G56">
        <f t="shared" si="13"/>
        <v>4.1033415939180961E-3</v>
      </c>
      <c r="H56">
        <f t="shared" si="13"/>
        <v>3.8063120906676631E-3</v>
      </c>
      <c r="I56">
        <f t="shared" si="13"/>
        <v>3.4853424012598923E-3</v>
      </c>
      <c r="J56">
        <f t="shared" si="13"/>
        <v>3.1665275972874371E-3</v>
      </c>
      <c r="K56">
        <f t="shared" si="13"/>
        <v>2.8828179340852573E-3</v>
      </c>
      <c r="L56">
        <f t="shared" si="13"/>
        <v>2.6038193711756317E-3</v>
      </c>
      <c r="M56">
        <f t="shared" si="13"/>
        <v>2.3278519691272976E-3</v>
      </c>
      <c r="N56">
        <f t="shared" si="13"/>
        <v>2.0714109526355344E-3</v>
      </c>
      <c r="O56">
        <f t="shared" si="13"/>
        <v>1.8174131071292514E-3</v>
      </c>
      <c r="P56">
        <f t="shared" si="13"/>
        <v>1.5916658537914511E-3</v>
      </c>
      <c r="Q56">
        <f t="shared" si="13"/>
        <v>1.3801920736112696E-3</v>
      </c>
      <c r="R56">
        <f t="shared" si="13"/>
        <v>1.1952513401618397E-3</v>
      </c>
      <c r="S56">
        <f t="shared" si="13"/>
        <v>1.0388372180132411E-3</v>
      </c>
      <c r="T56">
        <f t="shared" si="13"/>
        <v>9.0857974556855304E-4</v>
      </c>
      <c r="U56">
        <f t="shared" si="13"/>
        <v>8.0296469534622968E-4</v>
      </c>
      <c r="V56">
        <f t="shared" si="13"/>
        <v>7.2355938902719775E-4</v>
      </c>
      <c r="W56">
        <f t="shared" si="13"/>
        <v>6.5960003846166797E-4</v>
      </c>
      <c r="X56">
        <f t="shared" si="13"/>
        <v>6.0377998210899291E-4</v>
      </c>
      <c r="Y56">
        <f t="shared" si="13"/>
        <v>5.5379857184082641E-4</v>
      </c>
      <c r="Z56">
        <f t="shared" si="13"/>
        <v>5.090304174228085E-4</v>
      </c>
      <c r="AA56">
        <f t="shared" si="13"/>
        <v>4.6922924815605022E-4</v>
      </c>
      <c r="AB56">
        <f t="shared" si="13"/>
        <v>4.3263018273933753E-4</v>
      </c>
      <c r="AC56">
        <f t="shared" si="13"/>
        <v>3.9873730600362134E-4</v>
      </c>
      <c r="AD56">
        <f t="shared" si="13"/>
        <v>3.6775711992048746E-4</v>
      </c>
      <c r="AE56">
        <f t="shared" si="13"/>
        <v>3.3915448296568674E-4</v>
      </c>
      <c r="AF56">
        <f t="shared" si="13"/>
        <v>3.1275052312313692E-4</v>
      </c>
      <c r="AG56">
        <f t="shared" si="13"/>
        <v>2.8903344962796893E-4</v>
      </c>
    </row>
    <row r="57" spans="2:33" x14ac:dyDescent="0.25">
      <c r="B57" s="1"/>
    </row>
    <row r="58" spans="2:33" x14ac:dyDescent="0.25">
      <c r="B58" t="s">
        <v>187</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2:33" x14ac:dyDescent="0.25">
      <c r="B59" t="s">
        <v>169</v>
      </c>
      <c r="C59">
        <f>C13*C$8+SUM(C$55:C$56)*C13/SUM(C$13:C$16,C18:C19)</f>
        <v>1.7540775148276878E-2</v>
      </c>
      <c r="D59">
        <f t="shared" ref="D59:AG59" si="14">D13*D$8+SUM(D$55:D$56)*D13/SUM(D$13:D$16)</f>
        <v>2.9656181484859802E-2</v>
      </c>
      <c r="E59">
        <f t="shared" si="14"/>
        <v>2.6362879638652775E-2</v>
      </c>
      <c r="F59">
        <f t="shared" si="14"/>
        <v>2.2515470424017008E-2</v>
      </c>
      <c r="G59">
        <f t="shared" si="14"/>
        <v>2.0758833682903918E-2</v>
      </c>
      <c r="H59">
        <f t="shared" si="14"/>
        <v>1.9187919043099362E-2</v>
      </c>
      <c r="I59">
        <f t="shared" si="14"/>
        <v>1.7734644365804891E-2</v>
      </c>
      <c r="J59">
        <f t="shared" si="14"/>
        <v>1.6211437469686441E-2</v>
      </c>
      <c r="K59">
        <f t="shared" si="14"/>
        <v>1.4739680160920475E-2</v>
      </c>
      <c r="L59">
        <f t="shared" si="14"/>
        <v>1.3271216156338448E-2</v>
      </c>
      <c r="M59">
        <f t="shared" si="14"/>
        <v>1.1950215082131977E-2</v>
      </c>
      <c r="N59">
        <f t="shared" si="14"/>
        <v>1.0546034212762173E-2</v>
      </c>
      <c r="O59">
        <f t="shared" si="14"/>
        <v>9.4694991414588457E-3</v>
      </c>
      <c r="P59">
        <f t="shared" si="14"/>
        <v>8.1049949104405709E-3</v>
      </c>
      <c r="Q59">
        <f t="shared" si="14"/>
        <v>7.0226762999085323E-3</v>
      </c>
      <c r="R59">
        <f t="shared" si="14"/>
        <v>6.0797071479308318E-3</v>
      </c>
      <c r="S59">
        <f t="shared" si="14"/>
        <v>5.2729451127593195E-3</v>
      </c>
      <c r="T59">
        <f t="shared" si="14"/>
        <v>4.6174087080352449E-3</v>
      </c>
      <c r="U59">
        <f t="shared" si="14"/>
        <v>4.0894758361662877E-3</v>
      </c>
      <c r="V59">
        <f t="shared" si="14"/>
        <v>3.6572030918458069E-3</v>
      </c>
      <c r="W59">
        <f t="shared" si="14"/>
        <v>3.3761684808906282E-3</v>
      </c>
      <c r="X59">
        <f t="shared" si="14"/>
        <v>3.0733410442115006E-3</v>
      </c>
      <c r="Y59">
        <f t="shared" si="14"/>
        <v>2.8211367889984015E-3</v>
      </c>
      <c r="Z59">
        <f t="shared" si="14"/>
        <v>2.5982189383139784E-3</v>
      </c>
      <c r="AA59">
        <f t="shared" si="14"/>
        <v>2.3845451641868964E-3</v>
      </c>
      <c r="AB59">
        <f t="shared" si="14"/>
        <v>2.193739964635929E-3</v>
      </c>
      <c r="AC59">
        <f t="shared" si="14"/>
        <v>2.02563543976808E-3</v>
      </c>
      <c r="AD59">
        <f t="shared" si="14"/>
        <v>1.8636222655145089E-3</v>
      </c>
      <c r="AE59">
        <f t="shared" si="14"/>
        <v>1.7160290444128894E-3</v>
      </c>
      <c r="AF59">
        <f t="shared" si="14"/>
        <v>1.5841749874288113E-3</v>
      </c>
      <c r="AG59">
        <f t="shared" si="14"/>
        <v>1.4494654469829618E-3</v>
      </c>
    </row>
    <row r="60" spans="2:33" x14ac:dyDescent="0.25">
      <c r="B60" t="s">
        <v>170</v>
      </c>
      <c r="C60">
        <f t="shared" ref="C60:C62" si="15">C14*C$8+SUM(C$55:C$56)*C14/SUM(C$13:C$16,C19:C20)</f>
        <v>5.9193463964062977E-2</v>
      </c>
      <c r="D60">
        <f t="shared" ref="D60:AG60" si="16">D14*D$8+SUM(D$55:D$56)*D14/SUM(D$13:D$16)</f>
        <v>6.9456768719927411E-2</v>
      </c>
      <c r="E60">
        <f t="shared" si="16"/>
        <v>6.169753331736904E-2</v>
      </c>
      <c r="F60">
        <f t="shared" si="16"/>
        <v>5.4719732857388681E-2</v>
      </c>
      <c r="G60">
        <f t="shared" si="16"/>
        <v>5.0583422591032219E-2</v>
      </c>
      <c r="H60">
        <f t="shared" si="16"/>
        <v>4.6547168079619998E-2</v>
      </c>
      <c r="I60">
        <f t="shared" si="16"/>
        <v>4.2971208083083537E-2</v>
      </c>
      <c r="J60">
        <f t="shared" si="16"/>
        <v>3.9385604980698492E-2</v>
      </c>
      <c r="K60">
        <f t="shared" si="16"/>
        <v>3.5719244375475016E-2</v>
      </c>
      <c r="L60">
        <f t="shared" si="16"/>
        <v>3.2196096569268584E-2</v>
      </c>
      <c r="M60">
        <f t="shared" si="16"/>
        <v>2.8920318702374721E-2</v>
      </c>
      <c r="N60">
        <f t="shared" si="16"/>
        <v>2.5579977431760357E-2</v>
      </c>
      <c r="O60">
        <f t="shared" si="16"/>
        <v>2.2915407371388322E-2</v>
      </c>
      <c r="P60">
        <f t="shared" si="16"/>
        <v>1.9691963397017655E-2</v>
      </c>
      <c r="Q60">
        <f t="shared" si="16"/>
        <v>1.7069081271403008E-2</v>
      </c>
      <c r="R60">
        <f t="shared" si="16"/>
        <v>1.4791323032131008E-2</v>
      </c>
      <c r="S60">
        <f t="shared" si="16"/>
        <v>1.2830757701160912E-2</v>
      </c>
      <c r="T60">
        <f t="shared" si="16"/>
        <v>1.1232490645436168E-2</v>
      </c>
      <c r="U60">
        <f t="shared" si="16"/>
        <v>9.9457414932184705E-3</v>
      </c>
      <c r="V60">
        <f t="shared" si="16"/>
        <v>8.9165836304021737E-3</v>
      </c>
      <c r="W60">
        <f t="shared" si="16"/>
        <v>8.2059502829622492E-3</v>
      </c>
      <c r="X60">
        <f t="shared" si="16"/>
        <v>7.4816936444623092E-3</v>
      </c>
      <c r="Y60">
        <f t="shared" si="16"/>
        <v>6.8680853079679726E-3</v>
      </c>
      <c r="Z60">
        <f t="shared" si="16"/>
        <v>6.3222893532469673E-3</v>
      </c>
      <c r="AA60">
        <f t="shared" si="16"/>
        <v>5.8105959334415064E-3</v>
      </c>
      <c r="AB60">
        <f t="shared" si="16"/>
        <v>5.3504289517892793E-3</v>
      </c>
      <c r="AC60">
        <f t="shared" si="16"/>
        <v>4.9399758890760299E-3</v>
      </c>
      <c r="AD60">
        <f t="shared" si="16"/>
        <v>4.5483035674765302E-3</v>
      </c>
      <c r="AE60">
        <f t="shared" si="16"/>
        <v>4.19251162035342E-3</v>
      </c>
      <c r="AF60">
        <f t="shared" si="16"/>
        <v>3.8698231309537545E-3</v>
      </c>
      <c r="AG60">
        <f t="shared" si="16"/>
        <v>3.553652179862568E-3</v>
      </c>
    </row>
    <row r="61" spans="2:33" x14ac:dyDescent="0.25">
      <c r="B61" t="s">
        <v>171</v>
      </c>
      <c r="C61">
        <f t="shared" si="15"/>
        <v>0.18645546561521076</v>
      </c>
      <c r="D61">
        <f t="shared" ref="D61:AG62" si="17">D15*D$8+SUM(D$55:D$56)*D15/SUM(D$13:D$16)</f>
        <v>0.16103493087624035</v>
      </c>
      <c r="E61">
        <f t="shared" si="17"/>
        <v>0.15469911245441073</v>
      </c>
      <c r="F61">
        <f t="shared" si="17"/>
        <v>0.14703197526242973</v>
      </c>
      <c r="G61">
        <f t="shared" si="17"/>
        <v>0.13562092554948718</v>
      </c>
      <c r="H61">
        <f t="shared" si="17"/>
        <v>0.12423647029814006</v>
      </c>
      <c r="I61">
        <f t="shared" si="17"/>
        <v>0.11364600728381453</v>
      </c>
      <c r="J61">
        <f t="shared" si="17"/>
        <v>0.10317051184325882</v>
      </c>
      <c r="K61">
        <f t="shared" si="17"/>
        <v>9.3715618967830983E-2</v>
      </c>
      <c r="L61">
        <f t="shared" si="17"/>
        <v>8.4540175160779454E-2</v>
      </c>
      <c r="M61">
        <f t="shared" si="17"/>
        <v>7.5222349270041178E-2</v>
      </c>
      <c r="N61">
        <f t="shared" si="17"/>
        <v>6.7139133959549763E-2</v>
      </c>
      <c r="O61">
        <f t="shared" si="17"/>
        <v>5.8096628742083954E-2</v>
      </c>
      <c r="P61">
        <f t="shared" si="17"/>
        <v>5.1380921627939939E-2</v>
      </c>
      <c r="Q61">
        <f t="shared" si="17"/>
        <v>4.4592822525645476E-2</v>
      </c>
      <c r="R61">
        <f t="shared" si="17"/>
        <v>3.8583640730749533E-2</v>
      </c>
      <c r="S61">
        <f t="shared" si="17"/>
        <v>3.3551493164866976E-2</v>
      </c>
      <c r="T61">
        <f t="shared" si="17"/>
        <v>2.9307815539797923E-2</v>
      </c>
      <c r="U61">
        <f t="shared" si="17"/>
        <v>2.5852855307564329E-2</v>
      </c>
      <c r="V61">
        <f t="shared" si="17"/>
        <v>2.3341247866208718E-2</v>
      </c>
      <c r="W61">
        <f t="shared" si="17"/>
        <v>2.1150331452829057E-2</v>
      </c>
      <c r="X61">
        <f t="shared" si="17"/>
        <v>1.9411344834090495E-2</v>
      </c>
      <c r="Y61">
        <f t="shared" si="17"/>
        <v>1.7782481143672983E-2</v>
      </c>
      <c r="Z61">
        <f t="shared" si="17"/>
        <v>1.6326475202153069E-2</v>
      </c>
      <c r="AA61">
        <f t="shared" si="17"/>
        <v>1.5071338002788011E-2</v>
      </c>
      <c r="AB61">
        <f t="shared" si="17"/>
        <v>1.389454199914409E-2</v>
      </c>
      <c r="AC61">
        <f t="shared" si="17"/>
        <v>1.2787751461649541E-2</v>
      </c>
      <c r="AD61">
        <f t="shared" si="17"/>
        <v>1.1803521570394262E-2</v>
      </c>
      <c r="AE61">
        <f t="shared" si="17"/>
        <v>1.0889076029728066E-2</v>
      </c>
      <c r="AF61">
        <f t="shared" si="17"/>
        <v>1.0028144935467224E-2</v>
      </c>
      <c r="AG61">
        <f t="shared" si="17"/>
        <v>9.2945301210882823E-3</v>
      </c>
    </row>
    <row r="62" spans="2:33" x14ac:dyDescent="0.25">
      <c r="B62" t="s">
        <v>172</v>
      </c>
      <c r="C62">
        <f t="shared" si="15"/>
        <v>7.7133552902900734E-2</v>
      </c>
      <c r="D62">
        <f t="shared" si="17"/>
        <v>4.8230920078496907E-2</v>
      </c>
      <c r="E62">
        <f t="shared" si="17"/>
        <v>4.6907874942125352E-2</v>
      </c>
      <c r="F62">
        <f t="shared" si="17"/>
        <v>4.6652881082563775E-2</v>
      </c>
      <c r="G62">
        <f t="shared" si="17"/>
        <v>4.2521356558323314E-2</v>
      </c>
      <c r="H62">
        <f t="shared" si="17"/>
        <v>3.8688963374894893E-2</v>
      </c>
      <c r="I62">
        <f t="shared" si="17"/>
        <v>3.4887510513510092E-2</v>
      </c>
      <c r="J62">
        <f t="shared" si="17"/>
        <v>3.1432099237837623E-2</v>
      </c>
      <c r="K62">
        <f t="shared" si="17"/>
        <v>2.8473335984807085E-2</v>
      </c>
      <c r="L62">
        <f t="shared" si="17"/>
        <v>2.5583879849934228E-2</v>
      </c>
      <c r="M62">
        <f t="shared" si="17"/>
        <v>2.2588554779150619E-2</v>
      </c>
      <c r="N62">
        <f t="shared" si="17"/>
        <v>2.0160756345161353E-2</v>
      </c>
      <c r="O62">
        <f t="shared" si="17"/>
        <v>1.7170857674949771E-2</v>
      </c>
      <c r="P62">
        <f t="shared" si="17"/>
        <v>1.5296300283819618E-2</v>
      </c>
      <c r="Q62">
        <f t="shared" si="17"/>
        <v>1.3243808173277503E-2</v>
      </c>
      <c r="R62">
        <f t="shared" si="17"/>
        <v>1.1423540041478771E-2</v>
      </c>
      <c r="S62">
        <f t="shared" si="17"/>
        <v>9.9162940642619421E-3</v>
      </c>
      <c r="T62">
        <f t="shared" si="17"/>
        <v>8.6353479816555292E-3</v>
      </c>
      <c r="U62">
        <f t="shared" si="17"/>
        <v>7.5914012879410436E-3</v>
      </c>
      <c r="V62">
        <f t="shared" si="17"/>
        <v>6.863424012067432E-3</v>
      </c>
      <c r="W62">
        <f t="shared" si="17"/>
        <v>6.1679683933790344E-3</v>
      </c>
      <c r="X62">
        <f t="shared" si="17"/>
        <v>5.66401715976389E-3</v>
      </c>
      <c r="Y62">
        <f t="shared" si="17"/>
        <v>5.1772490439401155E-3</v>
      </c>
      <c r="Z62">
        <f t="shared" si="17"/>
        <v>4.7404495047361841E-3</v>
      </c>
      <c r="AA62">
        <f t="shared" si="17"/>
        <v>4.3774920361468843E-3</v>
      </c>
      <c r="AB62">
        <f t="shared" si="17"/>
        <v>4.0335719532949114E-3</v>
      </c>
      <c r="AC62">
        <f t="shared" si="17"/>
        <v>3.7032645915266488E-3</v>
      </c>
      <c r="AD62">
        <f t="shared" si="17"/>
        <v>3.4175161966828352E-3</v>
      </c>
      <c r="AE62">
        <f t="shared" si="17"/>
        <v>3.1497466485582563E-3</v>
      </c>
      <c r="AF62">
        <f t="shared" si="17"/>
        <v>2.8956714343913162E-3</v>
      </c>
      <c r="AG62">
        <f t="shared" si="17"/>
        <v>2.6941003305248276E-3</v>
      </c>
    </row>
    <row r="63" spans="2:33" x14ac:dyDescent="0.25">
      <c r="B63" t="s">
        <v>188</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2:33" x14ac:dyDescent="0.25">
      <c r="B64" t="s">
        <v>201</v>
      </c>
      <c r="C64">
        <f>C18*C$8+SUM(C$55:C$56)*C18/SUM(C$13:C$16,$C$23:$C$24)</f>
        <v>9.0693932695047524E-2</v>
      </c>
      <c r="D64">
        <f t="shared" ref="D64:AG65" si="18">D18*D$8+SUM(D$55:D$56)*D18/SUM(D$13:D$16,$C$23:$C$24)</f>
        <v>0.15440776130243403</v>
      </c>
      <c r="E64">
        <f t="shared" si="18"/>
        <v>0.14034533430636559</v>
      </c>
      <c r="F64">
        <f t="shared" si="18"/>
        <v>0.12657004334046784</v>
      </c>
      <c r="G64">
        <f t="shared" si="18"/>
        <v>0.11869716902237051</v>
      </c>
      <c r="H64">
        <f t="shared" si="18"/>
        <v>0.11155234307289123</v>
      </c>
      <c r="I64">
        <f t="shared" si="18"/>
        <v>0.10388782497294116</v>
      </c>
      <c r="J64">
        <f t="shared" si="18"/>
        <v>9.6654273211107117E-2</v>
      </c>
      <c r="K64">
        <f t="shared" si="18"/>
        <v>8.8539313984427631E-2</v>
      </c>
      <c r="L64">
        <f t="shared" si="18"/>
        <v>8.0475297119025985E-2</v>
      </c>
      <c r="M64">
        <f t="shared" si="18"/>
        <v>7.2945695420610995E-2</v>
      </c>
      <c r="N64">
        <f t="shared" si="18"/>
        <v>6.4917779106434093E-2</v>
      </c>
      <c r="O64">
        <f t="shared" si="18"/>
        <v>5.8495579126791021E-2</v>
      </c>
      <c r="P64">
        <f t="shared" si="18"/>
        <v>5.0545403803390135E-2</v>
      </c>
      <c r="Q64">
        <f t="shared" si="18"/>
        <v>4.4054547530984742E-2</v>
      </c>
      <c r="R64">
        <f t="shared" si="18"/>
        <v>3.835459596661081E-2</v>
      </c>
      <c r="S64">
        <f t="shared" si="18"/>
        <v>3.3434058741741504E-2</v>
      </c>
      <c r="T64">
        <f t="shared" si="18"/>
        <v>2.9409776503809177E-2</v>
      </c>
      <c r="U64">
        <f t="shared" si="18"/>
        <v>2.6160204804105379E-2</v>
      </c>
      <c r="V64">
        <f t="shared" si="18"/>
        <v>2.3535915834731157E-2</v>
      </c>
      <c r="W64">
        <f t="shared" si="18"/>
        <v>2.1770827998062112E-2</v>
      </c>
      <c r="X64">
        <f t="shared" si="18"/>
        <v>1.9913512460802044E-2</v>
      </c>
      <c r="Y64">
        <f t="shared" si="18"/>
        <v>1.8348752250275338E-2</v>
      </c>
      <c r="Z64">
        <f t="shared" si="18"/>
        <v>1.6950032516778204E-2</v>
      </c>
      <c r="AA64">
        <f t="shared" si="18"/>
        <v>1.5626544725714172E-2</v>
      </c>
      <c r="AB64">
        <f t="shared" si="18"/>
        <v>1.4435758615897853E-2</v>
      </c>
      <c r="AC64">
        <f t="shared" si="18"/>
        <v>1.3369877628414023E-2</v>
      </c>
      <c r="AD64">
        <f t="shared" si="18"/>
        <v>1.2344434785396992E-2</v>
      </c>
      <c r="AE64">
        <f t="shared" si="18"/>
        <v>1.1405762945326338E-2</v>
      </c>
      <c r="AF64">
        <f t="shared" si="18"/>
        <v>1.0558504244028584E-2</v>
      </c>
      <c r="AG64">
        <f t="shared" si="18"/>
        <v>9.7142253814612757E-3</v>
      </c>
    </row>
    <row r="65" spans="2:33" x14ac:dyDescent="0.25">
      <c r="B65" t="s">
        <v>202</v>
      </c>
      <c r="C65">
        <f>C19*C$8+SUM(C$55:C$56)*C19/SUM(C$13:C$16,$C$23:$C$24)</f>
        <v>2.5215672665021775E-2</v>
      </c>
      <c r="D65">
        <f t="shared" si="18"/>
        <v>2.6634977569593959E-2</v>
      </c>
      <c r="E65">
        <f t="shared" si="18"/>
        <v>2.6891078382860936E-2</v>
      </c>
      <c r="F65">
        <f t="shared" si="18"/>
        <v>2.6515859541712528E-2</v>
      </c>
      <c r="G65">
        <f t="shared" si="18"/>
        <v>2.5054724229657346E-2</v>
      </c>
      <c r="H65">
        <f t="shared" si="18"/>
        <v>2.3538167996658178E-2</v>
      </c>
      <c r="I65">
        <f t="shared" si="18"/>
        <v>2.1929361379105731E-2</v>
      </c>
      <c r="J65">
        <f t="shared" si="18"/>
        <v>2.0354303407375311E-2</v>
      </c>
      <c r="K65">
        <f t="shared" si="18"/>
        <v>1.8762353762751517E-2</v>
      </c>
      <c r="L65">
        <f t="shared" si="18"/>
        <v>1.715020668047974E-2</v>
      </c>
      <c r="M65">
        <f t="shared" si="18"/>
        <v>1.5452391353925989E-2</v>
      </c>
      <c r="N65">
        <f t="shared" si="18"/>
        <v>1.39266508295672E-2</v>
      </c>
      <c r="O65">
        <f t="shared" si="18"/>
        <v>1.2203023401909567E-2</v>
      </c>
      <c r="P65">
        <f t="shared" si="18"/>
        <v>1.0868640498597124E-2</v>
      </c>
      <c r="Q65">
        <f t="shared" si="18"/>
        <v>9.5204471976864918E-3</v>
      </c>
      <c r="R65">
        <f t="shared" si="18"/>
        <v>8.3023027061849951E-3</v>
      </c>
      <c r="S65">
        <f t="shared" si="18"/>
        <v>7.27225533375357E-3</v>
      </c>
      <c r="T65">
        <f t="shared" si="18"/>
        <v>6.3986871711394855E-3</v>
      </c>
      <c r="U65">
        <f t="shared" si="18"/>
        <v>5.6828229938776379E-3</v>
      </c>
      <c r="V65">
        <f t="shared" si="18"/>
        <v>5.1604049365667213E-3</v>
      </c>
      <c r="W65">
        <f t="shared" si="18"/>
        <v>4.7106956705957976E-3</v>
      </c>
      <c r="X65">
        <f t="shared" si="18"/>
        <v>4.3441166065116745E-3</v>
      </c>
      <c r="Y65">
        <f t="shared" si="18"/>
        <v>4.0024674977000912E-3</v>
      </c>
      <c r="Z65">
        <f t="shared" si="18"/>
        <v>3.6935002288779151E-3</v>
      </c>
      <c r="AA65">
        <f t="shared" si="18"/>
        <v>3.4256212989030605E-3</v>
      </c>
      <c r="AB65">
        <f t="shared" si="18"/>
        <v>3.1734034675719616E-3</v>
      </c>
      <c r="AC65">
        <f t="shared" si="18"/>
        <v>2.9349665586503029E-3</v>
      </c>
      <c r="AD65">
        <f t="shared" si="18"/>
        <v>2.7208718950283398E-3</v>
      </c>
      <c r="AE65">
        <f t="shared" si="18"/>
        <v>2.5202564140662338E-3</v>
      </c>
      <c r="AF65">
        <f t="shared" si="18"/>
        <v>2.3312865228310503E-3</v>
      </c>
      <c r="AG65">
        <f t="shared" si="18"/>
        <v>2.1704546023472602E-3</v>
      </c>
    </row>
    <row r="66" spans="2:33" x14ac:dyDescent="0.25">
      <c r="B66" t="s">
        <v>167</v>
      </c>
      <c r="C66">
        <f t="shared" ref="C66:AG73" si="19">C22*C$9</f>
        <v>2.274900970103395E-2</v>
      </c>
      <c r="D66">
        <f t="shared" si="19"/>
        <v>1.8370294112090315E-2</v>
      </c>
      <c r="E66">
        <f t="shared" si="19"/>
        <v>2.0361194625263344E-2</v>
      </c>
      <c r="F66">
        <f t="shared" si="19"/>
        <v>2.2450720112336117E-2</v>
      </c>
      <c r="G66">
        <f t="shared" si="19"/>
        <v>2.3557342159055125E-2</v>
      </c>
      <c r="H66">
        <f t="shared" si="19"/>
        <v>2.4524873234540646E-2</v>
      </c>
      <c r="I66">
        <f t="shared" si="19"/>
        <v>2.5386599202232987E-2</v>
      </c>
      <c r="J66">
        <f t="shared" si="19"/>
        <v>2.623819056468735E-2</v>
      </c>
      <c r="K66">
        <f t="shared" si="19"/>
        <v>2.7209558819986601E-2</v>
      </c>
      <c r="L66">
        <f t="shared" si="19"/>
        <v>2.8175113562323603E-2</v>
      </c>
      <c r="M66">
        <f t="shared" si="19"/>
        <v>2.8928259899488665E-2</v>
      </c>
      <c r="N66">
        <f t="shared" si="19"/>
        <v>2.9959318675898607E-2</v>
      </c>
      <c r="O66">
        <f t="shared" si="19"/>
        <v>3.0349407250933012E-2</v>
      </c>
      <c r="P66">
        <f t="shared" si="19"/>
        <v>3.1526475284873262E-2</v>
      </c>
      <c r="Q66">
        <f t="shared" si="19"/>
        <v>3.2332324130472108E-2</v>
      </c>
      <c r="R66">
        <f t="shared" si="19"/>
        <v>3.2959286263147404E-2</v>
      </c>
      <c r="S66">
        <f t="shared" si="19"/>
        <v>3.3484731900087036E-2</v>
      </c>
      <c r="T66">
        <f t="shared" si="19"/>
        <v>3.38688710499081E-2</v>
      </c>
      <c r="U66">
        <f t="shared" si="19"/>
        <v>3.4132217568904416E-2</v>
      </c>
      <c r="V66">
        <f t="shared" si="19"/>
        <v>3.4527357804256094E-2</v>
      </c>
      <c r="W66">
        <f t="shared" si="19"/>
        <v>3.439694997751213E-2</v>
      </c>
      <c r="X66">
        <f t="shared" si="19"/>
        <v>3.47011278902086E-2</v>
      </c>
      <c r="Y66">
        <f t="shared" si="19"/>
        <v>3.4805637935455443E-2</v>
      </c>
      <c r="Z66">
        <f t="shared" si="19"/>
        <v>3.4883292486503223E-2</v>
      </c>
      <c r="AA66">
        <f t="shared" si="19"/>
        <v>3.5082054335912612E-2</v>
      </c>
      <c r="AB66">
        <f t="shared" si="19"/>
        <v>3.5217436777287427E-2</v>
      </c>
      <c r="AC66">
        <f t="shared" si="19"/>
        <v>3.5253130623320993E-2</v>
      </c>
      <c r="AD66">
        <f t="shared" si="19"/>
        <v>3.5387186727233517E-2</v>
      </c>
      <c r="AE66">
        <f t="shared" si="19"/>
        <v>3.5484576975161615E-2</v>
      </c>
      <c r="AF66">
        <f t="shared" si="19"/>
        <v>3.5510335382514545E-2</v>
      </c>
      <c r="AG66">
        <f t="shared" si="19"/>
        <v>3.5781603417401227E-2</v>
      </c>
    </row>
    <row r="67" spans="2:33" x14ac:dyDescent="0.25">
      <c r="B67" t="s">
        <v>174</v>
      </c>
      <c r="C67">
        <f t="shared" si="19"/>
        <v>0.10456780688130277</v>
      </c>
      <c r="D67">
        <f t="shared" si="19"/>
        <v>0.12222555866228121</v>
      </c>
      <c r="E67">
        <f t="shared" si="19"/>
        <v>0.13223248613778721</v>
      </c>
      <c r="F67">
        <f t="shared" si="19"/>
        <v>0.1388666293592635</v>
      </c>
      <c r="G67">
        <f t="shared" si="19"/>
        <v>0.14704462679266939</v>
      </c>
      <c r="H67">
        <f t="shared" si="19"/>
        <v>0.15495168866819375</v>
      </c>
      <c r="I67">
        <f t="shared" si="19"/>
        <v>0.16269779486440467</v>
      </c>
      <c r="J67">
        <f t="shared" si="19"/>
        <v>0.17022869235651938</v>
      </c>
      <c r="K67">
        <f t="shared" si="19"/>
        <v>0.17731574120173343</v>
      </c>
      <c r="L67">
        <f t="shared" si="19"/>
        <v>0.18433632861481236</v>
      </c>
      <c r="M67">
        <f t="shared" si="19"/>
        <v>0.19128223061738453</v>
      </c>
      <c r="N67">
        <f t="shared" si="19"/>
        <v>0.19775192652585991</v>
      </c>
      <c r="O67">
        <f t="shared" si="19"/>
        <v>0.20438395258337833</v>
      </c>
      <c r="P67">
        <f t="shared" si="19"/>
        <v>0.21012055641922198</v>
      </c>
      <c r="Q67">
        <f t="shared" si="19"/>
        <v>0.21561455131171056</v>
      </c>
      <c r="R67">
        <f t="shared" si="19"/>
        <v>0.22047051975336568</v>
      </c>
      <c r="S67">
        <f t="shared" si="19"/>
        <v>0.22469036770281142</v>
      </c>
      <c r="T67">
        <f t="shared" si="19"/>
        <v>0.22813208774942592</v>
      </c>
      <c r="U67">
        <f t="shared" si="19"/>
        <v>0.23105783024509943</v>
      </c>
      <c r="V67">
        <f t="shared" si="19"/>
        <v>0.23319082790247628</v>
      </c>
      <c r="W67">
        <f t="shared" si="19"/>
        <v>0.23516846767041799</v>
      </c>
      <c r="X67">
        <f t="shared" si="19"/>
        <v>0.23679425988604155</v>
      </c>
      <c r="Y67">
        <f t="shared" si="19"/>
        <v>0.23826432566195865</v>
      </c>
      <c r="Z67">
        <f t="shared" si="19"/>
        <v>0.23966746576249573</v>
      </c>
      <c r="AA67">
        <f t="shared" si="19"/>
        <v>0.24084978338033311</v>
      </c>
      <c r="AB67">
        <f t="shared" si="19"/>
        <v>0.24192543556964649</v>
      </c>
      <c r="AC67">
        <f t="shared" si="19"/>
        <v>0.24299184234539264</v>
      </c>
      <c r="AD67">
        <f t="shared" si="19"/>
        <v>0.24394647069742259</v>
      </c>
      <c r="AE67">
        <f t="shared" si="19"/>
        <v>0.24482050411739306</v>
      </c>
      <c r="AF67">
        <f t="shared" si="19"/>
        <v>0.24567510363114864</v>
      </c>
      <c r="AG67">
        <f t="shared" si="19"/>
        <v>0.24626898794955171</v>
      </c>
    </row>
    <row r="68" spans="2:33" x14ac:dyDescent="0.25">
      <c r="B68" t="s">
        <v>175</v>
      </c>
      <c r="C68">
        <f t="shared" si="19"/>
        <v>1.5858037257460773E-2</v>
      </c>
      <c r="D68">
        <f t="shared" si="19"/>
        <v>7.2351506947234646E-3</v>
      </c>
      <c r="E68">
        <f t="shared" si="19"/>
        <v>7.5325117936844302E-3</v>
      </c>
      <c r="F68">
        <f t="shared" si="19"/>
        <v>7.6012150101032409E-3</v>
      </c>
      <c r="G68">
        <f t="shared" si="19"/>
        <v>7.9875529671351413E-3</v>
      </c>
      <c r="H68">
        <f t="shared" si="19"/>
        <v>8.440617446701236E-3</v>
      </c>
      <c r="I68">
        <f t="shared" si="19"/>
        <v>8.8701931662031226E-3</v>
      </c>
      <c r="J68">
        <f t="shared" si="19"/>
        <v>9.2939088159066634E-3</v>
      </c>
      <c r="K68">
        <f t="shared" si="19"/>
        <v>9.6463497076878599E-3</v>
      </c>
      <c r="L68">
        <f t="shared" si="19"/>
        <v>1.0003834167147174E-2</v>
      </c>
      <c r="M68">
        <f t="shared" si="19"/>
        <v>1.0421720757344623E-2</v>
      </c>
      <c r="N68">
        <f t="shared" si="19"/>
        <v>1.0701117985035835E-2</v>
      </c>
      <c r="O68">
        <f t="shared" si="19"/>
        <v>1.1182023212142714E-2</v>
      </c>
      <c r="P68">
        <f t="shared" si="19"/>
        <v>1.1354856093516762E-2</v>
      </c>
      <c r="Q68">
        <f t="shared" si="19"/>
        <v>1.1655964269373462E-2</v>
      </c>
      <c r="R68">
        <f t="shared" si="19"/>
        <v>1.190038954396515E-2</v>
      </c>
      <c r="S68">
        <f t="shared" si="19"/>
        <v>1.2094730727336217E-2</v>
      </c>
      <c r="T68">
        <f t="shared" si="19"/>
        <v>1.2263969917965793E-2</v>
      </c>
      <c r="U68">
        <f t="shared" si="19"/>
        <v>1.2445525742167464E-2</v>
      </c>
      <c r="V68">
        <f t="shared" si="19"/>
        <v>1.2499471032171878E-2</v>
      </c>
      <c r="W68">
        <f t="shared" si="19"/>
        <v>1.269125535726429E-2</v>
      </c>
      <c r="X68">
        <f t="shared" si="19"/>
        <v>1.2716285899016869E-2</v>
      </c>
      <c r="Y68">
        <f t="shared" si="19"/>
        <v>1.2796493500078518E-2</v>
      </c>
      <c r="Z68">
        <f t="shared" si="19"/>
        <v>1.2873392295910778E-2</v>
      </c>
      <c r="AA68">
        <f t="shared" si="19"/>
        <v>1.2894843360887991E-2</v>
      </c>
      <c r="AB68">
        <f t="shared" si="19"/>
        <v>1.2933316429811844E-2</v>
      </c>
      <c r="AC68">
        <f t="shared" si="19"/>
        <v>1.2999989455930444E-2</v>
      </c>
      <c r="AD68">
        <f t="shared" si="19"/>
        <v>1.3025153339933333E-2</v>
      </c>
      <c r="AE68">
        <f t="shared" si="19"/>
        <v>1.3054833397406432E-2</v>
      </c>
      <c r="AF68">
        <f t="shared" si="19"/>
        <v>1.3106544681548234E-2</v>
      </c>
      <c r="AG68">
        <f t="shared" si="19"/>
        <v>1.3071423491739096E-2</v>
      </c>
    </row>
    <row r="69" spans="2:33" x14ac:dyDescent="0.25">
      <c r="B69" t="s">
        <v>176</v>
      </c>
      <c r="C69">
        <f t="shared" si="19"/>
        <v>2.2297885188948575E-2</v>
      </c>
      <c r="D69">
        <f t="shared" si="19"/>
        <v>3.5128369885445855E-2</v>
      </c>
      <c r="E69">
        <f t="shared" si="19"/>
        <v>3.7094611628419892E-2</v>
      </c>
      <c r="F69">
        <f t="shared" si="19"/>
        <v>3.8412444339223528E-2</v>
      </c>
      <c r="G69">
        <f t="shared" si="19"/>
        <v>4.0076527461532355E-2</v>
      </c>
      <c r="H69">
        <f t="shared" si="19"/>
        <v>4.1739929690278225E-2</v>
      </c>
      <c r="I69">
        <f t="shared" si="19"/>
        <v>4.334258180454504E-2</v>
      </c>
      <c r="J69">
        <f t="shared" si="19"/>
        <v>4.4914761218567301E-2</v>
      </c>
      <c r="K69">
        <f t="shared" si="19"/>
        <v>4.6421420624014588E-2</v>
      </c>
      <c r="L69">
        <f t="shared" si="19"/>
        <v>4.7918573733918904E-2</v>
      </c>
      <c r="M69">
        <f t="shared" si="19"/>
        <v>4.9406353494467099E-2</v>
      </c>
      <c r="N69">
        <f t="shared" si="19"/>
        <v>5.0788148189471805E-2</v>
      </c>
      <c r="O69">
        <f t="shared" si="19"/>
        <v>5.2204633790640845E-2</v>
      </c>
      <c r="P69">
        <f t="shared" si="19"/>
        <v>5.342914758233528E-2</v>
      </c>
      <c r="Q69">
        <f t="shared" si="19"/>
        <v>5.4741953480508233E-2</v>
      </c>
      <c r="R69">
        <f t="shared" si="19"/>
        <v>5.5788650045523379E-2</v>
      </c>
      <c r="S69">
        <f t="shared" si="19"/>
        <v>5.661229719996317E-2</v>
      </c>
      <c r="T69">
        <f t="shared" si="19"/>
        <v>5.7304954336742417E-2</v>
      </c>
      <c r="U69">
        <f t="shared" si="19"/>
        <v>5.775881498011419E-2</v>
      </c>
      <c r="V69">
        <f t="shared" si="19"/>
        <v>5.8119117289979427E-2</v>
      </c>
      <c r="W69">
        <f t="shared" si="19"/>
        <v>5.8439528538843759E-2</v>
      </c>
      <c r="X69">
        <f t="shared" si="19"/>
        <v>5.8671272117426891E-2</v>
      </c>
      <c r="Y69">
        <f t="shared" si="19"/>
        <v>5.8886947201216469E-2</v>
      </c>
      <c r="Z69">
        <f t="shared" si="19"/>
        <v>5.9083509573978919E-2</v>
      </c>
      <c r="AA69">
        <f t="shared" si="19"/>
        <v>5.9236637052335346E-2</v>
      </c>
      <c r="AB69">
        <f t="shared" si="19"/>
        <v>5.938077331081619E-2</v>
      </c>
      <c r="AC69">
        <f t="shared" si="19"/>
        <v>5.9504804254843252E-2</v>
      </c>
      <c r="AD69">
        <f t="shared" si="19"/>
        <v>5.9612387253519694E-2</v>
      </c>
      <c r="AE69">
        <f t="shared" si="19"/>
        <v>5.9725460056768154E-2</v>
      </c>
      <c r="AF69">
        <f t="shared" si="19"/>
        <v>5.9816227045173455E-2</v>
      </c>
      <c r="AG69">
        <f t="shared" si="19"/>
        <v>5.9886367168502978E-2</v>
      </c>
    </row>
    <row r="70" spans="2:33" x14ac:dyDescent="0.25">
      <c r="B70" t="s">
        <v>177</v>
      </c>
      <c r="C70">
        <f t="shared" si="19"/>
        <v>2.6941993564831866E-2</v>
      </c>
      <c r="D70">
        <f t="shared" si="19"/>
        <v>1.4312550767806605E-2</v>
      </c>
      <c r="E70">
        <f t="shared" si="19"/>
        <v>1.4760877401677612E-2</v>
      </c>
      <c r="F70">
        <f t="shared" si="19"/>
        <v>1.5786818006883873E-2</v>
      </c>
      <c r="G70">
        <f t="shared" si="19"/>
        <v>1.6394232539775989E-2</v>
      </c>
      <c r="H70">
        <f t="shared" si="19"/>
        <v>1.6980961842283471E-2</v>
      </c>
      <c r="I70">
        <f t="shared" si="19"/>
        <v>1.7527218263937536E-2</v>
      </c>
      <c r="J70">
        <f t="shared" si="19"/>
        <v>1.806051740449988E-2</v>
      </c>
      <c r="K70">
        <f t="shared" si="19"/>
        <v>1.8635913675241037E-2</v>
      </c>
      <c r="L70">
        <f t="shared" si="19"/>
        <v>1.9192784495606068E-2</v>
      </c>
      <c r="M70">
        <f t="shared" si="19"/>
        <v>1.9707118486231596E-2</v>
      </c>
      <c r="N70">
        <f t="shared" si="19"/>
        <v>2.0238066717992616E-2</v>
      </c>
      <c r="O70">
        <f t="shared" si="19"/>
        <v>2.0670786210004264E-2</v>
      </c>
      <c r="P70">
        <f t="shared" si="19"/>
        <v>2.1183818801931476E-2</v>
      </c>
      <c r="Q70">
        <f t="shared" si="19"/>
        <v>2.1570151855271724E-2</v>
      </c>
      <c r="R70">
        <f t="shared" si="19"/>
        <v>2.1913639374105839E-2</v>
      </c>
      <c r="S70">
        <f t="shared" si="19"/>
        <v>2.2198637511418103E-2</v>
      </c>
      <c r="T70">
        <f t="shared" si="19"/>
        <v>2.2428305404155763E-2</v>
      </c>
      <c r="U70">
        <f t="shared" si="19"/>
        <v>2.2593908328844101E-2</v>
      </c>
      <c r="V70">
        <f t="shared" si="19"/>
        <v>2.2735983855031571E-2</v>
      </c>
      <c r="W70">
        <f t="shared" si="19"/>
        <v>2.2764792254745848E-2</v>
      </c>
      <c r="X70">
        <f t="shared" si="19"/>
        <v>2.2840376416333963E-2</v>
      </c>
      <c r="Y70">
        <f t="shared" si="19"/>
        <v>2.2889846395383735E-2</v>
      </c>
      <c r="Z70">
        <f t="shared" si="19"/>
        <v>2.2919565891908758E-2</v>
      </c>
      <c r="AA70">
        <f t="shared" si="19"/>
        <v>2.2966479043760819E-2</v>
      </c>
      <c r="AB70">
        <f t="shared" si="19"/>
        <v>2.3003479226345054E-2</v>
      </c>
      <c r="AC70">
        <f t="shared" si="19"/>
        <v>2.302123709381176E-2</v>
      </c>
      <c r="AD70">
        <f t="shared" si="19"/>
        <v>2.3047979065540031E-2</v>
      </c>
      <c r="AE70">
        <f t="shared" si="19"/>
        <v>2.3067028578614132E-2</v>
      </c>
      <c r="AF70">
        <f t="shared" si="19"/>
        <v>2.3075678460117859E-2</v>
      </c>
      <c r="AG70">
        <f t="shared" si="19"/>
        <v>2.3121802355702763E-2</v>
      </c>
    </row>
    <row r="71" spans="2:33" x14ac:dyDescent="0.25">
      <c r="B71" t="s">
        <v>178</v>
      </c>
      <c r="C71">
        <f t="shared" si="19"/>
        <v>2.6037161838916332E-2</v>
      </c>
      <c r="D71">
        <f t="shared" si="19"/>
        <v>2.5801518474431524E-2</v>
      </c>
      <c r="E71">
        <f t="shared" si="19"/>
        <v>2.6653283663459537E-2</v>
      </c>
      <c r="F71">
        <f t="shared" si="19"/>
        <v>2.8103853676072408E-2</v>
      </c>
      <c r="G71">
        <f t="shared" si="19"/>
        <v>2.9379969115250724E-2</v>
      </c>
      <c r="H71">
        <f t="shared" si="19"/>
        <v>3.0576060315502609E-2</v>
      </c>
      <c r="I71">
        <f t="shared" si="19"/>
        <v>3.1769426869394983E-2</v>
      </c>
      <c r="J71">
        <f t="shared" si="19"/>
        <v>3.2924195976829836E-2</v>
      </c>
      <c r="K71">
        <f t="shared" si="19"/>
        <v>3.406856300676523E-2</v>
      </c>
      <c r="L71">
        <f t="shared" si="19"/>
        <v>3.5177932203035646E-2</v>
      </c>
      <c r="M71">
        <f t="shared" si="19"/>
        <v>3.6287695188330603E-2</v>
      </c>
      <c r="N71">
        <f t="shared" si="19"/>
        <v>3.729834117625342E-2</v>
      </c>
      <c r="O71">
        <f t="shared" si="19"/>
        <v>3.8360376530685011E-2</v>
      </c>
      <c r="P71">
        <f t="shared" si="19"/>
        <v>3.92583952934355E-2</v>
      </c>
      <c r="Q71">
        <f t="shared" si="19"/>
        <v>4.0053247920140006E-2</v>
      </c>
      <c r="R71">
        <f t="shared" si="19"/>
        <v>4.0777272468145394E-2</v>
      </c>
      <c r="S71">
        <f t="shared" si="19"/>
        <v>4.1385146213915057E-2</v>
      </c>
      <c r="T71">
        <f t="shared" si="19"/>
        <v>4.1886298921957235E-2</v>
      </c>
      <c r="U71">
        <f t="shared" si="19"/>
        <v>4.2290588450401456E-2</v>
      </c>
      <c r="V71">
        <f t="shared" si="19"/>
        <v>4.2564170044350633E-2</v>
      </c>
      <c r="W71">
        <f t="shared" si="19"/>
        <v>4.2802816265902259E-2</v>
      </c>
      <c r="X71">
        <f t="shared" si="19"/>
        <v>4.2962891838357123E-2</v>
      </c>
      <c r="Y71">
        <f t="shared" si="19"/>
        <v>4.3128473299430155E-2</v>
      </c>
      <c r="Z71">
        <f t="shared" si="19"/>
        <v>4.3267999635207104E-2</v>
      </c>
      <c r="AA71">
        <f t="shared" si="19"/>
        <v>4.337737079515102E-2</v>
      </c>
      <c r="AB71">
        <f t="shared" si="19"/>
        <v>4.348702946293434E-2</v>
      </c>
      <c r="AC71">
        <f t="shared" si="19"/>
        <v>4.3592954554728461E-2</v>
      </c>
      <c r="AD71">
        <f t="shared" si="19"/>
        <v>4.3678391787969666E-2</v>
      </c>
      <c r="AE71">
        <f t="shared" si="19"/>
        <v>4.3758767837161469E-2</v>
      </c>
      <c r="AF71">
        <f t="shared" si="19"/>
        <v>4.3836923980306058E-2</v>
      </c>
      <c r="AG71">
        <f t="shared" si="19"/>
        <v>4.3885495894335755E-2</v>
      </c>
    </row>
    <row r="72" spans="2:33" x14ac:dyDescent="0.25">
      <c r="B72" t="s">
        <v>201</v>
      </c>
      <c r="C72">
        <f t="shared" si="19"/>
        <v>0.12499395732627798</v>
      </c>
      <c r="D72">
        <f t="shared" si="19"/>
        <v>8.5032171913091412E-2</v>
      </c>
      <c r="E72">
        <f t="shared" si="19"/>
        <v>9.0348055177042058E-2</v>
      </c>
      <c r="F72">
        <f t="shared" si="19"/>
        <v>9.7488143935093904E-2</v>
      </c>
      <c r="G72">
        <f t="shared" si="19"/>
        <v>0.10288420541899006</v>
      </c>
      <c r="H72">
        <f t="shared" si="19"/>
        <v>0.10800325759107407</v>
      </c>
      <c r="I72">
        <f t="shared" si="19"/>
        <v>0.11282425176326823</v>
      </c>
      <c r="J72">
        <f t="shared" si="19"/>
        <v>0.11748198761437295</v>
      </c>
      <c r="K72">
        <f t="shared" si="19"/>
        <v>0.12221208824330614</v>
      </c>
      <c r="L72">
        <f t="shared" si="19"/>
        <v>0.12681573417591338</v>
      </c>
      <c r="M72">
        <f t="shared" si="19"/>
        <v>0.13121663181448578</v>
      </c>
      <c r="N72">
        <f t="shared" si="19"/>
        <v>0.1355556851988329</v>
      </c>
      <c r="O72">
        <f t="shared" si="19"/>
        <v>0.13939440555654259</v>
      </c>
      <c r="P72">
        <f t="shared" si="19"/>
        <v>0.14346492880098982</v>
      </c>
      <c r="Q72">
        <f t="shared" si="19"/>
        <v>0.14688656230755956</v>
      </c>
      <c r="R72">
        <f t="shared" si="19"/>
        <v>0.14993516742580465</v>
      </c>
      <c r="S72">
        <f t="shared" si="19"/>
        <v>0.15258385075613987</v>
      </c>
      <c r="T72">
        <f t="shared" si="19"/>
        <v>0.15476501974574153</v>
      </c>
      <c r="U72">
        <f t="shared" si="19"/>
        <v>0.15654942994960885</v>
      </c>
      <c r="V72">
        <f t="shared" si="19"/>
        <v>0.15804144575621709</v>
      </c>
      <c r="W72">
        <f t="shared" si="19"/>
        <v>0.15895214121543921</v>
      </c>
      <c r="X72">
        <f t="shared" si="19"/>
        <v>0.15998312225848388</v>
      </c>
      <c r="Y72">
        <f t="shared" si="19"/>
        <v>0.16085807592902121</v>
      </c>
      <c r="Z72">
        <f t="shared" si="19"/>
        <v>0.16159331111926331</v>
      </c>
      <c r="AA72">
        <f t="shared" si="19"/>
        <v>0.16236599271153931</v>
      </c>
      <c r="AB72">
        <f t="shared" si="19"/>
        <v>0.1630702246371501</v>
      </c>
      <c r="AC72">
        <f t="shared" si="19"/>
        <v>0.16366636718170235</v>
      </c>
      <c r="AD72">
        <f t="shared" si="19"/>
        <v>0.16426812958857567</v>
      </c>
      <c r="AE72">
        <f t="shared" si="19"/>
        <v>0.16482375480385739</v>
      </c>
      <c r="AF72">
        <f t="shared" si="19"/>
        <v>0.16529962082981217</v>
      </c>
      <c r="AG72">
        <f t="shared" si="19"/>
        <v>0.16591601961906396</v>
      </c>
    </row>
    <row r="73" spans="2:33" x14ac:dyDescent="0.25">
      <c r="B73" t="s">
        <v>202</v>
      </c>
      <c r="C73">
        <f t="shared" si="19"/>
        <v>0.19686834240164602</v>
      </c>
      <c r="D73">
        <f t="shared" si="19"/>
        <v>0.20553927506200295</v>
      </c>
      <c r="E73">
        <f t="shared" si="19"/>
        <v>0.21688396044242869</v>
      </c>
      <c r="F73">
        <f t="shared" si="19"/>
        <v>0.22981799103715503</v>
      </c>
      <c r="G73">
        <f t="shared" si="19"/>
        <v>0.24184454928552798</v>
      </c>
      <c r="H73">
        <f t="shared" si="19"/>
        <v>0.25332111100256877</v>
      </c>
      <c r="I73">
        <f t="shared" si="19"/>
        <v>0.26467030767113275</v>
      </c>
      <c r="J73">
        <f t="shared" si="19"/>
        <v>0.27565199709737614</v>
      </c>
      <c r="K73">
        <f t="shared" si="19"/>
        <v>0.28638340139025659</v>
      </c>
      <c r="L73">
        <f t="shared" si="19"/>
        <v>0.29684495127175614</v>
      </c>
      <c r="M73">
        <f t="shared" si="19"/>
        <v>0.30720214968495735</v>
      </c>
      <c r="N73">
        <f t="shared" si="19"/>
        <v>0.31680198896794626</v>
      </c>
      <c r="O73">
        <f t="shared" si="19"/>
        <v>0.32634841548016674</v>
      </c>
      <c r="P73">
        <f t="shared" si="19"/>
        <v>0.33484511582180948</v>
      </c>
      <c r="Q73">
        <f t="shared" si="19"/>
        <v>0.34257750633283163</v>
      </c>
      <c r="R73">
        <f t="shared" si="19"/>
        <v>0.34953668714527164</v>
      </c>
      <c r="S73">
        <f t="shared" si="19"/>
        <v>0.35538508278888364</v>
      </c>
      <c r="T73">
        <f t="shared" ref="T73:AG73" si="20">T29*T$9</f>
        <v>0.36037688859382905</v>
      </c>
      <c r="U73">
        <f t="shared" si="20"/>
        <v>0.36440912124423597</v>
      </c>
      <c r="V73">
        <f t="shared" si="20"/>
        <v>0.36735121435057694</v>
      </c>
      <c r="W73">
        <f t="shared" si="20"/>
        <v>0.36987031956756294</v>
      </c>
      <c r="X73">
        <f t="shared" si="20"/>
        <v>0.37187098630876336</v>
      </c>
      <c r="Y73">
        <f t="shared" si="20"/>
        <v>0.37376515837899477</v>
      </c>
      <c r="Z73">
        <f t="shared" si="20"/>
        <v>0.37544633316697801</v>
      </c>
      <c r="AA73">
        <f t="shared" si="20"/>
        <v>0.37686813286069654</v>
      </c>
      <c r="AB73">
        <f t="shared" si="20"/>
        <v>0.37821315857576432</v>
      </c>
      <c r="AC73">
        <f t="shared" si="20"/>
        <v>0.3794978357889443</v>
      </c>
      <c r="AD73">
        <f t="shared" si="20"/>
        <v>0.38060379320450566</v>
      </c>
      <c r="AE73">
        <f t="shared" si="20"/>
        <v>0.38163928144681386</v>
      </c>
      <c r="AF73">
        <f t="shared" si="20"/>
        <v>0.38264138209034693</v>
      </c>
      <c r="AG73">
        <f t="shared" si="20"/>
        <v>0.38340289899091201</v>
      </c>
    </row>
    <row r="76" spans="2:33" x14ac:dyDescent="0.25">
      <c r="B76" t="s">
        <v>203</v>
      </c>
    </row>
    <row r="77" spans="2:33" x14ac:dyDescent="0.25">
      <c r="B77" s="1" t="s">
        <v>189</v>
      </c>
      <c r="C77">
        <f>C3</f>
        <v>2020</v>
      </c>
      <c r="D77">
        <f t="shared" ref="D77:AG77" si="21">D3</f>
        <v>2021</v>
      </c>
      <c r="E77">
        <f t="shared" si="21"/>
        <v>2022</v>
      </c>
      <c r="F77">
        <f t="shared" si="21"/>
        <v>2023</v>
      </c>
      <c r="G77">
        <f t="shared" si="21"/>
        <v>2024</v>
      </c>
      <c r="H77">
        <f t="shared" si="21"/>
        <v>2025</v>
      </c>
      <c r="I77">
        <f t="shared" si="21"/>
        <v>2026</v>
      </c>
      <c r="J77">
        <f t="shared" si="21"/>
        <v>2027</v>
      </c>
      <c r="K77">
        <f t="shared" si="21"/>
        <v>2028</v>
      </c>
      <c r="L77">
        <f t="shared" si="21"/>
        <v>2029</v>
      </c>
      <c r="M77">
        <f t="shared" si="21"/>
        <v>2030</v>
      </c>
      <c r="N77">
        <f t="shared" si="21"/>
        <v>2031</v>
      </c>
      <c r="O77">
        <f t="shared" si="21"/>
        <v>2032</v>
      </c>
      <c r="P77">
        <f t="shared" si="21"/>
        <v>2033</v>
      </c>
      <c r="Q77">
        <f t="shared" si="21"/>
        <v>2034</v>
      </c>
      <c r="R77">
        <f t="shared" si="21"/>
        <v>2035</v>
      </c>
      <c r="S77">
        <f t="shared" si="21"/>
        <v>2036</v>
      </c>
      <c r="T77">
        <f t="shared" si="21"/>
        <v>2037</v>
      </c>
      <c r="U77">
        <f t="shared" si="21"/>
        <v>2038</v>
      </c>
      <c r="V77">
        <f t="shared" si="21"/>
        <v>2039</v>
      </c>
      <c r="W77">
        <f t="shared" si="21"/>
        <v>2040</v>
      </c>
      <c r="X77">
        <f t="shared" si="21"/>
        <v>2041</v>
      </c>
      <c r="Y77">
        <f t="shared" si="21"/>
        <v>2042</v>
      </c>
      <c r="Z77">
        <f t="shared" si="21"/>
        <v>2043</v>
      </c>
      <c r="AA77">
        <f t="shared" si="21"/>
        <v>2044</v>
      </c>
      <c r="AB77">
        <f t="shared" si="21"/>
        <v>2045</v>
      </c>
      <c r="AC77">
        <f t="shared" si="21"/>
        <v>2046</v>
      </c>
      <c r="AD77">
        <f t="shared" si="21"/>
        <v>2047</v>
      </c>
      <c r="AE77">
        <f t="shared" si="21"/>
        <v>2048</v>
      </c>
      <c r="AF77">
        <f t="shared" si="21"/>
        <v>2049</v>
      </c>
      <c r="AG77">
        <f t="shared" si="21"/>
        <v>2050</v>
      </c>
    </row>
    <row r="78" spans="2:33" x14ac:dyDescent="0.25">
      <c r="B78" t="s">
        <v>168</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2:33" x14ac:dyDescent="0.25">
      <c r="B79" t="s">
        <v>169</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row>
    <row r="80" spans="2:33" x14ac:dyDescent="0.25">
      <c r="B80" t="s">
        <v>170</v>
      </c>
      <c r="C80">
        <f>C14/SUM(C$14:C$16,$C$18:$C$19)</f>
        <v>0.13342441636318689</v>
      </c>
      <c r="D80">
        <f t="shared" ref="D80:AG82" si="22">D14/SUM(D$14:D$16,$C$18:$C$19)</f>
        <v>0.17258590126085777</v>
      </c>
      <c r="E80">
        <f t="shared" si="22"/>
        <v>0.16288944705376329</v>
      </c>
      <c r="F80">
        <f t="shared" si="22"/>
        <v>0.15389827798438593</v>
      </c>
      <c r="G80">
        <f t="shared" si="22"/>
        <v>0.1541622246646793</v>
      </c>
      <c r="H80">
        <f t="shared" si="22"/>
        <v>0.15442197776465122</v>
      </c>
      <c r="I80">
        <f t="shared" si="22"/>
        <v>0.1555730939394516</v>
      </c>
      <c r="J80">
        <f t="shared" si="22"/>
        <v>0.15650480090888377</v>
      </c>
      <c r="K80">
        <f t="shared" si="22"/>
        <v>0.15619136333350808</v>
      </c>
      <c r="L80">
        <f t="shared" si="22"/>
        <v>0.15603084725471081</v>
      </c>
      <c r="M80">
        <f t="shared" si="22"/>
        <v>0.15704668530567703</v>
      </c>
      <c r="N80">
        <f t="shared" si="22"/>
        <v>0.1559512474605256</v>
      </c>
      <c r="O80">
        <f t="shared" si="22"/>
        <v>0.1599217201060027</v>
      </c>
      <c r="P80">
        <f t="shared" si="22"/>
        <v>0.15654554956888003</v>
      </c>
      <c r="Q80">
        <f t="shared" si="22"/>
        <v>0.15634990944117871</v>
      </c>
      <c r="R80">
        <f t="shared" si="22"/>
        <v>0.15648509233968633</v>
      </c>
      <c r="S80">
        <f t="shared" si="22"/>
        <v>0.15616061434652695</v>
      </c>
      <c r="T80">
        <f t="shared" si="22"/>
        <v>0.15636334074651562</v>
      </c>
      <c r="U80">
        <f t="shared" si="22"/>
        <v>0.15674603245267371</v>
      </c>
      <c r="V80">
        <f t="shared" si="22"/>
        <v>0.15589115839927353</v>
      </c>
      <c r="W80">
        <f t="shared" si="22"/>
        <v>0.15762170743190199</v>
      </c>
      <c r="X80">
        <f t="shared" si="22"/>
        <v>0.1568360054110052</v>
      </c>
      <c r="Y80">
        <f t="shared" si="22"/>
        <v>0.15702513938459914</v>
      </c>
      <c r="Z80">
        <f t="shared" si="22"/>
        <v>0.15728896286001454</v>
      </c>
      <c r="AA80">
        <f t="shared" si="22"/>
        <v>0.15674575766825011</v>
      </c>
      <c r="AB80">
        <f t="shared" si="22"/>
        <v>0.15655921172228665</v>
      </c>
      <c r="AC80">
        <f t="shared" si="22"/>
        <v>0.15688392730382164</v>
      </c>
      <c r="AD80">
        <f t="shared" si="22"/>
        <v>0.15655953107567638</v>
      </c>
      <c r="AE80">
        <f t="shared" si="22"/>
        <v>0.15644225723585761</v>
      </c>
      <c r="AF80">
        <f t="shared" si="22"/>
        <v>0.15665725933540559</v>
      </c>
      <c r="AG80">
        <f t="shared" si="22"/>
        <v>0.15554803336580317</v>
      </c>
    </row>
    <row r="81" spans="2:33" x14ac:dyDescent="0.25">
      <c r="B81" t="s">
        <v>171</v>
      </c>
      <c r="C81">
        <f>C15/SUM(C$14:C$16,$C$18:$C$19)</f>
        <v>0.42762020259457068</v>
      </c>
      <c r="D81">
        <f t="shared" si="22"/>
        <v>0.40013895250186238</v>
      </c>
      <c r="E81">
        <f t="shared" si="22"/>
        <v>0.4084256133512707</v>
      </c>
      <c r="F81">
        <f t="shared" si="22"/>
        <v>0.41352482221549008</v>
      </c>
      <c r="G81">
        <f t="shared" si="22"/>
        <v>0.41332955586715153</v>
      </c>
      <c r="H81">
        <f t="shared" si="22"/>
        <v>0.41215915479803245</v>
      </c>
      <c r="I81">
        <f t="shared" si="22"/>
        <v>0.4114443543878083</v>
      </c>
      <c r="J81">
        <f t="shared" si="22"/>
        <v>0.40996400648434317</v>
      </c>
      <c r="K81">
        <f t="shared" si="22"/>
        <v>0.40979507120479042</v>
      </c>
      <c r="L81">
        <f t="shared" si="22"/>
        <v>0.40970417420069682</v>
      </c>
      <c r="M81">
        <f t="shared" si="22"/>
        <v>0.40848168843989435</v>
      </c>
      <c r="N81">
        <f t="shared" si="22"/>
        <v>0.40932138123823875</v>
      </c>
      <c r="O81">
        <f t="shared" si="22"/>
        <v>0.40544392906557414</v>
      </c>
      <c r="P81">
        <f t="shared" si="22"/>
        <v>0.40846382107431672</v>
      </c>
      <c r="Q81">
        <f t="shared" si="22"/>
        <v>0.40846274341033406</v>
      </c>
      <c r="R81">
        <f t="shared" si="22"/>
        <v>0.40819638442327721</v>
      </c>
      <c r="S81">
        <f t="shared" si="22"/>
        <v>0.40834858758145431</v>
      </c>
      <c r="T81">
        <f t="shared" si="22"/>
        <v>0.40798324186874935</v>
      </c>
      <c r="U81">
        <f t="shared" si="22"/>
        <v>0.40744397989801462</v>
      </c>
      <c r="V81">
        <f t="shared" si="22"/>
        <v>0.40808165090733628</v>
      </c>
      <c r="W81">
        <f t="shared" si="22"/>
        <v>0.40626024304184938</v>
      </c>
      <c r="X81">
        <f t="shared" si="22"/>
        <v>0.40691291679493746</v>
      </c>
      <c r="Y81">
        <f t="shared" si="22"/>
        <v>0.40656113821850576</v>
      </c>
      <c r="Z81">
        <f t="shared" si="22"/>
        <v>0.40617792198763508</v>
      </c>
      <c r="AA81">
        <f t="shared" si="22"/>
        <v>0.40656213603242447</v>
      </c>
      <c r="AB81">
        <f t="shared" si="22"/>
        <v>0.40656899890255305</v>
      </c>
      <c r="AC81">
        <f t="shared" si="22"/>
        <v>0.40611385879942075</v>
      </c>
      <c r="AD81">
        <f t="shared" si="22"/>
        <v>0.40629517680321203</v>
      </c>
      <c r="AE81">
        <f t="shared" si="22"/>
        <v>0.40632245955705354</v>
      </c>
      <c r="AF81">
        <f t="shared" si="22"/>
        <v>0.40595697752763693</v>
      </c>
      <c r="AG81">
        <f t="shared" si="22"/>
        <v>0.40683381721685957</v>
      </c>
    </row>
    <row r="82" spans="2:33" x14ac:dyDescent="0.25">
      <c r="B82" t="s">
        <v>172</v>
      </c>
      <c r="C82">
        <f>C16/SUM(C$14:C$16,$C$18:$C$19)</f>
        <v>0.17689942965765237</v>
      </c>
      <c r="D82">
        <f t="shared" si="22"/>
        <v>0.11984399740726216</v>
      </c>
      <c r="E82">
        <f t="shared" si="22"/>
        <v>0.1238428410498357</v>
      </c>
      <c r="F82">
        <f t="shared" si="22"/>
        <v>0.13121040046611682</v>
      </c>
      <c r="G82">
        <f t="shared" si="22"/>
        <v>0.12959160505586909</v>
      </c>
      <c r="H82">
        <f t="shared" si="22"/>
        <v>0.12835208861248079</v>
      </c>
      <c r="I82">
        <f t="shared" si="22"/>
        <v>0.12630685039010051</v>
      </c>
      <c r="J82">
        <f t="shared" si="22"/>
        <v>0.12490031410655793</v>
      </c>
      <c r="K82">
        <f t="shared" si="22"/>
        <v>0.12450680981296407</v>
      </c>
      <c r="L82">
        <f t="shared" si="22"/>
        <v>0.12398628636423693</v>
      </c>
      <c r="M82">
        <f t="shared" si="22"/>
        <v>0.12266315908959964</v>
      </c>
      <c r="N82">
        <f t="shared" si="22"/>
        <v>0.12291234854147605</v>
      </c>
      <c r="O82">
        <f t="shared" si="22"/>
        <v>0.11983173812139654</v>
      </c>
      <c r="P82">
        <f t="shared" si="22"/>
        <v>0.1216012688030801</v>
      </c>
      <c r="Q82">
        <f t="shared" si="22"/>
        <v>0.12131105216643448</v>
      </c>
      <c r="R82">
        <f t="shared" si="22"/>
        <v>0.1208555660878813</v>
      </c>
      <c r="S82">
        <f t="shared" si="22"/>
        <v>0.1206892538369619</v>
      </c>
      <c r="T82">
        <f t="shared" si="22"/>
        <v>0.12020947994013735</v>
      </c>
      <c r="U82">
        <f t="shared" si="22"/>
        <v>0.11964135941520571</v>
      </c>
      <c r="V82">
        <f t="shared" si="22"/>
        <v>0.11999518696583153</v>
      </c>
      <c r="W82">
        <f t="shared" si="22"/>
        <v>0.11847570068380359</v>
      </c>
      <c r="X82">
        <f t="shared" si="22"/>
        <v>0.11873271857024789</v>
      </c>
      <c r="Y82">
        <f t="shared" si="22"/>
        <v>0.11836752403327462</v>
      </c>
      <c r="Z82">
        <f t="shared" si="22"/>
        <v>0.11793518841514147</v>
      </c>
      <c r="AA82">
        <f t="shared" si="22"/>
        <v>0.11808656353878982</v>
      </c>
      <c r="AB82">
        <f t="shared" si="22"/>
        <v>0.11802658275123769</v>
      </c>
      <c r="AC82">
        <f t="shared" si="22"/>
        <v>0.11760840660146425</v>
      </c>
      <c r="AD82">
        <f t="shared" si="22"/>
        <v>0.11763610877297816</v>
      </c>
      <c r="AE82">
        <f t="shared" si="22"/>
        <v>0.11753180910205636</v>
      </c>
      <c r="AF82">
        <f t="shared" si="22"/>
        <v>0.11722188211112516</v>
      </c>
      <c r="AG82">
        <f t="shared" si="22"/>
        <v>0.11792431754519762</v>
      </c>
    </row>
    <row r="83" spans="2:33" x14ac:dyDescent="0.25">
      <c r="B83" t="s">
        <v>173</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2:33" x14ac:dyDescent="0.25">
      <c r="B84" t="s">
        <v>201</v>
      </c>
      <c r="C84">
        <f>C18/SUM(C$14:C$16,$C$18:$C$19)</f>
        <v>0.20504672363761076</v>
      </c>
      <c r="D84">
        <f t="shared" ref="D84:AG84" si="23">D18/SUM(D$14:D$16,$C$18:$C$19)</f>
        <v>0.38600952576862196</v>
      </c>
      <c r="E84">
        <f t="shared" si="23"/>
        <v>0.37272396995132118</v>
      </c>
      <c r="F84">
        <f t="shared" si="23"/>
        <v>0.35806530337172215</v>
      </c>
      <c r="G84">
        <f t="shared" si="23"/>
        <v>0.36391381746978096</v>
      </c>
      <c r="H84">
        <f t="shared" si="23"/>
        <v>0.37234090208697407</v>
      </c>
      <c r="I84">
        <f t="shared" si="23"/>
        <v>0.37844325675624024</v>
      </c>
      <c r="J84">
        <f t="shared" si="23"/>
        <v>0.38647743945996793</v>
      </c>
      <c r="K84">
        <f t="shared" si="23"/>
        <v>0.38960473935738316</v>
      </c>
      <c r="L84">
        <f t="shared" si="23"/>
        <v>0.39248387606748864</v>
      </c>
      <c r="M84">
        <f t="shared" si="23"/>
        <v>0.3986671871148752</v>
      </c>
      <c r="N84">
        <f t="shared" si="23"/>
        <v>0.39832478956660461</v>
      </c>
      <c r="O84">
        <f t="shared" si="23"/>
        <v>0.41092851149787396</v>
      </c>
      <c r="P84">
        <f t="shared" si="23"/>
        <v>0.40444401819060527</v>
      </c>
      <c r="Q84">
        <f t="shared" si="23"/>
        <v>0.40617392544132441</v>
      </c>
      <c r="R84">
        <f t="shared" si="23"/>
        <v>0.40844362166131687</v>
      </c>
      <c r="S84">
        <f t="shared" si="23"/>
        <v>0.40960303730530234</v>
      </c>
      <c r="T84">
        <f t="shared" si="23"/>
        <v>0.41211609935096588</v>
      </c>
      <c r="U84">
        <f t="shared" si="23"/>
        <v>0.41503605357985524</v>
      </c>
      <c r="V84">
        <f t="shared" si="23"/>
        <v>0.41422542748734803</v>
      </c>
      <c r="W84">
        <f t="shared" si="23"/>
        <v>0.42099841565340879</v>
      </c>
      <c r="X84">
        <f t="shared" si="23"/>
        <v>0.42025045698468028</v>
      </c>
      <c r="Y84">
        <f t="shared" si="23"/>
        <v>0.42234395926370705</v>
      </c>
      <c r="Z84">
        <f t="shared" si="23"/>
        <v>0.42455375846940685</v>
      </c>
      <c r="AA84">
        <f t="shared" si="23"/>
        <v>0.42440039331041091</v>
      </c>
      <c r="AB84">
        <f t="shared" si="23"/>
        <v>0.42527780327547032</v>
      </c>
      <c r="AC84">
        <f t="shared" si="23"/>
        <v>0.42750031965859292</v>
      </c>
      <c r="AD84">
        <f t="shared" si="23"/>
        <v>0.42781724710720626</v>
      </c>
      <c r="AE84">
        <f t="shared" si="23"/>
        <v>0.42851430029364557</v>
      </c>
      <c r="AF84">
        <f t="shared" si="23"/>
        <v>0.43036153802459948</v>
      </c>
      <c r="AG84">
        <f t="shared" si="23"/>
        <v>0.42811324574788134</v>
      </c>
    </row>
    <row r="85" spans="2:33" x14ac:dyDescent="0.25">
      <c r="B85" t="s">
        <v>202</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row>
    <row r="87" spans="2:33" x14ac:dyDescent="0.25">
      <c r="B87" t="s">
        <v>192</v>
      </c>
    </row>
    <row r="88" spans="2:33" x14ac:dyDescent="0.25">
      <c r="B88" t="s">
        <v>194</v>
      </c>
    </row>
    <row r="89" spans="2:33" x14ac:dyDescent="0.25">
      <c r="B89" s="1" t="s">
        <v>191</v>
      </c>
      <c r="C89">
        <f>C3</f>
        <v>2020</v>
      </c>
      <c r="D89">
        <f t="shared" ref="D89:AG89" si="24">D3</f>
        <v>2021</v>
      </c>
      <c r="E89">
        <f t="shared" si="24"/>
        <v>2022</v>
      </c>
      <c r="F89">
        <f t="shared" si="24"/>
        <v>2023</v>
      </c>
      <c r="G89">
        <f t="shared" si="24"/>
        <v>2024</v>
      </c>
      <c r="H89">
        <f t="shared" si="24"/>
        <v>2025</v>
      </c>
      <c r="I89">
        <f t="shared" si="24"/>
        <v>2026</v>
      </c>
      <c r="J89">
        <f t="shared" si="24"/>
        <v>2027</v>
      </c>
      <c r="K89">
        <f t="shared" si="24"/>
        <v>2028</v>
      </c>
      <c r="L89">
        <f t="shared" si="24"/>
        <v>2029</v>
      </c>
      <c r="M89">
        <f t="shared" si="24"/>
        <v>2030</v>
      </c>
      <c r="N89">
        <f t="shared" si="24"/>
        <v>2031</v>
      </c>
      <c r="O89">
        <f t="shared" si="24"/>
        <v>2032</v>
      </c>
      <c r="P89">
        <f t="shared" si="24"/>
        <v>2033</v>
      </c>
      <c r="Q89">
        <f t="shared" si="24"/>
        <v>2034</v>
      </c>
      <c r="R89">
        <f t="shared" si="24"/>
        <v>2035</v>
      </c>
      <c r="S89">
        <f t="shared" si="24"/>
        <v>2036</v>
      </c>
      <c r="T89">
        <f t="shared" si="24"/>
        <v>2037</v>
      </c>
      <c r="U89">
        <f t="shared" si="24"/>
        <v>2038</v>
      </c>
      <c r="V89">
        <f t="shared" si="24"/>
        <v>2039</v>
      </c>
      <c r="W89">
        <f t="shared" si="24"/>
        <v>2040</v>
      </c>
      <c r="X89">
        <f t="shared" si="24"/>
        <v>2041</v>
      </c>
      <c r="Y89">
        <f t="shared" si="24"/>
        <v>2042</v>
      </c>
      <c r="Z89">
        <f t="shared" si="24"/>
        <v>2043</v>
      </c>
      <c r="AA89">
        <f t="shared" si="24"/>
        <v>2044</v>
      </c>
      <c r="AB89">
        <f t="shared" si="24"/>
        <v>2045</v>
      </c>
      <c r="AC89">
        <f t="shared" si="24"/>
        <v>2046</v>
      </c>
      <c r="AD89">
        <f t="shared" si="24"/>
        <v>2047</v>
      </c>
      <c r="AE89">
        <f t="shared" si="24"/>
        <v>2048</v>
      </c>
      <c r="AF89">
        <f t="shared" si="24"/>
        <v>2049</v>
      </c>
      <c r="AG89">
        <f t="shared" si="24"/>
        <v>2050</v>
      </c>
    </row>
    <row r="90" spans="2:33" x14ac:dyDescent="0.25">
      <c r="B90" t="s">
        <v>168</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2:33" x14ac:dyDescent="0.25">
      <c r="B91" t="s">
        <v>169</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2:33" x14ac:dyDescent="0.25">
      <c r="B92" t="s">
        <v>170</v>
      </c>
      <c r="C92">
        <f>C14/SUM(C$14,C$16)*C$4</f>
        <v>0.22136697303088876</v>
      </c>
      <c r="D92">
        <f t="shared" ref="D92:AG92" si="25">D14/SUM(D$14,D$16)*D$4</f>
        <v>0.29426313447437269</v>
      </c>
      <c r="E92">
        <f t="shared" si="25"/>
        <v>0.2762939831981478</v>
      </c>
      <c r="F92">
        <f t="shared" si="25"/>
        <v>0.25564904246074255</v>
      </c>
      <c r="G92">
        <f t="shared" si="25"/>
        <v>0.2501101084320882</v>
      </c>
      <c r="H92">
        <f t="shared" si="25"/>
        <v>0.24402473081396239</v>
      </c>
      <c r="I92">
        <f t="shared" si="25"/>
        <v>0.23908060080885593</v>
      </c>
      <c r="J92">
        <f t="shared" si="25"/>
        <v>0.23334249493402598</v>
      </c>
      <c r="K92">
        <f t="shared" si="25"/>
        <v>0.22590353373064792</v>
      </c>
      <c r="L92">
        <f t="shared" si="25"/>
        <v>0.21866046502044717</v>
      </c>
      <c r="M92">
        <f t="shared" si="25"/>
        <v>0.21284976585644974</v>
      </c>
      <c r="N92">
        <f t="shared" si="25"/>
        <v>0.20472029537517139</v>
      </c>
      <c r="O92">
        <f t="shared" si="25"/>
        <v>0.2021777556483918</v>
      </c>
      <c r="P92">
        <f t="shared" si="25"/>
        <v>0.19236177954026856</v>
      </c>
      <c r="Q92">
        <f t="shared" si="25"/>
        <v>0.18614940719976425</v>
      </c>
      <c r="R92">
        <f t="shared" si="25"/>
        <v>0.18063379943164787</v>
      </c>
      <c r="S92">
        <f t="shared" si="25"/>
        <v>0.17515342334896708</v>
      </c>
      <c r="T92">
        <f t="shared" si="25"/>
        <v>0.17063272054574138</v>
      </c>
      <c r="U92">
        <f t="shared" si="25"/>
        <v>0.1667711093428616</v>
      </c>
      <c r="V92">
        <f t="shared" si="25"/>
        <v>0.16224875513548009</v>
      </c>
      <c r="W92">
        <f t="shared" si="25"/>
        <v>0.16047369865021985</v>
      </c>
      <c r="X92">
        <f t="shared" si="25"/>
        <v>0.15697291563088198</v>
      </c>
      <c r="Y92">
        <f t="shared" si="25"/>
        <v>0.15464470401727454</v>
      </c>
      <c r="Z92">
        <f t="shared" si="25"/>
        <v>0.15270127342320161</v>
      </c>
      <c r="AA92">
        <f t="shared" si="25"/>
        <v>0.15032866828854261</v>
      </c>
      <c r="AB92">
        <f t="shared" si="25"/>
        <v>0.14840216592409655</v>
      </c>
      <c r="AC92">
        <f t="shared" si="25"/>
        <v>0.14700994597990699</v>
      </c>
      <c r="AD92">
        <f t="shared" si="25"/>
        <v>0.14521235671265847</v>
      </c>
      <c r="AE92">
        <f t="shared" si="25"/>
        <v>0.14364380961658546</v>
      </c>
      <c r="AF92">
        <f t="shared" si="25"/>
        <v>0.14237114309157475</v>
      </c>
      <c r="AG92">
        <f t="shared" si="25"/>
        <v>0.14006542391199109</v>
      </c>
    </row>
    <row r="93" spans="2:33" x14ac:dyDescent="0.25">
      <c r="B93" t="s">
        <v>171</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2:33" x14ac:dyDescent="0.25">
      <c r="B94" t="s">
        <v>172</v>
      </c>
      <c r="C94">
        <f t="shared" ref="C94:AG94" si="26">C16/SUM(C$14,C$16)*C$4</f>
        <v>0.29349718995667784</v>
      </c>
      <c r="D94">
        <f t="shared" si="26"/>
        <v>0.20433691319719502</v>
      </c>
      <c r="E94">
        <f t="shared" si="26"/>
        <v>0.21006291360876508</v>
      </c>
      <c r="F94">
        <f t="shared" si="26"/>
        <v>0.21796093939047578</v>
      </c>
      <c r="G94">
        <f t="shared" si="26"/>
        <v>0.21024716309661456</v>
      </c>
      <c r="H94">
        <f t="shared" si="26"/>
        <v>0.20282788969848434</v>
      </c>
      <c r="I94">
        <f t="shared" si="26"/>
        <v>0.19410501464534902</v>
      </c>
      <c r="J94">
        <f t="shared" si="26"/>
        <v>0.18622144970898077</v>
      </c>
      <c r="K94">
        <f t="shared" si="26"/>
        <v>0.18007735965669908</v>
      </c>
      <c r="L94">
        <f t="shared" si="26"/>
        <v>0.17375345650918306</v>
      </c>
      <c r="M94">
        <f t="shared" si="26"/>
        <v>0.16624881092278571</v>
      </c>
      <c r="N94">
        <f t="shared" si="26"/>
        <v>0.16134947753486978</v>
      </c>
      <c r="O94">
        <f t="shared" si="26"/>
        <v>0.15149481791948541</v>
      </c>
      <c r="P94">
        <f t="shared" si="26"/>
        <v>0.14942255800777521</v>
      </c>
      <c r="Q94">
        <f t="shared" si="26"/>
        <v>0.14443232188795829</v>
      </c>
      <c r="R94">
        <f t="shared" si="26"/>
        <v>0.13950594116357326</v>
      </c>
      <c r="S94">
        <f t="shared" si="26"/>
        <v>0.13536790988839037</v>
      </c>
      <c r="T94">
        <f t="shared" si="26"/>
        <v>0.13117953671011881</v>
      </c>
      <c r="U94">
        <f t="shared" si="26"/>
        <v>0.12729331595034915</v>
      </c>
      <c r="V94">
        <f t="shared" si="26"/>
        <v>0.12488886417528912</v>
      </c>
      <c r="W94">
        <f t="shared" si="26"/>
        <v>0.12061938801874915</v>
      </c>
      <c r="X94">
        <f t="shared" si="26"/>
        <v>0.11883636647025286</v>
      </c>
      <c r="Y94">
        <f t="shared" si="26"/>
        <v>0.11657312192889994</v>
      </c>
      <c r="Z94">
        <f t="shared" si="26"/>
        <v>0.1144953410903027</v>
      </c>
      <c r="AA94">
        <f t="shared" si="26"/>
        <v>0.11325216135755355</v>
      </c>
      <c r="AB94">
        <f t="shared" si="26"/>
        <v>0.11187716343368584</v>
      </c>
      <c r="AC94">
        <f t="shared" si="26"/>
        <v>0.11020635318352986</v>
      </c>
      <c r="AD94">
        <f t="shared" si="26"/>
        <v>0.10911003930622239</v>
      </c>
      <c r="AE94">
        <f t="shared" si="26"/>
        <v>0.10791660200284441</v>
      </c>
      <c r="AF94">
        <f t="shared" si="26"/>
        <v>0.10653201404331525</v>
      </c>
      <c r="AG94">
        <f t="shared" si="26"/>
        <v>0.10618661752962801</v>
      </c>
    </row>
    <row r="95" spans="2:33" x14ac:dyDescent="0.25">
      <c r="B95" t="s">
        <v>173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2:33" x14ac:dyDescent="0.25">
      <c r="B96" t="s">
        <v>201</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2:33" x14ac:dyDescent="0.25">
      <c r="B97" t="s">
        <v>202</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2:33" x14ac:dyDescent="0.25">
      <c r="B98" t="s">
        <v>167</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2:33" x14ac:dyDescent="0.25">
      <c r="B99" t="s">
        <v>174</v>
      </c>
      <c r="C99">
        <f t="shared" ref="C99:AG99" si="27">C23/SUM(C$23,C$25)*C$5</f>
        <v>0.39986847261924846</v>
      </c>
      <c r="D99">
        <f t="shared" si="27"/>
        <v>0.38946526376680685</v>
      </c>
      <c r="E99">
        <f t="shared" si="27"/>
        <v>0.40111893145731858</v>
      </c>
      <c r="F99">
        <f t="shared" si="27"/>
        <v>0.41233297322506651</v>
      </c>
      <c r="G99">
        <f t="shared" si="27"/>
        <v>0.42406516743500638</v>
      </c>
      <c r="H99">
        <f t="shared" si="27"/>
        <v>0.43576397026625407</v>
      </c>
      <c r="I99">
        <f t="shared" si="27"/>
        <v>0.44757950822035669</v>
      </c>
      <c r="J99">
        <f t="shared" si="27"/>
        <v>0.45926041001063</v>
      </c>
      <c r="K99">
        <f t="shared" si="27"/>
        <v>0.47077086934287132</v>
      </c>
      <c r="L99">
        <f t="shared" si="27"/>
        <v>0.48222959296045648</v>
      </c>
      <c r="M99">
        <f t="shared" si="27"/>
        <v>0.49344845192983294</v>
      </c>
      <c r="N99">
        <f t="shared" si="27"/>
        <v>0.50438917681021389</v>
      </c>
      <c r="O99">
        <f t="shared" si="27"/>
        <v>0.51482786488672749</v>
      </c>
      <c r="P99">
        <f t="shared" si="27"/>
        <v>0.52477631026834548</v>
      </c>
      <c r="Q99">
        <f t="shared" si="27"/>
        <v>0.53387404247417969</v>
      </c>
      <c r="R99">
        <f t="shared" si="27"/>
        <v>0.54256712948115282</v>
      </c>
      <c r="S99">
        <f t="shared" si="27"/>
        <v>0.55072075201166826</v>
      </c>
      <c r="T99">
        <f t="shared" si="27"/>
        <v>0.55801807021667582</v>
      </c>
      <c r="U99">
        <f t="shared" si="27"/>
        <v>0.56475949319813779</v>
      </c>
      <c r="V99">
        <f t="shared" si="27"/>
        <v>0.57063952493495929</v>
      </c>
      <c r="W99">
        <f t="shared" si="27"/>
        <v>0.57581618821182323</v>
      </c>
      <c r="X99">
        <f t="shared" si="27"/>
        <v>0.58038649685605237</v>
      </c>
      <c r="Y99">
        <f t="shared" si="27"/>
        <v>0.58435823472089132</v>
      </c>
      <c r="Z99">
        <f t="shared" si="27"/>
        <v>0.58787801480453616</v>
      </c>
      <c r="AA99">
        <f t="shared" si="27"/>
        <v>0.59105106256102236</v>
      </c>
      <c r="AB99">
        <f t="shared" si="27"/>
        <v>0.59393812729556883</v>
      </c>
      <c r="AC99">
        <f t="shared" si="27"/>
        <v>0.59666902743861594</v>
      </c>
      <c r="AD99">
        <f t="shared" si="27"/>
        <v>0.59924266745891452</v>
      </c>
      <c r="AE99">
        <f t="shared" si="27"/>
        <v>0.6016607635094432</v>
      </c>
      <c r="AF99">
        <f t="shared" si="27"/>
        <v>0.60402956214631665</v>
      </c>
      <c r="AG99">
        <f t="shared" si="27"/>
        <v>0.60630899907543823</v>
      </c>
    </row>
    <row r="100" spans="2:33" x14ac:dyDescent="0.25">
      <c r="B100" t="s">
        <v>175</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2:33" x14ac:dyDescent="0.25">
      <c r="B101" t="s">
        <v>176</v>
      </c>
      <c r="C101">
        <f t="shared" ref="C101:AG101" si="28">C25/SUM(C$23,C$25)*C$5</f>
        <v>8.5267364393184886E-2</v>
      </c>
      <c r="D101">
        <f t="shared" si="28"/>
        <v>0.1119346885616254</v>
      </c>
      <c r="E101">
        <f t="shared" si="28"/>
        <v>0.11252417173576862</v>
      </c>
      <c r="F101">
        <f t="shared" si="28"/>
        <v>0.11405704492371511</v>
      </c>
      <c r="G101">
        <f t="shared" si="28"/>
        <v>0.1155775610362908</v>
      </c>
      <c r="H101">
        <f t="shared" si="28"/>
        <v>0.11738340922129918</v>
      </c>
      <c r="I101">
        <f t="shared" si="28"/>
        <v>0.11923487632543847</v>
      </c>
      <c r="J101">
        <f t="shared" si="28"/>
        <v>0.1211756453463632</v>
      </c>
      <c r="K101">
        <f t="shared" si="28"/>
        <v>0.12324823726978168</v>
      </c>
      <c r="L101">
        <f t="shared" si="28"/>
        <v>0.12535648550991327</v>
      </c>
      <c r="M101">
        <f t="shared" si="28"/>
        <v>0.12745297129093167</v>
      </c>
      <c r="N101">
        <f t="shared" si="28"/>
        <v>0.12954105027974491</v>
      </c>
      <c r="O101">
        <f t="shared" si="28"/>
        <v>0.13149956154539538</v>
      </c>
      <c r="P101">
        <f t="shared" si="28"/>
        <v>0.13343935218361069</v>
      </c>
      <c r="Q101">
        <f t="shared" si="28"/>
        <v>0.13554422843809766</v>
      </c>
      <c r="R101">
        <f t="shared" si="28"/>
        <v>0.13729312992362608</v>
      </c>
      <c r="S101">
        <f t="shared" si="28"/>
        <v>0.13875791475097432</v>
      </c>
      <c r="T101">
        <f t="shared" si="28"/>
        <v>0.14016967252746407</v>
      </c>
      <c r="U101">
        <f t="shared" si="28"/>
        <v>0.14117608150865141</v>
      </c>
      <c r="V101">
        <f t="shared" si="28"/>
        <v>0.14222285575427152</v>
      </c>
      <c r="W101">
        <f t="shared" si="28"/>
        <v>0.14309072511920776</v>
      </c>
      <c r="X101">
        <f t="shared" si="28"/>
        <v>0.14380422104281279</v>
      </c>
      <c r="Y101">
        <f t="shared" si="28"/>
        <v>0.14442393933293415</v>
      </c>
      <c r="Z101">
        <f t="shared" si="28"/>
        <v>0.14492537068195951</v>
      </c>
      <c r="AA101">
        <f t="shared" si="28"/>
        <v>0.14536810779288153</v>
      </c>
      <c r="AB101">
        <f t="shared" si="28"/>
        <v>0.14578254334664872</v>
      </c>
      <c r="AC101">
        <f t="shared" si="28"/>
        <v>0.14611467339794726</v>
      </c>
      <c r="AD101">
        <f t="shared" si="28"/>
        <v>0.14643493652220466</v>
      </c>
      <c r="AE101">
        <f t="shared" si="28"/>
        <v>0.14677882487112706</v>
      </c>
      <c r="AF101">
        <f t="shared" si="28"/>
        <v>0.14706728071879335</v>
      </c>
      <c r="AG101">
        <f t="shared" si="28"/>
        <v>0.14743895948294258</v>
      </c>
    </row>
    <row r="102" spans="2:33" x14ac:dyDescent="0.25">
      <c r="B102" t="s">
        <v>177</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2:33" x14ac:dyDescent="0.25">
      <c r="B103" t="s">
        <v>178</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2:33" x14ac:dyDescent="0.25">
      <c r="B104" t="s">
        <v>201</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2:33" x14ac:dyDescent="0.25">
      <c r="B105" t="s">
        <v>202</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7" spans="2:33" x14ac:dyDescent="0.25">
      <c r="B107" t="s">
        <v>195</v>
      </c>
    </row>
    <row r="108" spans="2:33" x14ac:dyDescent="0.25">
      <c r="B108" t="s">
        <v>196</v>
      </c>
    </row>
    <row r="109" spans="2:33" x14ac:dyDescent="0.25">
      <c r="B109" s="1" t="s">
        <v>193</v>
      </c>
      <c r="C109">
        <f>C3</f>
        <v>2020</v>
      </c>
      <c r="D109">
        <f t="shared" ref="D109:AG109" si="29">D3</f>
        <v>2021</v>
      </c>
      <c r="E109">
        <f t="shared" si="29"/>
        <v>2022</v>
      </c>
      <c r="F109">
        <f t="shared" si="29"/>
        <v>2023</v>
      </c>
      <c r="G109">
        <f t="shared" si="29"/>
        <v>2024</v>
      </c>
      <c r="H109">
        <f t="shared" si="29"/>
        <v>2025</v>
      </c>
      <c r="I109">
        <f t="shared" si="29"/>
        <v>2026</v>
      </c>
      <c r="J109">
        <f t="shared" si="29"/>
        <v>2027</v>
      </c>
      <c r="K109">
        <f t="shared" si="29"/>
        <v>2028</v>
      </c>
      <c r="L109">
        <f t="shared" si="29"/>
        <v>2029</v>
      </c>
      <c r="M109">
        <f t="shared" si="29"/>
        <v>2030</v>
      </c>
      <c r="N109">
        <f t="shared" si="29"/>
        <v>2031</v>
      </c>
      <c r="O109">
        <f t="shared" si="29"/>
        <v>2032</v>
      </c>
      <c r="P109">
        <f t="shared" si="29"/>
        <v>2033</v>
      </c>
      <c r="Q109">
        <f t="shared" si="29"/>
        <v>2034</v>
      </c>
      <c r="R109">
        <f t="shared" si="29"/>
        <v>2035</v>
      </c>
      <c r="S109">
        <f t="shared" si="29"/>
        <v>2036</v>
      </c>
      <c r="T109">
        <f t="shared" si="29"/>
        <v>2037</v>
      </c>
      <c r="U109">
        <f t="shared" si="29"/>
        <v>2038</v>
      </c>
      <c r="V109">
        <f t="shared" si="29"/>
        <v>2039</v>
      </c>
      <c r="W109">
        <f t="shared" si="29"/>
        <v>2040</v>
      </c>
      <c r="X109">
        <f t="shared" si="29"/>
        <v>2041</v>
      </c>
      <c r="Y109">
        <f t="shared" si="29"/>
        <v>2042</v>
      </c>
      <c r="Z109">
        <f t="shared" si="29"/>
        <v>2043</v>
      </c>
      <c r="AA109">
        <f t="shared" si="29"/>
        <v>2044</v>
      </c>
      <c r="AB109">
        <f t="shared" si="29"/>
        <v>2045</v>
      </c>
      <c r="AC109">
        <f t="shared" si="29"/>
        <v>2046</v>
      </c>
      <c r="AD109">
        <f t="shared" si="29"/>
        <v>2047</v>
      </c>
      <c r="AE109">
        <f t="shared" si="29"/>
        <v>2048</v>
      </c>
      <c r="AF109">
        <f t="shared" si="29"/>
        <v>2049</v>
      </c>
      <c r="AG109">
        <f t="shared" si="29"/>
        <v>2050</v>
      </c>
    </row>
    <row r="110" spans="2:33" x14ac:dyDescent="0.25">
      <c r="B110" t="s">
        <v>168</v>
      </c>
      <c r="C110">
        <f>C12/SUM(C$12:C$15,C$17:C$19)</f>
        <v>4.5805791485391675E-3</v>
      </c>
      <c r="D110">
        <f t="shared" ref="D110:AG113" si="30">D12/SUM(D$12:D$15,D$17:D$19)</f>
        <v>4.664101449255784E-3</v>
      </c>
      <c r="E110">
        <f t="shared" si="30"/>
        <v>4.5293290784406224E-3</v>
      </c>
      <c r="F110">
        <f t="shared" si="30"/>
        <v>4.3014803077613415E-3</v>
      </c>
      <c r="G110">
        <f t="shared" si="30"/>
        <v>4.3787069026936581E-3</v>
      </c>
      <c r="H110">
        <f t="shared" si="30"/>
        <v>4.4329564792639584E-3</v>
      </c>
      <c r="I110">
        <f t="shared" si="30"/>
        <v>4.5059575381464715E-3</v>
      </c>
      <c r="J110">
        <f t="shared" si="30"/>
        <v>4.563443126895216E-3</v>
      </c>
      <c r="K110">
        <f t="shared" si="30"/>
        <v>4.5824210855658336E-3</v>
      </c>
      <c r="L110">
        <f t="shared" si="30"/>
        <v>4.6025161463784355E-3</v>
      </c>
      <c r="M110">
        <f t="shared" si="30"/>
        <v>4.6515964005430675E-3</v>
      </c>
      <c r="N110">
        <f t="shared" si="30"/>
        <v>4.6402720707762199E-3</v>
      </c>
      <c r="O110">
        <f t="shared" si="30"/>
        <v>4.8201275794952968E-3</v>
      </c>
      <c r="P110">
        <f t="shared" si="30"/>
        <v>4.704308639514646E-3</v>
      </c>
      <c r="Q110">
        <f t="shared" si="30"/>
        <v>4.7145925049079584E-3</v>
      </c>
      <c r="R110">
        <f t="shared" si="30"/>
        <v>4.7412780364297852E-3</v>
      </c>
      <c r="S110">
        <f t="shared" si="30"/>
        <v>4.7404178878870445E-3</v>
      </c>
      <c r="T110">
        <f t="shared" si="30"/>
        <v>4.7591705768119906E-3</v>
      </c>
      <c r="U110">
        <f t="shared" si="30"/>
        <v>4.7826182893502163E-3</v>
      </c>
      <c r="V110">
        <f t="shared" si="30"/>
        <v>4.7669324138484822E-3</v>
      </c>
      <c r="W110">
        <f t="shared" si="30"/>
        <v>4.8290869136447664E-3</v>
      </c>
      <c r="X110">
        <f t="shared" si="30"/>
        <v>4.815577176190312E-3</v>
      </c>
      <c r="Y110">
        <f t="shared" si="30"/>
        <v>4.8296727881479255E-3</v>
      </c>
      <c r="Z110">
        <f t="shared" si="30"/>
        <v>4.8469715852280711E-3</v>
      </c>
      <c r="AA110">
        <f t="shared" si="30"/>
        <v>4.837436866600737E-3</v>
      </c>
      <c r="AB110">
        <f t="shared" si="30"/>
        <v>4.8387568395088319E-3</v>
      </c>
      <c r="AC110">
        <f t="shared" si="30"/>
        <v>4.8562022691263683E-3</v>
      </c>
      <c r="AD110">
        <f t="shared" si="30"/>
        <v>4.8518164517502007E-3</v>
      </c>
      <c r="AE110">
        <f t="shared" si="30"/>
        <v>4.8550924774147675E-3</v>
      </c>
      <c r="AF110">
        <f t="shared" si="30"/>
        <v>4.8678698182533222E-3</v>
      </c>
      <c r="AG110">
        <f t="shared" si="30"/>
        <v>4.8377794151996511E-3</v>
      </c>
    </row>
    <row r="111" spans="2:33" x14ac:dyDescent="0.25">
      <c r="B111" t="s">
        <v>169</v>
      </c>
      <c r="C111">
        <f>C13/SUM(C$12:C$15,C$17:C$19)</f>
        <v>4.5217510819241719E-2</v>
      </c>
      <c r="D111">
        <f t="shared" si="30"/>
        <v>6.5973279611539856E-2</v>
      </c>
      <c r="E111">
        <f t="shared" si="30"/>
        <v>6.3127898745026736E-2</v>
      </c>
      <c r="F111">
        <f t="shared" si="30"/>
        <v>5.8568830996171328E-2</v>
      </c>
      <c r="G111">
        <f t="shared" si="30"/>
        <v>5.8093121691487608E-2</v>
      </c>
      <c r="H111">
        <f t="shared" si="30"/>
        <v>5.7925490951032915E-2</v>
      </c>
      <c r="I111">
        <f t="shared" si="30"/>
        <v>5.797649546224188E-2</v>
      </c>
      <c r="J111">
        <f t="shared" si="30"/>
        <v>5.7685034733074673E-2</v>
      </c>
      <c r="K111">
        <f t="shared" si="30"/>
        <v>5.7514022922294239E-2</v>
      </c>
      <c r="L111">
        <f t="shared" si="30"/>
        <v>5.7206572386306526E-2</v>
      </c>
      <c r="M111">
        <f t="shared" si="30"/>
        <v>5.7339027364198408E-2</v>
      </c>
      <c r="N111">
        <f t="shared" si="30"/>
        <v>5.6821456923326269E-2</v>
      </c>
      <c r="O111">
        <f t="shared" si="30"/>
        <v>5.7634722899960529E-2</v>
      </c>
      <c r="P111">
        <f t="shared" si="30"/>
        <v>5.6560684865385659E-2</v>
      </c>
      <c r="Q111">
        <f t="shared" si="30"/>
        <v>5.6356475790383949E-2</v>
      </c>
      <c r="R111">
        <f t="shared" si="30"/>
        <v>5.6212405505766186E-2</v>
      </c>
      <c r="S111">
        <f t="shared" si="30"/>
        <v>5.6011401930450233E-2</v>
      </c>
      <c r="T111">
        <f t="shared" si="30"/>
        <v>5.595013468774402E-2</v>
      </c>
      <c r="U111">
        <f t="shared" si="30"/>
        <v>5.5931464517844802E-2</v>
      </c>
      <c r="V111">
        <f t="shared" si="30"/>
        <v>5.5531803875298096E-2</v>
      </c>
      <c r="W111">
        <f t="shared" si="30"/>
        <v>5.5933860256373431E-2</v>
      </c>
      <c r="X111">
        <f t="shared" si="30"/>
        <v>5.5603651021941827E-2</v>
      </c>
      <c r="Y111">
        <f t="shared" si="30"/>
        <v>5.5548509870714281E-2</v>
      </c>
      <c r="Z111">
        <f t="shared" si="30"/>
        <v>5.5542268540721668E-2</v>
      </c>
      <c r="AA111">
        <f t="shared" si="30"/>
        <v>5.527769311085598E-2</v>
      </c>
      <c r="AB111">
        <f t="shared" si="30"/>
        <v>5.5114049771728645E-2</v>
      </c>
      <c r="AC111">
        <f t="shared" si="30"/>
        <v>5.5109197625434952E-2</v>
      </c>
      <c r="AD111">
        <f t="shared" si="30"/>
        <v>5.4933203276149221E-2</v>
      </c>
      <c r="AE111">
        <f t="shared" si="30"/>
        <v>5.4792615806083335E-2</v>
      </c>
      <c r="AF111">
        <f t="shared" si="30"/>
        <v>5.4774379896796122E-2</v>
      </c>
      <c r="AG111">
        <f t="shared" si="30"/>
        <v>5.4309438560803641E-2</v>
      </c>
    </row>
    <row r="112" spans="2:33" x14ac:dyDescent="0.25">
      <c r="B112" t="s">
        <v>170</v>
      </c>
      <c r="C112">
        <f>C14/SUM(C$12:C$15,C$17:C$19)</f>
        <v>0.15207502826137234</v>
      </c>
      <c r="D112">
        <f t="shared" si="30"/>
        <v>0.15451385155614847</v>
      </c>
      <c r="E112">
        <f t="shared" si="30"/>
        <v>0.14773938543368567</v>
      </c>
      <c r="F112">
        <f t="shared" si="30"/>
        <v>0.14234083168262118</v>
      </c>
      <c r="G112">
        <f t="shared" si="30"/>
        <v>0.14155655221482122</v>
      </c>
      <c r="H112">
        <f t="shared" si="30"/>
        <v>0.14051901914615944</v>
      </c>
      <c r="I112">
        <f t="shared" si="30"/>
        <v>0.14047758720437556</v>
      </c>
      <c r="J112">
        <f t="shared" si="30"/>
        <v>0.14014549885184827</v>
      </c>
      <c r="K112">
        <f t="shared" si="30"/>
        <v>0.13937598491620237</v>
      </c>
      <c r="L112">
        <f t="shared" si="30"/>
        <v>0.1387836884916312</v>
      </c>
      <c r="M112">
        <f t="shared" si="30"/>
        <v>0.13876427612890802</v>
      </c>
      <c r="N112">
        <f t="shared" si="30"/>
        <v>0.13782352270197468</v>
      </c>
      <c r="O112">
        <f t="shared" si="30"/>
        <v>0.13947127870864473</v>
      </c>
      <c r="P112">
        <f t="shared" si="30"/>
        <v>0.13742031283013861</v>
      </c>
      <c r="Q112">
        <f t="shared" si="30"/>
        <v>0.13697815823412632</v>
      </c>
      <c r="R112">
        <f t="shared" si="30"/>
        <v>0.13675919382595675</v>
      </c>
      <c r="S112">
        <f t="shared" si="30"/>
        <v>0.13629361036452473</v>
      </c>
      <c r="T112">
        <f t="shared" si="30"/>
        <v>0.13610650566784988</v>
      </c>
      <c r="U112">
        <f t="shared" si="30"/>
        <v>0.13602718532091751</v>
      </c>
      <c r="V112">
        <f t="shared" si="30"/>
        <v>0.13539143464720207</v>
      </c>
      <c r="W112">
        <f t="shared" si="30"/>
        <v>0.13595011001254223</v>
      </c>
      <c r="X112">
        <f t="shared" si="30"/>
        <v>0.13536066335472188</v>
      </c>
      <c r="Y112">
        <f t="shared" si="30"/>
        <v>0.13523339457000108</v>
      </c>
      <c r="Z112">
        <f t="shared" si="30"/>
        <v>0.13515192575651749</v>
      </c>
      <c r="AA112">
        <f t="shared" si="30"/>
        <v>0.13469920537633925</v>
      </c>
      <c r="AB112">
        <f t="shared" si="30"/>
        <v>0.13442058416342473</v>
      </c>
      <c r="AC112">
        <f t="shared" si="30"/>
        <v>0.13439639838012699</v>
      </c>
      <c r="AD112">
        <f t="shared" si="30"/>
        <v>0.1340684156104153</v>
      </c>
      <c r="AE112">
        <f t="shared" si="30"/>
        <v>0.13386642797480111</v>
      </c>
      <c r="AF112">
        <f t="shared" si="30"/>
        <v>0.1338028715200853</v>
      </c>
      <c r="AG112">
        <f t="shared" si="30"/>
        <v>0.13315036597142196</v>
      </c>
    </row>
    <row r="113" spans="2:33" x14ac:dyDescent="0.25">
      <c r="B113" t="s">
        <v>171</v>
      </c>
      <c r="C113">
        <f>C15/SUM(C$12:C$15,C$17:C$19)</f>
        <v>0.48739470756002962</v>
      </c>
      <c r="D113">
        <f t="shared" si="30"/>
        <v>0.35823905809812395</v>
      </c>
      <c r="E113">
        <f t="shared" si="30"/>
        <v>0.37043866378880186</v>
      </c>
      <c r="F113">
        <f t="shared" si="30"/>
        <v>0.38246995279266766</v>
      </c>
      <c r="G113">
        <f t="shared" si="30"/>
        <v>0.37953206101106973</v>
      </c>
      <c r="H113">
        <f t="shared" si="30"/>
        <v>0.3750515373698784</v>
      </c>
      <c r="I113">
        <f t="shared" si="30"/>
        <v>0.37152124901338252</v>
      </c>
      <c r="J113">
        <f t="shared" si="30"/>
        <v>0.36711084814260997</v>
      </c>
      <c r="K113">
        <f t="shared" si="30"/>
        <v>0.36567701596289098</v>
      </c>
      <c r="L113">
        <f t="shared" si="30"/>
        <v>0.36441676429001013</v>
      </c>
      <c r="M113">
        <f t="shared" si="30"/>
        <v>0.36092876266664553</v>
      </c>
      <c r="N113">
        <f t="shared" si="30"/>
        <v>0.36174199051387246</v>
      </c>
      <c r="O113">
        <f t="shared" si="30"/>
        <v>0.35359664211934738</v>
      </c>
      <c r="P113">
        <f t="shared" si="30"/>
        <v>0.35856162137096481</v>
      </c>
      <c r="Q113">
        <f t="shared" si="30"/>
        <v>0.35785421622297464</v>
      </c>
      <c r="R113">
        <f t="shared" si="30"/>
        <v>0.35674074521563859</v>
      </c>
      <c r="S113">
        <f t="shared" si="30"/>
        <v>0.3563978249037193</v>
      </c>
      <c r="T113">
        <f t="shared" si="30"/>
        <v>0.35512910607235221</v>
      </c>
      <c r="U113">
        <f t="shared" si="30"/>
        <v>0.3535876276690666</v>
      </c>
      <c r="V113">
        <f t="shared" si="30"/>
        <v>0.35441881846841433</v>
      </c>
      <c r="W113">
        <f t="shared" si="30"/>
        <v>0.35040303543928625</v>
      </c>
      <c r="X113">
        <f t="shared" si="30"/>
        <v>0.35119488156195106</v>
      </c>
      <c r="Y113">
        <f t="shared" si="30"/>
        <v>0.35013911171808437</v>
      </c>
      <c r="Z113">
        <f t="shared" si="30"/>
        <v>0.34901195454677908</v>
      </c>
      <c r="AA113">
        <f t="shared" si="30"/>
        <v>0.3493784933917064</v>
      </c>
      <c r="AB113">
        <f t="shared" si="30"/>
        <v>0.34907714298002057</v>
      </c>
      <c r="AC113">
        <f t="shared" si="30"/>
        <v>0.34790205021574594</v>
      </c>
      <c r="AD113">
        <f t="shared" si="30"/>
        <v>0.34792740020299573</v>
      </c>
      <c r="AE113">
        <f t="shared" si="30"/>
        <v>0.34768698194397518</v>
      </c>
      <c r="AF113">
        <f t="shared" si="30"/>
        <v>0.34673279449193245</v>
      </c>
      <c r="AG113">
        <f t="shared" si="30"/>
        <v>0.34825301535367786</v>
      </c>
    </row>
    <row r="114" spans="2:33" x14ac:dyDescent="0.25">
      <c r="B114" t="s">
        <v>172</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row>
    <row r="115" spans="2:33" x14ac:dyDescent="0.25">
      <c r="B115" t="s">
        <v>173</v>
      </c>
      <c r="C115">
        <f t="shared" ref="C115:AG117" si="31">C17/SUM(C$12:C$15,C$17:C$19)</f>
        <v>1.2044967632426927E-2</v>
      </c>
      <c r="D115">
        <f t="shared" si="31"/>
        <v>1.1407214692238469E-2</v>
      </c>
      <c r="E115">
        <f t="shared" si="31"/>
        <v>1.1333127835120076E-2</v>
      </c>
      <c r="F115">
        <f t="shared" si="31"/>
        <v>1.1763819086912248E-2</v>
      </c>
      <c r="G115">
        <f t="shared" si="31"/>
        <v>1.1748353938344768E-2</v>
      </c>
      <c r="H115">
        <f t="shared" si="31"/>
        <v>1.1760247630431288E-2</v>
      </c>
      <c r="I115">
        <f t="shared" si="31"/>
        <v>1.1663300765797547E-2</v>
      </c>
      <c r="J115">
        <f t="shared" si="31"/>
        <v>1.1535452588113088E-2</v>
      </c>
      <c r="K115">
        <f t="shared" si="31"/>
        <v>1.1517546695787632E-2</v>
      </c>
      <c r="L115">
        <f t="shared" si="31"/>
        <v>1.1493322279075539E-2</v>
      </c>
      <c r="M115">
        <f t="shared" si="31"/>
        <v>1.1439501797681283E-2</v>
      </c>
      <c r="N115">
        <f t="shared" si="31"/>
        <v>1.1430356568292419E-2</v>
      </c>
      <c r="O115">
        <f t="shared" si="31"/>
        <v>1.1334139476812293E-2</v>
      </c>
      <c r="P115">
        <f t="shared" si="31"/>
        <v>1.1378391162480909E-2</v>
      </c>
      <c r="Q115">
        <f t="shared" si="31"/>
        <v>1.1346513400168767E-2</v>
      </c>
      <c r="R115">
        <f t="shared" si="31"/>
        <v>1.1322065899844172E-2</v>
      </c>
      <c r="S115">
        <f t="shared" si="31"/>
        <v>1.1305688914860827E-2</v>
      </c>
      <c r="T115">
        <f t="shared" si="31"/>
        <v>1.1280368507532279E-2</v>
      </c>
      <c r="U115">
        <f t="shared" si="31"/>
        <v>1.1253286383294873E-2</v>
      </c>
      <c r="V115">
        <f t="shared" si="31"/>
        <v>1.1257733292017997E-2</v>
      </c>
      <c r="W115">
        <f t="shared" si="31"/>
        <v>1.1199548597310052E-2</v>
      </c>
      <c r="X115">
        <f t="shared" si="31"/>
        <v>1.1195048035657124E-2</v>
      </c>
      <c r="Y115">
        <f t="shared" si="31"/>
        <v>1.1175847051986961E-2</v>
      </c>
      <c r="Z115">
        <f t="shared" si="31"/>
        <v>1.1153170178825573E-2</v>
      </c>
      <c r="AA115">
        <f t="shared" si="31"/>
        <v>1.1148860221682528E-2</v>
      </c>
      <c r="AB115">
        <f t="shared" si="31"/>
        <v>1.1140507629318844E-2</v>
      </c>
      <c r="AC115">
        <f t="shared" si="31"/>
        <v>1.1119570744354454E-2</v>
      </c>
      <c r="AD115">
        <f t="shared" si="31"/>
        <v>1.1111596291410942E-2</v>
      </c>
      <c r="AE115">
        <f t="shared" si="31"/>
        <v>1.1100448411196263E-2</v>
      </c>
      <c r="AF115">
        <f t="shared" si="31"/>
        <v>1.1085136890734777E-2</v>
      </c>
      <c r="AG115">
        <f t="shared" si="31"/>
        <v>1.1100796977811659E-2</v>
      </c>
    </row>
    <row r="116" spans="2:33" x14ac:dyDescent="0.25">
      <c r="B116" t="s">
        <v>201</v>
      </c>
      <c r="C116">
        <f>C18/SUM(C$12:C$15,C$17:C$19)</f>
        <v>0.23370899526524005</v>
      </c>
      <c r="D116">
        <f t="shared" si="31"/>
        <v>0.34558917112077714</v>
      </c>
      <c r="E116">
        <f t="shared" si="31"/>
        <v>0.33805756758960959</v>
      </c>
      <c r="F116">
        <f t="shared" si="31"/>
        <v>0.33117533052443893</v>
      </c>
      <c r="G116">
        <f t="shared" si="31"/>
        <v>0.33415699219705558</v>
      </c>
      <c r="H116">
        <f t="shared" si="31"/>
        <v>0.33881821167320003</v>
      </c>
      <c r="I116">
        <f t="shared" si="31"/>
        <v>0.34172230079562071</v>
      </c>
      <c r="J116">
        <f t="shared" si="31"/>
        <v>0.34607931024196276</v>
      </c>
      <c r="K116">
        <f t="shared" si="31"/>
        <v>0.34766035148824492</v>
      </c>
      <c r="L116">
        <f t="shared" si="31"/>
        <v>0.3490999437131736</v>
      </c>
      <c r="M116">
        <f t="shared" si="31"/>
        <v>0.3522568052211148</v>
      </c>
      <c r="N116">
        <f t="shared" si="31"/>
        <v>0.35202363925616009</v>
      </c>
      <c r="O116">
        <f t="shared" si="31"/>
        <v>0.35837986809083383</v>
      </c>
      <c r="P116">
        <f t="shared" si="31"/>
        <v>0.3550329195246561</v>
      </c>
      <c r="Q116">
        <f t="shared" si="31"/>
        <v>0.35584898276266319</v>
      </c>
      <c r="R116">
        <f t="shared" si="31"/>
        <v>0.356956816694733</v>
      </c>
      <c r="S116">
        <f t="shared" si="31"/>
        <v>0.35749268152041153</v>
      </c>
      <c r="T116">
        <f t="shared" si="31"/>
        <v>0.3587265528117361</v>
      </c>
      <c r="U116">
        <f t="shared" si="31"/>
        <v>0.36017617346847369</v>
      </c>
      <c r="V116">
        <f t="shared" si="31"/>
        <v>0.3597546869927164</v>
      </c>
      <c r="W116">
        <f t="shared" si="31"/>
        <v>0.36311483903899655</v>
      </c>
      <c r="X116">
        <f t="shared" si="31"/>
        <v>0.36270613041627298</v>
      </c>
      <c r="Y116">
        <f t="shared" si="31"/>
        <v>0.3637316133658986</v>
      </c>
      <c r="Z116">
        <f t="shared" si="31"/>
        <v>0.36480155378336787</v>
      </c>
      <c r="AA116">
        <f t="shared" si="31"/>
        <v>0.36470777002660554</v>
      </c>
      <c r="AB116">
        <f t="shared" si="31"/>
        <v>0.36514038438971647</v>
      </c>
      <c r="AC116">
        <f t="shared" si="31"/>
        <v>0.36622300484103393</v>
      </c>
      <c r="AD116">
        <f t="shared" si="31"/>
        <v>0.36635764106081831</v>
      </c>
      <c r="AE116">
        <f t="shared" si="31"/>
        <v>0.36667636820113242</v>
      </c>
      <c r="AF116">
        <f t="shared" si="31"/>
        <v>0.36757702658517977</v>
      </c>
      <c r="AG116">
        <f t="shared" si="31"/>
        <v>0.36646837709923608</v>
      </c>
    </row>
    <row r="117" spans="2:33" x14ac:dyDescent="0.25">
      <c r="B117" t="s">
        <v>202</v>
      </c>
      <c r="C117">
        <f>C19/SUM(C$12:C$15,C$17:C$19)</f>
        <v>6.497821131315018E-2</v>
      </c>
      <c r="D117">
        <f t="shared" si="31"/>
        <v>5.9613323471916481E-2</v>
      </c>
      <c r="E117">
        <f t="shared" si="31"/>
        <v>6.4774027529315423E-2</v>
      </c>
      <c r="F117">
        <f t="shared" si="31"/>
        <v>6.9379754609427358E-2</v>
      </c>
      <c r="G117">
        <f t="shared" si="31"/>
        <v>7.0534212044527381E-2</v>
      </c>
      <c r="H117">
        <f t="shared" si="31"/>
        <v>7.1492536750033975E-2</v>
      </c>
      <c r="I117">
        <f t="shared" si="31"/>
        <v>7.2133109220435351E-2</v>
      </c>
      <c r="J117">
        <f t="shared" si="31"/>
        <v>7.288041231549594E-2</v>
      </c>
      <c r="K117">
        <f t="shared" si="31"/>
        <v>7.367265692901398E-2</v>
      </c>
      <c r="L117">
        <f t="shared" si="31"/>
        <v>7.4397192693424583E-2</v>
      </c>
      <c r="M117">
        <f t="shared" si="31"/>
        <v>7.4620030420908867E-2</v>
      </c>
      <c r="N117">
        <f t="shared" si="31"/>
        <v>7.551876196559798E-2</v>
      </c>
      <c r="O117">
        <f t="shared" si="31"/>
        <v>7.4763221124905938E-2</v>
      </c>
      <c r="P117">
        <f t="shared" si="31"/>
        <v>7.6341761606859335E-2</v>
      </c>
      <c r="Q117">
        <f t="shared" si="31"/>
        <v>7.6901061084775096E-2</v>
      </c>
      <c r="R117">
        <f t="shared" si="31"/>
        <v>7.7267494821631338E-2</v>
      </c>
      <c r="S117">
        <f t="shared" si="31"/>
        <v>7.7758374478146389E-2</v>
      </c>
      <c r="T117">
        <f t="shared" si="31"/>
        <v>7.8048161675973546E-2</v>
      </c>
      <c r="U117">
        <f t="shared" si="31"/>
        <v>7.8241644351052325E-2</v>
      </c>
      <c r="V117">
        <f t="shared" si="31"/>
        <v>7.8878590310502594E-2</v>
      </c>
      <c r="W117">
        <f t="shared" si="31"/>
        <v>7.8569519741846755E-2</v>
      </c>
      <c r="X117">
        <f t="shared" si="31"/>
        <v>7.9124048433264677E-2</v>
      </c>
      <c r="Y117">
        <f t="shared" si="31"/>
        <v>7.9341850635166744E-2</v>
      </c>
      <c r="Z117">
        <f t="shared" si="31"/>
        <v>7.9492155608560183E-2</v>
      </c>
      <c r="AA117">
        <f t="shared" si="31"/>
        <v>7.9950541006209602E-2</v>
      </c>
      <c r="AB117">
        <f t="shared" si="31"/>
        <v>8.0268574226281905E-2</v>
      </c>
      <c r="AC117">
        <f t="shared" si="31"/>
        <v>8.0393575924177313E-2</v>
      </c>
      <c r="AD117">
        <f t="shared" si="31"/>
        <v>8.0749927106460381E-2</v>
      </c>
      <c r="AE117">
        <f t="shared" si="31"/>
        <v>8.102206518539698E-2</v>
      </c>
      <c r="AF117">
        <f t="shared" si="31"/>
        <v>8.1159920797018198E-2</v>
      </c>
      <c r="AG117">
        <f t="shared" si="31"/>
        <v>8.1880226621849142E-2</v>
      </c>
    </row>
    <row r="119" spans="2:33" x14ac:dyDescent="0.25">
      <c r="B119" s="1"/>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60"/>
  <sheetViews>
    <sheetView topLeftCell="A52" workbookViewId="0">
      <selection activeCell="B49" sqref="B49:AF50"/>
    </sheetView>
  </sheetViews>
  <sheetFormatPr defaultColWidth="8.85546875" defaultRowHeight="15" x14ac:dyDescent="0.25"/>
  <cols>
    <col min="1" max="1" width="26.140625" customWidth="1"/>
    <col min="2" max="2" width="15.85546875" customWidth="1"/>
    <col min="3" max="35" width="10.42578125" bestFit="1" customWidth="1"/>
  </cols>
  <sheetData>
    <row r="1" spans="1:35" x14ac:dyDescent="0.25">
      <c r="A1" s="1" t="s">
        <v>216</v>
      </c>
    </row>
    <row r="2" spans="1:35" s="1" customFormat="1" x14ac:dyDescent="0.25">
      <c r="B2" s="1">
        <v>2020</v>
      </c>
      <c r="C2" s="1">
        <v>2021</v>
      </c>
      <c r="D2" s="1">
        <v>2022</v>
      </c>
      <c r="E2" s="1">
        <v>2023</v>
      </c>
      <c r="F2" s="1">
        <v>2024</v>
      </c>
      <c r="G2" s="1">
        <v>2025</v>
      </c>
      <c r="H2" s="1">
        <v>2026</v>
      </c>
      <c r="I2" s="1">
        <v>2027</v>
      </c>
      <c r="J2" s="1">
        <v>2028</v>
      </c>
      <c r="K2" s="1">
        <v>2029</v>
      </c>
      <c r="L2" s="1">
        <v>2030</v>
      </c>
      <c r="M2" s="1">
        <v>2031</v>
      </c>
      <c r="N2" s="1">
        <v>2032</v>
      </c>
      <c r="O2" s="1">
        <v>2033</v>
      </c>
      <c r="P2" s="1">
        <v>2034</v>
      </c>
      <c r="Q2" s="1">
        <v>2035</v>
      </c>
      <c r="R2" s="1">
        <v>2036</v>
      </c>
      <c r="S2" s="1">
        <v>2037</v>
      </c>
      <c r="T2" s="1">
        <v>2038</v>
      </c>
      <c r="U2" s="1">
        <v>2039</v>
      </c>
      <c r="V2" s="1">
        <v>2040</v>
      </c>
      <c r="W2" s="1">
        <v>2041</v>
      </c>
      <c r="X2" s="1">
        <v>2042</v>
      </c>
      <c r="Y2" s="1">
        <v>2043</v>
      </c>
      <c r="Z2" s="1">
        <v>2044</v>
      </c>
      <c r="AA2" s="1">
        <v>2045</v>
      </c>
      <c r="AB2" s="1">
        <v>2046</v>
      </c>
      <c r="AC2" s="1">
        <v>2047</v>
      </c>
      <c r="AD2" s="1">
        <v>2048</v>
      </c>
      <c r="AE2" s="1">
        <v>2049</v>
      </c>
      <c r="AF2" s="1">
        <v>2050</v>
      </c>
    </row>
    <row r="3" spans="1:35" x14ac:dyDescent="0.25">
      <c r="A3" t="s">
        <v>168</v>
      </c>
      <c r="B3" s="19">
        <f>INDEX('AEO 2022 52'!284:284,MATCH(B$2,'AEO 2021 52'!$1:$1,0))</f>
        <v>0</v>
      </c>
      <c r="C3" s="19">
        <f>INDEX('AEO 2022 52'!284:284,MATCH(C$2,'AEO 2022 52'!$1:$1,0))</f>
        <v>0</v>
      </c>
      <c r="D3" s="19">
        <f>INDEX('AEO 2022 52'!284:284,MATCH(D$2,'AEO 2022 52'!$1:$1,0))</f>
        <v>0</v>
      </c>
      <c r="E3" s="19">
        <f>INDEX('AEO 2022 52'!284:284,MATCH(E$2,'AEO 2022 52'!$1:$1,0))</f>
        <v>0</v>
      </c>
      <c r="F3" s="19">
        <f>INDEX('AEO 2022 52'!284:284,MATCH(F$2,'AEO 2022 52'!$1:$1,0))</f>
        <v>0</v>
      </c>
      <c r="G3" s="19">
        <f>INDEX('AEO 2022 52'!284:284,MATCH(G$2,'AEO 2022 52'!$1:$1,0))</f>
        <v>0</v>
      </c>
      <c r="H3" s="19">
        <f>INDEX('AEO 2022 52'!284:284,MATCH(H$2,'AEO 2022 52'!$1:$1,0))</f>
        <v>0</v>
      </c>
      <c r="I3" s="19">
        <f>INDEX('AEO 2022 52'!284:284,MATCH(I$2,'AEO 2022 52'!$1:$1,0))</f>
        <v>0</v>
      </c>
      <c r="J3" s="19">
        <f>INDEX('AEO 2022 52'!284:284,MATCH(J$2,'AEO 2022 52'!$1:$1,0))</f>
        <v>0</v>
      </c>
      <c r="K3" s="19">
        <f>INDEX('AEO 2022 52'!284:284,MATCH(K$2,'AEO 2022 52'!$1:$1,0))</f>
        <v>0</v>
      </c>
      <c r="L3" s="19">
        <f>INDEX('AEO 2022 52'!284:284,MATCH(L$2,'AEO 2022 52'!$1:$1,0))</f>
        <v>0</v>
      </c>
      <c r="M3" s="19">
        <f>INDEX('AEO 2022 52'!284:284,MATCH(M$2,'AEO 2022 52'!$1:$1,0))</f>
        <v>0</v>
      </c>
      <c r="N3" s="19">
        <f>INDEX('AEO 2022 52'!284:284,MATCH(N$2,'AEO 2022 52'!$1:$1,0))</f>
        <v>0</v>
      </c>
      <c r="O3" s="19">
        <f>INDEX('AEO 2022 52'!284:284,MATCH(O$2,'AEO 2022 52'!$1:$1,0))</f>
        <v>0</v>
      </c>
      <c r="P3" s="19">
        <f>INDEX('AEO 2022 52'!284:284,MATCH(P$2,'AEO 2022 52'!$1:$1,0))</f>
        <v>0</v>
      </c>
      <c r="Q3" s="19">
        <f>INDEX('AEO 2022 52'!284:284,MATCH(Q$2,'AEO 2022 52'!$1:$1,0))</f>
        <v>0</v>
      </c>
      <c r="R3" s="19">
        <f>INDEX('AEO 2022 52'!284:284,MATCH(R$2,'AEO 2022 52'!$1:$1,0))</f>
        <v>0</v>
      </c>
      <c r="S3" s="19">
        <f>INDEX('AEO 2022 52'!284:284,MATCH(S$2,'AEO 2022 52'!$1:$1,0))</f>
        <v>0</v>
      </c>
      <c r="T3" s="19">
        <f>INDEX('AEO 2022 52'!284:284,MATCH(T$2,'AEO 2022 52'!$1:$1,0))</f>
        <v>0</v>
      </c>
      <c r="U3" s="19">
        <f>INDEX('AEO 2022 52'!284:284,MATCH(U$2,'AEO 2022 52'!$1:$1,0))</f>
        <v>0</v>
      </c>
      <c r="V3" s="19">
        <f>INDEX('AEO 2022 52'!284:284,MATCH(V$2,'AEO 2022 52'!$1:$1,0))</f>
        <v>0</v>
      </c>
      <c r="W3" s="19">
        <f>INDEX('AEO 2022 52'!284:284,MATCH(W$2,'AEO 2022 52'!$1:$1,0))</f>
        <v>0</v>
      </c>
      <c r="X3" s="19">
        <f>INDEX('AEO 2022 52'!284:284,MATCH(X$2,'AEO 2022 52'!$1:$1,0))</f>
        <v>0</v>
      </c>
      <c r="Y3" s="19">
        <f>INDEX('AEO 2022 52'!284:284,MATCH(Y$2,'AEO 2022 52'!$1:$1,0))</f>
        <v>0</v>
      </c>
      <c r="Z3" s="19">
        <f>INDEX('AEO 2022 52'!284:284,MATCH(Z$2,'AEO 2022 52'!$1:$1,0))</f>
        <v>0</v>
      </c>
      <c r="AA3" s="19">
        <f>INDEX('AEO 2022 52'!284:284,MATCH(AA$2,'AEO 2022 52'!$1:$1,0))</f>
        <v>0</v>
      </c>
      <c r="AB3" s="19">
        <f>INDEX('AEO 2022 52'!284:284,MATCH(AB$2,'AEO 2022 52'!$1:$1,0))</f>
        <v>0</v>
      </c>
      <c r="AC3" s="19">
        <f>INDEX('AEO 2022 52'!284:284,MATCH(AC$2,'AEO 2022 52'!$1:$1,0))</f>
        <v>0</v>
      </c>
      <c r="AD3" s="19">
        <f>INDEX('AEO 2022 52'!284:284,MATCH(AD$2,'AEO 2022 52'!$1:$1,0))</f>
        <v>0</v>
      </c>
      <c r="AE3" s="19">
        <f>INDEX('AEO 2022 52'!284:284,MATCH(AE$2,'AEO 2022 52'!$1:$1,0))</f>
        <v>0</v>
      </c>
      <c r="AF3" s="19">
        <f>INDEX('AEO 2022 52'!284:284,MATCH(AF$2,'AEO 2022 52'!$1:$1,0))</f>
        <v>0</v>
      </c>
    </row>
    <row r="4" spans="1:35" x14ac:dyDescent="0.25">
      <c r="A4" t="s">
        <v>169</v>
      </c>
      <c r="B4" s="19">
        <f>INDEX('AEO 2021 52'!272:272,MATCH(B$2,'AEO 2021 52'!$1:$1,0))</f>
        <v>88.172400999999994</v>
      </c>
      <c r="C4" s="19">
        <f>INDEX('AEO 2022 52'!285:285,MATCH(C$2,'AEO 2022 52'!$1:$1,0))</f>
        <v>82.185944000000006</v>
      </c>
      <c r="D4" s="19">
        <f>INDEX('AEO 2022 52'!285:285,MATCH(D$2,'AEO 2022 52'!$1:$1,0))</f>
        <v>80.596939000000006</v>
      </c>
      <c r="E4" s="19">
        <f>INDEX('AEO 2022 52'!285:285,MATCH(E$2,'AEO 2022 52'!$1:$1,0))</f>
        <v>79.142280999999997</v>
      </c>
      <c r="F4" s="19">
        <f>INDEX('AEO 2022 52'!285:285,MATCH(F$2,'AEO 2022 52'!$1:$1,0))</f>
        <v>77.630745000000005</v>
      </c>
      <c r="G4" s="19">
        <f>INDEX('AEO 2022 52'!285:285,MATCH(G$2,'AEO 2022 52'!$1:$1,0))</f>
        <v>76.057541000000001</v>
      </c>
      <c r="H4" s="19">
        <f>INDEX('AEO 2022 52'!285:285,MATCH(H$2,'AEO 2022 52'!$1:$1,0))</f>
        <v>74.680023000000006</v>
      </c>
      <c r="I4" s="19">
        <f>INDEX('AEO 2022 52'!285:285,MATCH(I$2,'AEO 2022 52'!$1:$1,0))</f>
        <v>73.496796000000003</v>
      </c>
      <c r="J4" s="19">
        <f>INDEX('AEO 2022 52'!285:285,MATCH(J$2,'AEO 2022 52'!$1:$1,0))</f>
        <v>72.341942000000003</v>
      </c>
      <c r="K4" s="19">
        <f>INDEX('AEO 2022 52'!285:285,MATCH(K$2,'AEO 2022 52'!$1:$1,0))</f>
        <v>71.245627999999996</v>
      </c>
      <c r="L4" s="19">
        <f>INDEX('AEO 2022 52'!285:285,MATCH(L$2,'AEO 2022 52'!$1:$1,0))</f>
        <v>70.200890000000001</v>
      </c>
      <c r="M4" s="19">
        <f>INDEX('AEO 2022 52'!285:285,MATCH(M$2,'AEO 2022 52'!$1:$1,0))</f>
        <v>69.204352999999998</v>
      </c>
      <c r="N4" s="19">
        <f>INDEX('AEO 2022 52'!285:285,MATCH(N$2,'AEO 2022 52'!$1:$1,0))</f>
        <v>68.254227</v>
      </c>
      <c r="O4" s="19">
        <f>INDEX('AEO 2022 52'!285:285,MATCH(O$2,'AEO 2022 52'!$1:$1,0))</f>
        <v>67.349441999999996</v>
      </c>
      <c r="P4" s="19">
        <f>INDEX('AEO 2022 52'!285:285,MATCH(P$2,'AEO 2022 52'!$1:$1,0))</f>
        <v>66.463547000000005</v>
      </c>
      <c r="Q4" s="19">
        <f>INDEX('AEO 2022 52'!285:285,MATCH(Q$2,'AEO 2022 52'!$1:$1,0))</f>
        <v>65.614356999999998</v>
      </c>
      <c r="R4" s="19">
        <f>INDEX('AEO 2022 52'!285:285,MATCH(R$2,'AEO 2022 52'!$1:$1,0))</f>
        <v>64.801902999999996</v>
      </c>
      <c r="S4" s="19">
        <f>INDEX('AEO 2022 52'!285:285,MATCH(S$2,'AEO 2022 52'!$1:$1,0))</f>
        <v>64.026916999999997</v>
      </c>
      <c r="T4" s="19">
        <f>INDEX('AEO 2022 52'!285:285,MATCH(T$2,'AEO 2022 52'!$1:$1,0))</f>
        <v>63.288761000000001</v>
      </c>
      <c r="U4" s="19">
        <f>INDEX('AEO 2022 52'!285:285,MATCH(U$2,'AEO 2022 52'!$1:$1,0))</f>
        <v>62.584350999999998</v>
      </c>
      <c r="V4" s="19">
        <f>INDEX('AEO 2022 52'!285:285,MATCH(V$2,'AEO 2022 52'!$1:$1,0))</f>
        <v>61.913975000000001</v>
      </c>
      <c r="W4" s="19">
        <f>INDEX('AEO 2022 52'!285:285,MATCH(W$2,'AEO 2022 52'!$1:$1,0))</f>
        <v>61.273688999999997</v>
      </c>
      <c r="X4" s="19">
        <f>INDEX('AEO 2022 52'!285:285,MATCH(X$2,'AEO 2022 52'!$1:$1,0))</f>
        <v>60.663811000000003</v>
      </c>
      <c r="Y4" s="19">
        <f>INDEX('AEO 2022 52'!285:285,MATCH(Y$2,'AEO 2022 52'!$1:$1,0))</f>
        <v>60.081893999999998</v>
      </c>
      <c r="Z4" s="19">
        <f>INDEX('AEO 2022 52'!285:285,MATCH(Z$2,'AEO 2022 52'!$1:$1,0))</f>
        <v>59.527405000000002</v>
      </c>
      <c r="AA4" s="19">
        <f>INDEX('AEO 2022 52'!285:285,MATCH(AA$2,'AEO 2022 52'!$1:$1,0))</f>
        <v>58.998717999999997</v>
      </c>
      <c r="AB4" s="19">
        <f>INDEX('AEO 2022 52'!285:285,MATCH(AB$2,'AEO 2022 52'!$1:$1,0))</f>
        <v>58.495007000000001</v>
      </c>
      <c r="AC4" s="19">
        <f>INDEX('AEO 2022 52'!285:285,MATCH(AC$2,'AEO 2022 52'!$1:$1,0))</f>
        <v>58.014522999999997</v>
      </c>
      <c r="AD4" s="19">
        <f>INDEX('AEO 2022 52'!285:285,MATCH(AD$2,'AEO 2022 52'!$1:$1,0))</f>
        <v>57.557602000000003</v>
      </c>
      <c r="AE4" s="19">
        <f>INDEX('AEO 2022 52'!285:285,MATCH(AE$2,'AEO 2022 52'!$1:$1,0))</f>
        <v>57.121693</v>
      </c>
      <c r="AF4" s="19">
        <f>INDEX('AEO 2022 52'!285:285,MATCH(AF$2,'AEO 2022 52'!$1:$1,0))</f>
        <v>56.685504999999999</v>
      </c>
      <c r="AG4" s="19"/>
      <c r="AH4" s="19"/>
      <c r="AI4" s="19"/>
    </row>
    <row r="5" spans="1:35" x14ac:dyDescent="0.25">
      <c r="A5" t="s">
        <v>170</v>
      </c>
      <c r="B5" s="20">
        <f>TREND($E5:$N5,$E$2:$N$2,B$2)</f>
        <v>75.387690254545305</v>
      </c>
      <c r="C5" s="19">
        <f>INDEX('AEO 2022 52'!286:286,MATCH(C$2,'AEO 2022 52'!$1:$1,0))</f>
        <v>75.317527999999996</v>
      </c>
      <c r="D5" s="19">
        <f>INDEX('AEO 2022 52'!286:286,MATCH(D$2,'AEO 2022 52'!$1:$1,0))</f>
        <v>73.639267000000004</v>
      </c>
      <c r="E5" s="19">
        <f>INDEX('AEO 2022 52'!286:286,MATCH(E$2,'AEO 2022 52'!$1:$1,0))</f>
        <v>72.147559999999999</v>
      </c>
      <c r="F5" s="19">
        <f>INDEX('AEO 2022 52'!286:286,MATCH(F$2,'AEO 2022 52'!$1:$1,0))</f>
        <v>70.697722999999996</v>
      </c>
      <c r="G5" s="19">
        <f>INDEX('AEO 2022 52'!286:286,MATCH(G$2,'AEO 2022 52'!$1:$1,0))</f>
        <v>69.275504999999995</v>
      </c>
      <c r="H5" s="19">
        <f>INDEX('AEO 2022 52'!286:286,MATCH(H$2,'AEO 2022 52'!$1:$1,0))</f>
        <v>67.979011999999997</v>
      </c>
      <c r="I5" s="19">
        <f>INDEX('AEO 2022 52'!286:286,MATCH(I$2,'AEO 2022 52'!$1:$1,0))</f>
        <v>66.723663000000002</v>
      </c>
      <c r="J5" s="19">
        <f>INDEX('AEO 2022 52'!286:286,MATCH(J$2,'AEO 2022 52'!$1:$1,0))</f>
        <v>65.528351000000001</v>
      </c>
      <c r="K5" s="19">
        <f>INDEX('AEO 2022 52'!286:286,MATCH(K$2,'AEO 2022 52'!$1:$1,0))</f>
        <v>64.389083999999997</v>
      </c>
      <c r="L5" s="19">
        <f>INDEX('AEO 2022 52'!286:286,MATCH(L$2,'AEO 2022 52'!$1:$1,0))</f>
        <v>63.303210999999997</v>
      </c>
      <c r="M5" s="19">
        <f>INDEX('AEO 2022 52'!286:286,MATCH(M$2,'AEO 2022 52'!$1:$1,0))</f>
        <v>62.268436000000001</v>
      </c>
      <c r="N5" s="19">
        <f>INDEX('AEO 2022 52'!286:286,MATCH(N$2,'AEO 2022 52'!$1:$1,0))</f>
        <v>61.282063000000001</v>
      </c>
      <c r="O5" s="19">
        <f>INDEX('AEO 2022 52'!286:286,MATCH(O$2,'AEO 2022 52'!$1:$1,0))</f>
        <v>60.342323</v>
      </c>
      <c r="P5" s="19">
        <f>INDEX('AEO 2022 52'!286:286,MATCH(P$2,'AEO 2022 52'!$1:$1,0))</f>
        <v>59.422932000000003</v>
      </c>
      <c r="Q5" s="19">
        <f>INDEX('AEO 2022 52'!286:286,MATCH(Q$2,'AEO 2022 52'!$1:$1,0))</f>
        <v>58.54224</v>
      </c>
      <c r="R5" s="19">
        <f>INDEX('AEO 2022 52'!286:286,MATCH(R$2,'AEO 2022 52'!$1:$1,0))</f>
        <v>57.702582999999997</v>
      </c>
      <c r="S5" s="19">
        <f>INDEX('AEO 2022 52'!286:286,MATCH(S$2,'AEO 2022 52'!$1:$1,0))</f>
        <v>56.902096</v>
      </c>
      <c r="T5" s="19">
        <f>INDEX('AEO 2022 52'!286:286,MATCH(T$2,'AEO 2022 52'!$1:$1,0))</f>
        <v>56.138328999999999</v>
      </c>
      <c r="U5" s="19">
        <f>INDEX('AEO 2022 52'!286:286,MATCH(U$2,'AEO 2022 52'!$1:$1,0))</f>
        <v>55.409846999999999</v>
      </c>
      <c r="V5" s="19">
        <f>INDEX('AEO 2022 52'!286:286,MATCH(V$2,'AEO 2022 52'!$1:$1,0))</f>
        <v>54.714478</v>
      </c>
      <c r="W5" s="19">
        <f>INDEX('AEO 2022 52'!286:286,MATCH(W$2,'AEO 2022 52'!$1:$1,0))</f>
        <v>54.051513999999997</v>
      </c>
      <c r="X5" s="19">
        <f>INDEX('AEO 2022 52'!286:286,MATCH(X$2,'AEO 2022 52'!$1:$1,0))</f>
        <v>53.419083000000001</v>
      </c>
      <c r="Y5" s="19">
        <f>INDEX('AEO 2022 52'!286:286,MATCH(Y$2,'AEO 2022 52'!$1:$1,0))</f>
        <v>52.816124000000002</v>
      </c>
      <c r="Z5" s="19">
        <f>INDEX('AEO 2022 52'!286:286,MATCH(Z$2,'AEO 2022 52'!$1:$1,0))</f>
        <v>52.241256999999997</v>
      </c>
      <c r="AA5" s="19">
        <f>INDEX('AEO 2022 52'!286:286,MATCH(AA$2,'AEO 2022 52'!$1:$1,0))</f>
        <v>51.693202999999997</v>
      </c>
      <c r="AB5" s="19">
        <f>INDEX('AEO 2022 52'!286:286,MATCH(AB$2,'AEO 2022 52'!$1:$1,0))</f>
        <v>51.170707999999998</v>
      </c>
      <c r="AC5" s="19">
        <f>INDEX('AEO 2022 52'!286:286,MATCH(AC$2,'AEO 2022 52'!$1:$1,0))</f>
        <v>50.672676000000003</v>
      </c>
      <c r="AD5" s="19">
        <f>INDEX('AEO 2022 52'!286:286,MATCH(AD$2,'AEO 2022 52'!$1:$1,0))</f>
        <v>50.197861000000003</v>
      </c>
      <c r="AE5" s="19">
        <f>INDEX('AEO 2022 52'!286:286,MATCH(AE$2,'AEO 2022 52'!$1:$1,0))</f>
        <v>49.745418999999998</v>
      </c>
      <c r="AF5" s="19">
        <f>INDEX('AEO 2022 52'!286:286,MATCH(AF$2,'AEO 2022 52'!$1:$1,0))</f>
        <v>49.293041000000002</v>
      </c>
      <c r="AG5" s="19"/>
      <c r="AH5" s="19"/>
      <c r="AI5" s="19"/>
    </row>
    <row r="6" spans="1:35" x14ac:dyDescent="0.25">
      <c r="A6" t="s">
        <v>171</v>
      </c>
      <c r="B6" s="19">
        <f>INDEX('AEO 2021 52'!274:274,MATCH(B$2,'AEO 2021 52'!$1:$1,0))</f>
        <v>73.265236000000002</v>
      </c>
      <c r="C6" s="19">
        <f>INDEX('AEO 2022 52'!287:287,MATCH(C$2,'AEO 2022 52'!$1:$1,0))</f>
        <v>74.440285000000003</v>
      </c>
      <c r="D6" s="19">
        <f>INDEX('AEO 2022 52'!287:287,MATCH(D$2,'AEO 2022 52'!$1:$1,0))</f>
        <v>72.809441000000007</v>
      </c>
      <c r="E6" s="19">
        <f>INDEX('AEO 2022 52'!287:287,MATCH(E$2,'AEO 2022 52'!$1:$1,0))</f>
        <v>71.357795999999993</v>
      </c>
      <c r="F6" s="19">
        <f>INDEX('AEO 2022 52'!287:287,MATCH(F$2,'AEO 2022 52'!$1:$1,0))</f>
        <v>69.938629000000006</v>
      </c>
      <c r="G6" s="19">
        <f>INDEX('AEO 2022 52'!287:287,MATCH(G$2,'AEO 2022 52'!$1:$1,0))</f>
        <v>68.428200000000004</v>
      </c>
      <c r="H6" s="19">
        <f>INDEX('AEO 2022 52'!287:287,MATCH(H$2,'AEO 2022 52'!$1:$1,0))</f>
        <v>67.133018000000007</v>
      </c>
      <c r="I6" s="19">
        <f>INDEX('AEO 2022 52'!287:287,MATCH(I$2,'AEO 2022 52'!$1:$1,0))</f>
        <v>65.931647999999996</v>
      </c>
      <c r="J6" s="19">
        <f>INDEX('AEO 2022 52'!287:287,MATCH(J$2,'AEO 2022 52'!$1:$1,0))</f>
        <v>64.782203999999993</v>
      </c>
      <c r="K6" s="19">
        <f>INDEX('AEO 2022 52'!287:287,MATCH(K$2,'AEO 2022 52'!$1:$1,0))</f>
        <v>63.690117000000001</v>
      </c>
      <c r="L6" s="19">
        <f>INDEX('AEO 2022 52'!287:287,MATCH(L$2,'AEO 2022 52'!$1:$1,0))</f>
        <v>62.649189</v>
      </c>
      <c r="M6" s="19">
        <f>INDEX('AEO 2022 52'!287:287,MATCH(M$2,'AEO 2022 52'!$1:$1,0))</f>
        <v>61.656779999999998</v>
      </c>
      <c r="N6" s="19">
        <f>INDEX('AEO 2022 52'!287:287,MATCH(N$2,'AEO 2022 52'!$1:$1,0))</f>
        <v>60.710979000000002</v>
      </c>
      <c r="O6" s="19">
        <f>INDEX('AEO 2022 52'!287:287,MATCH(O$2,'AEO 2022 52'!$1:$1,0))</f>
        <v>59.809840999999999</v>
      </c>
      <c r="P6" s="19">
        <f>INDEX('AEO 2022 52'!287:287,MATCH(P$2,'AEO 2022 52'!$1:$1,0))</f>
        <v>58.926513999999997</v>
      </c>
      <c r="Q6" s="19">
        <f>INDEX('AEO 2022 52'!287:287,MATCH(Q$2,'AEO 2022 52'!$1:$1,0))</f>
        <v>58.079979000000002</v>
      </c>
      <c r="R6" s="19">
        <f>INDEX('AEO 2022 52'!287:287,MATCH(R$2,'AEO 2022 52'!$1:$1,0))</f>
        <v>57.273293000000002</v>
      </c>
      <c r="S6" s="19">
        <f>INDEX('AEO 2022 52'!287:287,MATCH(S$2,'AEO 2022 52'!$1:$1,0))</f>
        <v>56.504131000000001</v>
      </c>
      <c r="T6" s="19">
        <f>INDEX('AEO 2022 52'!287:287,MATCH(T$2,'AEO 2022 52'!$1:$1,0))</f>
        <v>55.770831999999999</v>
      </c>
      <c r="U6" s="19">
        <f>INDEX('AEO 2022 52'!287:287,MATCH(U$2,'AEO 2022 52'!$1:$1,0))</f>
        <v>55.071711999999998</v>
      </c>
      <c r="V6" s="19">
        <f>INDEX('AEO 2022 52'!287:287,MATCH(V$2,'AEO 2022 52'!$1:$1,0))</f>
        <v>54.404839000000003</v>
      </c>
      <c r="W6" s="19">
        <f>INDEX('AEO 2022 52'!287:287,MATCH(W$2,'AEO 2022 52'!$1:$1,0))</f>
        <v>53.769035000000002</v>
      </c>
      <c r="X6" s="19">
        <f>INDEX('AEO 2022 52'!287:287,MATCH(X$2,'AEO 2022 52'!$1:$1,0))</f>
        <v>53.162692999999997</v>
      </c>
      <c r="Y6" s="19">
        <f>INDEX('AEO 2022 52'!287:287,MATCH(Y$2,'AEO 2022 52'!$1:$1,0))</f>
        <v>52.584617999999999</v>
      </c>
      <c r="Z6" s="19">
        <f>INDEX('AEO 2022 52'!287:287,MATCH(Z$2,'AEO 2022 52'!$1:$1,0))</f>
        <v>52.033507999999998</v>
      </c>
      <c r="AA6" s="19">
        <f>INDEX('AEO 2022 52'!287:287,MATCH(AA$2,'AEO 2022 52'!$1:$1,0))</f>
        <v>51.508178999999998</v>
      </c>
      <c r="AB6" s="19">
        <f>INDEX('AEO 2022 52'!287:287,MATCH(AB$2,'AEO 2022 52'!$1:$1,0))</f>
        <v>51.0075</v>
      </c>
      <c r="AC6" s="19">
        <f>INDEX('AEO 2022 52'!287:287,MATCH(AC$2,'AEO 2022 52'!$1:$1,0))</f>
        <v>50.530265999999997</v>
      </c>
      <c r="AD6" s="19">
        <f>INDEX('AEO 2022 52'!287:287,MATCH(AD$2,'AEO 2022 52'!$1:$1,0))</f>
        <v>50.075470000000003</v>
      </c>
      <c r="AE6" s="19">
        <f>INDEX('AEO 2022 52'!287:287,MATCH(AE$2,'AEO 2022 52'!$1:$1,0))</f>
        <v>49.642074999999998</v>
      </c>
      <c r="AF6" s="19">
        <f>INDEX('AEO 2022 52'!287:287,MATCH(AF$2,'AEO 2022 52'!$1:$1,0))</f>
        <v>49.207957999999998</v>
      </c>
      <c r="AG6" s="19"/>
      <c r="AH6" s="19"/>
      <c r="AI6" s="19"/>
    </row>
    <row r="7" spans="1:35" x14ac:dyDescent="0.25">
      <c r="A7" t="s">
        <v>172</v>
      </c>
      <c r="B7" s="19">
        <f>INDEX('AEO 2021 52'!275:275,MATCH(B$2,'AEO 2021 52'!$1:$1,0))</f>
        <v>83.906943999999996</v>
      </c>
      <c r="C7" s="19">
        <f>INDEX('AEO 2022 52'!288:288,MATCH(C$2,'AEO 2022 52'!$1:$1,0))</f>
        <v>83.464187999999993</v>
      </c>
      <c r="D7" s="19">
        <f>INDEX('AEO 2022 52'!288:288,MATCH(D$2,'AEO 2022 52'!$1:$1,0))</f>
        <v>81.690201000000002</v>
      </c>
      <c r="E7" s="19">
        <f>INDEX('AEO 2022 52'!288:288,MATCH(E$2,'AEO 2022 52'!$1:$1,0))</f>
        <v>80.106650999999999</v>
      </c>
      <c r="F7" s="19">
        <f>INDEX('AEO 2022 52'!288:288,MATCH(F$2,'AEO 2022 52'!$1:$1,0))</f>
        <v>78.512123000000003</v>
      </c>
      <c r="G7" s="19">
        <f>INDEX('AEO 2022 52'!288:288,MATCH(G$2,'AEO 2022 52'!$1:$1,0))</f>
        <v>76.845070000000007</v>
      </c>
      <c r="H7" s="19">
        <f>INDEX('AEO 2022 52'!288:288,MATCH(H$2,'AEO 2022 52'!$1:$1,0))</f>
        <v>75.382767000000001</v>
      </c>
      <c r="I7" s="19">
        <f>INDEX('AEO 2022 52'!288:288,MATCH(I$2,'AEO 2022 52'!$1:$1,0))</f>
        <v>74.073204000000004</v>
      </c>
      <c r="J7" s="19">
        <f>INDEX('AEO 2022 52'!288:288,MATCH(J$2,'AEO 2022 52'!$1:$1,0))</f>
        <v>72.816192999999998</v>
      </c>
      <c r="K7" s="19">
        <f>INDEX('AEO 2022 52'!288:288,MATCH(K$2,'AEO 2022 52'!$1:$1,0))</f>
        <v>71.622985999999997</v>
      </c>
      <c r="L7" s="19">
        <f>INDEX('AEO 2022 52'!288:288,MATCH(L$2,'AEO 2022 52'!$1:$1,0))</f>
        <v>70.485366999999997</v>
      </c>
      <c r="M7" s="19">
        <f>INDEX('AEO 2022 52'!288:288,MATCH(M$2,'AEO 2022 52'!$1:$1,0))</f>
        <v>69.400383000000005</v>
      </c>
      <c r="N7" s="19">
        <f>INDEX('AEO 2022 52'!288:288,MATCH(N$2,'AEO 2022 52'!$1:$1,0))</f>
        <v>68.366432000000003</v>
      </c>
      <c r="O7" s="19">
        <f>INDEX('AEO 2022 52'!288:288,MATCH(O$2,'AEO 2022 52'!$1:$1,0))</f>
        <v>67.380111999999997</v>
      </c>
      <c r="P7" s="19">
        <f>INDEX('AEO 2022 52'!288:288,MATCH(P$2,'AEO 2022 52'!$1:$1,0))</f>
        <v>66.416129999999995</v>
      </c>
      <c r="Q7" s="19">
        <f>INDEX('AEO 2022 52'!288:288,MATCH(Q$2,'AEO 2022 52'!$1:$1,0))</f>
        <v>65.492278999999996</v>
      </c>
      <c r="R7" s="19">
        <f>INDEX('AEO 2022 52'!288:288,MATCH(R$2,'AEO 2022 52'!$1:$1,0))</f>
        <v>64.611632999999998</v>
      </c>
      <c r="S7" s="19">
        <f>INDEX('AEO 2022 52'!288:288,MATCH(S$2,'AEO 2022 52'!$1:$1,0))</f>
        <v>63.772030000000001</v>
      </c>
      <c r="T7" s="19">
        <f>INDEX('AEO 2022 52'!288:288,MATCH(T$2,'AEO 2022 52'!$1:$1,0))</f>
        <v>62.971676000000002</v>
      </c>
      <c r="U7" s="19">
        <f>INDEX('AEO 2022 52'!288:288,MATCH(U$2,'AEO 2022 52'!$1:$1,0))</f>
        <v>62.208041999999999</v>
      </c>
      <c r="V7" s="19">
        <f>INDEX('AEO 2022 52'!288:288,MATCH(V$2,'AEO 2022 52'!$1:$1,0))</f>
        <v>61.480659000000003</v>
      </c>
      <c r="W7" s="19">
        <f>INDEX('AEO 2022 52'!288:288,MATCH(W$2,'AEO 2022 52'!$1:$1,0))</f>
        <v>60.786526000000002</v>
      </c>
      <c r="X7" s="19">
        <f>INDEX('AEO 2022 52'!288:288,MATCH(X$2,'AEO 2022 52'!$1:$1,0))</f>
        <v>60.124744</v>
      </c>
      <c r="Y7" s="19">
        <f>INDEX('AEO 2022 52'!288:288,MATCH(Y$2,'AEO 2022 52'!$1:$1,0))</f>
        <v>59.493358999999998</v>
      </c>
      <c r="Z7" s="19">
        <f>INDEX('AEO 2022 52'!288:288,MATCH(Z$2,'AEO 2022 52'!$1:$1,0))</f>
        <v>58.891533000000003</v>
      </c>
      <c r="AA7" s="19">
        <f>INDEX('AEO 2022 52'!288:288,MATCH(AA$2,'AEO 2022 52'!$1:$1,0))</f>
        <v>58.317802</v>
      </c>
      <c r="AB7" s="19">
        <f>INDEX('AEO 2022 52'!288:288,MATCH(AB$2,'AEO 2022 52'!$1:$1,0))</f>
        <v>57.770992</v>
      </c>
      <c r="AC7" s="19">
        <f>INDEX('AEO 2022 52'!288:288,MATCH(AC$2,'AEO 2022 52'!$1:$1,0))</f>
        <v>57.249611000000002</v>
      </c>
      <c r="AD7" s="19">
        <f>INDEX('AEO 2022 52'!288:288,MATCH(AD$2,'AEO 2022 52'!$1:$1,0))</f>
        <v>56.753056000000001</v>
      </c>
      <c r="AE7" s="19">
        <f>INDEX('AEO 2022 52'!288:288,MATCH(AE$2,'AEO 2022 52'!$1:$1,0))</f>
        <v>56.279536999999998</v>
      </c>
      <c r="AF7" s="19">
        <f>INDEX('AEO 2022 52'!288:288,MATCH(AF$2,'AEO 2022 52'!$1:$1,0))</f>
        <v>55.807259000000002</v>
      </c>
      <c r="AG7" s="19"/>
      <c r="AH7" s="19"/>
      <c r="AI7" s="19"/>
    </row>
    <row r="8" spans="1:35" x14ac:dyDescent="0.25">
      <c r="A8" t="s">
        <v>173</v>
      </c>
      <c r="B8" s="19">
        <f>INDEX('AEO 2021 52'!276:276,MATCH(B$2,'AEO 2021 52'!$1:$1,0))</f>
        <v>0</v>
      </c>
      <c r="C8" s="19">
        <f>INDEX('AEO 2022 52'!289:289,MATCH(C$2,'AEO 2022 52'!$1:$1,0))</f>
        <v>0</v>
      </c>
      <c r="D8" s="19">
        <f>INDEX('AEO 2022 52'!289:289,MATCH(D$2,'AEO 2022 52'!$1:$1,0))</f>
        <v>0</v>
      </c>
      <c r="E8" s="19">
        <f>INDEX('AEO 2022 52'!289:289,MATCH(E$2,'AEO 2022 52'!$1:$1,0))</f>
        <v>0</v>
      </c>
      <c r="F8" s="19">
        <f>INDEX('AEO 2022 52'!289:289,MATCH(F$2,'AEO 2022 52'!$1:$1,0))</f>
        <v>0</v>
      </c>
      <c r="G8" s="19">
        <f>INDEX('AEO 2022 52'!289:289,MATCH(G$2,'AEO 2022 52'!$1:$1,0))</f>
        <v>0</v>
      </c>
      <c r="H8" s="19">
        <f>INDEX('AEO 2022 52'!289:289,MATCH(H$2,'AEO 2022 52'!$1:$1,0))</f>
        <v>0</v>
      </c>
      <c r="I8" s="19">
        <f>INDEX('AEO 2022 52'!289:289,MATCH(I$2,'AEO 2022 52'!$1:$1,0))</f>
        <v>0</v>
      </c>
      <c r="J8" s="19">
        <f>INDEX('AEO 2022 52'!289:289,MATCH(J$2,'AEO 2022 52'!$1:$1,0))</f>
        <v>0</v>
      </c>
      <c r="K8" s="19">
        <f>INDEX('AEO 2022 52'!289:289,MATCH(K$2,'AEO 2022 52'!$1:$1,0))</f>
        <v>0</v>
      </c>
      <c r="L8" s="19">
        <f>INDEX('AEO 2022 52'!289:289,MATCH(L$2,'AEO 2022 52'!$1:$1,0))</f>
        <v>0</v>
      </c>
      <c r="M8" s="19">
        <f>INDEX('AEO 2022 52'!289:289,MATCH(M$2,'AEO 2022 52'!$1:$1,0))</f>
        <v>0</v>
      </c>
      <c r="N8" s="19">
        <f>INDEX('AEO 2022 52'!289:289,MATCH(N$2,'AEO 2022 52'!$1:$1,0))</f>
        <v>0</v>
      </c>
      <c r="O8" s="19">
        <f>INDEX('AEO 2022 52'!289:289,MATCH(O$2,'AEO 2022 52'!$1:$1,0))</f>
        <v>0</v>
      </c>
      <c r="P8" s="19">
        <f>INDEX('AEO 2022 52'!289:289,MATCH(P$2,'AEO 2022 52'!$1:$1,0))</f>
        <v>0</v>
      </c>
      <c r="Q8" s="19">
        <f>INDEX('AEO 2022 52'!289:289,MATCH(Q$2,'AEO 2022 52'!$1:$1,0))</f>
        <v>0</v>
      </c>
      <c r="R8" s="19">
        <f>INDEX('AEO 2022 52'!289:289,MATCH(R$2,'AEO 2022 52'!$1:$1,0))</f>
        <v>0</v>
      </c>
      <c r="S8" s="19">
        <f>INDEX('AEO 2022 52'!289:289,MATCH(S$2,'AEO 2022 52'!$1:$1,0))</f>
        <v>0</v>
      </c>
      <c r="T8" s="19">
        <f>INDEX('AEO 2022 52'!289:289,MATCH(T$2,'AEO 2022 52'!$1:$1,0))</f>
        <v>0</v>
      </c>
      <c r="U8" s="19">
        <f>INDEX('AEO 2022 52'!289:289,MATCH(U$2,'AEO 2022 52'!$1:$1,0))</f>
        <v>0</v>
      </c>
      <c r="V8" s="19">
        <f>INDEX('AEO 2022 52'!289:289,MATCH(V$2,'AEO 2022 52'!$1:$1,0))</f>
        <v>0</v>
      </c>
      <c r="W8" s="19">
        <f>INDEX('AEO 2022 52'!289:289,MATCH(W$2,'AEO 2022 52'!$1:$1,0))</f>
        <v>0</v>
      </c>
      <c r="X8" s="19">
        <f>INDEX('AEO 2022 52'!289:289,MATCH(X$2,'AEO 2022 52'!$1:$1,0))</f>
        <v>0</v>
      </c>
      <c r="Y8" s="19">
        <f>INDEX('AEO 2022 52'!289:289,MATCH(Y$2,'AEO 2022 52'!$1:$1,0))</f>
        <v>0</v>
      </c>
      <c r="Z8" s="19">
        <f>INDEX('AEO 2022 52'!289:289,MATCH(Z$2,'AEO 2022 52'!$1:$1,0))</f>
        <v>0</v>
      </c>
      <c r="AA8" s="19">
        <f>INDEX('AEO 2022 52'!289:289,MATCH(AA$2,'AEO 2022 52'!$1:$1,0))</f>
        <v>0</v>
      </c>
      <c r="AB8" s="19">
        <f>INDEX('AEO 2022 52'!289:289,MATCH(AB$2,'AEO 2022 52'!$1:$1,0))</f>
        <v>0</v>
      </c>
      <c r="AC8" s="19">
        <f>INDEX('AEO 2022 52'!289:289,MATCH(AC$2,'AEO 2022 52'!$1:$1,0))</f>
        <v>0</v>
      </c>
      <c r="AD8" s="19">
        <f>INDEX('AEO 2022 52'!289:289,MATCH(AD$2,'AEO 2022 52'!$1:$1,0))</f>
        <v>0</v>
      </c>
      <c r="AE8" s="19">
        <f>INDEX('AEO 2022 52'!289:289,MATCH(AE$2,'AEO 2022 52'!$1:$1,0))</f>
        <v>0</v>
      </c>
      <c r="AF8" s="19">
        <f>INDEX('AEO 2022 52'!289:289,MATCH(AF$2,'AEO 2022 52'!$1:$1,0))</f>
        <v>0</v>
      </c>
    </row>
    <row r="9" spans="1:35" x14ac:dyDescent="0.25">
      <c r="A9" t="s">
        <v>218</v>
      </c>
      <c r="B9" s="19">
        <f>INDEX('AEO 2021 52'!277:277,MATCH(B$2,'AEO 2021 52'!$1:$1,0))</f>
        <v>0</v>
      </c>
      <c r="C9" s="19">
        <f>INDEX('AEO 2022 52'!290:290,MATCH(C$2,'AEO 2022 52'!$1:$1,0))</f>
        <v>0</v>
      </c>
      <c r="D9" s="19">
        <f>INDEX('AEO 2022 52'!290:290,MATCH(D$2,'AEO 2022 52'!$1:$1,0))</f>
        <v>0</v>
      </c>
      <c r="E9" s="19">
        <f>INDEX('AEO 2022 52'!290:290,MATCH(E$2,'AEO 2022 52'!$1:$1,0))</f>
        <v>0</v>
      </c>
      <c r="F9" s="19">
        <f>INDEX('AEO 2022 52'!290:290,MATCH(F$2,'AEO 2022 52'!$1:$1,0))</f>
        <v>0</v>
      </c>
      <c r="G9" s="19">
        <f>INDEX('AEO 2022 52'!290:290,MATCH(G$2,'AEO 2022 52'!$1:$1,0))</f>
        <v>0</v>
      </c>
      <c r="H9" s="19">
        <f>INDEX('AEO 2022 52'!290:290,MATCH(H$2,'AEO 2022 52'!$1:$1,0))</f>
        <v>0</v>
      </c>
      <c r="I9" s="19">
        <f>INDEX('AEO 2022 52'!290:290,MATCH(I$2,'AEO 2022 52'!$1:$1,0))</f>
        <v>0</v>
      </c>
      <c r="J9" s="19">
        <f>INDEX('AEO 2022 52'!290:290,MATCH(J$2,'AEO 2022 52'!$1:$1,0))</f>
        <v>0</v>
      </c>
      <c r="K9" s="19">
        <f>INDEX('AEO 2022 52'!290:290,MATCH(K$2,'AEO 2022 52'!$1:$1,0))</f>
        <v>0</v>
      </c>
      <c r="L9" s="19">
        <f>INDEX('AEO 2022 52'!290:290,MATCH(L$2,'AEO 2022 52'!$1:$1,0))</f>
        <v>0</v>
      </c>
      <c r="M9" s="19">
        <f>INDEX('AEO 2022 52'!290:290,MATCH(M$2,'AEO 2022 52'!$1:$1,0))</f>
        <v>0</v>
      </c>
      <c r="N9" s="19">
        <f>INDEX('AEO 2022 52'!290:290,MATCH(N$2,'AEO 2022 52'!$1:$1,0))</f>
        <v>0</v>
      </c>
      <c r="O9" s="19">
        <f>INDEX('AEO 2022 52'!290:290,MATCH(O$2,'AEO 2022 52'!$1:$1,0))</f>
        <v>0</v>
      </c>
      <c r="P9" s="19">
        <f>INDEX('AEO 2022 52'!290:290,MATCH(P$2,'AEO 2022 52'!$1:$1,0))</f>
        <v>0</v>
      </c>
      <c r="Q9" s="19">
        <f>INDEX('AEO 2022 52'!290:290,MATCH(Q$2,'AEO 2022 52'!$1:$1,0))</f>
        <v>0</v>
      </c>
      <c r="R9" s="19">
        <f>INDEX('AEO 2022 52'!290:290,MATCH(R$2,'AEO 2022 52'!$1:$1,0))</f>
        <v>0</v>
      </c>
      <c r="S9" s="19">
        <f>INDEX('AEO 2022 52'!290:290,MATCH(S$2,'AEO 2022 52'!$1:$1,0))</f>
        <v>0</v>
      </c>
      <c r="T9" s="19">
        <f>INDEX('AEO 2022 52'!290:290,MATCH(T$2,'AEO 2022 52'!$1:$1,0))</f>
        <v>0</v>
      </c>
      <c r="U9" s="19">
        <f>INDEX('AEO 2022 52'!290:290,MATCH(U$2,'AEO 2022 52'!$1:$1,0))</f>
        <v>0</v>
      </c>
      <c r="V9" s="19">
        <f>INDEX('AEO 2022 52'!290:290,MATCH(V$2,'AEO 2022 52'!$1:$1,0))</f>
        <v>0</v>
      </c>
      <c r="W9" s="19">
        <f>INDEX('AEO 2022 52'!290:290,MATCH(W$2,'AEO 2022 52'!$1:$1,0))</f>
        <v>0</v>
      </c>
      <c r="X9" s="19">
        <f>INDEX('AEO 2022 52'!290:290,MATCH(X$2,'AEO 2022 52'!$1:$1,0))</f>
        <v>0</v>
      </c>
      <c r="Y9" s="19">
        <f>INDEX('AEO 2022 52'!290:290,MATCH(Y$2,'AEO 2022 52'!$1:$1,0))</f>
        <v>0</v>
      </c>
      <c r="Z9" s="19">
        <f>INDEX('AEO 2022 52'!290:290,MATCH(Z$2,'AEO 2022 52'!$1:$1,0))</f>
        <v>0</v>
      </c>
      <c r="AA9" s="19">
        <f>INDEX('AEO 2022 52'!290:290,MATCH(AA$2,'AEO 2022 52'!$1:$1,0))</f>
        <v>0</v>
      </c>
      <c r="AB9" s="19">
        <f>INDEX('AEO 2022 52'!290:290,MATCH(AB$2,'AEO 2022 52'!$1:$1,0))</f>
        <v>0</v>
      </c>
      <c r="AC9" s="19">
        <f>INDEX('AEO 2022 52'!290:290,MATCH(AC$2,'AEO 2022 52'!$1:$1,0))</f>
        <v>0</v>
      </c>
      <c r="AD9" s="19">
        <f>INDEX('AEO 2022 52'!290:290,MATCH(AD$2,'AEO 2022 52'!$1:$1,0))</f>
        <v>0</v>
      </c>
      <c r="AE9" s="19">
        <f>INDEX('AEO 2022 52'!290:290,MATCH(AE$2,'AEO 2022 52'!$1:$1,0))</f>
        <v>0</v>
      </c>
      <c r="AF9" s="19">
        <f>INDEX('AEO 2022 52'!290:290,MATCH(AF$2,'AEO 2022 52'!$1:$1,0))</f>
        <v>0</v>
      </c>
    </row>
    <row r="10" spans="1:35" x14ac:dyDescent="0.25">
      <c r="A10" t="s">
        <v>219</v>
      </c>
      <c r="B10" s="19">
        <f>INDEX('AEO 2021 52'!278:278,MATCH(B$2,'AEO 2021 52'!$1:$1,0))</f>
        <v>0</v>
      </c>
      <c r="C10" s="19">
        <f>INDEX('AEO 2022 52'!291:291,MATCH(C$2,'AEO 2022 52'!$1:$1,0))</f>
        <v>0</v>
      </c>
      <c r="D10" s="19">
        <f>INDEX('AEO 2022 52'!291:291,MATCH(D$2,'AEO 2022 52'!$1:$1,0))</f>
        <v>0</v>
      </c>
      <c r="E10" s="19">
        <f>INDEX('AEO 2022 52'!291:291,MATCH(E$2,'AEO 2022 52'!$1:$1,0))</f>
        <v>0</v>
      </c>
      <c r="F10" s="19">
        <f>INDEX('AEO 2022 52'!291:291,MATCH(F$2,'AEO 2022 52'!$1:$1,0))</f>
        <v>0</v>
      </c>
      <c r="G10" s="19">
        <f>INDEX('AEO 2022 52'!291:291,MATCH(G$2,'AEO 2022 52'!$1:$1,0))</f>
        <v>0</v>
      </c>
      <c r="H10" s="19">
        <f>INDEX('AEO 2022 52'!291:291,MATCH(H$2,'AEO 2022 52'!$1:$1,0))</f>
        <v>0</v>
      </c>
      <c r="I10" s="19">
        <f>INDEX('AEO 2022 52'!291:291,MATCH(I$2,'AEO 2022 52'!$1:$1,0))</f>
        <v>0</v>
      </c>
      <c r="J10" s="19">
        <f>INDEX('AEO 2022 52'!291:291,MATCH(J$2,'AEO 2022 52'!$1:$1,0))</f>
        <v>0</v>
      </c>
      <c r="K10" s="19">
        <f>INDEX('AEO 2022 52'!291:291,MATCH(K$2,'AEO 2022 52'!$1:$1,0))</f>
        <v>0</v>
      </c>
      <c r="L10" s="19">
        <f>INDEX('AEO 2022 52'!291:291,MATCH(L$2,'AEO 2022 52'!$1:$1,0))</f>
        <v>0</v>
      </c>
      <c r="M10" s="19">
        <f>INDEX('AEO 2022 52'!291:291,MATCH(M$2,'AEO 2022 52'!$1:$1,0))</f>
        <v>0</v>
      </c>
      <c r="N10" s="19">
        <f>INDEX('AEO 2022 52'!291:291,MATCH(N$2,'AEO 2022 52'!$1:$1,0))</f>
        <v>0</v>
      </c>
      <c r="O10" s="19">
        <f>INDEX('AEO 2022 52'!291:291,MATCH(O$2,'AEO 2022 52'!$1:$1,0))</f>
        <v>0</v>
      </c>
      <c r="P10" s="19">
        <f>INDEX('AEO 2022 52'!291:291,MATCH(P$2,'AEO 2022 52'!$1:$1,0))</f>
        <v>0</v>
      </c>
      <c r="Q10" s="19">
        <f>INDEX('AEO 2022 52'!291:291,MATCH(Q$2,'AEO 2022 52'!$1:$1,0))</f>
        <v>0</v>
      </c>
      <c r="R10" s="19">
        <f>INDEX('AEO 2022 52'!291:291,MATCH(R$2,'AEO 2022 52'!$1:$1,0))</f>
        <v>0</v>
      </c>
      <c r="S10" s="19">
        <f>INDEX('AEO 2022 52'!291:291,MATCH(S$2,'AEO 2022 52'!$1:$1,0))</f>
        <v>0</v>
      </c>
      <c r="T10" s="19">
        <f>INDEX('AEO 2022 52'!291:291,MATCH(T$2,'AEO 2022 52'!$1:$1,0))</f>
        <v>0</v>
      </c>
      <c r="U10" s="19">
        <f>INDEX('AEO 2022 52'!291:291,MATCH(U$2,'AEO 2022 52'!$1:$1,0))</f>
        <v>0</v>
      </c>
      <c r="V10" s="19">
        <f>INDEX('AEO 2022 52'!291:291,MATCH(V$2,'AEO 2022 52'!$1:$1,0))</f>
        <v>0</v>
      </c>
      <c r="W10" s="19">
        <f>INDEX('AEO 2022 52'!291:291,MATCH(W$2,'AEO 2022 52'!$1:$1,0))</f>
        <v>0</v>
      </c>
      <c r="X10" s="19">
        <f>INDEX('AEO 2022 52'!291:291,MATCH(X$2,'AEO 2022 52'!$1:$1,0))</f>
        <v>0</v>
      </c>
      <c r="Y10" s="19">
        <f>INDEX('AEO 2022 52'!291:291,MATCH(Y$2,'AEO 2022 52'!$1:$1,0))</f>
        <v>0</v>
      </c>
      <c r="Z10" s="19">
        <f>INDEX('AEO 2022 52'!291:291,MATCH(Z$2,'AEO 2022 52'!$1:$1,0))</f>
        <v>0</v>
      </c>
      <c r="AA10" s="19">
        <f>INDEX('AEO 2022 52'!291:291,MATCH(AA$2,'AEO 2022 52'!$1:$1,0))</f>
        <v>0</v>
      </c>
      <c r="AB10" s="19">
        <f>INDEX('AEO 2022 52'!291:291,MATCH(AB$2,'AEO 2022 52'!$1:$1,0))</f>
        <v>0</v>
      </c>
      <c r="AC10" s="19">
        <f>INDEX('AEO 2022 52'!291:291,MATCH(AC$2,'AEO 2022 52'!$1:$1,0))</f>
        <v>0</v>
      </c>
      <c r="AD10" s="19">
        <f>INDEX('AEO 2022 52'!291:291,MATCH(AD$2,'AEO 2022 52'!$1:$1,0))</f>
        <v>0</v>
      </c>
      <c r="AE10" s="19">
        <f>INDEX('AEO 2022 52'!291:291,MATCH(AE$2,'AEO 2022 52'!$1:$1,0))</f>
        <v>0</v>
      </c>
      <c r="AF10" s="19">
        <f>INDEX('AEO 2022 52'!291:291,MATCH(AF$2,'AEO 2022 52'!$1:$1,0))</f>
        <v>0</v>
      </c>
    </row>
    <row r="11" spans="1:35" x14ac:dyDescent="0.25">
      <c r="A11" t="s">
        <v>167</v>
      </c>
      <c r="B11" s="19">
        <f>INDEX('AEO 2021 52'!279:279,MATCH(B$2,'AEO 2021 52'!$1:$1,0))</f>
        <v>0</v>
      </c>
      <c r="C11" s="19">
        <f>INDEX('AEO 2022 52'!292:292,MATCH(C$2,'AEO 2022 52'!$1:$1,0))</f>
        <v>0</v>
      </c>
      <c r="D11" s="19">
        <f>INDEX('AEO 2022 52'!292:292,MATCH(D$2,'AEO 2022 52'!$1:$1,0))</f>
        <v>0</v>
      </c>
      <c r="E11" s="19">
        <f>INDEX('AEO 2022 52'!292:292,MATCH(E$2,'AEO 2022 52'!$1:$1,0))</f>
        <v>0</v>
      </c>
      <c r="F11" s="19">
        <f>INDEX('AEO 2022 52'!292:292,MATCH(F$2,'AEO 2022 52'!$1:$1,0))</f>
        <v>0</v>
      </c>
      <c r="G11" s="19">
        <f>INDEX('AEO 2022 52'!292:292,MATCH(G$2,'AEO 2022 52'!$1:$1,0))</f>
        <v>0</v>
      </c>
      <c r="H11" s="19">
        <f>INDEX('AEO 2022 52'!292:292,MATCH(H$2,'AEO 2022 52'!$1:$1,0))</f>
        <v>0</v>
      </c>
      <c r="I11" s="19">
        <f>INDEX('AEO 2022 52'!292:292,MATCH(I$2,'AEO 2022 52'!$1:$1,0))</f>
        <v>0</v>
      </c>
      <c r="J11" s="19">
        <f>INDEX('AEO 2022 52'!292:292,MATCH(J$2,'AEO 2022 52'!$1:$1,0))</f>
        <v>0</v>
      </c>
      <c r="K11" s="19">
        <f>INDEX('AEO 2022 52'!292:292,MATCH(K$2,'AEO 2022 52'!$1:$1,0))</f>
        <v>0</v>
      </c>
      <c r="L11" s="19">
        <f>INDEX('AEO 2022 52'!292:292,MATCH(L$2,'AEO 2022 52'!$1:$1,0))</f>
        <v>0</v>
      </c>
      <c r="M11" s="19">
        <f>INDEX('AEO 2022 52'!292:292,MATCH(M$2,'AEO 2022 52'!$1:$1,0))</f>
        <v>0</v>
      </c>
      <c r="N11" s="19">
        <f>INDEX('AEO 2022 52'!292:292,MATCH(N$2,'AEO 2022 52'!$1:$1,0))</f>
        <v>0</v>
      </c>
      <c r="O11" s="19">
        <f>INDEX('AEO 2022 52'!292:292,MATCH(O$2,'AEO 2022 52'!$1:$1,0))</f>
        <v>0</v>
      </c>
      <c r="P11" s="19">
        <f>INDEX('AEO 2022 52'!292:292,MATCH(P$2,'AEO 2022 52'!$1:$1,0))</f>
        <v>0</v>
      </c>
      <c r="Q11" s="19">
        <f>INDEX('AEO 2022 52'!292:292,MATCH(Q$2,'AEO 2022 52'!$1:$1,0))</f>
        <v>0</v>
      </c>
      <c r="R11" s="19">
        <f>INDEX('AEO 2022 52'!292:292,MATCH(R$2,'AEO 2022 52'!$1:$1,0))</f>
        <v>0</v>
      </c>
      <c r="S11" s="19">
        <f>INDEX('AEO 2022 52'!292:292,MATCH(S$2,'AEO 2022 52'!$1:$1,0))</f>
        <v>0</v>
      </c>
      <c r="T11" s="19">
        <f>INDEX('AEO 2022 52'!292:292,MATCH(T$2,'AEO 2022 52'!$1:$1,0))</f>
        <v>0</v>
      </c>
      <c r="U11" s="19">
        <f>INDEX('AEO 2022 52'!292:292,MATCH(U$2,'AEO 2022 52'!$1:$1,0))</f>
        <v>0</v>
      </c>
      <c r="V11" s="19">
        <f>INDEX('AEO 2022 52'!292:292,MATCH(V$2,'AEO 2022 52'!$1:$1,0))</f>
        <v>0</v>
      </c>
      <c r="W11" s="19">
        <f>INDEX('AEO 2022 52'!292:292,MATCH(W$2,'AEO 2022 52'!$1:$1,0))</f>
        <v>0</v>
      </c>
      <c r="X11" s="19">
        <f>INDEX('AEO 2022 52'!292:292,MATCH(X$2,'AEO 2022 52'!$1:$1,0))</f>
        <v>0</v>
      </c>
      <c r="Y11" s="19">
        <f>INDEX('AEO 2022 52'!292:292,MATCH(Y$2,'AEO 2022 52'!$1:$1,0))</f>
        <v>0</v>
      </c>
      <c r="Z11" s="19">
        <f>INDEX('AEO 2022 52'!292:292,MATCH(Z$2,'AEO 2022 52'!$1:$1,0))</f>
        <v>0</v>
      </c>
      <c r="AA11" s="19">
        <f>INDEX('AEO 2022 52'!292:292,MATCH(AA$2,'AEO 2022 52'!$1:$1,0))</f>
        <v>0</v>
      </c>
      <c r="AB11" s="19">
        <f>INDEX('AEO 2022 52'!292:292,MATCH(AB$2,'AEO 2022 52'!$1:$1,0))</f>
        <v>0</v>
      </c>
      <c r="AC11" s="19">
        <f>INDEX('AEO 2022 52'!292:292,MATCH(AC$2,'AEO 2022 52'!$1:$1,0))</f>
        <v>0</v>
      </c>
      <c r="AD11" s="19">
        <f>INDEX('AEO 2022 52'!292:292,MATCH(AD$2,'AEO 2022 52'!$1:$1,0))</f>
        <v>0</v>
      </c>
      <c r="AE11" s="19">
        <f>INDEX('AEO 2022 52'!292:292,MATCH(AE$2,'AEO 2022 52'!$1:$1,0))</f>
        <v>0</v>
      </c>
      <c r="AF11" s="19">
        <f>INDEX('AEO 2022 52'!292:292,MATCH(AF$2,'AEO 2022 52'!$1:$1,0))</f>
        <v>0</v>
      </c>
    </row>
    <row r="12" spans="1:35" x14ac:dyDescent="0.25">
      <c r="A12" t="s">
        <v>174</v>
      </c>
      <c r="B12" s="19">
        <f>INDEX('AEO 2021 52'!280:280,MATCH(B$2,'AEO 2021 52'!$1:$1,0))</f>
        <v>0</v>
      </c>
      <c r="C12" s="19">
        <f>INDEX('AEO 2022 52'!293:293,MATCH(C$2,'AEO 2022 52'!$1:$1,0))</f>
        <v>0</v>
      </c>
      <c r="D12" s="19">
        <f>INDEX('AEO 2022 52'!293:293,MATCH(D$2,'AEO 2022 52'!$1:$1,0))</f>
        <v>0</v>
      </c>
      <c r="E12" s="19">
        <f>INDEX('AEO 2022 52'!293:293,MATCH(E$2,'AEO 2022 52'!$1:$1,0))</f>
        <v>0</v>
      </c>
      <c r="F12" s="19">
        <f>INDEX('AEO 2022 52'!293:293,MATCH(F$2,'AEO 2022 52'!$1:$1,0))</f>
        <v>0</v>
      </c>
      <c r="G12" s="19">
        <f>INDEX('AEO 2022 52'!293:293,MATCH(G$2,'AEO 2022 52'!$1:$1,0))</f>
        <v>0</v>
      </c>
      <c r="H12" s="19">
        <f>INDEX('AEO 2022 52'!293:293,MATCH(H$2,'AEO 2022 52'!$1:$1,0))</f>
        <v>0</v>
      </c>
      <c r="I12" s="19">
        <f>INDEX('AEO 2022 52'!293:293,MATCH(I$2,'AEO 2022 52'!$1:$1,0))</f>
        <v>0</v>
      </c>
      <c r="J12" s="19">
        <f>INDEX('AEO 2022 52'!293:293,MATCH(J$2,'AEO 2022 52'!$1:$1,0))</f>
        <v>0</v>
      </c>
      <c r="K12" s="19">
        <f>INDEX('AEO 2022 52'!293:293,MATCH(K$2,'AEO 2022 52'!$1:$1,0))</f>
        <v>0</v>
      </c>
      <c r="L12" s="19">
        <f>INDEX('AEO 2022 52'!293:293,MATCH(L$2,'AEO 2022 52'!$1:$1,0))</f>
        <v>0</v>
      </c>
      <c r="M12" s="19">
        <f>INDEX('AEO 2022 52'!293:293,MATCH(M$2,'AEO 2022 52'!$1:$1,0))</f>
        <v>0</v>
      </c>
      <c r="N12" s="19">
        <f>INDEX('AEO 2022 52'!293:293,MATCH(N$2,'AEO 2022 52'!$1:$1,0))</f>
        <v>0</v>
      </c>
      <c r="O12" s="19">
        <f>INDEX('AEO 2022 52'!293:293,MATCH(O$2,'AEO 2022 52'!$1:$1,0))</f>
        <v>0</v>
      </c>
      <c r="P12" s="19">
        <f>INDEX('AEO 2022 52'!293:293,MATCH(P$2,'AEO 2022 52'!$1:$1,0))</f>
        <v>0</v>
      </c>
      <c r="Q12" s="19">
        <f>INDEX('AEO 2022 52'!293:293,MATCH(Q$2,'AEO 2022 52'!$1:$1,0))</f>
        <v>0</v>
      </c>
      <c r="R12" s="19">
        <f>INDEX('AEO 2022 52'!293:293,MATCH(R$2,'AEO 2022 52'!$1:$1,0))</f>
        <v>0</v>
      </c>
      <c r="S12" s="19">
        <f>INDEX('AEO 2022 52'!293:293,MATCH(S$2,'AEO 2022 52'!$1:$1,0))</f>
        <v>0</v>
      </c>
      <c r="T12" s="19">
        <f>INDEX('AEO 2022 52'!293:293,MATCH(T$2,'AEO 2022 52'!$1:$1,0))</f>
        <v>0</v>
      </c>
      <c r="U12" s="19">
        <f>INDEX('AEO 2022 52'!293:293,MATCH(U$2,'AEO 2022 52'!$1:$1,0))</f>
        <v>0</v>
      </c>
      <c r="V12" s="19">
        <f>INDEX('AEO 2022 52'!293:293,MATCH(V$2,'AEO 2022 52'!$1:$1,0))</f>
        <v>0</v>
      </c>
      <c r="W12" s="19">
        <f>INDEX('AEO 2022 52'!293:293,MATCH(W$2,'AEO 2022 52'!$1:$1,0))</f>
        <v>0</v>
      </c>
      <c r="X12" s="19">
        <f>INDEX('AEO 2022 52'!293:293,MATCH(X$2,'AEO 2022 52'!$1:$1,0))</f>
        <v>0</v>
      </c>
      <c r="Y12" s="19">
        <f>INDEX('AEO 2022 52'!293:293,MATCH(Y$2,'AEO 2022 52'!$1:$1,0))</f>
        <v>0</v>
      </c>
      <c r="Z12" s="19">
        <f>INDEX('AEO 2022 52'!293:293,MATCH(Z$2,'AEO 2022 52'!$1:$1,0))</f>
        <v>0</v>
      </c>
      <c r="AA12" s="19">
        <f>INDEX('AEO 2022 52'!293:293,MATCH(AA$2,'AEO 2022 52'!$1:$1,0))</f>
        <v>0</v>
      </c>
      <c r="AB12" s="19">
        <f>INDEX('AEO 2022 52'!293:293,MATCH(AB$2,'AEO 2022 52'!$1:$1,0))</f>
        <v>0</v>
      </c>
      <c r="AC12" s="19">
        <f>INDEX('AEO 2022 52'!293:293,MATCH(AC$2,'AEO 2022 52'!$1:$1,0))</f>
        <v>0</v>
      </c>
      <c r="AD12" s="19">
        <f>INDEX('AEO 2022 52'!293:293,MATCH(AD$2,'AEO 2022 52'!$1:$1,0))</f>
        <v>0</v>
      </c>
      <c r="AE12" s="19">
        <f>INDEX('AEO 2022 52'!293:293,MATCH(AE$2,'AEO 2022 52'!$1:$1,0))</f>
        <v>0</v>
      </c>
      <c r="AF12" s="19">
        <f>INDEX('AEO 2022 52'!293:293,MATCH(AF$2,'AEO 2022 52'!$1:$1,0))</f>
        <v>0</v>
      </c>
    </row>
    <row r="13" spans="1:35" x14ac:dyDescent="0.25">
      <c r="A13" t="s">
        <v>175</v>
      </c>
      <c r="B13" s="19">
        <f>INDEX('AEO 2021 52'!281:281,MATCH(B$2,'AEO 2021 52'!$1:$1,0))</f>
        <v>89.347449999999995</v>
      </c>
      <c r="C13" s="19">
        <f>INDEX('AEO 2022 52'!294:294,MATCH(C$2,'AEO 2022 52'!$1:$1,0))</f>
        <v>75.727867000000003</v>
      </c>
      <c r="D13" s="19">
        <f>INDEX('AEO 2022 52'!294:294,MATCH(D$2,'AEO 2022 52'!$1:$1,0))</f>
        <v>73.760925</v>
      </c>
      <c r="E13" s="19">
        <f>INDEX('AEO 2022 52'!294:294,MATCH(E$2,'AEO 2022 52'!$1:$1,0))</f>
        <v>72.127860999999996</v>
      </c>
      <c r="F13" s="19">
        <f>INDEX('AEO 2022 52'!294:294,MATCH(F$2,'AEO 2022 52'!$1:$1,0))</f>
        <v>70.519829000000001</v>
      </c>
      <c r="G13" s="19">
        <f>INDEX('AEO 2022 52'!294:294,MATCH(G$2,'AEO 2022 52'!$1:$1,0))</f>
        <v>68.987907000000007</v>
      </c>
      <c r="H13" s="19">
        <f>INDEX('AEO 2022 52'!294:294,MATCH(H$2,'AEO 2022 52'!$1:$1,0))</f>
        <v>67.757407999999998</v>
      </c>
      <c r="I13" s="19">
        <f>INDEX('AEO 2022 52'!294:294,MATCH(I$2,'AEO 2022 52'!$1:$1,0))</f>
        <v>66.559235000000001</v>
      </c>
      <c r="J13" s="19">
        <f>INDEX('AEO 2022 52'!294:294,MATCH(J$2,'AEO 2022 52'!$1:$1,0))</f>
        <v>65.425574999999995</v>
      </c>
      <c r="K13" s="19">
        <f>INDEX('AEO 2022 52'!294:294,MATCH(K$2,'AEO 2022 52'!$1:$1,0))</f>
        <v>64.343918000000002</v>
      </c>
      <c r="L13" s="19">
        <f>INDEX('AEO 2022 52'!294:294,MATCH(L$2,'AEO 2022 52'!$1:$1,0))</f>
        <v>63.322685</v>
      </c>
      <c r="M13" s="19">
        <f>INDEX('AEO 2022 52'!294:294,MATCH(M$2,'AEO 2022 52'!$1:$1,0))</f>
        <v>62.355311999999998</v>
      </c>
      <c r="N13" s="19">
        <f>INDEX('AEO 2022 52'!294:294,MATCH(N$2,'AEO 2022 52'!$1:$1,0))</f>
        <v>61.433273</v>
      </c>
      <c r="O13" s="19">
        <f>INDEX('AEO 2022 52'!294:294,MATCH(O$2,'AEO 2022 52'!$1:$1,0))</f>
        <v>60.554839999999999</v>
      </c>
      <c r="P13" s="19">
        <f>INDEX('AEO 2022 52'!294:294,MATCH(P$2,'AEO 2022 52'!$1:$1,0))</f>
        <v>59.648766000000002</v>
      </c>
      <c r="Q13" s="19">
        <f>INDEX('AEO 2022 52'!294:294,MATCH(Q$2,'AEO 2022 52'!$1:$1,0))</f>
        <v>58.770919999999997</v>
      </c>
      <c r="R13" s="19">
        <f>INDEX('AEO 2022 52'!294:294,MATCH(R$2,'AEO 2022 52'!$1:$1,0))</f>
        <v>57.933292000000002</v>
      </c>
      <c r="S13" s="19">
        <f>INDEX('AEO 2022 52'!294:294,MATCH(S$2,'AEO 2022 52'!$1:$1,0))</f>
        <v>57.141616999999997</v>
      </c>
      <c r="T13" s="19">
        <f>INDEX('AEO 2022 52'!294:294,MATCH(T$2,'AEO 2022 52'!$1:$1,0))</f>
        <v>56.376728</v>
      </c>
      <c r="U13" s="19">
        <f>INDEX('AEO 2022 52'!294:294,MATCH(U$2,'AEO 2022 52'!$1:$1,0))</f>
        <v>55.64658</v>
      </c>
      <c r="V13" s="19">
        <f>INDEX('AEO 2022 52'!294:294,MATCH(V$2,'AEO 2022 52'!$1:$1,0))</f>
        <v>54.949112</v>
      </c>
      <c r="W13" s="19">
        <f>INDEX('AEO 2022 52'!294:294,MATCH(W$2,'AEO 2022 52'!$1:$1,0))</f>
        <v>54.283268</v>
      </c>
      <c r="X13" s="19">
        <f>INDEX('AEO 2022 52'!294:294,MATCH(X$2,'AEO 2022 52'!$1:$1,0))</f>
        <v>53.647616999999997</v>
      </c>
      <c r="Y13" s="19">
        <f>INDEX('AEO 2022 52'!294:294,MATCH(Y$2,'AEO 2022 52'!$1:$1,0))</f>
        <v>53.041035000000001</v>
      </c>
      <c r="Z13" s="19">
        <f>INDEX('AEO 2022 52'!294:294,MATCH(Z$2,'AEO 2022 52'!$1:$1,0))</f>
        <v>52.461998000000001</v>
      </c>
      <c r="AA13" s="19">
        <f>INDEX('AEO 2022 52'!294:294,MATCH(AA$2,'AEO 2022 52'!$1:$1,0))</f>
        <v>51.909260000000003</v>
      </c>
      <c r="AB13" s="19">
        <f>INDEX('AEO 2022 52'!294:294,MATCH(AB$2,'AEO 2022 52'!$1:$1,0))</f>
        <v>51.38176</v>
      </c>
      <c r="AC13" s="19">
        <f>INDEX('AEO 2022 52'!294:294,MATCH(AC$2,'AEO 2022 52'!$1:$1,0))</f>
        <v>50.878512999999998</v>
      </c>
      <c r="AD13" s="19">
        <f>INDEX('AEO 2022 52'!294:294,MATCH(AD$2,'AEO 2022 52'!$1:$1,0))</f>
        <v>50.397826999999999</v>
      </c>
      <c r="AE13" s="19">
        <f>INDEX('AEO 2022 52'!294:294,MATCH(AE$2,'AEO 2022 52'!$1:$1,0))</f>
        <v>49.939266000000003</v>
      </c>
      <c r="AF13" s="19">
        <f>INDEX('AEO 2022 52'!294:294,MATCH(AF$2,'AEO 2022 52'!$1:$1,0))</f>
        <v>49.494914999999999</v>
      </c>
      <c r="AG13" s="19"/>
      <c r="AH13" s="19"/>
      <c r="AI13" s="19"/>
    </row>
    <row r="14" spans="1:35" x14ac:dyDescent="0.25">
      <c r="A14" t="s">
        <v>176</v>
      </c>
      <c r="B14" s="19">
        <f>INDEX('AEO 2021 52'!282:282,MATCH(B$2,'AEO 2021 52'!$1:$1,0))</f>
        <v>0</v>
      </c>
      <c r="C14" s="19">
        <f>INDEX('AEO 2022 52'!295:295,MATCH(C$2,'AEO 2022 52'!$1:$1,0))</f>
        <v>0</v>
      </c>
      <c r="D14" s="19">
        <f>INDEX('AEO 2022 52'!295:295,MATCH(D$2,'AEO 2022 52'!$1:$1,0))</f>
        <v>0</v>
      </c>
      <c r="E14" s="19">
        <f>INDEX('AEO 2022 52'!295:295,MATCH(E$2,'AEO 2022 52'!$1:$1,0))</f>
        <v>0</v>
      </c>
      <c r="F14" s="19">
        <f>INDEX('AEO 2022 52'!295:295,MATCH(F$2,'AEO 2022 52'!$1:$1,0))</f>
        <v>0</v>
      </c>
      <c r="G14" s="19">
        <f>INDEX('AEO 2022 52'!295:295,MATCH(G$2,'AEO 2022 52'!$1:$1,0))</f>
        <v>0</v>
      </c>
      <c r="H14" s="19">
        <f>INDEX('AEO 2022 52'!295:295,MATCH(H$2,'AEO 2022 52'!$1:$1,0))</f>
        <v>0</v>
      </c>
      <c r="I14" s="19">
        <f>INDEX('AEO 2022 52'!295:295,MATCH(I$2,'AEO 2022 52'!$1:$1,0))</f>
        <v>0</v>
      </c>
      <c r="J14" s="19">
        <f>INDEX('AEO 2022 52'!295:295,MATCH(J$2,'AEO 2022 52'!$1:$1,0))</f>
        <v>0</v>
      </c>
      <c r="K14" s="19">
        <f>INDEX('AEO 2022 52'!295:295,MATCH(K$2,'AEO 2022 52'!$1:$1,0))</f>
        <v>0</v>
      </c>
      <c r="L14" s="19">
        <f>INDEX('AEO 2022 52'!295:295,MATCH(L$2,'AEO 2022 52'!$1:$1,0))</f>
        <v>0</v>
      </c>
      <c r="M14" s="19">
        <f>INDEX('AEO 2022 52'!295:295,MATCH(M$2,'AEO 2022 52'!$1:$1,0))</f>
        <v>0</v>
      </c>
      <c r="N14" s="19">
        <f>INDEX('AEO 2022 52'!295:295,MATCH(N$2,'AEO 2022 52'!$1:$1,0))</f>
        <v>0</v>
      </c>
      <c r="O14" s="19">
        <f>INDEX('AEO 2022 52'!295:295,MATCH(O$2,'AEO 2022 52'!$1:$1,0))</f>
        <v>0</v>
      </c>
      <c r="P14" s="19">
        <f>INDEX('AEO 2022 52'!295:295,MATCH(P$2,'AEO 2022 52'!$1:$1,0))</f>
        <v>0</v>
      </c>
      <c r="Q14" s="19">
        <f>INDEX('AEO 2022 52'!295:295,MATCH(Q$2,'AEO 2022 52'!$1:$1,0))</f>
        <v>0</v>
      </c>
      <c r="R14" s="19">
        <f>INDEX('AEO 2022 52'!295:295,MATCH(R$2,'AEO 2022 52'!$1:$1,0))</f>
        <v>0</v>
      </c>
      <c r="S14" s="19">
        <f>INDEX('AEO 2022 52'!295:295,MATCH(S$2,'AEO 2022 52'!$1:$1,0))</f>
        <v>0</v>
      </c>
      <c r="T14" s="19">
        <f>INDEX('AEO 2022 52'!295:295,MATCH(T$2,'AEO 2022 52'!$1:$1,0))</f>
        <v>0</v>
      </c>
      <c r="U14" s="19">
        <f>INDEX('AEO 2022 52'!295:295,MATCH(U$2,'AEO 2022 52'!$1:$1,0))</f>
        <v>0</v>
      </c>
      <c r="V14" s="19">
        <f>INDEX('AEO 2022 52'!295:295,MATCH(V$2,'AEO 2022 52'!$1:$1,0))</f>
        <v>0</v>
      </c>
      <c r="W14" s="19">
        <f>INDEX('AEO 2022 52'!295:295,MATCH(W$2,'AEO 2022 52'!$1:$1,0))</f>
        <v>0</v>
      </c>
      <c r="X14" s="19">
        <f>INDEX('AEO 2022 52'!295:295,MATCH(X$2,'AEO 2022 52'!$1:$1,0))</f>
        <v>0</v>
      </c>
      <c r="Y14" s="19">
        <f>INDEX('AEO 2022 52'!295:295,MATCH(Y$2,'AEO 2022 52'!$1:$1,0))</f>
        <v>0</v>
      </c>
      <c r="Z14" s="19">
        <f>INDEX('AEO 2022 52'!295:295,MATCH(Z$2,'AEO 2022 52'!$1:$1,0))</f>
        <v>0</v>
      </c>
      <c r="AA14" s="19">
        <f>INDEX('AEO 2022 52'!295:295,MATCH(AA$2,'AEO 2022 52'!$1:$1,0))</f>
        <v>0</v>
      </c>
      <c r="AB14" s="19">
        <f>INDEX('AEO 2022 52'!295:295,MATCH(AB$2,'AEO 2022 52'!$1:$1,0))</f>
        <v>0</v>
      </c>
      <c r="AC14" s="19">
        <f>INDEX('AEO 2022 52'!295:295,MATCH(AC$2,'AEO 2022 52'!$1:$1,0))</f>
        <v>0</v>
      </c>
      <c r="AD14" s="19">
        <f>INDEX('AEO 2022 52'!295:295,MATCH(AD$2,'AEO 2022 52'!$1:$1,0))</f>
        <v>0</v>
      </c>
      <c r="AE14" s="19">
        <f>INDEX('AEO 2022 52'!295:295,MATCH(AE$2,'AEO 2022 52'!$1:$1,0))</f>
        <v>0</v>
      </c>
      <c r="AF14" s="19">
        <f>INDEX('AEO 2022 52'!295:295,MATCH(AF$2,'AEO 2022 52'!$1:$1,0))</f>
        <v>0</v>
      </c>
    </row>
    <row r="15" spans="1:35" x14ac:dyDescent="0.25">
      <c r="A15" t="s">
        <v>177</v>
      </c>
      <c r="B15" s="19">
        <f>INDEX('AEO 2021 52'!283:283,MATCH(B$2,'AEO 2021 52'!$1:$1,0))</f>
        <v>0</v>
      </c>
      <c r="C15" s="19">
        <f>INDEX('AEO 2022 52'!296:296,MATCH(C$2,'AEO 2022 52'!$1:$1,0))</f>
        <v>0</v>
      </c>
      <c r="D15" s="19">
        <f>INDEX('AEO 2022 52'!296:296,MATCH(D$2,'AEO 2022 52'!$1:$1,0))</f>
        <v>0</v>
      </c>
      <c r="E15" s="19">
        <f>INDEX('AEO 2022 52'!296:296,MATCH(E$2,'AEO 2022 52'!$1:$1,0))</f>
        <v>0</v>
      </c>
      <c r="F15" s="19">
        <f>INDEX('AEO 2022 52'!296:296,MATCH(F$2,'AEO 2022 52'!$1:$1,0))</f>
        <v>0</v>
      </c>
      <c r="G15" s="19">
        <f>INDEX('AEO 2022 52'!296:296,MATCH(G$2,'AEO 2022 52'!$1:$1,0))</f>
        <v>0</v>
      </c>
      <c r="H15" s="19">
        <f>INDEX('AEO 2022 52'!296:296,MATCH(H$2,'AEO 2022 52'!$1:$1,0))</f>
        <v>0</v>
      </c>
      <c r="I15" s="19">
        <f>INDEX('AEO 2022 52'!296:296,MATCH(I$2,'AEO 2022 52'!$1:$1,0))</f>
        <v>0</v>
      </c>
      <c r="J15" s="19">
        <f>INDEX('AEO 2022 52'!296:296,MATCH(J$2,'AEO 2022 52'!$1:$1,0))</f>
        <v>0</v>
      </c>
      <c r="K15" s="19">
        <f>INDEX('AEO 2022 52'!296:296,MATCH(K$2,'AEO 2022 52'!$1:$1,0))</f>
        <v>0</v>
      </c>
      <c r="L15" s="19">
        <f>INDEX('AEO 2022 52'!296:296,MATCH(L$2,'AEO 2022 52'!$1:$1,0))</f>
        <v>0</v>
      </c>
      <c r="M15" s="19">
        <f>INDEX('AEO 2022 52'!296:296,MATCH(M$2,'AEO 2022 52'!$1:$1,0))</f>
        <v>0</v>
      </c>
      <c r="N15" s="19">
        <f>INDEX('AEO 2022 52'!296:296,MATCH(N$2,'AEO 2022 52'!$1:$1,0))</f>
        <v>0</v>
      </c>
      <c r="O15" s="19">
        <f>INDEX('AEO 2022 52'!296:296,MATCH(O$2,'AEO 2022 52'!$1:$1,0))</f>
        <v>0</v>
      </c>
      <c r="P15" s="19">
        <f>INDEX('AEO 2022 52'!296:296,MATCH(P$2,'AEO 2022 52'!$1:$1,0))</f>
        <v>0</v>
      </c>
      <c r="Q15" s="19">
        <f>INDEX('AEO 2022 52'!296:296,MATCH(Q$2,'AEO 2022 52'!$1:$1,0))</f>
        <v>0</v>
      </c>
      <c r="R15" s="19">
        <f>INDEX('AEO 2022 52'!296:296,MATCH(R$2,'AEO 2022 52'!$1:$1,0))</f>
        <v>0</v>
      </c>
      <c r="S15" s="19">
        <f>INDEX('AEO 2022 52'!296:296,MATCH(S$2,'AEO 2022 52'!$1:$1,0))</f>
        <v>0</v>
      </c>
      <c r="T15" s="19">
        <f>INDEX('AEO 2022 52'!296:296,MATCH(T$2,'AEO 2022 52'!$1:$1,0))</f>
        <v>0</v>
      </c>
      <c r="U15" s="19">
        <f>INDEX('AEO 2022 52'!296:296,MATCH(U$2,'AEO 2022 52'!$1:$1,0))</f>
        <v>0</v>
      </c>
      <c r="V15" s="19">
        <f>INDEX('AEO 2022 52'!296:296,MATCH(V$2,'AEO 2022 52'!$1:$1,0))</f>
        <v>0</v>
      </c>
      <c r="W15" s="19">
        <f>INDEX('AEO 2022 52'!296:296,MATCH(W$2,'AEO 2022 52'!$1:$1,0))</f>
        <v>0</v>
      </c>
      <c r="X15" s="19">
        <f>INDEX('AEO 2022 52'!296:296,MATCH(X$2,'AEO 2022 52'!$1:$1,0))</f>
        <v>0</v>
      </c>
      <c r="Y15" s="19">
        <f>INDEX('AEO 2022 52'!296:296,MATCH(Y$2,'AEO 2022 52'!$1:$1,0))</f>
        <v>0</v>
      </c>
      <c r="Z15" s="19">
        <f>INDEX('AEO 2022 52'!296:296,MATCH(Z$2,'AEO 2022 52'!$1:$1,0))</f>
        <v>0</v>
      </c>
      <c r="AA15" s="19">
        <f>INDEX('AEO 2022 52'!296:296,MATCH(AA$2,'AEO 2022 52'!$1:$1,0))</f>
        <v>0</v>
      </c>
      <c r="AB15" s="19">
        <f>INDEX('AEO 2022 52'!296:296,MATCH(AB$2,'AEO 2022 52'!$1:$1,0))</f>
        <v>0</v>
      </c>
      <c r="AC15" s="19">
        <f>INDEX('AEO 2022 52'!296:296,MATCH(AC$2,'AEO 2022 52'!$1:$1,0))</f>
        <v>0</v>
      </c>
      <c r="AD15" s="19">
        <f>INDEX('AEO 2022 52'!296:296,MATCH(AD$2,'AEO 2022 52'!$1:$1,0))</f>
        <v>0</v>
      </c>
      <c r="AE15" s="19">
        <f>INDEX('AEO 2022 52'!296:296,MATCH(AE$2,'AEO 2022 52'!$1:$1,0))</f>
        <v>0</v>
      </c>
      <c r="AF15" s="19">
        <f>INDEX('AEO 2022 52'!296:296,MATCH(AF$2,'AEO 2022 52'!$1:$1,0))</f>
        <v>0</v>
      </c>
    </row>
    <row r="16" spans="1:35" x14ac:dyDescent="0.25">
      <c r="A16" t="s">
        <v>178</v>
      </c>
      <c r="B16" s="19">
        <f>INDEX('AEO 2021 52'!284:284,MATCH(B$2,'AEO 2021 52'!$1:$1,0))</f>
        <v>0</v>
      </c>
      <c r="C16" s="19">
        <f>INDEX('AEO 2022 52'!297:297,MATCH(C$2,'AEO 2022 52'!$1:$1,0))</f>
        <v>0</v>
      </c>
      <c r="D16" s="19">
        <f>INDEX('AEO 2022 52'!297:297,MATCH(D$2,'AEO 2022 52'!$1:$1,0))</f>
        <v>0</v>
      </c>
      <c r="E16" s="19">
        <f>INDEX('AEO 2022 52'!297:297,MATCH(E$2,'AEO 2022 52'!$1:$1,0))</f>
        <v>0</v>
      </c>
      <c r="F16" s="19">
        <f>INDEX('AEO 2022 52'!297:297,MATCH(F$2,'AEO 2022 52'!$1:$1,0))</f>
        <v>0</v>
      </c>
      <c r="G16" s="19">
        <f>INDEX('AEO 2022 52'!297:297,MATCH(G$2,'AEO 2022 52'!$1:$1,0))</f>
        <v>0</v>
      </c>
      <c r="H16" s="19">
        <f>INDEX('AEO 2022 52'!297:297,MATCH(H$2,'AEO 2022 52'!$1:$1,0))</f>
        <v>0</v>
      </c>
      <c r="I16" s="19">
        <f>INDEX('AEO 2022 52'!297:297,MATCH(I$2,'AEO 2022 52'!$1:$1,0))</f>
        <v>0</v>
      </c>
      <c r="J16" s="19">
        <f>INDEX('AEO 2022 52'!297:297,MATCH(J$2,'AEO 2022 52'!$1:$1,0))</f>
        <v>0</v>
      </c>
      <c r="K16" s="19">
        <f>INDEX('AEO 2022 52'!297:297,MATCH(K$2,'AEO 2022 52'!$1:$1,0))</f>
        <v>0</v>
      </c>
      <c r="L16" s="19">
        <f>INDEX('AEO 2022 52'!297:297,MATCH(L$2,'AEO 2022 52'!$1:$1,0))</f>
        <v>0</v>
      </c>
      <c r="M16" s="19">
        <f>INDEX('AEO 2022 52'!297:297,MATCH(M$2,'AEO 2022 52'!$1:$1,0))</f>
        <v>0</v>
      </c>
      <c r="N16" s="19">
        <f>INDEX('AEO 2022 52'!297:297,MATCH(N$2,'AEO 2022 52'!$1:$1,0))</f>
        <v>0</v>
      </c>
      <c r="O16" s="19">
        <f>INDEX('AEO 2022 52'!297:297,MATCH(O$2,'AEO 2022 52'!$1:$1,0))</f>
        <v>0</v>
      </c>
      <c r="P16" s="19">
        <f>INDEX('AEO 2022 52'!297:297,MATCH(P$2,'AEO 2022 52'!$1:$1,0))</f>
        <v>0</v>
      </c>
      <c r="Q16" s="19">
        <f>INDEX('AEO 2022 52'!297:297,MATCH(Q$2,'AEO 2022 52'!$1:$1,0))</f>
        <v>0</v>
      </c>
      <c r="R16" s="19">
        <f>INDEX('AEO 2022 52'!297:297,MATCH(R$2,'AEO 2022 52'!$1:$1,0))</f>
        <v>0</v>
      </c>
      <c r="S16" s="19">
        <f>INDEX('AEO 2022 52'!297:297,MATCH(S$2,'AEO 2022 52'!$1:$1,0))</f>
        <v>0</v>
      </c>
      <c r="T16" s="19">
        <f>INDEX('AEO 2022 52'!297:297,MATCH(T$2,'AEO 2022 52'!$1:$1,0))</f>
        <v>0</v>
      </c>
      <c r="U16" s="19">
        <f>INDEX('AEO 2022 52'!297:297,MATCH(U$2,'AEO 2022 52'!$1:$1,0))</f>
        <v>0</v>
      </c>
      <c r="V16" s="19">
        <f>INDEX('AEO 2022 52'!297:297,MATCH(V$2,'AEO 2022 52'!$1:$1,0))</f>
        <v>0</v>
      </c>
      <c r="W16" s="19">
        <f>INDEX('AEO 2022 52'!297:297,MATCH(W$2,'AEO 2022 52'!$1:$1,0))</f>
        <v>0</v>
      </c>
      <c r="X16" s="19">
        <f>INDEX('AEO 2022 52'!297:297,MATCH(X$2,'AEO 2022 52'!$1:$1,0))</f>
        <v>0</v>
      </c>
      <c r="Y16" s="19">
        <f>INDEX('AEO 2022 52'!297:297,MATCH(Y$2,'AEO 2022 52'!$1:$1,0))</f>
        <v>0</v>
      </c>
      <c r="Z16" s="19">
        <f>INDEX('AEO 2022 52'!297:297,MATCH(Z$2,'AEO 2022 52'!$1:$1,0))</f>
        <v>0</v>
      </c>
      <c r="AA16" s="19">
        <f>INDEX('AEO 2022 52'!297:297,MATCH(AA$2,'AEO 2022 52'!$1:$1,0))</f>
        <v>0</v>
      </c>
      <c r="AB16" s="19">
        <f>INDEX('AEO 2022 52'!297:297,MATCH(AB$2,'AEO 2022 52'!$1:$1,0))</f>
        <v>0</v>
      </c>
      <c r="AC16" s="19">
        <f>INDEX('AEO 2022 52'!297:297,MATCH(AC$2,'AEO 2022 52'!$1:$1,0))</f>
        <v>0</v>
      </c>
      <c r="AD16" s="19">
        <f>INDEX('AEO 2022 52'!297:297,MATCH(AD$2,'AEO 2022 52'!$1:$1,0))</f>
        <v>0</v>
      </c>
      <c r="AE16" s="19">
        <f>INDEX('AEO 2022 52'!297:297,MATCH(AE$2,'AEO 2022 52'!$1:$1,0))</f>
        <v>0</v>
      </c>
      <c r="AF16" s="19">
        <f>INDEX('AEO 2022 52'!297:297,MATCH(AF$2,'AEO 2022 52'!$1:$1,0))</f>
        <v>0</v>
      </c>
    </row>
    <row r="17" spans="1:35" x14ac:dyDescent="0.25">
      <c r="A17" t="s">
        <v>220</v>
      </c>
      <c r="B17" s="20">
        <f>TREND($E17:$N17,$E$2:$N$2,B$2)</f>
        <v>77.39992372727238</v>
      </c>
      <c r="C17" s="19">
        <f>INDEX('AEO 2022 52'!298:298,MATCH(C$2,'AEO 2022 52'!$1:$1,0))</f>
        <v>77.558043999999995</v>
      </c>
      <c r="D17" s="19">
        <f>INDEX('AEO 2022 52'!298:298,MATCH(D$2,'AEO 2022 52'!$1:$1,0))</f>
        <v>75.805060999999995</v>
      </c>
      <c r="E17" s="19">
        <f>INDEX('AEO 2022 52'!298:298,MATCH(E$2,'AEO 2022 52'!$1:$1,0))</f>
        <v>74.241378999999995</v>
      </c>
      <c r="F17" s="19">
        <f>INDEX('AEO 2022 52'!298:298,MATCH(F$2,'AEO 2022 52'!$1:$1,0))</f>
        <v>72.683753999999993</v>
      </c>
      <c r="G17" s="19">
        <f>INDEX('AEO 2022 52'!298:298,MATCH(G$2,'AEO 2022 52'!$1:$1,0))</f>
        <v>71.148437999999999</v>
      </c>
      <c r="H17" s="19">
        <f>INDEX('AEO 2022 52'!298:298,MATCH(H$2,'AEO 2022 52'!$1:$1,0))</f>
        <v>69.829605000000001</v>
      </c>
      <c r="I17" s="19">
        <f>INDEX('AEO 2022 52'!298:298,MATCH(I$2,'AEO 2022 52'!$1:$1,0))</f>
        <v>68.577438000000001</v>
      </c>
      <c r="J17" s="19">
        <f>INDEX('AEO 2022 52'!298:298,MATCH(J$2,'AEO 2022 52'!$1:$1,0))</f>
        <v>67.388428000000005</v>
      </c>
      <c r="K17" s="19">
        <f>INDEX('AEO 2022 52'!298:298,MATCH(K$2,'AEO 2022 52'!$1:$1,0))</f>
        <v>66.256546</v>
      </c>
      <c r="L17" s="19">
        <f>INDEX('AEO 2022 52'!298:298,MATCH(L$2,'AEO 2022 52'!$1:$1,0))</f>
        <v>65.179580999999999</v>
      </c>
      <c r="M17" s="19">
        <f>INDEX('AEO 2022 52'!298:298,MATCH(M$2,'AEO 2022 52'!$1:$1,0))</f>
        <v>64.155890999999997</v>
      </c>
      <c r="N17" s="19">
        <f>INDEX('AEO 2022 52'!298:298,MATCH(N$2,'AEO 2022 52'!$1:$1,0))</f>
        <v>63.181755000000003</v>
      </c>
      <c r="O17" s="19">
        <f>INDEX('AEO 2022 52'!298:298,MATCH(O$2,'AEO 2022 52'!$1:$1,0))</f>
        <v>62.255595999999997</v>
      </c>
      <c r="P17" s="19">
        <f>INDEX('AEO 2022 52'!298:298,MATCH(P$2,'AEO 2022 52'!$1:$1,0))</f>
        <v>61.30442</v>
      </c>
      <c r="Q17" s="19">
        <f>INDEX('AEO 2022 52'!298:298,MATCH(Q$2,'AEO 2022 52'!$1:$1,0))</f>
        <v>60.381385999999999</v>
      </c>
      <c r="R17" s="19">
        <f>INDEX('AEO 2022 52'!298:298,MATCH(R$2,'AEO 2022 52'!$1:$1,0))</f>
        <v>59.500694000000003</v>
      </c>
      <c r="S17" s="19">
        <f>INDEX('AEO 2022 52'!298:298,MATCH(S$2,'AEO 2022 52'!$1:$1,0))</f>
        <v>58.661118000000002</v>
      </c>
      <c r="T17" s="19">
        <f>INDEX('AEO 2022 52'!298:298,MATCH(T$2,'AEO 2022 52'!$1:$1,0))</f>
        <v>57.858848999999999</v>
      </c>
      <c r="U17" s="19">
        <f>INDEX('AEO 2022 52'!298:298,MATCH(U$2,'AEO 2022 52'!$1:$1,0))</f>
        <v>57.093268999999999</v>
      </c>
      <c r="V17" s="19">
        <f>INDEX('AEO 2022 52'!298:298,MATCH(V$2,'AEO 2022 52'!$1:$1,0))</f>
        <v>56.363159000000003</v>
      </c>
      <c r="W17" s="19">
        <f>INDEX('AEO 2022 52'!298:298,MATCH(W$2,'AEO 2022 52'!$1:$1,0))</f>
        <v>55.665745000000001</v>
      </c>
      <c r="X17" s="19">
        <f>INDEX('AEO 2022 52'!298:298,MATCH(X$2,'AEO 2022 52'!$1:$1,0))</f>
        <v>55.000149</v>
      </c>
      <c r="Y17" s="19">
        <f>INDEX('AEO 2022 52'!298:298,MATCH(Y$2,'AEO 2022 52'!$1:$1,0))</f>
        <v>54.364593999999997</v>
      </c>
      <c r="Z17" s="19">
        <f>INDEX('AEO 2022 52'!298:298,MATCH(Z$2,'AEO 2022 52'!$1:$1,0))</f>
        <v>53.757973</v>
      </c>
      <c r="AA17" s="19">
        <f>INDEX('AEO 2022 52'!298:298,MATCH(AA$2,'AEO 2022 52'!$1:$1,0))</f>
        <v>53.178955000000002</v>
      </c>
      <c r="AB17" s="19">
        <f>INDEX('AEO 2022 52'!298:298,MATCH(AB$2,'AEO 2022 52'!$1:$1,0))</f>
        <v>52.626334999999997</v>
      </c>
      <c r="AC17" s="19">
        <f>INDEX('AEO 2022 52'!298:298,MATCH(AC$2,'AEO 2022 52'!$1:$1,0))</f>
        <v>52.098849999999999</v>
      </c>
      <c r="AD17" s="19">
        <f>INDEX('AEO 2022 52'!298:298,MATCH(AD$2,'AEO 2022 52'!$1:$1,0))</f>
        <v>51.595509</v>
      </c>
      <c r="AE17" s="19">
        <f>INDEX('AEO 2022 52'!298:298,MATCH(AE$2,'AEO 2022 52'!$1:$1,0))</f>
        <v>51.115054999999998</v>
      </c>
      <c r="AF17" s="19">
        <f>INDEX('AEO 2022 52'!298:298,MATCH(AF$2,'AEO 2022 52'!$1:$1,0))</f>
        <v>50.650005</v>
      </c>
      <c r="AG17" s="19"/>
      <c r="AH17" s="19"/>
      <c r="AI17" s="19"/>
    </row>
    <row r="18" spans="1:35" x14ac:dyDescent="0.25">
      <c r="A18" t="s">
        <v>221</v>
      </c>
      <c r="B18" s="20">
        <f t="shared" ref="B18:F18" si="0">TREND($J18:$S18,$J$2:$S$2,B$2)</f>
        <v>96.397735418182037</v>
      </c>
      <c r="C18" s="20">
        <f t="shared" si="0"/>
        <v>95.188889672727328</v>
      </c>
      <c r="D18" s="20">
        <f t="shared" si="0"/>
        <v>93.980043927273073</v>
      </c>
      <c r="E18" s="20">
        <f t="shared" si="0"/>
        <v>92.771198181818363</v>
      </c>
      <c r="F18" s="20">
        <f t="shared" si="0"/>
        <v>91.562352436363653</v>
      </c>
      <c r="G18" s="19">
        <f>INDEX('AEO 2022 52'!299:299,MATCH(G$2,'AEO 2022 52'!$1:$1,0))</f>
        <v>91.746223000000001</v>
      </c>
      <c r="H18" s="19">
        <f>INDEX('AEO 2022 52'!299:299,MATCH(H$2,'AEO 2022 52'!$1:$1,0))</f>
        <v>90.089843999999999</v>
      </c>
      <c r="I18" s="19">
        <f>INDEX('AEO 2022 52'!299:299,MATCH(I$2,'AEO 2022 52'!$1:$1,0))</f>
        <v>88.513244999999998</v>
      </c>
      <c r="J18" s="19">
        <f>INDEX('AEO 2022 52'!299:299,MATCH(J$2,'AEO 2022 52'!$1:$1,0))</f>
        <v>87.013289999999998</v>
      </c>
      <c r="K18" s="19">
        <f>INDEX('AEO 2022 52'!299:299,MATCH(K$2,'AEO 2022 52'!$1:$1,0))</f>
        <v>85.588218999999995</v>
      </c>
      <c r="L18" s="19">
        <f>INDEX('AEO 2022 52'!299:299,MATCH(L$2,'AEO 2022 52'!$1:$1,0))</f>
        <v>84.233588999999995</v>
      </c>
      <c r="M18" s="19">
        <f>INDEX('AEO 2022 52'!299:299,MATCH(M$2,'AEO 2022 52'!$1:$1,0))</f>
        <v>82.945914999999999</v>
      </c>
      <c r="N18" s="19">
        <f>INDEX('AEO 2022 52'!299:299,MATCH(N$2,'AEO 2022 52'!$1:$1,0))</f>
        <v>81.720337000000001</v>
      </c>
      <c r="O18" s="19">
        <f>INDEX('AEO 2022 52'!299:299,MATCH(O$2,'AEO 2022 52'!$1:$1,0))</f>
        <v>80.552871999999994</v>
      </c>
      <c r="P18" s="19">
        <f>INDEX('AEO 2022 52'!299:299,MATCH(P$2,'AEO 2022 52'!$1:$1,0))</f>
        <v>79.371146999999993</v>
      </c>
      <c r="Q18" s="19">
        <f>INDEX('AEO 2022 52'!299:299,MATCH(Q$2,'AEO 2022 52'!$1:$1,0))</f>
        <v>78.228866999999994</v>
      </c>
      <c r="R18" s="19">
        <f>INDEX('AEO 2022 52'!299:299,MATCH(R$2,'AEO 2022 52'!$1:$1,0))</f>
        <v>77.131812999999994</v>
      </c>
      <c r="S18" s="19">
        <f>INDEX('AEO 2022 52'!299:299,MATCH(S$2,'AEO 2022 52'!$1:$1,0))</f>
        <v>76.085587000000004</v>
      </c>
      <c r="T18" s="19">
        <f>INDEX('AEO 2022 52'!299:299,MATCH(T$2,'AEO 2022 52'!$1:$1,0))</f>
        <v>75.089470000000006</v>
      </c>
      <c r="U18" s="19">
        <f>INDEX('AEO 2022 52'!299:299,MATCH(U$2,'AEO 2022 52'!$1:$1,0))</f>
        <v>74.139992000000007</v>
      </c>
      <c r="V18" s="19">
        <f>INDEX('AEO 2022 52'!299:299,MATCH(V$2,'AEO 2022 52'!$1:$1,0))</f>
        <v>73.237258999999995</v>
      </c>
      <c r="W18" s="19">
        <f>INDEX('AEO 2022 52'!299:299,MATCH(W$2,'AEO 2022 52'!$1:$1,0))</f>
        <v>72.374474000000006</v>
      </c>
      <c r="X18" s="19">
        <f>INDEX('AEO 2022 52'!299:299,MATCH(X$2,'AEO 2022 52'!$1:$1,0))</f>
        <v>71.551254</v>
      </c>
      <c r="Y18" s="19">
        <f>INDEX('AEO 2022 52'!299:299,MATCH(Y$2,'AEO 2022 52'!$1:$1,0))</f>
        <v>70.764069000000006</v>
      </c>
      <c r="Z18" s="19">
        <f>INDEX('AEO 2022 52'!299:299,MATCH(Z$2,'AEO 2022 52'!$1:$1,0))</f>
        <v>70.012428</v>
      </c>
      <c r="AA18" s="19">
        <f>INDEX('AEO 2022 52'!299:299,MATCH(AA$2,'AEO 2022 52'!$1:$1,0))</f>
        <v>69.294632000000007</v>
      </c>
      <c r="AB18" s="19">
        <f>INDEX('AEO 2022 52'!299:299,MATCH(AB$2,'AEO 2022 52'!$1:$1,0))</f>
        <v>68.609154000000004</v>
      </c>
      <c r="AC18" s="19">
        <f>INDEX('AEO 2022 52'!299:299,MATCH(AC$2,'AEO 2022 52'!$1:$1,0))</f>
        <v>67.954323000000002</v>
      </c>
      <c r="AD18" s="19">
        <f>INDEX('AEO 2022 52'!299:299,MATCH(AD$2,'AEO 2022 52'!$1:$1,0))</f>
        <v>67.330292</v>
      </c>
      <c r="AE18" s="19">
        <f>INDEX('AEO 2022 52'!299:299,MATCH(AE$2,'AEO 2022 52'!$1:$1,0))</f>
        <v>66.733993999999996</v>
      </c>
      <c r="AF18" s="19">
        <f>INDEX('AEO 2022 52'!299:299,MATCH(AF$2,'AEO 2022 52'!$1:$1,0))</f>
        <v>66.158423999999997</v>
      </c>
      <c r="AG18" s="19"/>
      <c r="AH18" s="19"/>
      <c r="AI18" s="19"/>
    </row>
    <row r="21" spans="1:35" x14ac:dyDescent="0.25">
      <c r="A21" s="1" t="s">
        <v>217</v>
      </c>
    </row>
    <row r="22" spans="1:35" x14ac:dyDescent="0.25">
      <c r="A22" t="s">
        <v>168</v>
      </c>
    </row>
    <row r="23" spans="1:35" x14ac:dyDescent="0.25">
      <c r="A23" t="s">
        <v>169</v>
      </c>
      <c r="B23" t="s">
        <v>222</v>
      </c>
    </row>
    <row r="24" spans="1:35" x14ac:dyDescent="0.25">
      <c r="A24" t="s">
        <v>170</v>
      </c>
      <c r="B24" t="s">
        <v>222</v>
      </c>
    </row>
    <row r="25" spans="1:35" x14ac:dyDescent="0.25">
      <c r="A25" t="s">
        <v>171</v>
      </c>
      <c r="B25" t="s">
        <v>222</v>
      </c>
    </row>
    <row r="26" spans="1:35" x14ac:dyDescent="0.25">
      <c r="A26" t="s">
        <v>172</v>
      </c>
      <c r="B26" t="s">
        <v>222</v>
      </c>
    </row>
    <row r="27" spans="1:35" x14ac:dyDescent="0.25">
      <c r="A27" t="s">
        <v>173</v>
      </c>
    </row>
    <row r="28" spans="1:35" x14ac:dyDescent="0.25">
      <c r="A28" t="s">
        <v>218</v>
      </c>
    </row>
    <row r="29" spans="1:35" x14ac:dyDescent="0.25">
      <c r="A29" t="s">
        <v>219</v>
      </c>
    </row>
    <row r="30" spans="1:35" x14ac:dyDescent="0.25">
      <c r="A30" t="s">
        <v>167</v>
      </c>
    </row>
    <row r="31" spans="1:35" x14ac:dyDescent="0.25">
      <c r="A31" t="s">
        <v>174</v>
      </c>
    </row>
    <row r="32" spans="1:35" x14ac:dyDescent="0.25">
      <c r="A32" t="s">
        <v>175</v>
      </c>
      <c r="B32" t="s">
        <v>223</v>
      </c>
    </row>
    <row r="33" spans="1:35" x14ac:dyDescent="0.25">
      <c r="A33" t="s">
        <v>176</v>
      </c>
    </row>
    <row r="34" spans="1:35" x14ac:dyDescent="0.25">
      <c r="A34" t="s">
        <v>177</v>
      </c>
    </row>
    <row r="35" spans="1:35" x14ac:dyDescent="0.25">
      <c r="A35" t="s">
        <v>178</v>
      </c>
    </row>
    <row r="36" spans="1:35" x14ac:dyDescent="0.25">
      <c r="A36" t="s">
        <v>220</v>
      </c>
      <c r="B36" t="s">
        <v>224</v>
      </c>
    </row>
    <row r="37" spans="1:35" x14ac:dyDescent="0.25">
      <c r="A37" t="s">
        <v>221</v>
      </c>
      <c r="B37" t="s">
        <v>224</v>
      </c>
    </row>
    <row r="40" spans="1:35" x14ac:dyDescent="0.25">
      <c r="A40" s="1" t="s">
        <v>225</v>
      </c>
    </row>
    <row r="41" spans="1:35" x14ac:dyDescent="0.25">
      <c r="A41" s="2" t="s">
        <v>226</v>
      </c>
      <c r="B41" s="15"/>
    </row>
    <row r="42" spans="1:35" s="1" customFormat="1" x14ac:dyDescent="0.25">
      <c r="B42" s="1">
        <v>2020</v>
      </c>
      <c r="C42" s="1">
        <v>2021</v>
      </c>
      <c r="D42" s="1">
        <v>2022</v>
      </c>
      <c r="E42" s="1">
        <v>2023</v>
      </c>
      <c r="F42" s="1">
        <v>2024</v>
      </c>
      <c r="G42" s="1">
        <v>2025</v>
      </c>
      <c r="H42" s="1">
        <v>2026</v>
      </c>
      <c r="I42" s="1">
        <v>2027</v>
      </c>
      <c r="J42" s="1">
        <v>2028</v>
      </c>
      <c r="K42" s="1">
        <v>2029</v>
      </c>
      <c r="L42" s="1">
        <v>2030</v>
      </c>
      <c r="M42" s="1">
        <v>2031</v>
      </c>
      <c r="N42" s="1">
        <v>2032</v>
      </c>
      <c r="O42" s="1">
        <v>2033</v>
      </c>
      <c r="P42" s="1">
        <v>2034</v>
      </c>
      <c r="Q42" s="1">
        <v>2035</v>
      </c>
      <c r="R42" s="1">
        <v>2036</v>
      </c>
      <c r="S42" s="1">
        <v>2037</v>
      </c>
      <c r="T42" s="1">
        <v>2038</v>
      </c>
      <c r="U42" s="1">
        <v>2039</v>
      </c>
      <c r="V42" s="1">
        <v>2040</v>
      </c>
      <c r="W42" s="1">
        <v>2041</v>
      </c>
      <c r="X42" s="1">
        <v>2042</v>
      </c>
      <c r="Y42" s="1">
        <v>2043</v>
      </c>
      <c r="Z42" s="1">
        <v>2044</v>
      </c>
      <c r="AA42" s="1">
        <v>2045</v>
      </c>
      <c r="AB42" s="1">
        <v>2046</v>
      </c>
      <c r="AC42" s="1">
        <v>2047</v>
      </c>
      <c r="AD42" s="1">
        <v>2048</v>
      </c>
      <c r="AE42" s="1">
        <v>2049</v>
      </c>
      <c r="AF42" s="1">
        <v>2050</v>
      </c>
    </row>
    <row r="43" spans="1:35" x14ac:dyDescent="0.25">
      <c r="A43" t="s">
        <v>169</v>
      </c>
      <c r="B43" s="17">
        <f>'LDV Shares'!C13/SUM('LDV Shares'!C$13:C$16)</f>
        <v>5.1017461327800835E-2</v>
      </c>
      <c r="C43" s="17">
        <f>'LDV Shares'!D13/SUM('LDV Shares'!D$13:D$16)</f>
        <v>9.6168028973945732E-2</v>
      </c>
      <c r="D43" s="17">
        <f>'LDV Shares'!E13/SUM('LDV Shares'!E$13:E$16)</f>
        <v>9.1010861445113181E-2</v>
      </c>
      <c r="E43" s="17">
        <f>'LDV Shares'!F13/SUM('LDV Shares'!F$13:F$16)</f>
        <v>8.310743196744462E-2</v>
      </c>
      <c r="F43" s="17">
        <f>'LDV Shares'!G13/SUM('LDV Shares'!G$13:G$16)</f>
        <v>8.320689457372292E-2</v>
      </c>
      <c r="G43" s="17">
        <f>'LDV Shares'!H13/SUM('LDV Shares'!H$13:H$16)</f>
        <v>8.3914437771435507E-2</v>
      </c>
      <c r="H43" s="17">
        <f>'LDV Shares'!I13/SUM('LDV Shares'!I$13:I$16)</f>
        <v>8.4757683723366423E-2</v>
      </c>
      <c r="I43" s="17">
        <f>'LDV Shares'!J13/SUM('LDV Shares'!J$13:J$16)</f>
        <v>8.5233790749272662E-2</v>
      </c>
      <c r="J43" s="17">
        <f>'LDV Shares'!K13/SUM('LDV Shares'!K$13:K$16)</f>
        <v>8.5374232249731882E-2</v>
      </c>
      <c r="K43" s="17">
        <f>'LDV Shares'!L13/SUM('LDV Shares'!L$13:L$16)</f>
        <v>8.5295324216373355E-2</v>
      </c>
      <c r="L43" s="17">
        <f>'LDV Shares'!M13/SUM('LDV Shares'!M$13:M$16)</f>
        <v>8.6170256588067831E-2</v>
      </c>
      <c r="M43" s="17">
        <f>'LDV Shares'!N13/SUM('LDV Shares'!N$13:N$16)</f>
        <v>8.5444254781300813E-2</v>
      </c>
      <c r="N43" s="17">
        <f>'LDV Shares'!O13/SUM('LDV Shares'!O$13:O$16)</f>
        <v>8.7963666052707071E-2</v>
      </c>
      <c r="O43" s="17">
        <f>'LDV Shares'!P13/SUM('LDV Shares'!P$13:P$16)</f>
        <v>8.5790582057804057E-2</v>
      </c>
      <c r="P43" s="17">
        <f>'LDV Shares'!Q13/SUM('LDV Shares'!Q$13:Q$16)</f>
        <v>8.5717251958439267E-2</v>
      </c>
      <c r="Q43" s="17">
        <f>'LDV Shares'!R13/SUM('LDV Shares'!R$13:R$16)</f>
        <v>8.5776814429235959E-2</v>
      </c>
      <c r="R43" s="17">
        <f>'LDV Shares'!S13/SUM('LDV Shares'!S$13:S$16)</f>
        <v>8.5639394289022661E-2</v>
      </c>
      <c r="S43" s="17">
        <f>'LDV Shares'!T13/SUM('LDV Shares'!T$13:T$16)</f>
        <v>8.5836508673455852E-2</v>
      </c>
      <c r="T43" s="17">
        <f>'LDV Shares'!U13/SUM('LDV Shares'!U$13:U$16)</f>
        <v>8.6131447931280983E-2</v>
      </c>
      <c r="U43" s="17">
        <f>'LDV Shares'!V13/SUM('LDV Shares'!V$13:V$16)</f>
        <v>8.5491698660713281E-2</v>
      </c>
      <c r="V43" s="17">
        <f>'LDV Shares'!W13/SUM('LDV Shares'!W$13:W$16)</f>
        <v>8.6790029555554371E-2</v>
      </c>
      <c r="W43" s="17">
        <f>'LDV Shares'!X13/SUM('LDV Shares'!X$13:X$16)</f>
        <v>8.6256155708716864E-2</v>
      </c>
      <c r="X43" s="17">
        <f>'LDV Shares'!Y13/SUM('LDV Shares'!Y$13:Y$16)</f>
        <v>8.6408187448356849E-2</v>
      </c>
      <c r="Y43" s="17">
        <f>'LDV Shares'!Z13/SUM('LDV Shares'!Z$13:Z$16)</f>
        <v>8.6643592949361789E-2</v>
      </c>
      <c r="Z43" s="17">
        <f>'LDV Shares'!AA13/SUM('LDV Shares'!AA$13:AA$16)</f>
        <v>8.6259139557303952E-2</v>
      </c>
      <c r="AA43" s="17">
        <f>'LDV Shares'!AB13/SUM('LDV Shares'!AB$13:AB$16)</f>
        <v>8.6122628895481709E-2</v>
      </c>
      <c r="AB43" s="17">
        <f>'LDV Shares'!AC13/SUM('LDV Shares'!AC$13:AC$16)</f>
        <v>8.6356636304874196E-2</v>
      </c>
      <c r="AC43" s="17">
        <f>'LDV Shares'!AD13/SUM('LDV Shares'!AD$13:AD$16)</f>
        <v>8.6147339771266443E-2</v>
      </c>
      <c r="AD43" s="17">
        <f>'LDV Shares'!AE13/SUM('LDV Shares'!AE$13:AE$16)</f>
        <v>8.6027863176741937E-2</v>
      </c>
      <c r="AE43" s="17">
        <f>'LDV Shares'!AF13/SUM('LDV Shares'!AF$13:AF$16)</f>
        <v>8.6200401491833126E-2</v>
      </c>
      <c r="AF43" s="17">
        <f>'LDV Shares'!AG13/SUM('LDV Shares'!AG$13:AG$16)</f>
        <v>8.5304080562524809E-2</v>
      </c>
      <c r="AG43" s="17"/>
      <c r="AH43" s="17"/>
      <c r="AI43" s="17"/>
    </row>
    <row r="44" spans="1:35" x14ac:dyDescent="0.25">
      <c r="A44" t="s">
        <v>170</v>
      </c>
      <c r="B44" s="17">
        <f>'LDV Shares'!C14/SUM('LDV Shares'!C$13:C$16)</f>
        <v>0.17158135714863945</v>
      </c>
      <c r="C44" s="17">
        <f>'LDV Shares'!D14/SUM('LDV Shares'!D$13:D$16)</f>
        <v>0.22523198241502146</v>
      </c>
      <c r="D44" s="17">
        <f>'LDV Shares'!E14/SUM('LDV Shares'!E$13:E$16)</f>
        <v>0.21299439716818733</v>
      </c>
      <c r="E44" s="17">
        <f>'LDV Shares'!F14/SUM('LDV Shares'!F$13:F$16)</f>
        <v>0.20197741331095087</v>
      </c>
      <c r="F44" s="17">
        <f>'LDV Shares'!G14/SUM('LDV Shares'!G$13:G$16)</f>
        <v>0.20275173331035221</v>
      </c>
      <c r="G44" s="17">
        <f>'LDV Shares'!H14/SUM('LDV Shares'!H$13:H$16)</f>
        <v>0.20356451528069935</v>
      </c>
      <c r="H44" s="17">
        <f>'LDV Shares'!I14/SUM('LDV Shares'!I$13:I$16)</f>
        <v>0.20536865520345957</v>
      </c>
      <c r="I44" s="17">
        <f>'LDV Shares'!J14/SUM('LDV Shares'!J$13:J$16)</f>
        <v>0.20707506164925524</v>
      </c>
      <c r="J44" s="17">
        <f>'LDV Shares'!K14/SUM('LDV Shares'!K$13:K$16)</f>
        <v>0.20689072163057678</v>
      </c>
      <c r="K44" s="17">
        <f>'LDV Shares'!L14/SUM('LDV Shares'!L$13:L$16)</f>
        <v>0.20692726748074494</v>
      </c>
      <c r="L44" s="17">
        <f>'LDV Shares'!M14/SUM('LDV Shares'!M$13:M$16)</f>
        <v>0.20853777660608674</v>
      </c>
      <c r="M44" s="17">
        <f>'LDV Shares'!N14/SUM('LDV Shares'!N$13:N$16)</f>
        <v>0.20724966986493373</v>
      </c>
      <c r="N44" s="17">
        <f>'LDV Shares'!O14/SUM('LDV Shares'!O$13:O$16)</f>
        <v>0.21286482118715386</v>
      </c>
      <c r="O44" s="17">
        <f>'LDV Shares'!P14/SUM('LDV Shares'!P$13:P$16)</f>
        <v>0.20843751542828362</v>
      </c>
      <c r="P44" s="17">
        <f>'LDV Shares'!Q14/SUM('LDV Shares'!Q$13:Q$16)</f>
        <v>0.20834147518076332</v>
      </c>
      <c r="Q44" s="17">
        <f>'LDV Shares'!R14/SUM('LDV Shares'!R$13:R$16)</f>
        <v>0.20868646137368521</v>
      </c>
      <c r="R44" s="17">
        <f>'LDV Shares'!S14/SUM('LDV Shares'!S$13:S$16)</f>
        <v>0.20838796807077409</v>
      </c>
      <c r="S44" s="17">
        <f>'LDV Shares'!T14/SUM('LDV Shares'!T$13:T$16)</f>
        <v>0.2088092784668725</v>
      </c>
      <c r="T44" s="17">
        <f>'LDV Shares'!U14/SUM('LDV Shares'!U$13:U$16)</f>
        <v>0.20947455123348829</v>
      </c>
      <c r="U44" s="17">
        <f>'LDV Shares'!V14/SUM('LDV Shares'!V$13:V$16)</f>
        <v>0.20843630000013433</v>
      </c>
      <c r="V44" s="17">
        <f>'LDV Shares'!W14/SUM('LDV Shares'!W$13:W$16)</f>
        <v>0.21094760869333967</v>
      </c>
      <c r="W44" s="17">
        <f>'LDV Shares'!X14/SUM('LDV Shares'!X$13:X$16)</f>
        <v>0.20998064408671177</v>
      </c>
      <c r="X44" s="17">
        <f>'LDV Shares'!Y14/SUM('LDV Shares'!Y$13:Y$16)</f>
        <v>0.21036158367666397</v>
      </c>
      <c r="Y44" s="17">
        <f>'LDV Shares'!Z14/SUM('LDV Shares'!Z$13:Z$16)</f>
        <v>0.21083129568221839</v>
      </c>
      <c r="Z44" s="17">
        <f>'LDV Shares'!AA14/SUM('LDV Shares'!AA$13:AA$16)</f>
        <v>0.21019396615402053</v>
      </c>
      <c r="AA44" s="17">
        <f>'LDV Shares'!AB14/SUM('LDV Shares'!AB$13:AB$16)</f>
        <v>0.21004905525485204</v>
      </c>
      <c r="AB44" s="17">
        <f>'LDV Shares'!AC14/SUM('LDV Shares'!AC$13:AC$16)</f>
        <v>0.21060043324312525</v>
      </c>
      <c r="AC44" s="17">
        <f>'LDV Shares'!AD14/SUM('LDV Shares'!AD$13:AD$16)</f>
        <v>0.21024875054392478</v>
      </c>
      <c r="AD44" s="17">
        <f>'LDV Shares'!AE14/SUM('LDV Shares'!AE$13:AE$16)</f>
        <v>0.21017873631973566</v>
      </c>
      <c r="AE44" s="17">
        <f>'LDV Shares'!AF14/SUM('LDV Shares'!AF$13:AF$16)</f>
        <v>0.21057036642903479</v>
      </c>
      <c r="AF44" s="17">
        <f>'LDV Shares'!AG14/SUM('LDV Shares'!AG$13:AG$16)</f>
        <v>0.20913988151505883</v>
      </c>
      <c r="AG44" s="17"/>
      <c r="AH44" s="17"/>
      <c r="AI44" s="17"/>
    </row>
    <row r="45" spans="1:35" x14ac:dyDescent="0.25">
      <c r="A45" t="s">
        <v>171</v>
      </c>
      <c r="B45" s="17">
        <f>'LDV Shares'!C15/SUM('LDV Shares'!C$13:C$16)</f>
        <v>0.54991175307547802</v>
      </c>
      <c r="C45" s="17">
        <f>'LDV Shares'!D15/SUM('LDV Shares'!D$13:D$16)</f>
        <v>0.52219844642607882</v>
      </c>
      <c r="D45" s="17">
        <f>'LDV Shares'!E15/SUM('LDV Shares'!E$13:E$16)</f>
        <v>0.53405772367247561</v>
      </c>
      <c r="E45" s="17">
        <f>'LDV Shares'!F15/SUM('LDV Shares'!F$13:F$16)</f>
        <v>0.54271350547164332</v>
      </c>
      <c r="F45" s="17">
        <f>'LDV Shares'!G15/SUM('LDV Shares'!G$13:G$16)</f>
        <v>0.54360453128348973</v>
      </c>
      <c r="G45" s="17">
        <f>'LDV Shares'!H15/SUM('LDV Shares'!H$13:H$16)</f>
        <v>0.54332278202546114</v>
      </c>
      <c r="H45" s="17">
        <f>'LDV Shares'!I15/SUM('LDV Shares'!I$13:I$16)</f>
        <v>0.54313873698858239</v>
      </c>
      <c r="I45" s="17">
        <f>'LDV Shares'!J15/SUM('LDV Shares'!J$13:J$16)</f>
        <v>0.54243270125716758</v>
      </c>
      <c r="J45" s="17">
        <f>'LDV Shares'!K15/SUM('LDV Shares'!K$13:K$16)</f>
        <v>0.54281361141063833</v>
      </c>
      <c r="K45" s="17">
        <f>'LDV Shares'!L15/SUM('LDV Shares'!L$13:L$16)</f>
        <v>0.54334746452032556</v>
      </c>
      <c r="L45" s="17">
        <f>'LDV Shares'!M15/SUM('LDV Shares'!M$13:M$16)</f>
        <v>0.54241108575932817</v>
      </c>
      <c r="M45" s="17">
        <f>'LDV Shares'!N15/SUM('LDV Shares'!N$13:N$16)</f>
        <v>0.54396308148645156</v>
      </c>
      <c r="N45" s="17">
        <f>'LDV Shares'!O15/SUM('LDV Shares'!O$13:O$16)</f>
        <v>0.53966871669935879</v>
      </c>
      <c r="O45" s="17">
        <f>'LDV Shares'!P15/SUM('LDV Shares'!P$13:P$16)</f>
        <v>0.54386205319501801</v>
      </c>
      <c r="P45" s="17">
        <f>'LDV Shares'!Q15/SUM('LDV Shares'!Q$13:Q$16)</f>
        <v>0.54429024501933898</v>
      </c>
      <c r="Q45" s="17">
        <f>'LDV Shares'!R15/SUM('LDV Shares'!R$13:R$16)</f>
        <v>0.54436533050645319</v>
      </c>
      <c r="R45" s="17">
        <f>'LDV Shares'!S15/SUM('LDV Shares'!S$13:S$16)</f>
        <v>0.54491929854886834</v>
      </c>
      <c r="S45" s="17">
        <f>'LDV Shares'!T15/SUM('LDV Shares'!T$13:T$16)</f>
        <v>0.54482518699375804</v>
      </c>
      <c r="T45" s="17">
        <f>'LDV Shares'!U15/SUM('LDV Shares'!U$13:U$16)</f>
        <v>0.54450593425828808</v>
      </c>
      <c r="U45" s="17">
        <f>'LDV Shares'!V15/SUM('LDV Shares'!V$13:V$16)</f>
        <v>0.54563087660953591</v>
      </c>
      <c r="V45" s="17">
        <f>'LDV Shares'!W15/SUM('LDV Shares'!W$13:W$16)</f>
        <v>0.54370446922025828</v>
      </c>
      <c r="W45" s="17">
        <f>'LDV Shares'!X15/SUM('LDV Shares'!X$13:X$16)</f>
        <v>0.54479732591944685</v>
      </c>
      <c r="X45" s="17">
        <f>'LDV Shares'!Y15/SUM('LDV Shares'!Y$13:Y$16)</f>
        <v>0.54465702264117921</v>
      </c>
      <c r="Y45" s="17">
        <f>'LDV Shares'!Z15/SUM('LDV Shares'!Z$13:Z$16)</f>
        <v>0.54444390765281081</v>
      </c>
      <c r="Z45" s="17">
        <f>'LDV Shares'!AA15/SUM('LDV Shares'!AA$13:AA$16)</f>
        <v>0.54519439078902476</v>
      </c>
      <c r="AA45" s="17">
        <f>'LDV Shares'!AB15/SUM('LDV Shares'!AB$13:AB$16)</f>
        <v>0.54547690407945115</v>
      </c>
      <c r="AB45" s="17">
        <f>'LDV Shares'!AC15/SUM('LDV Shares'!AC$13:AC$16)</f>
        <v>0.54516581831587008</v>
      </c>
      <c r="AC45" s="17">
        <f>'LDV Shares'!AD15/SUM('LDV Shares'!AD$13:AD$16)</f>
        <v>0.54562665516420905</v>
      </c>
      <c r="AD45" s="17">
        <f>'LDV Shares'!AE15/SUM('LDV Shares'!AE$13:AE$16)</f>
        <v>0.5458904940196303</v>
      </c>
      <c r="AE45" s="17">
        <f>'LDV Shares'!AF15/SUM('LDV Shares'!AF$13:AF$16)</f>
        <v>0.54566580492384709</v>
      </c>
      <c r="AF45" s="17">
        <f>'LDV Shares'!AG15/SUM('LDV Shares'!AG$13:AG$16)</f>
        <v>0.54700258491187637</v>
      </c>
      <c r="AG45" s="17"/>
      <c r="AH45" s="17"/>
      <c r="AI45" s="17"/>
    </row>
    <row r="46" spans="1:35" x14ac:dyDescent="0.25">
      <c r="A46" t="s">
        <v>172</v>
      </c>
      <c r="B46" s="17">
        <f>'LDV Shares'!C16/SUM('LDV Shares'!C$13:C$16)</f>
        <v>0.22748942844808179</v>
      </c>
      <c r="C46" s="17">
        <f>'LDV Shares'!D16/SUM('LDV Shares'!D$13:D$16)</f>
        <v>0.156401542184954</v>
      </c>
      <c r="D46" s="17">
        <f>'LDV Shares'!E16/SUM('LDV Shares'!E$13:E$16)</f>
        <v>0.16193701771422389</v>
      </c>
      <c r="E46" s="17">
        <f>'LDV Shares'!F16/SUM('LDV Shares'!F$13:F$16)</f>
        <v>0.17220164924996123</v>
      </c>
      <c r="F46" s="17">
        <f>'LDV Shares'!G16/SUM('LDV Shares'!G$13:G$16)</f>
        <v>0.17043684083243518</v>
      </c>
      <c r="G46" s="17">
        <f>'LDV Shares'!H16/SUM('LDV Shares'!H$13:H$16)</f>
        <v>0.16919826492240392</v>
      </c>
      <c r="H46" s="17">
        <f>'LDV Shares'!I16/SUM('LDV Shares'!I$13:I$16)</f>
        <v>0.16673492408459165</v>
      </c>
      <c r="I46" s="17">
        <f>'LDV Shares'!J16/SUM('LDV Shares'!J$13:J$16)</f>
        <v>0.1652584463443045</v>
      </c>
      <c r="J46" s="17">
        <f>'LDV Shares'!K16/SUM('LDV Shares'!K$13:K$16)</f>
        <v>0.16492143470905291</v>
      </c>
      <c r="K46" s="17">
        <f>'LDV Shares'!L16/SUM('LDV Shares'!L$13:L$16)</f>
        <v>0.1644299437825561</v>
      </c>
      <c r="L46" s="17">
        <f>'LDV Shares'!M16/SUM('LDV Shares'!M$13:M$16)</f>
        <v>0.16288088104651724</v>
      </c>
      <c r="M46" s="17">
        <f>'LDV Shares'!N16/SUM('LDV Shares'!N$13:N$16)</f>
        <v>0.16334299386731385</v>
      </c>
      <c r="N46" s="17">
        <f>'LDV Shares'!O16/SUM('LDV Shares'!O$13:O$16)</f>
        <v>0.15950279606078022</v>
      </c>
      <c r="O46" s="17">
        <f>'LDV Shares'!P16/SUM('LDV Shares'!P$13:P$16)</f>
        <v>0.16190984931889435</v>
      </c>
      <c r="P46" s="17">
        <f>'LDV Shares'!Q16/SUM('LDV Shares'!Q$13:Q$16)</f>
        <v>0.16165102784145849</v>
      </c>
      <c r="Q46" s="17">
        <f>'LDV Shares'!R16/SUM('LDV Shares'!R$13:R$16)</f>
        <v>0.16117139369062569</v>
      </c>
      <c r="R46" s="17">
        <f>'LDV Shares'!S16/SUM('LDV Shares'!S$13:S$16)</f>
        <v>0.16105333909133482</v>
      </c>
      <c r="S46" s="17">
        <f>'LDV Shares'!T16/SUM('LDV Shares'!T$13:T$16)</f>
        <v>0.16052902586591358</v>
      </c>
      <c r="T46" s="17">
        <f>'LDV Shares'!U16/SUM('LDV Shares'!U$13:U$16)</f>
        <v>0.15988806657694257</v>
      </c>
      <c r="U46" s="17">
        <f>'LDV Shares'!V16/SUM('LDV Shares'!V$13:V$16)</f>
        <v>0.16044112472961661</v>
      </c>
      <c r="V46" s="17">
        <f>'LDV Shares'!W16/SUM('LDV Shares'!W$13:W$16)</f>
        <v>0.1585578925308477</v>
      </c>
      <c r="W46" s="17">
        <f>'LDV Shares'!X16/SUM('LDV Shares'!X$13:X$16)</f>
        <v>0.15896587428512438</v>
      </c>
      <c r="X46" s="17">
        <f>'LDV Shares'!Y16/SUM('LDV Shares'!Y$13:Y$16)</f>
        <v>0.1585732062338</v>
      </c>
      <c r="Y46" s="17">
        <f>'LDV Shares'!Z16/SUM('LDV Shares'!Z$13:Z$16)</f>
        <v>0.15808120371560908</v>
      </c>
      <c r="Z46" s="17">
        <f>'LDV Shares'!AA16/SUM('LDV Shares'!AA$13:AA$16)</f>
        <v>0.15835250349965074</v>
      </c>
      <c r="AA46" s="17">
        <f>'LDV Shares'!AB16/SUM('LDV Shares'!AB$13:AB$16)</f>
        <v>0.15835141177021503</v>
      </c>
      <c r="AB46" s="17">
        <f>'LDV Shares'!AC16/SUM('LDV Shares'!AC$13:AC$16)</f>
        <v>0.15787711213613054</v>
      </c>
      <c r="AC46" s="17">
        <f>'LDV Shares'!AD16/SUM('LDV Shares'!AD$13:AD$16)</f>
        <v>0.15797725452059982</v>
      </c>
      <c r="AD46" s="17">
        <f>'LDV Shares'!AE16/SUM('LDV Shares'!AE$13:AE$16)</f>
        <v>0.15790290648389205</v>
      </c>
      <c r="AE46" s="17">
        <f>'LDV Shares'!AF16/SUM('LDV Shares'!AF$13:AF$16)</f>
        <v>0.15756342715528485</v>
      </c>
      <c r="AF46" s="17">
        <f>'LDV Shares'!AG16/SUM('LDV Shares'!AG$13:AG$16)</f>
        <v>0.15855345301054016</v>
      </c>
      <c r="AG46" s="17"/>
      <c r="AH46" s="17"/>
      <c r="AI46" s="17"/>
    </row>
    <row r="47" spans="1:35" x14ac:dyDescent="0.25">
      <c r="A47" s="2" t="s">
        <v>227</v>
      </c>
      <c r="B47" s="15"/>
    </row>
    <row r="48" spans="1:35" s="1" customFormat="1" x14ac:dyDescent="0.25">
      <c r="B48" s="1">
        <v>2020</v>
      </c>
      <c r="C48" s="1">
        <v>2021</v>
      </c>
      <c r="D48" s="1">
        <v>2022</v>
      </c>
      <c r="E48" s="1">
        <v>2023</v>
      </c>
      <c r="F48" s="1">
        <v>2024</v>
      </c>
      <c r="G48" s="1">
        <v>2025</v>
      </c>
      <c r="H48" s="1">
        <v>2026</v>
      </c>
      <c r="I48" s="1">
        <v>2027</v>
      </c>
      <c r="J48" s="1">
        <v>2028</v>
      </c>
      <c r="K48" s="1">
        <v>2029</v>
      </c>
      <c r="L48" s="1">
        <v>2030</v>
      </c>
      <c r="M48" s="1">
        <v>2031</v>
      </c>
      <c r="N48" s="1">
        <v>2032</v>
      </c>
      <c r="O48" s="1">
        <v>2033</v>
      </c>
      <c r="P48" s="1">
        <v>2034</v>
      </c>
      <c r="Q48" s="1">
        <v>2035</v>
      </c>
      <c r="R48" s="1">
        <v>2036</v>
      </c>
      <c r="S48" s="1">
        <v>2037</v>
      </c>
      <c r="T48" s="1">
        <v>2038</v>
      </c>
      <c r="U48" s="1">
        <v>2039</v>
      </c>
      <c r="V48" s="1">
        <v>2040</v>
      </c>
      <c r="W48" s="1">
        <v>2041</v>
      </c>
      <c r="X48" s="1">
        <v>2042</v>
      </c>
      <c r="Y48" s="1">
        <v>2043</v>
      </c>
      <c r="Z48" s="1">
        <v>2044</v>
      </c>
      <c r="AA48" s="1">
        <v>2045</v>
      </c>
      <c r="AB48" s="1">
        <v>2046</v>
      </c>
      <c r="AC48" s="1">
        <v>2047</v>
      </c>
      <c r="AD48" s="1">
        <v>2048</v>
      </c>
      <c r="AE48" s="1">
        <v>2049</v>
      </c>
      <c r="AF48" s="1">
        <v>2050</v>
      </c>
    </row>
    <row r="49" spans="1:35" x14ac:dyDescent="0.25">
      <c r="A49" t="s">
        <v>220</v>
      </c>
      <c r="B49" s="17">
        <f>'LDV Shares'!C28/SUM('LDV Shares'!C$28:C$29)</f>
        <v>0.38834606423907864</v>
      </c>
      <c r="C49" s="17">
        <f>'LDV Shares'!D28/SUM('LDV Shares'!D$28:D$29)</f>
        <v>0.29263774124502928</v>
      </c>
      <c r="D49" s="17">
        <f>'LDV Shares'!E28/SUM('LDV Shares'!E$28:E$29)</f>
        <v>0.29407109475512705</v>
      </c>
      <c r="E49" s="17">
        <f>'LDV Shares'!F28/SUM('LDV Shares'!F$28:F$29)</f>
        <v>0.29785003554351208</v>
      </c>
      <c r="F49" s="17">
        <f>'LDV Shares'!G28/SUM('LDV Shares'!G$28:G$29)</f>
        <v>0.29844973479852749</v>
      </c>
      <c r="G49" s="17">
        <f>'LDV Shares'!H28/SUM('LDV Shares'!H$28:H$29)</f>
        <v>0.29890942039543988</v>
      </c>
      <c r="H49" s="17">
        <f>'LDV Shares'!I28/SUM('LDV Shares'!I$28:I$29)</f>
        <v>0.29887649753764001</v>
      </c>
      <c r="I49" s="17">
        <f>'LDV Shares'!J28/SUM('LDV Shares'!J$28:J$29)</f>
        <v>0.29883447420734244</v>
      </c>
      <c r="J49" s="17">
        <f>'LDV Shares'!K28/SUM('LDV Shares'!K$28:K$29)</f>
        <v>0.29910288131890195</v>
      </c>
      <c r="K49" s="17">
        <f>'LDV Shares'!L28/SUM('LDV Shares'!L$28:L$29)</f>
        <v>0.29933326015821127</v>
      </c>
      <c r="L49" s="17">
        <f>'LDV Shares'!M28/SUM('LDV Shares'!M$28:M$29)</f>
        <v>0.29929518841713321</v>
      </c>
      <c r="M49" s="17">
        <f>'LDV Shares'!N28/SUM('LDV Shares'!N$28:N$29)</f>
        <v>0.29966482927148275</v>
      </c>
      <c r="N49" s="17">
        <f>'LDV Shares'!O28/SUM('LDV Shares'!O$28:O$29)</f>
        <v>0.29929480232515637</v>
      </c>
      <c r="O49" s="17">
        <f>'LDV Shares'!P28/SUM('LDV Shares'!P$28:P$29)</f>
        <v>0.29994128372137341</v>
      </c>
      <c r="P49" s="17">
        <f>'LDV Shares'!Q28/SUM('LDV Shares'!Q$28:Q$29)</f>
        <v>0.30009672153376593</v>
      </c>
      <c r="Q49" s="17">
        <f>'LDV Shares'!R28/SUM('LDV Shares'!R$28:R$29)</f>
        <v>0.30018742007907967</v>
      </c>
      <c r="R49" s="17">
        <f>'LDV Shares'!S28/SUM('LDV Shares'!S$28:S$29)</f>
        <v>0.30038028052480437</v>
      </c>
      <c r="S49" s="17">
        <f>'LDV Shares'!T28/SUM('LDV Shares'!T$28:T$29)</f>
        <v>0.30043181740850272</v>
      </c>
      <c r="T49" s="17">
        <f>'LDV Shares'!U28/SUM('LDV Shares'!U$28:U$29)</f>
        <v>0.30050265916713592</v>
      </c>
      <c r="U49" s="17">
        <f>'LDV Shares'!V28/SUM('LDV Shares'!V$28:V$29)</f>
        <v>0.30080634496129571</v>
      </c>
      <c r="V49" s="17">
        <f>'LDV Shares'!W28/SUM('LDV Shares'!W$28:W$29)</f>
        <v>0.30057751514579462</v>
      </c>
      <c r="W49" s="17">
        <f>'LDV Shares'!X28/SUM('LDV Shares'!X$28:X$29)</f>
        <v>0.30080264433692105</v>
      </c>
      <c r="X49" s="17">
        <f>'LDV Shares'!Y28/SUM('LDV Shares'!Y$28:Y$29)</f>
        <v>0.30088119184948287</v>
      </c>
      <c r="Y49" s="17">
        <f>'LDV Shares'!Z28/SUM('LDV Shares'!Z$28:Z$29)</f>
        <v>0.30089642885495116</v>
      </c>
      <c r="Z49" s="17">
        <f>'LDV Shares'!AA28/SUM('LDV Shares'!AA$28:AA$29)</f>
        <v>0.30110481702031811</v>
      </c>
      <c r="AA49" s="17">
        <f>'LDV Shares'!AB28/SUM('LDV Shares'!AB$28:AB$29)</f>
        <v>0.30126589822360433</v>
      </c>
      <c r="AB49" s="17">
        <f>'LDV Shares'!AC28/SUM('LDV Shares'!AC$28:AC$29)</f>
        <v>0.30132023849617923</v>
      </c>
      <c r="AC49" s="17">
        <f>'LDV Shares'!AD28/SUM('LDV Shares'!AD$28:AD$29)</f>
        <v>0.30148026117131671</v>
      </c>
      <c r="AD49" s="17">
        <f>'LDV Shares'!AE28/SUM('LDV Shares'!AE$28:AE$29)</f>
        <v>0.30161922009350711</v>
      </c>
      <c r="AE49" s="17">
        <f>'LDV Shares'!AF28/SUM('LDV Shares'!AF$28:AF$29)</f>
        <v>0.30167412175558267</v>
      </c>
      <c r="AF49" s="17">
        <f>'LDV Shares'!AG28/SUM('LDV Shares'!AG$28:AG$29)</f>
        <v>0.30203951474838359</v>
      </c>
      <c r="AG49" s="17"/>
      <c r="AH49" s="17"/>
      <c r="AI49" s="17"/>
    </row>
    <row r="50" spans="1:35" x14ac:dyDescent="0.25">
      <c r="A50" t="s">
        <v>221</v>
      </c>
      <c r="B50" s="17">
        <f>'LDV Shares'!C29/SUM('LDV Shares'!C$28:C$29)</f>
        <v>0.6116539357609212</v>
      </c>
      <c r="C50" s="17">
        <f>'LDV Shares'!D29/SUM('LDV Shares'!D$28:D$29)</f>
        <v>0.70736225875497072</v>
      </c>
      <c r="D50" s="17">
        <f>'LDV Shares'!E29/SUM('LDV Shares'!E$28:E$29)</f>
        <v>0.70592890524487295</v>
      </c>
      <c r="E50" s="17">
        <f>'LDV Shares'!F29/SUM('LDV Shares'!F$28:F$29)</f>
        <v>0.70214996445648781</v>
      </c>
      <c r="F50" s="17">
        <f>'LDV Shares'!G29/SUM('LDV Shares'!G$28:G$29)</f>
        <v>0.70155026520147246</v>
      </c>
      <c r="G50" s="17">
        <f>'LDV Shares'!H29/SUM('LDV Shares'!H$28:H$29)</f>
        <v>0.70109057960456012</v>
      </c>
      <c r="H50" s="17">
        <f>'LDV Shares'!I29/SUM('LDV Shares'!I$28:I$29)</f>
        <v>0.7011235024623601</v>
      </c>
      <c r="I50" s="17">
        <f>'LDV Shares'!J29/SUM('LDV Shares'!J$28:J$29)</f>
        <v>0.70116552579265756</v>
      </c>
      <c r="J50" s="17">
        <f>'LDV Shares'!K29/SUM('LDV Shares'!K$28:K$29)</f>
        <v>0.70089711868109805</v>
      </c>
      <c r="K50" s="17">
        <f>'LDV Shares'!L29/SUM('LDV Shares'!L$28:L$29)</f>
        <v>0.70066673984178873</v>
      </c>
      <c r="L50" s="17">
        <f>'LDV Shares'!M29/SUM('LDV Shares'!M$28:M$29)</f>
        <v>0.70070481158286679</v>
      </c>
      <c r="M50" s="17">
        <f>'LDV Shares'!N29/SUM('LDV Shares'!N$28:N$29)</f>
        <v>0.70033517072851725</v>
      </c>
      <c r="N50" s="17">
        <f>'LDV Shares'!O29/SUM('LDV Shares'!O$28:O$29)</f>
        <v>0.70070519767484374</v>
      </c>
      <c r="O50" s="17">
        <f>'LDV Shares'!P29/SUM('LDV Shares'!P$28:P$29)</f>
        <v>0.7000587162786267</v>
      </c>
      <c r="P50" s="17">
        <f>'LDV Shares'!Q29/SUM('LDV Shares'!Q$28:Q$29)</f>
        <v>0.69990327846623412</v>
      </c>
      <c r="Q50" s="17">
        <f>'LDV Shares'!R29/SUM('LDV Shares'!R$28:R$29)</f>
        <v>0.69981257992092039</v>
      </c>
      <c r="R50" s="17">
        <f>'LDV Shares'!S29/SUM('LDV Shares'!S$28:S$29)</f>
        <v>0.69961971947519563</v>
      </c>
      <c r="S50" s="17">
        <f>'LDV Shares'!T29/SUM('LDV Shares'!T$28:T$29)</f>
        <v>0.69956818259149722</v>
      </c>
      <c r="T50" s="17">
        <f>'LDV Shares'!U29/SUM('LDV Shares'!U$28:U$29)</f>
        <v>0.69949734083286419</v>
      </c>
      <c r="U50" s="17">
        <f>'LDV Shares'!V29/SUM('LDV Shares'!V$28:V$29)</f>
        <v>0.69919365503870423</v>
      </c>
      <c r="V50" s="17">
        <f>'LDV Shares'!W29/SUM('LDV Shares'!W$28:W$29)</f>
        <v>0.69942248485420533</v>
      </c>
      <c r="W50" s="17">
        <f>'LDV Shares'!X29/SUM('LDV Shares'!X$28:X$29)</f>
        <v>0.69919735566307895</v>
      </c>
      <c r="X50" s="17">
        <f>'LDV Shares'!Y29/SUM('LDV Shares'!Y$28:Y$29)</f>
        <v>0.69911880815051697</v>
      </c>
      <c r="Y50" s="17">
        <f>'LDV Shares'!Z29/SUM('LDV Shares'!Z$28:Z$29)</f>
        <v>0.69910357114504873</v>
      </c>
      <c r="Z50" s="17">
        <f>'LDV Shares'!AA29/SUM('LDV Shares'!AA$28:AA$29)</f>
        <v>0.69889518297968189</v>
      </c>
      <c r="AA50" s="17">
        <f>'LDV Shares'!AB29/SUM('LDV Shares'!AB$28:AB$29)</f>
        <v>0.69873410177639572</v>
      </c>
      <c r="AB50" s="17">
        <f>'LDV Shares'!AC29/SUM('LDV Shares'!AC$28:AC$29)</f>
        <v>0.69867976150382072</v>
      </c>
      <c r="AC50" s="17">
        <f>'LDV Shares'!AD29/SUM('LDV Shares'!AD$28:AD$29)</f>
        <v>0.69851973882868323</v>
      </c>
      <c r="AD50" s="17">
        <f>'LDV Shares'!AE29/SUM('LDV Shares'!AE$28:AE$29)</f>
        <v>0.69838077990649283</v>
      </c>
      <c r="AE50" s="17">
        <f>'LDV Shares'!AF29/SUM('LDV Shares'!AF$28:AF$29)</f>
        <v>0.69832587824441728</v>
      </c>
      <c r="AF50" s="17">
        <f>'LDV Shares'!AG29/SUM('LDV Shares'!AG$28:AG$29)</f>
        <v>0.69796048525161636</v>
      </c>
      <c r="AG50" s="17"/>
      <c r="AH50" s="17"/>
      <c r="AI50" s="17"/>
    </row>
    <row r="53" spans="1:35" x14ac:dyDescent="0.25">
      <c r="A53" s="21" t="s">
        <v>228</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s="1" customFormat="1" x14ac:dyDescent="0.25">
      <c r="B54" s="1">
        <v>2020</v>
      </c>
      <c r="C54" s="1">
        <v>2021</v>
      </c>
      <c r="D54" s="1">
        <v>2022</v>
      </c>
      <c r="E54" s="1">
        <v>2023</v>
      </c>
      <c r="F54" s="1">
        <v>2024</v>
      </c>
      <c r="G54" s="1">
        <v>2025</v>
      </c>
      <c r="H54" s="1">
        <v>2026</v>
      </c>
      <c r="I54" s="1">
        <v>2027</v>
      </c>
      <c r="J54" s="1">
        <v>2028</v>
      </c>
      <c r="K54" s="1">
        <v>2029</v>
      </c>
      <c r="L54" s="1">
        <v>2030</v>
      </c>
      <c r="M54" s="1">
        <v>2031</v>
      </c>
      <c r="N54" s="1">
        <v>2032</v>
      </c>
      <c r="O54" s="1">
        <v>2033</v>
      </c>
      <c r="P54" s="1">
        <v>2034</v>
      </c>
      <c r="Q54" s="1">
        <v>2035</v>
      </c>
      <c r="R54" s="1">
        <v>2036</v>
      </c>
      <c r="S54" s="1">
        <v>2037</v>
      </c>
      <c r="T54" s="1">
        <v>2038</v>
      </c>
      <c r="U54" s="1">
        <v>2039</v>
      </c>
      <c r="V54" s="1">
        <v>2040</v>
      </c>
      <c r="W54" s="1">
        <v>2041</v>
      </c>
      <c r="X54" s="1">
        <v>2042</v>
      </c>
      <c r="Y54" s="1">
        <v>2043</v>
      </c>
      <c r="Z54" s="1">
        <v>2044</v>
      </c>
      <c r="AA54" s="1">
        <v>2045</v>
      </c>
      <c r="AB54" s="1">
        <v>2046</v>
      </c>
      <c r="AC54" s="1">
        <v>2047</v>
      </c>
      <c r="AD54" s="1">
        <v>2048</v>
      </c>
      <c r="AE54" s="1">
        <v>2049</v>
      </c>
      <c r="AF54" s="1">
        <v>2050</v>
      </c>
    </row>
    <row r="55" spans="1:35" x14ac:dyDescent="0.25">
      <c r="A55" t="s">
        <v>222</v>
      </c>
      <c r="B55" s="19">
        <f>SUMPRODUCT(B4:B7,B43:B46)</f>
        <v>76.810811366006817</v>
      </c>
      <c r="C55" s="19">
        <f t="shared" ref="C55:AF55" si="1">SUMPRODUCT(C4:C7,C43:C46)</f>
        <v>76.794105284811437</v>
      </c>
      <c r="D55" s="19">
        <f t="shared" si="1"/>
        <v>75.133059979542367</v>
      </c>
      <c r="E55" s="19">
        <f t="shared" si="1"/>
        <v>73.67082630743397</v>
      </c>
      <c r="F55" s="19">
        <f t="shared" si="1"/>
        <v>72.193812941562186</v>
      </c>
      <c r="G55" s="19">
        <f t="shared" si="1"/>
        <v>70.665012892278909</v>
      </c>
      <c r="H55" s="19">
        <f t="shared" si="1"/>
        <v>69.321946586170796</v>
      </c>
      <c r="I55" s="19">
        <f t="shared" si="1"/>
        <v>68.085921691956557</v>
      </c>
      <c r="J55" s="19">
        <f t="shared" si="1"/>
        <v>66.906958711348352</v>
      </c>
      <c r="K55" s="19">
        <f t="shared" si="1"/>
        <v>65.783603295438965</v>
      </c>
      <c r="L55" s="19">
        <f t="shared" si="1"/>
        <v>64.712672883255166</v>
      </c>
      <c r="M55" s="19">
        <f t="shared" si="1"/>
        <v>63.693305551803277</v>
      </c>
      <c r="N55" s="19">
        <f t="shared" si="1"/>
        <v>62.717140600179476</v>
      </c>
      <c r="O55" s="19">
        <f t="shared" si="1"/>
        <v>61.79335842027708</v>
      </c>
      <c r="P55" s="19">
        <f t="shared" si="1"/>
        <v>60.886696339644196</v>
      </c>
      <c r="Q55" s="19">
        <f t="shared" si="1"/>
        <v>60.017372277319808</v>
      </c>
      <c r="R55" s="19">
        <f t="shared" si="1"/>
        <v>59.189361631438878</v>
      </c>
      <c r="S55" s="19">
        <f t="shared" si="1"/>
        <v>58.399668216804471</v>
      </c>
      <c r="T55" s="19">
        <f t="shared" si="1"/>
        <v>57.64667240425139</v>
      </c>
      <c r="U55" s="19">
        <f t="shared" si="1"/>
        <v>56.92942068947697</v>
      </c>
      <c r="V55" s="19">
        <f t="shared" si="1"/>
        <v>56.243801849112501</v>
      </c>
      <c r="W55" s="19">
        <f t="shared" si="1"/>
        <v>55.591214318428001</v>
      </c>
      <c r="X55" s="19">
        <f t="shared" si="1"/>
        <v>54.968780365688346</v>
      </c>
      <c r="Y55" s="19">
        <f t="shared" si="1"/>
        <v>54.375159733350614</v>
      </c>
      <c r="Z55" s="19">
        <f t="shared" si="1"/>
        <v>53.809578121238779</v>
      </c>
      <c r="AA55" s="19">
        <f t="shared" si="1"/>
        <v>53.270461442596527</v>
      </c>
      <c r="AB55" s="19">
        <f t="shared" si="1"/>
        <v>52.756268179253766</v>
      </c>
      <c r="AC55" s="19">
        <f t="shared" si="1"/>
        <v>52.266460030556161</v>
      </c>
      <c r="AD55" s="19">
        <f t="shared" si="1"/>
        <v>51.79927605137938</v>
      </c>
      <c r="AE55" s="19">
        <f t="shared" si="1"/>
        <v>51.354403518886741</v>
      </c>
      <c r="AF55" s="19">
        <f t="shared" si="1"/>
        <v>50.909959481242929</v>
      </c>
      <c r="AG55" s="19"/>
      <c r="AH55" s="19"/>
      <c r="AI55" s="19"/>
    </row>
    <row r="56" spans="1:35" x14ac:dyDescent="0.25">
      <c r="A56" t="s">
        <v>224</v>
      </c>
      <c r="B56" s="19">
        <f>SUMPRODUCT(B17:B18,B49:B50)</f>
        <v>89.020010018862109</v>
      </c>
      <c r="C56" s="19">
        <f t="shared" ref="C56:AF56" si="2">SUMPRODUCT(C17:C18,C49:C50)</f>
        <v>90.029438818820694</v>
      </c>
      <c r="D56" s="19">
        <f t="shared" si="2"/>
        <v>88.635306800694138</v>
      </c>
      <c r="E56" s="19">
        <f t="shared" si="2"/>
        <v>87.252090879898901</v>
      </c>
      <c r="F56" s="19">
        <f t="shared" si="2"/>
        <v>85.928039739663021</v>
      </c>
      <c r="G56" s="19">
        <f t="shared" si="2"/>
        <v>85.589351024220122</v>
      </c>
      <c r="H56" s="19">
        <f t="shared" si="2"/>
        <v>84.034534728404509</v>
      </c>
      <c r="I56" s="19">
        <f t="shared" si="2"/>
        <v>82.555738597255939</v>
      </c>
      <c r="J56" s="19">
        <f t="shared" si="2"/>
        <v>81.143437230314177</v>
      </c>
      <c r="K56" s="19">
        <f t="shared" si="2"/>
        <v>79.801606296597527</v>
      </c>
      <c r="L56" s="19">
        <f t="shared" si="2"/>
        <v>78.530816085538433</v>
      </c>
      <c r="M56" s="19">
        <f t="shared" si="2"/>
        <v>77.315205666032938</v>
      </c>
      <c r="N56" s="19">
        <f t="shared" si="2"/>
        <v>76.171835764921312</v>
      </c>
      <c r="O56" s="19">
        <f t="shared" si="2"/>
        <v>75.064763547955721</v>
      </c>
      <c r="P56" s="19">
        <f t="shared" si="2"/>
        <v>73.949381458454425</v>
      </c>
      <c r="Q56" s="19">
        <f t="shared" si="2"/>
        <v>72.871277723699606</v>
      </c>
      <c r="R56" s="19">
        <f t="shared" si="2"/>
        <v>71.835772528813791</v>
      </c>
      <c r="S56" s="19">
        <f t="shared" si="2"/>
        <v>70.850722110951878</v>
      </c>
      <c r="T56" s="19">
        <f t="shared" si="2"/>
        <v>69.911622570398919</v>
      </c>
      <c r="U56" s="19">
        <f t="shared" si="2"/>
        <v>69.012229560802353</v>
      </c>
      <c r="V56" s="19">
        <f t="shared" si="2"/>
        <v>68.165283951678347</v>
      </c>
      <c r="W56" s="19">
        <f t="shared" si="2"/>
        <v>67.348444133290997</v>
      </c>
      <c r="X56" s="19">
        <f t="shared" si="2"/>
        <v>66.571337801174053</v>
      </c>
      <c r="Y56" s="19">
        <f t="shared" si="2"/>
        <v>65.829525537403953</v>
      </c>
      <c r="Z56" s="19">
        <f t="shared" si="2"/>
        <v>65.118133301460006</v>
      </c>
      <c r="AA56" s="19">
        <f t="shared" si="2"/>
        <v>64.439528093113523</v>
      </c>
      <c r="AB56" s="19">
        <f t="shared" si="2"/>
        <v>63.793207167078734</v>
      </c>
      <c r="AC56" s="19">
        <f t="shared" si="2"/>
        <v>63.174210858965239</v>
      </c>
      <c r="AD56" s="19">
        <f t="shared" si="2"/>
        <v>62.584379023199418</v>
      </c>
      <c r="AE56" s="19">
        <f t="shared" si="2"/>
        <v>62.022164294420975</v>
      </c>
      <c r="AF56" s="19">
        <f t="shared" si="2"/>
        <v>61.474268650725378</v>
      </c>
      <c r="AG56" s="19"/>
      <c r="AH56" s="19"/>
      <c r="AI56" s="19"/>
    </row>
    <row r="59" spans="1:35" x14ac:dyDescent="0.25">
      <c r="A59" t="s">
        <v>229</v>
      </c>
    </row>
    <row r="60" spans="1:35" x14ac:dyDescent="0.25">
      <c r="A60" t="s">
        <v>230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M2:P33"/>
  <sheetViews>
    <sheetView workbookViewId="0">
      <selection activeCell="O6" sqref="O6"/>
    </sheetView>
  </sheetViews>
  <sheetFormatPr defaultColWidth="8.85546875" defaultRowHeight="15" x14ac:dyDescent="0.25"/>
  <cols>
    <col min="13" max="13" width="33.42578125" customWidth="1"/>
    <col min="16" max="16" width="14.85546875" customWidth="1"/>
  </cols>
  <sheetData>
    <row r="2" spans="13:16" x14ac:dyDescent="0.25">
      <c r="N2">
        <v>2018</v>
      </c>
      <c r="O2">
        <v>2025</v>
      </c>
      <c r="P2" t="s">
        <v>4039</v>
      </c>
    </row>
    <row r="3" spans="13:16" x14ac:dyDescent="0.25">
      <c r="M3" t="s">
        <v>1150</v>
      </c>
      <c r="N3">
        <f>239000/167000</f>
        <v>1.4311377245508983</v>
      </c>
      <c r="O3">
        <f>212000/169000</f>
        <v>1.2544378698224852</v>
      </c>
      <c r="P3">
        <f>TREND(N3:O3,$N$2:$O$2,2020)*(1+US_salestax)</f>
        <v>1.4509272412065184</v>
      </c>
    </row>
    <row r="4" spans="13:16" x14ac:dyDescent="0.25">
      <c r="M4" t="s">
        <v>1151</v>
      </c>
      <c r="N4">
        <f>528000/167000</f>
        <v>3.1616766467065869</v>
      </c>
      <c r="O4">
        <f>384000/169000</f>
        <v>2.2721893491124261</v>
      </c>
      <c r="P4">
        <f>TREND(N4:O4,$N$2:$O$2,2020)*(1+US_salestax)</f>
        <v>3.0555310734405947</v>
      </c>
    </row>
    <row r="5" spans="13:16" x14ac:dyDescent="0.25">
      <c r="M5" t="s">
        <v>1152</v>
      </c>
      <c r="N5">
        <f>428000/167000</f>
        <v>2.5628742514970062</v>
      </c>
      <c r="O5">
        <f>331000/169000</f>
        <v>1.9585798816568047</v>
      </c>
      <c r="P5">
        <f>TREND(N5:O5,$N$2:$O$2,2020)*(1+US_salestax)</f>
        <v>2.5118808499653507</v>
      </c>
    </row>
    <row r="7" spans="13:16" ht="105" x14ac:dyDescent="0.25">
      <c r="M7" s="12" t="s">
        <v>240</v>
      </c>
      <c r="N7">
        <f>AVERAGE(209069,246431)*(1+US_salestax)</f>
        <v>239342.47499999998</v>
      </c>
      <c r="P7" s="12" t="s">
        <v>1147</v>
      </c>
    </row>
    <row r="8" spans="13:16" x14ac:dyDescent="0.25">
      <c r="M8" t="s">
        <v>2454</v>
      </c>
      <c r="N8">
        <f>125000*(1+US_salestax)</f>
        <v>131362.5</v>
      </c>
    </row>
    <row r="30" spans="13:16" x14ac:dyDescent="0.25">
      <c r="N30">
        <v>2018</v>
      </c>
      <c r="O30">
        <v>2025</v>
      </c>
      <c r="P30" t="s">
        <v>1149</v>
      </c>
    </row>
    <row r="31" spans="13:16" x14ac:dyDescent="0.25">
      <c r="M31" t="s">
        <v>1150</v>
      </c>
      <c r="N31">
        <v>549000</v>
      </c>
      <c r="O31">
        <v>530000</v>
      </c>
      <c r="P31">
        <f>TREND(N31:O31,$N$2:$O$2,2020)</f>
        <v>543571.42857142817</v>
      </c>
    </row>
    <row r="32" spans="13:16" x14ac:dyDescent="0.25">
      <c r="M32" t="s">
        <v>1151</v>
      </c>
      <c r="N32">
        <v>660000</v>
      </c>
      <c r="O32">
        <v>574000</v>
      </c>
      <c r="P32">
        <f t="shared" ref="P32:P33" si="0">TREND(N32:O32,$N$2:$O$2,2020)</f>
        <v>635428.5714285709</v>
      </c>
    </row>
    <row r="33" spans="13:16" x14ac:dyDescent="0.25">
      <c r="M33" t="s">
        <v>1152</v>
      </c>
      <c r="N33">
        <v>641000</v>
      </c>
      <c r="O33">
        <v>556000</v>
      </c>
      <c r="P33">
        <f t="shared" si="0"/>
        <v>616714.28571428731</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4"/>
  <sheetViews>
    <sheetView workbookViewId="0"/>
  </sheetViews>
  <sheetFormatPr defaultColWidth="8.85546875" defaultRowHeight="15" x14ac:dyDescent="0.25"/>
  <cols>
    <col min="1" max="1" width="31.140625" customWidth="1"/>
    <col min="2" max="2" width="20.42578125" customWidth="1"/>
    <col min="3" max="3" width="21.42578125" customWidth="1"/>
  </cols>
  <sheetData>
    <row r="1" spans="1:3" x14ac:dyDescent="0.25">
      <c r="A1" t="s">
        <v>37</v>
      </c>
    </row>
    <row r="2" spans="1:3" x14ac:dyDescent="0.25">
      <c r="A2" t="s">
        <v>38</v>
      </c>
    </row>
    <row r="4" spans="1:3" x14ac:dyDescent="0.25">
      <c r="A4" s="2" t="s">
        <v>39</v>
      </c>
      <c r="B4" s="8" t="s">
        <v>40</v>
      </c>
      <c r="C4" s="8" t="s">
        <v>41</v>
      </c>
    </row>
    <row r="5" spans="1:3" x14ac:dyDescent="0.25">
      <c r="A5" t="s">
        <v>42</v>
      </c>
      <c r="B5" s="7">
        <v>84000000</v>
      </c>
      <c r="C5" s="7">
        <v>41000000</v>
      </c>
    </row>
    <row r="6" spans="1:3" x14ac:dyDescent="0.25">
      <c r="A6" t="s">
        <v>43</v>
      </c>
      <c r="B6" s="7">
        <v>90000000</v>
      </c>
      <c r="C6" s="7">
        <v>45000000</v>
      </c>
    </row>
    <row r="7" spans="1:3" x14ac:dyDescent="0.25">
      <c r="A7" t="s">
        <v>44</v>
      </c>
      <c r="B7" s="7">
        <v>298000000</v>
      </c>
      <c r="C7" s="7">
        <v>149000000</v>
      </c>
    </row>
    <row r="8" spans="1:3" x14ac:dyDescent="0.25">
      <c r="A8" t="s">
        <v>45</v>
      </c>
      <c r="B8" s="7">
        <v>81000000</v>
      </c>
      <c r="C8" s="7">
        <v>30000000</v>
      </c>
    </row>
    <row r="9" spans="1:3" x14ac:dyDescent="0.25">
      <c r="A9" t="s">
        <v>46</v>
      </c>
      <c r="B9" s="7">
        <v>88000000</v>
      </c>
      <c r="C9" s="7">
        <v>40000000</v>
      </c>
    </row>
    <row r="10" spans="1:3" x14ac:dyDescent="0.25">
      <c r="A10" t="s">
        <v>47</v>
      </c>
      <c r="B10" s="7">
        <v>209000000</v>
      </c>
      <c r="C10" s="7">
        <v>84000000</v>
      </c>
    </row>
    <row r="12" spans="1:3" x14ac:dyDescent="0.25">
      <c r="A12" t="s">
        <v>48</v>
      </c>
    </row>
    <row r="13" spans="1:3" x14ac:dyDescent="0.25">
      <c r="A13" t="s">
        <v>49</v>
      </c>
    </row>
    <row r="14" spans="1:3" x14ac:dyDescent="0.25">
      <c r="A14" t="s">
        <v>50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topLeftCell="A40" workbookViewId="0"/>
  </sheetViews>
  <sheetFormatPr defaultColWidth="8.85546875" defaultRowHeight="15" x14ac:dyDescent="0.25"/>
  <cols>
    <col min="2" max="2" width="52.140625" customWidth="1"/>
    <col min="3" max="3" width="17.42578125" customWidth="1"/>
    <col min="4" max="4" width="22.5703125" customWidth="1"/>
    <col min="5" max="5" width="47.5703125" customWidth="1"/>
  </cols>
  <sheetData>
    <row r="1" spans="1:5" x14ac:dyDescent="0.25">
      <c r="A1" t="s">
        <v>92</v>
      </c>
      <c r="E1" s="2" t="s">
        <v>94</v>
      </c>
    </row>
    <row r="2" spans="1:5" x14ac:dyDescent="0.25">
      <c r="A2" t="s">
        <v>99</v>
      </c>
      <c r="E2" t="s">
        <v>95</v>
      </c>
    </row>
    <row r="3" spans="1:5" x14ac:dyDescent="0.25">
      <c r="A3" t="s">
        <v>133</v>
      </c>
      <c r="E3" t="s">
        <v>96</v>
      </c>
    </row>
    <row r="4" spans="1:5" x14ac:dyDescent="0.25">
      <c r="A4" t="s">
        <v>134</v>
      </c>
      <c r="E4" t="s">
        <v>97</v>
      </c>
    </row>
    <row r="5" spans="1:5" x14ac:dyDescent="0.25">
      <c r="E5" t="s">
        <v>98</v>
      </c>
    </row>
    <row r="6" spans="1:5" x14ac:dyDescent="0.25">
      <c r="A6" t="s">
        <v>100</v>
      </c>
    </row>
    <row r="7" spans="1:5" x14ac:dyDescent="0.25">
      <c r="A7" t="s">
        <v>101</v>
      </c>
    </row>
    <row r="8" spans="1:5" x14ac:dyDescent="0.25">
      <c r="A8" t="s">
        <v>102</v>
      </c>
    </row>
    <row r="9" spans="1:5" x14ac:dyDescent="0.25">
      <c r="A9" t="s">
        <v>104</v>
      </c>
    </row>
    <row r="10" spans="1:5" x14ac:dyDescent="0.25">
      <c r="A10" t="s">
        <v>105</v>
      </c>
    </row>
    <row r="11" spans="1:5" x14ac:dyDescent="0.25">
      <c r="A11" t="s">
        <v>106</v>
      </c>
    </row>
    <row r="13" spans="1:5" x14ac:dyDescent="0.25">
      <c r="A13" t="s">
        <v>107</v>
      </c>
      <c r="E13" s="2" t="s">
        <v>126</v>
      </c>
    </row>
    <row r="14" spans="1:5" x14ac:dyDescent="0.25">
      <c r="A14" t="s">
        <v>108</v>
      </c>
      <c r="E14" t="s">
        <v>103</v>
      </c>
    </row>
    <row r="15" spans="1:5" x14ac:dyDescent="0.25">
      <c r="A15" t="s">
        <v>109</v>
      </c>
    </row>
    <row r="16" spans="1:5" x14ac:dyDescent="0.25">
      <c r="E16" s="2" t="s">
        <v>127</v>
      </c>
    </row>
    <row r="17" spans="1:5" x14ac:dyDescent="0.25">
      <c r="A17" t="s">
        <v>115</v>
      </c>
      <c r="E17" t="s">
        <v>128</v>
      </c>
    </row>
    <row r="18" spans="1:5" x14ac:dyDescent="0.25">
      <c r="A18" t="s">
        <v>110</v>
      </c>
    </row>
    <row r="19" spans="1:5" x14ac:dyDescent="0.25">
      <c r="A19" t="s">
        <v>116</v>
      </c>
      <c r="E19" s="2" t="s">
        <v>129</v>
      </c>
    </row>
    <row r="20" spans="1:5" x14ac:dyDescent="0.25">
      <c r="A20" t="s">
        <v>118</v>
      </c>
      <c r="E20" t="s">
        <v>130</v>
      </c>
    </row>
    <row r="21" spans="1:5" x14ac:dyDescent="0.25">
      <c r="A21" t="s">
        <v>137</v>
      </c>
    </row>
    <row r="22" spans="1:5" x14ac:dyDescent="0.25">
      <c r="A22" t="s">
        <v>119</v>
      </c>
    </row>
    <row r="23" spans="1:5" x14ac:dyDescent="0.25">
      <c r="A23" t="s">
        <v>120</v>
      </c>
    </row>
    <row r="25" spans="1:5" ht="30" x14ac:dyDescent="0.25">
      <c r="B25" s="13" t="s">
        <v>111</v>
      </c>
      <c r="C25" s="3" t="s">
        <v>113</v>
      </c>
      <c r="D25" s="3" t="s">
        <v>53</v>
      </c>
      <c r="E25" s="3" t="s">
        <v>123</v>
      </c>
    </row>
    <row r="26" spans="1:5" x14ac:dyDescent="0.25">
      <c r="B26" t="s">
        <v>112</v>
      </c>
      <c r="C26">
        <v>500</v>
      </c>
      <c r="D26">
        <v>5900000</v>
      </c>
      <c r="E26">
        <v>1984</v>
      </c>
    </row>
    <row r="27" spans="1:5" x14ac:dyDescent="0.25">
      <c r="B27" t="s">
        <v>114</v>
      </c>
      <c r="C27">
        <v>500</v>
      </c>
      <c r="D27">
        <v>7050000</v>
      </c>
      <c r="E27">
        <v>1984</v>
      </c>
    </row>
    <row r="28" spans="1:5" x14ac:dyDescent="0.25">
      <c r="B28" t="s">
        <v>117</v>
      </c>
      <c r="C28">
        <v>500</v>
      </c>
      <c r="D28">
        <v>7050000</v>
      </c>
      <c r="E28">
        <v>1983</v>
      </c>
    </row>
    <row r="29" spans="1:5" x14ac:dyDescent="0.25">
      <c r="B29" t="s">
        <v>124</v>
      </c>
      <c r="C29">
        <v>1030</v>
      </c>
      <c r="D29">
        <v>6000000</v>
      </c>
      <c r="E29">
        <v>1999</v>
      </c>
    </row>
    <row r="30" spans="1:5" x14ac:dyDescent="0.25">
      <c r="B30" t="s">
        <v>121</v>
      </c>
      <c r="C30">
        <v>1800</v>
      </c>
      <c r="D30">
        <v>6000000</v>
      </c>
      <c r="E30">
        <v>2009</v>
      </c>
    </row>
    <row r="31" spans="1:5" x14ac:dyDescent="0.25">
      <c r="B31" t="s">
        <v>122</v>
      </c>
      <c r="C31">
        <v>2800</v>
      </c>
      <c r="D31">
        <v>22000000</v>
      </c>
      <c r="E31">
        <v>2014</v>
      </c>
    </row>
    <row r="33" spans="1:5" x14ac:dyDescent="0.25">
      <c r="A33" t="s">
        <v>125</v>
      </c>
    </row>
    <row r="34" spans="1:5" x14ac:dyDescent="0.25">
      <c r="A34" t="s">
        <v>138</v>
      </c>
    </row>
    <row r="35" spans="1:5" x14ac:dyDescent="0.25">
      <c r="A35" s="10">
        <v>10000000</v>
      </c>
    </row>
    <row r="37" spans="1:5" x14ac:dyDescent="0.25">
      <c r="A37" t="s">
        <v>136</v>
      </c>
    </row>
    <row r="42" spans="1:5" x14ac:dyDescent="0.25">
      <c r="A42" s="2" t="s">
        <v>139</v>
      </c>
      <c r="B42" s="15"/>
      <c r="E42" s="2" t="s">
        <v>141</v>
      </c>
    </row>
    <row r="43" spans="1:5" x14ac:dyDescent="0.25">
      <c r="A43" t="s">
        <v>140</v>
      </c>
      <c r="E43" t="s">
        <v>142</v>
      </c>
    </row>
    <row r="44" spans="1:5" x14ac:dyDescent="0.25">
      <c r="A44" t="s">
        <v>143</v>
      </c>
    </row>
    <row r="45" spans="1:5" x14ac:dyDescent="0.25">
      <c r="E45" s="2" t="s">
        <v>146</v>
      </c>
    </row>
    <row r="46" spans="1:5" x14ac:dyDescent="0.25">
      <c r="A46" t="s">
        <v>144</v>
      </c>
      <c r="E46" t="s">
        <v>147</v>
      </c>
    </row>
    <row r="47" spans="1:5" x14ac:dyDescent="0.25">
      <c r="A47" t="s">
        <v>145</v>
      </c>
      <c r="E47" t="s">
        <v>148</v>
      </c>
    </row>
    <row r="48" spans="1:5" x14ac:dyDescent="0.25">
      <c r="A48" t="s">
        <v>150</v>
      </c>
      <c r="E48" t="s">
        <v>149</v>
      </c>
    </row>
    <row r="49" spans="1:1" x14ac:dyDescent="0.25">
      <c r="A49" s="10">
        <v>30000</v>
      </c>
    </row>
    <row r="51" spans="1:1" x14ac:dyDescent="0.25">
      <c r="A51" t="s">
        <v>136</v>
      </c>
    </row>
    <row r="53" spans="1:1" x14ac:dyDescent="0.25">
      <c r="A53" t="s">
        <v>232</v>
      </c>
    </row>
    <row r="54" spans="1:1" x14ac:dyDescent="0.25">
      <c r="A54" t="s">
        <v>233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7BE0C-51DC-4B66-9947-FF4B84C671F2}">
  <dimension ref="A1:AH4409"/>
  <sheetViews>
    <sheetView topLeftCell="B54" workbookViewId="0">
      <selection activeCell="AG85" sqref="AG17:AG85"/>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1520</v>
      </c>
      <c r="B10" s="84" t="s">
        <v>1521</v>
      </c>
      <c r="AG10" s="85" t="s">
        <v>1522</v>
      </c>
    </row>
    <row r="11" spans="1:33" ht="15" customHeight="1" x14ac:dyDescent="0.25">
      <c r="B11" s="80" t="s">
        <v>1523</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1526</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1528</v>
      </c>
    </row>
    <row r="16" spans="1:33" ht="15" customHeight="1" x14ac:dyDescent="0.25">
      <c r="B16" s="35" t="s">
        <v>1529</v>
      </c>
    </row>
    <row r="17" spans="1:33" ht="15" customHeight="1" x14ac:dyDescent="0.25">
      <c r="A17" s="83" t="s">
        <v>1530</v>
      </c>
      <c r="B17" s="88" t="s">
        <v>1531</v>
      </c>
      <c r="C17" s="89">
        <f>'AEO 2022 38 Raw'!F8</f>
        <v>4708.5170900000003</v>
      </c>
      <c r="D17" s="89">
        <f>'AEO 2022 38 Raw'!G8</f>
        <v>4027.0446780000002</v>
      </c>
      <c r="E17" s="89">
        <f>'AEO 2022 38 Raw'!H8</f>
        <v>3831.8833009999998</v>
      </c>
      <c r="F17" s="89">
        <f>'AEO 2022 38 Raw'!I8</f>
        <v>3672.6340329999998</v>
      </c>
      <c r="G17" s="89">
        <f>'AEO 2022 38 Raw'!J8</f>
        <v>3461.185547</v>
      </c>
      <c r="H17" s="89">
        <f>'AEO 2022 38 Raw'!K8</f>
        <v>3333.5041500000002</v>
      </c>
      <c r="I17" s="89">
        <f>'AEO 2022 38 Raw'!L8</f>
        <v>3228.204346</v>
      </c>
      <c r="J17" s="89">
        <f>'AEO 2022 38 Raw'!M8</f>
        <v>3174.7429200000001</v>
      </c>
      <c r="K17" s="89">
        <f>'AEO 2022 38 Raw'!N8</f>
        <v>3117.6520999999998</v>
      </c>
      <c r="L17" s="89">
        <f>'AEO 2022 38 Raw'!O8</f>
        <v>3060.680664</v>
      </c>
      <c r="M17" s="89">
        <f>'AEO 2022 38 Raw'!P8</f>
        <v>2996.7514649999998</v>
      </c>
      <c r="N17" s="89">
        <f>'AEO 2022 38 Raw'!Q8</f>
        <v>3020.3459469999998</v>
      </c>
      <c r="O17" s="89">
        <f>'AEO 2022 38 Raw'!R8</f>
        <v>3005.4482419999999</v>
      </c>
      <c r="P17" s="89">
        <f>'AEO 2022 38 Raw'!S8</f>
        <v>2916.3522950000001</v>
      </c>
      <c r="Q17" s="89">
        <f>'AEO 2022 38 Raw'!T8</f>
        <v>2828.9541020000001</v>
      </c>
      <c r="R17" s="89">
        <f>'AEO 2022 38 Raw'!U8</f>
        <v>2771.4672850000002</v>
      </c>
      <c r="S17" s="89">
        <f>'AEO 2022 38 Raw'!V8</f>
        <v>2742.8405760000001</v>
      </c>
      <c r="T17" s="89">
        <f>'AEO 2022 38 Raw'!W8</f>
        <v>2741.3857419999999</v>
      </c>
      <c r="U17" s="89">
        <f>'AEO 2022 38 Raw'!X8</f>
        <v>2738.3291020000001</v>
      </c>
      <c r="V17" s="89">
        <f>'AEO 2022 38 Raw'!Y8</f>
        <v>2743.7697750000002</v>
      </c>
      <c r="W17" s="89">
        <f>'AEO 2022 38 Raw'!Z8</f>
        <v>2718.2727049999999</v>
      </c>
      <c r="X17" s="89">
        <f>'AEO 2022 38 Raw'!AA8</f>
        <v>2685.4128420000002</v>
      </c>
      <c r="Y17" s="89">
        <f>'AEO 2022 38 Raw'!AB8</f>
        <v>2655.9782709999999</v>
      </c>
      <c r="Z17" s="89">
        <f>'AEO 2022 38 Raw'!AC8</f>
        <v>2617.857422</v>
      </c>
      <c r="AA17" s="89">
        <f>'AEO 2022 38 Raw'!AD8</f>
        <v>2571.8244629999999</v>
      </c>
      <c r="AB17" s="89">
        <f>'AEO 2022 38 Raw'!AE8</f>
        <v>2557.7060550000001</v>
      </c>
      <c r="AC17" s="89">
        <f>'AEO 2022 38 Raw'!AF8</f>
        <v>2528.2446289999998</v>
      </c>
      <c r="AD17" s="89">
        <f>'AEO 2022 38 Raw'!AG8</f>
        <v>2487.016846</v>
      </c>
      <c r="AE17" s="89">
        <f>'AEO 2022 38 Raw'!AH8</f>
        <v>2470.873047</v>
      </c>
      <c r="AF17" s="89">
        <f>'AEO 2022 38 Raw'!AI8</f>
        <v>2424.7546390000002</v>
      </c>
      <c r="AG17" s="95">
        <f>'AEO 2022 38 Raw'!AJ8</f>
        <v>-2.3E-2</v>
      </c>
    </row>
    <row r="18" spans="1:33" ht="15" customHeight="1" x14ac:dyDescent="0.25">
      <c r="A18" s="83" t="s">
        <v>1532</v>
      </c>
      <c r="B18" s="88" t="s">
        <v>1533</v>
      </c>
      <c r="C18" s="89">
        <f>'AEO 2022 38 Raw'!F9</f>
        <v>5.5604000000000001E-2</v>
      </c>
      <c r="D18" s="89">
        <f>'AEO 2022 38 Raw'!G9</f>
        <v>5.2588000000000003E-2</v>
      </c>
      <c r="E18" s="89">
        <f>'AEO 2022 38 Raw'!H9</f>
        <v>5.2776000000000003E-2</v>
      </c>
      <c r="F18" s="89">
        <f>'AEO 2022 38 Raw'!I9</f>
        <v>4.7209000000000001E-2</v>
      </c>
      <c r="G18" s="89">
        <f>'AEO 2022 38 Raw'!J9</f>
        <v>4.3952999999999999E-2</v>
      </c>
      <c r="H18" s="89">
        <f>'AEO 2022 38 Raw'!K9</f>
        <v>4.3103000000000002E-2</v>
      </c>
      <c r="I18" s="89">
        <f>'AEO 2022 38 Raw'!L9</f>
        <v>4.2452999999999998E-2</v>
      </c>
      <c r="J18" s="89">
        <f>'AEO 2022 38 Raw'!M9</f>
        <v>4.2037999999999999E-2</v>
      </c>
      <c r="K18" s="89">
        <f>'AEO 2022 38 Raw'!N9</f>
        <v>4.1436000000000001E-2</v>
      </c>
      <c r="L18" s="89">
        <f>'AEO 2022 38 Raw'!O9</f>
        <v>4.163E-2</v>
      </c>
      <c r="M18" s="89">
        <f>'AEO 2022 38 Raw'!P9</f>
        <v>4.0842000000000003E-2</v>
      </c>
      <c r="N18" s="89">
        <f>'AEO 2022 38 Raw'!Q9</f>
        <v>4.2139999999999997E-2</v>
      </c>
      <c r="O18" s="89">
        <f>'AEO 2022 38 Raw'!R9</f>
        <v>4.2788E-2</v>
      </c>
      <c r="P18" s="89">
        <f>'AEO 2022 38 Raw'!S9</f>
        <v>4.2153999999999997E-2</v>
      </c>
      <c r="Q18" s="89">
        <f>'AEO 2022 38 Raw'!T9</f>
        <v>4.1222000000000002E-2</v>
      </c>
      <c r="R18" s="89">
        <f>'AEO 2022 38 Raw'!U9</f>
        <v>4.0598000000000002E-2</v>
      </c>
      <c r="S18" s="89">
        <f>'AEO 2022 38 Raw'!V9</f>
        <v>4.0149999999999998E-2</v>
      </c>
      <c r="T18" s="89">
        <f>'AEO 2022 38 Raw'!W9</f>
        <v>4.0506E-2</v>
      </c>
      <c r="U18" s="89">
        <f>'AEO 2022 38 Raw'!X9</f>
        <v>4.0439000000000003E-2</v>
      </c>
      <c r="V18" s="89">
        <f>'AEO 2022 38 Raw'!Y9</f>
        <v>4.0958000000000001E-2</v>
      </c>
      <c r="W18" s="89">
        <f>'AEO 2022 38 Raw'!Z9</f>
        <v>4.0855000000000002E-2</v>
      </c>
      <c r="X18" s="89">
        <f>'AEO 2022 38 Raw'!AA9</f>
        <v>4.0837999999999999E-2</v>
      </c>
      <c r="Y18" s="89">
        <f>'AEO 2022 38 Raw'!AB9</f>
        <v>4.0575E-2</v>
      </c>
      <c r="Z18" s="89">
        <f>'AEO 2022 38 Raw'!AC9</f>
        <v>3.9878999999999998E-2</v>
      </c>
      <c r="AA18" s="89">
        <f>'AEO 2022 38 Raw'!AD9</f>
        <v>3.9517999999999998E-2</v>
      </c>
      <c r="AB18" s="89">
        <f>'AEO 2022 38 Raw'!AE9</f>
        <v>3.9347E-2</v>
      </c>
      <c r="AC18" s="89">
        <f>'AEO 2022 38 Raw'!AF9</f>
        <v>3.9286000000000001E-2</v>
      </c>
      <c r="AD18" s="89">
        <f>'AEO 2022 38 Raw'!AG9</f>
        <v>3.9098000000000001E-2</v>
      </c>
      <c r="AE18" s="89">
        <f>'AEO 2022 38 Raw'!AH9</f>
        <v>3.8983999999999998E-2</v>
      </c>
      <c r="AF18" s="89">
        <f>'AEO 2022 38 Raw'!AI9</f>
        <v>3.8241999999999998E-2</v>
      </c>
      <c r="AG18" s="95">
        <f>'AEO 2022 38 Raw'!AJ9</f>
        <v>-1.2999999999999999E-2</v>
      </c>
    </row>
    <row r="19" spans="1:33" ht="15" customHeight="1" x14ac:dyDescent="0.25">
      <c r="A19" s="83" t="s">
        <v>1534</v>
      </c>
      <c r="B19" s="88" t="s">
        <v>1535</v>
      </c>
      <c r="C19" s="89">
        <f>'AEO 2022 38 Raw'!F10</f>
        <v>4708.5727539999998</v>
      </c>
      <c r="D19" s="89">
        <f>'AEO 2022 38 Raw'!G10</f>
        <v>4027.0971679999998</v>
      </c>
      <c r="E19" s="89">
        <f>'AEO 2022 38 Raw'!H10</f>
        <v>3831.9360350000002</v>
      </c>
      <c r="F19" s="89">
        <f>'AEO 2022 38 Raw'!I10</f>
        <v>3672.6811520000001</v>
      </c>
      <c r="G19" s="89">
        <f>'AEO 2022 38 Raw'!J10</f>
        <v>3461.2294919999999</v>
      </c>
      <c r="H19" s="89">
        <f>'AEO 2022 38 Raw'!K10</f>
        <v>3333.5473630000001</v>
      </c>
      <c r="I19" s="89">
        <f>'AEO 2022 38 Raw'!L10</f>
        <v>3228.2468260000001</v>
      </c>
      <c r="J19" s="89">
        <f>'AEO 2022 38 Raw'!M10</f>
        <v>3174.7849120000001</v>
      </c>
      <c r="K19" s="89">
        <f>'AEO 2022 38 Raw'!N10</f>
        <v>3117.6936040000001</v>
      </c>
      <c r="L19" s="89">
        <f>'AEO 2022 38 Raw'!O10</f>
        <v>3060.7224120000001</v>
      </c>
      <c r="M19" s="89">
        <f>'AEO 2022 38 Raw'!P10</f>
        <v>2996.7922359999998</v>
      </c>
      <c r="N19" s="89">
        <f>'AEO 2022 38 Raw'!Q10</f>
        <v>3020.3881839999999</v>
      </c>
      <c r="O19" s="89">
        <f>'AEO 2022 38 Raw'!R10</f>
        <v>3005.4909670000002</v>
      </c>
      <c r="P19" s="89">
        <f>'AEO 2022 38 Raw'!S10</f>
        <v>2916.3945309999999</v>
      </c>
      <c r="Q19" s="89">
        <f>'AEO 2022 38 Raw'!T10</f>
        <v>2828.9953609999998</v>
      </c>
      <c r="R19" s="89">
        <f>'AEO 2022 38 Raw'!U10</f>
        <v>2771.5078119999998</v>
      </c>
      <c r="S19" s="89">
        <f>'AEO 2022 38 Raw'!V10</f>
        <v>2742.880615</v>
      </c>
      <c r="T19" s="89">
        <f>'AEO 2022 38 Raw'!W10</f>
        <v>2741.4262699999999</v>
      </c>
      <c r="U19" s="89">
        <f>'AEO 2022 38 Raw'!X10</f>
        <v>2738.3696289999998</v>
      </c>
      <c r="V19" s="89">
        <f>'AEO 2022 38 Raw'!Y10</f>
        <v>2743.8107909999999</v>
      </c>
      <c r="W19" s="89">
        <f>'AEO 2022 38 Raw'!Z10</f>
        <v>2718.3134770000001</v>
      </c>
      <c r="X19" s="89">
        <f>'AEO 2022 38 Raw'!AA10</f>
        <v>2685.4536130000001</v>
      </c>
      <c r="Y19" s="89">
        <f>'AEO 2022 38 Raw'!AB10</f>
        <v>2656.0187989999999</v>
      </c>
      <c r="Z19" s="89">
        <f>'AEO 2022 38 Raw'!AC10</f>
        <v>2617.8972170000002</v>
      </c>
      <c r="AA19" s="89">
        <f>'AEO 2022 38 Raw'!AD10</f>
        <v>2571.8640140000002</v>
      </c>
      <c r="AB19" s="89">
        <f>'AEO 2022 38 Raw'!AE10</f>
        <v>2557.7453609999998</v>
      </c>
      <c r="AC19" s="89">
        <f>'AEO 2022 38 Raw'!AF10</f>
        <v>2528.2839359999998</v>
      </c>
      <c r="AD19" s="89">
        <f>'AEO 2022 38 Raw'!AG10</f>
        <v>2487.0559079999998</v>
      </c>
      <c r="AE19" s="89">
        <f>'AEO 2022 38 Raw'!AH10</f>
        <v>2470.9121089999999</v>
      </c>
      <c r="AF19" s="89">
        <f>'AEO 2022 38 Raw'!AI10</f>
        <v>2424.7929690000001</v>
      </c>
      <c r="AG19" s="95">
        <f>'AEO 2022 38 Raw'!AJ10</f>
        <v>-2.3E-2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1536</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1537</v>
      </c>
      <c r="B22" s="88" t="s">
        <v>1538</v>
      </c>
      <c r="C22" s="89">
        <f>'AEO 2022 38 Raw'!F12</f>
        <v>70.343306999999996</v>
      </c>
      <c r="D22" s="89">
        <f>'AEO 2022 38 Raw'!G12</f>
        <v>60.549362000000002</v>
      </c>
      <c r="E22" s="89">
        <f>'AEO 2022 38 Raw'!H12</f>
        <v>58.041054000000003</v>
      </c>
      <c r="F22" s="89">
        <f>'AEO 2022 38 Raw'!I12</f>
        <v>55.635876000000003</v>
      </c>
      <c r="G22" s="89">
        <f>'AEO 2022 38 Raw'!J12</f>
        <v>52.402312999999999</v>
      </c>
      <c r="H22" s="89">
        <f>'AEO 2022 38 Raw'!K12</f>
        <v>50.446724000000003</v>
      </c>
      <c r="I22" s="89">
        <f>'AEO 2022 38 Raw'!L12</f>
        <v>48.850254</v>
      </c>
      <c r="J22" s="89">
        <f>'AEO 2022 38 Raw'!M12</f>
        <v>48.098244000000001</v>
      </c>
      <c r="K22" s="89">
        <f>'AEO 2022 38 Raw'!N12</f>
        <v>47.308959999999999</v>
      </c>
      <c r="L22" s="89">
        <f>'AEO 2022 38 Raw'!O12</f>
        <v>46.542290000000001</v>
      </c>
      <c r="M22" s="89">
        <f>'AEO 2022 38 Raw'!P12</f>
        <v>45.684764999999999</v>
      </c>
      <c r="N22" s="89">
        <f>'AEO 2022 38 Raw'!Q12</f>
        <v>46.060051000000001</v>
      </c>
      <c r="O22" s="89">
        <f>'AEO 2022 38 Raw'!R12</f>
        <v>46.024467000000001</v>
      </c>
      <c r="P22" s="89">
        <f>'AEO 2022 38 Raw'!S12</f>
        <v>44.769226000000003</v>
      </c>
      <c r="Q22" s="89">
        <f>'AEO 2022 38 Raw'!T12</f>
        <v>43.527194999999999</v>
      </c>
      <c r="R22" s="89">
        <f>'AEO 2022 38 Raw'!U12</f>
        <v>42.754539000000001</v>
      </c>
      <c r="S22" s="89">
        <f>'AEO 2022 38 Raw'!V12</f>
        <v>42.415855000000001</v>
      </c>
      <c r="T22" s="89">
        <f>'AEO 2022 38 Raw'!W12</f>
        <v>42.501331</v>
      </c>
      <c r="U22" s="89">
        <f>'AEO 2022 38 Raw'!X12</f>
        <v>42.568268000000003</v>
      </c>
      <c r="V22" s="89">
        <f>'AEO 2022 38 Raw'!Y12</f>
        <v>42.744872999999998</v>
      </c>
      <c r="W22" s="89">
        <f>'AEO 2022 38 Raw'!Z12</f>
        <v>42.494694000000003</v>
      </c>
      <c r="X22" s="89">
        <f>'AEO 2022 38 Raw'!AA12</f>
        <v>42.101706999999998</v>
      </c>
      <c r="Y22" s="89">
        <f>'AEO 2022 38 Raw'!AB12</f>
        <v>41.768360000000001</v>
      </c>
      <c r="Z22" s="89">
        <f>'AEO 2022 38 Raw'!AC12</f>
        <v>41.300837999999999</v>
      </c>
      <c r="AA22" s="89">
        <f>'AEO 2022 38 Raw'!AD12</f>
        <v>40.689475999999999</v>
      </c>
      <c r="AB22" s="89">
        <f>'AEO 2022 38 Raw'!AE12</f>
        <v>40.579242999999998</v>
      </c>
      <c r="AC22" s="89">
        <f>'AEO 2022 38 Raw'!AF12</f>
        <v>40.234856000000001</v>
      </c>
      <c r="AD22" s="89">
        <f>'AEO 2022 38 Raw'!AG12</f>
        <v>39.691223000000001</v>
      </c>
      <c r="AE22" s="89">
        <f>'AEO 2022 38 Raw'!AH12</f>
        <v>39.541573</v>
      </c>
      <c r="AF22" s="89">
        <f>'AEO 2022 38 Raw'!AI12</f>
        <v>38.713805999999998</v>
      </c>
      <c r="AG22" s="95">
        <f>'AEO 2022 38 Raw'!AJ12</f>
        <v>-0.02</v>
      </c>
    </row>
    <row r="23" spans="1:33" ht="15" customHeight="1" x14ac:dyDescent="0.25">
      <c r="A23" s="83" t="s">
        <v>1539</v>
      </c>
      <c r="B23" s="88" t="s">
        <v>1540</v>
      </c>
      <c r="C23" s="89">
        <f>'AEO 2022 38 Raw'!F13</f>
        <v>1.8893880000000001</v>
      </c>
      <c r="D23" s="89">
        <f>'AEO 2022 38 Raw'!G13</f>
        <v>1.8535779999999999</v>
      </c>
      <c r="E23" s="89">
        <f>'AEO 2022 38 Raw'!H13</f>
        <v>2.0109530000000002</v>
      </c>
      <c r="F23" s="89">
        <f>'AEO 2022 38 Raw'!I13</f>
        <v>2.1309040000000001</v>
      </c>
      <c r="G23" s="89">
        <f>'AEO 2022 38 Raw'!J13</f>
        <v>2.194248</v>
      </c>
      <c r="H23" s="89">
        <f>'AEO 2022 38 Raw'!K13</f>
        <v>2.2869069999999998</v>
      </c>
      <c r="I23" s="89">
        <f>'AEO 2022 38 Raw'!L13</f>
        <v>2.3802180000000002</v>
      </c>
      <c r="J23" s="89">
        <f>'AEO 2022 38 Raw'!M13</f>
        <v>2.5123880000000001</v>
      </c>
      <c r="K23" s="89">
        <f>'AEO 2022 38 Raw'!N13</f>
        <v>2.6399349999999999</v>
      </c>
      <c r="L23" s="89">
        <f>'AEO 2022 38 Raw'!O13</f>
        <v>2.764761</v>
      </c>
      <c r="M23" s="89">
        <f>'AEO 2022 38 Raw'!P13</f>
        <v>2.882028</v>
      </c>
      <c r="N23" s="89">
        <f>'AEO 2022 38 Raw'!Q13</f>
        <v>3.07301</v>
      </c>
      <c r="O23" s="89">
        <f>'AEO 2022 38 Raw'!R13</f>
        <v>3.249978</v>
      </c>
      <c r="P23" s="89">
        <f>'AEO 2022 38 Raw'!S13</f>
        <v>3.3300109999999998</v>
      </c>
      <c r="Q23" s="89">
        <f>'AEO 2022 38 Raw'!T13</f>
        <v>3.4044590000000001</v>
      </c>
      <c r="R23" s="89">
        <f>'AEO 2022 38 Raw'!U13</f>
        <v>3.5091039999999998</v>
      </c>
      <c r="S23" s="89">
        <f>'AEO 2022 38 Raw'!V13</f>
        <v>3.645464</v>
      </c>
      <c r="T23" s="89">
        <f>'AEO 2022 38 Raw'!W13</f>
        <v>3.8190309999999998</v>
      </c>
      <c r="U23" s="89">
        <f>'AEO 2022 38 Raw'!X13</f>
        <v>3.9951789999999998</v>
      </c>
      <c r="V23" s="89">
        <f>'AEO 2022 38 Raw'!Y13</f>
        <v>4.1799140000000001</v>
      </c>
      <c r="W23" s="89">
        <f>'AEO 2022 38 Raw'!Z13</f>
        <v>4.331512</v>
      </c>
      <c r="X23" s="89">
        <f>'AEO 2022 38 Raw'!AA13</f>
        <v>4.4636480000000001</v>
      </c>
      <c r="Y23" s="89">
        <f>'AEO 2022 38 Raw'!AB13</f>
        <v>4.6018280000000003</v>
      </c>
      <c r="Z23" s="89">
        <f>'AEO 2022 38 Raw'!AC13</f>
        <v>4.7243890000000004</v>
      </c>
      <c r="AA23" s="89">
        <f>'AEO 2022 38 Raw'!AD13</f>
        <v>4.825278</v>
      </c>
      <c r="AB23" s="89">
        <f>'AEO 2022 38 Raw'!AE13</f>
        <v>4.9845139999999999</v>
      </c>
      <c r="AC23" s="89">
        <f>'AEO 2022 38 Raw'!AF13</f>
        <v>5.1154820000000001</v>
      </c>
      <c r="AD23" s="89">
        <f>'AEO 2022 38 Raw'!AG13</f>
        <v>5.2185459999999999</v>
      </c>
      <c r="AE23" s="89">
        <f>'AEO 2022 38 Raw'!AH13</f>
        <v>5.3715929999999998</v>
      </c>
      <c r="AF23" s="89">
        <f>'AEO 2022 38 Raw'!AI13</f>
        <v>5.4546510000000001</v>
      </c>
      <c r="AG23" s="95">
        <f>'AEO 2022 38 Raw'!AJ13</f>
        <v>3.6999999999999998E-2</v>
      </c>
    </row>
    <row r="24" spans="1:33" ht="15" customHeight="1" x14ac:dyDescent="0.25">
      <c r="A24" s="83" t="s">
        <v>1541</v>
      </c>
      <c r="B24" s="88" t="s">
        <v>1542</v>
      </c>
      <c r="C24" s="89">
        <f>'AEO 2022 38 Raw'!F14</f>
        <v>23.375468999999999</v>
      </c>
      <c r="D24" s="89">
        <f>'AEO 2022 38 Raw'!G14</f>
        <v>25.162935000000001</v>
      </c>
      <c r="E24" s="89">
        <f>'AEO 2022 38 Raw'!H14</f>
        <v>26.887744999999999</v>
      </c>
      <c r="F24" s="89">
        <f>'AEO 2022 38 Raw'!I14</f>
        <v>28.182168999999998</v>
      </c>
      <c r="G24" s="89">
        <f>'AEO 2022 38 Raw'!J14</f>
        <v>27.906448000000001</v>
      </c>
      <c r="H24" s="89">
        <f>'AEO 2022 38 Raw'!K14</f>
        <v>28.487347</v>
      </c>
      <c r="I24" s="89">
        <f>'AEO 2022 38 Raw'!L14</f>
        <v>29.056843000000001</v>
      </c>
      <c r="J24" s="89">
        <f>'AEO 2022 38 Raw'!M14</f>
        <v>30.245135999999999</v>
      </c>
      <c r="K24" s="89">
        <f>'AEO 2022 38 Raw'!N14</f>
        <v>31.850908</v>
      </c>
      <c r="L24" s="89">
        <f>'AEO 2022 38 Raw'!O14</f>
        <v>33.557735000000001</v>
      </c>
      <c r="M24" s="89">
        <f>'AEO 2022 38 Raw'!P14</f>
        <v>35.134197</v>
      </c>
      <c r="N24" s="89">
        <f>'AEO 2022 38 Raw'!Q14</f>
        <v>38.987633000000002</v>
      </c>
      <c r="O24" s="89">
        <f>'AEO 2022 38 Raw'!R14</f>
        <v>41.828842000000002</v>
      </c>
      <c r="P24" s="89">
        <f>'AEO 2022 38 Raw'!S14</f>
        <v>43.608128000000001</v>
      </c>
      <c r="Q24" s="89">
        <f>'AEO 2022 38 Raw'!T14</f>
        <v>45.457847999999998</v>
      </c>
      <c r="R24" s="89">
        <f>'AEO 2022 38 Raw'!U14</f>
        <v>47.452530000000003</v>
      </c>
      <c r="S24" s="89">
        <f>'AEO 2022 38 Raw'!V14</f>
        <v>49.824115999999997</v>
      </c>
      <c r="T24" s="89">
        <f>'AEO 2022 38 Raw'!W14</f>
        <v>52.774906000000001</v>
      </c>
      <c r="U24" s="89">
        <f>'AEO 2022 38 Raw'!X14</f>
        <v>55.452347000000003</v>
      </c>
      <c r="V24" s="89">
        <f>'AEO 2022 38 Raw'!Y14</f>
        <v>58.692047000000002</v>
      </c>
      <c r="W24" s="89">
        <f>'AEO 2022 38 Raw'!Z14</f>
        <v>61.099415</v>
      </c>
      <c r="X24" s="89">
        <f>'AEO 2022 38 Raw'!AA14</f>
        <v>63.306271000000002</v>
      </c>
      <c r="Y24" s="89">
        <f>'AEO 2022 38 Raw'!AB14</f>
        <v>65.701378000000005</v>
      </c>
      <c r="Z24" s="89">
        <f>'AEO 2022 38 Raw'!AC14</f>
        <v>67.526718000000002</v>
      </c>
      <c r="AA24" s="89">
        <f>'AEO 2022 38 Raw'!AD14</f>
        <v>68.845268000000004</v>
      </c>
      <c r="AB24" s="89">
        <f>'AEO 2022 38 Raw'!AE14</f>
        <v>71.151718000000002</v>
      </c>
      <c r="AC24" s="89">
        <f>'AEO 2022 38 Raw'!AF14</f>
        <v>72.830405999999996</v>
      </c>
      <c r="AD24" s="89">
        <f>'AEO 2022 38 Raw'!AG14</f>
        <v>74.054810000000003</v>
      </c>
      <c r="AE24" s="89">
        <f>'AEO 2022 38 Raw'!AH14</f>
        <v>76.022530000000003</v>
      </c>
      <c r="AF24" s="89">
        <f>'AEO 2022 38 Raw'!AI14</f>
        <v>76.511939999999996</v>
      </c>
      <c r="AG24" s="95">
        <f>'AEO 2022 38 Raw'!AJ14</f>
        <v>4.2000000000000003E-2</v>
      </c>
    </row>
    <row r="25" spans="1:33" ht="15" customHeight="1" x14ac:dyDescent="0.25">
      <c r="A25" s="83" t="s">
        <v>1543</v>
      </c>
      <c r="B25" s="88" t="s">
        <v>1544</v>
      </c>
      <c r="C25" s="89">
        <f>'AEO 2022 38 Raw'!F15</f>
        <v>147.401779</v>
      </c>
      <c r="D25" s="89">
        <f>'AEO 2022 38 Raw'!G15</f>
        <v>155.99674999999999</v>
      </c>
      <c r="E25" s="89">
        <f>'AEO 2022 38 Raw'!H15</f>
        <v>171.69786099999999</v>
      </c>
      <c r="F25" s="89">
        <f>'AEO 2022 38 Raw'!I15</f>
        <v>181.12496899999999</v>
      </c>
      <c r="G25" s="89">
        <f>'AEO 2022 38 Raw'!J15</f>
        <v>175.221497</v>
      </c>
      <c r="H25" s="89">
        <f>'AEO 2022 38 Raw'!K15</f>
        <v>171.76187100000001</v>
      </c>
      <c r="I25" s="89">
        <f>'AEO 2022 38 Raw'!L15</f>
        <v>168.80046100000001</v>
      </c>
      <c r="J25" s="89">
        <f>'AEO 2022 38 Raw'!M15</f>
        <v>169.34013400000001</v>
      </c>
      <c r="K25" s="89">
        <f>'AEO 2022 38 Raw'!N15</f>
        <v>172.23846399999999</v>
      </c>
      <c r="L25" s="89">
        <f>'AEO 2022 38 Raw'!O15</f>
        <v>179.979996</v>
      </c>
      <c r="M25" s="89">
        <f>'AEO 2022 38 Raw'!P15</f>
        <v>184.512665</v>
      </c>
      <c r="N25" s="89">
        <f>'AEO 2022 38 Raw'!Q15</f>
        <v>199.95791600000001</v>
      </c>
      <c r="O25" s="89">
        <f>'AEO 2022 38 Raw'!R15</f>
        <v>212.35974100000001</v>
      </c>
      <c r="P25" s="89">
        <f>'AEO 2022 38 Raw'!S15</f>
        <v>218.05941799999999</v>
      </c>
      <c r="Q25" s="89">
        <f>'AEO 2022 38 Raw'!T15</f>
        <v>224.15055799999999</v>
      </c>
      <c r="R25" s="89">
        <f>'AEO 2022 38 Raw'!U15</f>
        <v>230.91040000000001</v>
      </c>
      <c r="S25" s="89">
        <f>'AEO 2022 38 Raw'!V15</f>
        <v>239.59773300000001</v>
      </c>
      <c r="T25" s="89">
        <f>'AEO 2022 38 Raw'!W15</f>
        <v>251.35534699999999</v>
      </c>
      <c r="U25" s="89">
        <f>'AEO 2022 38 Raw'!X15</f>
        <v>262.51718099999999</v>
      </c>
      <c r="V25" s="89">
        <f>'AEO 2022 38 Raw'!Y15</f>
        <v>275.64163200000002</v>
      </c>
      <c r="W25" s="89">
        <f>'AEO 2022 38 Raw'!Z15</f>
        <v>286.47796599999998</v>
      </c>
      <c r="X25" s="89">
        <f>'AEO 2022 38 Raw'!AA15</f>
        <v>296.271027</v>
      </c>
      <c r="Y25" s="89">
        <f>'AEO 2022 38 Raw'!AB15</f>
        <v>307.46560699999998</v>
      </c>
      <c r="Z25" s="89">
        <f>'AEO 2022 38 Raw'!AC15</f>
        <v>316.62567100000001</v>
      </c>
      <c r="AA25" s="89">
        <f>'AEO 2022 38 Raw'!AD15</f>
        <v>323.55627399999997</v>
      </c>
      <c r="AB25" s="89">
        <f>'AEO 2022 38 Raw'!AE15</f>
        <v>335.51574699999998</v>
      </c>
      <c r="AC25" s="89">
        <f>'AEO 2022 38 Raw'!AF15</f>
        <v>345.194458</v>
      </c>
      <c r="AD25" s="89">
        <f>'AEO 2022 38 Raw'!AG15</f>
        <v>353.00534099999999</v>
      </c>
      <c r="AE25" s="89">
        <f>'AEO 2022 38 Raw'!AH15</f>
        <v>364.805115</v>
      </c>
      <c r="AF25" s="89">
        <f>'AEO 2022 38 Raw'!AI15</f>
        <v>370.38699300000002</v>
      </c>
      <c r="AG25" s="95">
        <f>'AEO 2022 38 Raw'!AJ15</f>
        <v>3.2000000000000001E-2</v>
      </c>
    </row>
    <row r="26" spans="1:33" ht="15" customHeight="1" x14ac:dyDescent="0.25">
      <c r="A26" s="83" t="s">
        <v>1545</v>
      </c>
      <c r="B26" s="88" t="s">
        <v>1546</v>
      </c>
      <c r="C26" s="89">
        <f>'AEO 2022 38 Raw'!F16</f>
        <v>46.07452</v>
      </c>
      <c r="D26" s="89">
        <f>'AEO 2022 38 Raw'!G16</f>
        <v>41.307822999999999</v>
      </c>
      <c r="E26" s="89">
        <f>'AEO 2022 38 Raw'!H16</f>
        <v>35.311194999999998</v>
      </c>
      <c r="F26" s="89">
        <f>'AEO 2022 38 Raw'!I16</f>
        <v>33.157207</v>
      </c>
      <c r="G26" s="89">
        <f>'AEO 2022 38 Raw'!J16</f>
        <v>32.668339000000003</v>
      </c>
      <c r="H26" s="89">
        <f>'AEO 2022 38 Raw'!K16</f>
        <v>31.887578999999999</v>
      </c>
      <c r="I26" s="89">
        <f>'AEO 2022 38 Raw'!L16</f>
        <v>31.637594</v>
      </c>
      <c r="J26" s="89">
        <f>'AEO 2022 38 Raw'!M16</f>
        <v>31.960208999999999</v>
      </c>
      <c r="K26" s="89">
        <f>'AEO 2022 38 Raw'!N16</f>
        <v>32.534396999999998</v>
      </c>
      <c r="L26" s="89">
        <f>'AEO 2022 38 Raw'!O16</f>
        <v>33.628281000000001</v>
      </c>
      <c r="M26" s="89">
        <f>'AEO 2022 38 Raw'!P16</f>
        <v>34.726852000000001</v>
      </c>
      <c r="N26" s="89">
        <f>'AEO 2022 38 Raw'!Q16</f>
        <v>38.217216000000001</v>
      </c>
      <c r="O26" s="89">
        <f>'AEO 2022 38 Raw'!R16</f>
        <v>40.075108</v>
      </c>
      <c r="P26" s="89">
        <f>'AEO 2022 38 Raw'!S16</f>
        <v>40.901299000000002</v>
      </c>
      <c r="Q26" s="89">
        <f>'AEO 2022 38 Raw'!T16</f>
        <v>41.703311999999997</v>
      </c>
      <c r="R26" s="89">
        <f>'AEO 2022 38 Raw'!U16</f>
        <v>42.683684999999997</v>
      </c>
      <c r="S26" s="89">
        <f>'AEO 2022 38 Raw'!V16</f>
        <v>44.039828999999997</v>
      </c>
      <c r="T26" s="89">
        <f>'AEO 2022 38 Raw'!W16</f>
        <v>45.875613999999999</v>
      </c>
      <c r="U26" s="89">
        <f>'AEO 2022 38 Raw'!X16</f>
        <v>47.390827000000002</v>
      </c>
      <c r="V26" s="89">
        <f>'AEO 2022 38 Raw'!Y16</f>
        <v>49.550097999999998</v>
      </c>
      <c r="W26" s="89">
        <f>'AEO 2022 38 Raw'!Z16</f>
        <v>50.653801000000001</v>
      </c>
      <c r="X26" s="89">
        <f>'AEO 2022 38 Raw'!AA16</f>
        <v>51.584178999999999</v>
      </c>
      <c r="Y26" s="89">
        <f>'AEO 2022 38 Raw'!AB16</f>
        <v>52.619587000000003</v>
      </c>
      <c r="Z26" s="89">
        <f>'AEO 2022 38 Raw'!AC16</f>
        <v>53.227955000000001</v>
      </c>
      <c r="AA26" s="89">
        <f>'AEO 2022 38 Raw'!AD16</f>
        <v>53.513435000000001</v>
      </c>
      <c r="AB26" s="89">
        <f>'AEO 2022 38 Raw'!AE16</f>
        <v>54.554977000000001</v>
      </c>
      <c r="AC26" s="89">
        <f>'AEO 2022 38 Raw'!AF16</f>
        <v>55.090519</v>
      </c>
      <c r="AD26" s="89">
        <f>'AEO 2022 38 Raw'!AG16</f>
        <v>55.306950000000001</v>
      </c>
      <c r="AE26" s="89">
        <f>'AEO 2022 38 Raw'!AH16</f>
        <v>56.102440000000001</v>
      </c>
      <c r="AF26" s="89">
        <f>'AEO 2022 38 Raw'!AI16</f>
        <v>55.769160999999997</v>
      </c>
      <c r="AG26" s="95">
        <f>'AEO 2022 38 Raw'!AJ16</f>
        <v>7.0000000000000001E-3</v>
      </c>
    </row>
    <row r="27" spans="1:33" ht="15" customHeight="1" x14ac:dyDescent="0.25">
      <c r="A27" s="83" t="s">
        <v>1547</v>
      </c>
      <c r="B27" s="88" t="s">
        <v>1548</v>
      </c>
      <c r="C27" s="89">
        <f>'AEO 2022 38 Raw'!F17</f>
        <v>2.0510920000000001</v>
      </c>
      <c r="D27" s="89">
        <f>'AEO 2022 38 Raw'!G17</f>
        <v>1.9805189999999999</v>
      </c>
      <c r="E27" s="89">
        <f>'AEO 2022 38 Raw'!H17</f>
        <v>2.0723379999999998</v>
      </c>
      <c r="F27" s="89">
        <f>'AEO 2022 38 Raw'!I17</f>
        <v>2.2677040000000002</v>
      </c>
      <c r="G27" s="89">
        <f>'AEO 2022 38 Raw'!J17</f>
        <v>2.410676</v>
      </c>
      <c r="H27" s="89">
        <f>'AEO 2022 38 Raw'!K17</f>
        <v>2.6005690000000001</v>
      </c>
      <c r="I27" s="89">
        <f>'AEO 2022 38 Raw'!L17</f>
        <v>2.7973720000000002</v>
      </c>
      <c r="J27" s="89">
        <f>'AEO 2022 38 Raw'!M17</f>
        <v>3.04156</v>
      </c>
      <c r="K27" s="89">
        <f>'AEO 2022 38 Raw'!N17</f>
        <v>3.288033</v>
      </c>
      <c r="L27" s="89">
        <f>'AEO 2022 38 Raw'!O17</f>
        <v>3.5496409999999998</v>
      </c>
      <c r="M27" s="89">
        <f>'AEO 2022 38 Raw'!P17</f>
        <v>3.8025120000000001</v>
      </c>
      <c r="N27" s="89">
        <f>'AEO 2022 38 Raw'!Q17</f>
        <v>4.2142350000000004</v>
      </c>
      <c r="O27" s="89">
        <f>'AEO 2022 38 Raw'!R17</f>
        <v>4.5525779999999996</v>
      </c>
      <c r="P27" s="89">
        <f>'AEO 2022 38 Raw'!S17</f>
        <v>4.7596179999999997</v>
      </c>
      <c r="Q27" s="89">
        <f>'AEO 2022 38 Raw'!T17</f>
        <v>4.9583000000000004</v>
      </c>
      <c r="R27" s="89">
        <f>'AEO 2022 38 Raw'!U17</f>
        <v>5.187163</v>
      </c>
      <c r="S27" s="89">
        <f>'AEO 2022 38 Raw'!V17</f>
        <v>5.4601639999999998</v>
      </c>
      <c r="T27" s="89">
        <f>'AEO 2022 38 Raw'!W17</f>
        <v>5.792198</v>
      </c>
      <c r="U27" s="89">
        <f>'AEO 2022 38 Raw'!X17</f>
        <v>6.1139840000000003</v>
      </c>
      <c r="V27" s="89">
        <f>'AEO 2022 38 Raw'!Y17</f>
        <v>6.4750550000000002</v>
      </c>
      <c r="W27" s="89">
        <f>'AEO 2022 38 Raw'!Z17</f>
        <v>6.7610460000000003</v>
      </c>
      <c r="X27" s="89">
        <f>'AEO 2022 38 Raw'!AA17</f>
        <v>7.0202429999999998</v>
      </c>
      <c r="Y27" s="89">
        <f>'AEO 2022 38 Raw'!AB17</f>
        <v>7.2933370000000002</v>
      </c>
      <c r="Z27" s="89">
        <f>'AEO 2022 38 Raw'!AC17</f>
        <v>7.5284069999999996</v>
      </c>
      <c r="AA27" s="89">
        <f>'AEO 2022 38 Raw'!AD17</f>
        <v>7.7228120000000002</v>
      </c>
      <c r="AB27" s="89">
        <f>'AEO 2022 38 Raw'!AE17</f>
        <v>8.0182500000000001</v>
      </c>
      <c r="AC27" s="89">
        <f>'AEO 2022 38 Raw'!AF17</f>
        <v>8.2581500000000005</v>
      </c>
      <c r="AD27" s="89">
        <f>'AEO 2022 38 Raw'!AG17</f>
        <v>8.4514969999999998</v>
      </c>
      <c r="AE27" s="89">
        <f>'AEO 2022 38 Raw'!AH17</f>
        <v>8.7284670000000002</v>
      </c>
      <c r="AF27" s="89">
        <f>'AEO 2022 38 Raw'!AI17</f>
        <v>8.8705390000000008</v>
      </c>
      <c r="AG27" s="95">
        <f>'AEO 2022 38 Raw'!AJ17</f>
        <v>5.1999999999999998E-2</v>
      </c>
    </row>
    <row r="28" spans="1:33" ht="15" customHeight="1" x14ac:dyDescent="0.25">
      <c r="A28" s="83" t="s">
        <v>1549</v>
      </c>
      <c r="B28" s="88" t="s">
        <v>1550</v>
      </c>
      <c r="C28" s="89">
        <f>'AEO 2022 38 Raw'!F18</f>
        <v>0</v>
      </c>
      <c r="D28" s="89">
        <f>'AEO 2022 38 Raw'!G18</f>
        <v>0</v>
      </c>
      <c r="E28" s="89">
        <f>'AEO 2022 38 Raw'!H18</f>
        <v>0</v>
      </c>
      <c r="F28" s="89">
        <f>'AEO 2022 38 Raw'!I18</f>
        <v>0</v>
      </c>
      <c r="G28" s="89">
        <f>'AEO 2022 38 Raw'!J18</f>
        <v>0</v>
      </c>
      <c r="H28" s="89">
        <f>'AEO 2022 38 Raw'!K18</f>
        <v>0</v>
      </c>
      <c r="I28" s="89">
        <f>'AEO 2022 38 Raw'!L18</f>
        <v>0</v>
      </c>
      <c r="J28" s="89">
        <f>'AEO 2022 38 Raw'!M18</f>
        <v>0</v>
      </c>
      <c r="K28" s="89">
        <f>'AEO 2022 38 Raw'!N18</f>
        <v>0</v>
      </c>
      <c r="L28" s="89">
        <f>'AEO 2022 38 Raw'!O18</f>
        <v>0</v>
      </c>
      <c r="M28" s="89">
        <f>'AEO 2022 38 Raw'!P18</f>
        <v>0</v>
      </c>
      <c r="N28" s="89">
        <f>'AEO 2022 38 Raw'!Q18</f>
        <v>0</v>
      </c>
      <c r="O28" s="89">
        <f>'AEO 2022 38 Raw'!R18</f>
        <v>0</v>
      </c>
      <c r="P28" s="89">
        <f>'AEO 2022 38 Raw'!S18</f>
        <v>0</v>
      </c>
      <c r="Q28" s="89">
        <f>'AEO 2022 38 Raw'!T18</f>
        <v>0</v>
      </c>
      <c r="R28" s="89">
        <f>'AEO 2022 38 Raw'!U18</f>
        <v>0</v>
      </c>
      <c r="S28" s="89">
        <f>'AEO 2022 38 Raw'!V18</f>
        <v>0</v>
      </c>
      <c r="T28" s="89">
        <f>'AEO 2022 38 Raw'!W18</f>
        <v>0</v>
      </c>
      <c r="U28" s="89">
        <f>'AEO 2022 38 Raw'!X18</f>
        <v>0</v>
      </c>
      <c r="V28" s="89">
        <f>'AEO 2022 38 Raw'!Y18</f>
        <v>0</v>
      </c>
      <c r="W28" s="89">
        <f>'AEO 2022 38 Raw'!Z18</f>
        <v>0</v>
      </c>
      <c r="X28" s="89">
        <f>'AEO 2022 38 Raw'!AA18</f>
        <v>0</v>
      </c>
      <c r="Y28" s="89">
        <f>'AEO 2022 38 Raw'!AB18</f>
        <v>0</v>
      </c>
      <c r="Z28" s="89">
        <f>'AEO 2022 38 Raw'!AC18</f>
        <v>0</v>
      </c>
      <c r="AA28" s="89">
        <f>'AEO 2022 38 Raw'!AD18</f>
        <v>0</v>
      </c>
      <c r="AB28" s="89">
        <f>'AEO 2022 38 Raw'!AE18</f>
        <v>0</v>
      </c>
      <c r="AC28" s="89">
        <f>'AEO 2022 38 Raw'!AF18</f>
        <v>0</v>
      </c>
      <c r="AD28" s="89">
        <f>'AEO 2022 38 Raw'!AG18</f>
        <v>0</v>
      </c>
      <c r="AE28" s="89">
        <f>'AEO 2022 38 Raw'!AH18</f>
        <v>0</v>
      </c>
      <c r="AF28" s="89">
        <f>'AEO 2022 38 Raw'!AI18</f>
        <v>0</v>
      </c>
      <c r="AG28" s="95" t="str">
        <f>'AEO 2022 38 Raw'!AJ18</f>
        <v>- -</v>
      </c>
    </row>
    <row r="29" spans="1:33" ht="15" customHeight="1" x14ac:dyDescent="0.25">
      <c r="A29" s="83" t="s">
        <v>1551</v>
      </c>
      <c r="B29" s="88" t="s">
        <v>1552</v>
      </c>
      <c r="C29" s="89">
        <f>'AEO 2022 38 Raw'!F19</f>
        <v>332.48666400000002</v>
      </c>
      <c r="D29" s="89">
        <f>'AEO 2022 38 Raw'!G19</f>
        <v>337.24652099999997</v>
      </c>
      <c r="E29" s="89">
        <f>'AEO 2022 38 Raw'!H19</f>
        <v>365.72226000000001</v>
      </c>
      <c r="F29" s="89">
        <f>'AEO 2022 38 Raw'!I19</f>
        <v>361.76470899999998</v>
      </c>
      <c r="G29" s="89">
        <f>'AEO 2022 38 Raw'!J19</f>
        <v>343.107574</v>
      </c>
      <c r="H29" s="89">
        <f>'AEO 2022 38 Raw'!K19</f>
        <v>337.52279700000003</v>
      </c>
      <c r="I29" s="89">
        <f>'AEO 2022 38 Raw'!L19</f>
        <v>334.77813700000002</v>
      </c>
      <c r="J29" s="89">
        <f>'AEO 2022 38 Raw'!M19</f>
        <v>336.788544</v>
      </c>
      <c r="K29" s="89">
        <f>'AEO 2022 38 Raw'!N19</f>
        <v>337.88992300000001</v>
      </c>
      <c r="L29" s="89">
        <f>'AEO 2022 38 Raw'!O19</f>
        <v>339.16201799999999</v>
      </c>
      <c r="M29" s="89">
        <f>'AEO 2022 38 Raw'!P19</f>
        <v>338.979218</v>
      </c>
      <c r="N29" s="89">
        <f>'AEO 2022 38 Raw'!Q19</f>
        <v>350.40441900000002</v>
      </c>
      <c r="O29" s="89">
        <f>'AEO 2022 38 Raw'!R19</f>
        <v>355.52737400000001</v>
      </c>
      <c r="P29" s="89">
        <f>'AEO 2022 38 Raw'!S19</f>
        <v>350.95867900000002</v>
      </c>
      <c r="Q29" s="89">
        <f>'AEO 2022 38 Raw'!T19</f>
        <v>346.27304099999998</v>
      </c>
      <c r="R29" s="89">
        <f>'AEO 2022 38 Raw'!U19</f>
        <v>344.43457000000001</v>
      </c>
      <c r="S29" s="89">
        <f>'AEO 2022 38 Raw'!V19</f>
        <v>346.00167800000003</v>
      </c>
      <c r="T29" s="89">
        <f>'AEO 2022 38 Raw'!W19</f>
        <v>351.18691999999999</v>
      </c>
      <c r="U29" s="89">
        <f>'AEO 2022 38 Raw'!X19</f>
        <v>355.50054899999998</v>
      </c>
      <c r="V29" s="89">
        <f>'AEO 2022 38 Raw'!Y19</f>
        <v>362.082581</v>
      </c>
      <c r="W29" s="89">
        <f>'AEO 2022 38 Raw'!Z19</f>
        <v>366.14453099999997</v>
      </c>
      <c r="X29" s="89">
        <f>'AEO 2022 38 Raw'!AA19</f>
        <v>367.11215199999998</v>
      </c>
      <c r="Y29" s="89">
        <f>'AEO 2022 38 Raw'!AB19</f>
        <v>368.55566399999998</v>
      </c>
      <c r="Z29" s="89">
        <f>'AEO 2022 38 Raw'!AC19</f>
        <v>368.23931900000002</v>
      </c>
      <c r="AA29" s="89">
        <f>'AEO 2022 38 Raw'!AD19</f>
        <v>366.31881700000002</v>
      </c>
      <c r="AB29" s="89">
        <f>'AEO 2022 38 Raw'!AE19</f>
        <v>369.05972300000002</v>
      </c>
      <c r="AC29" s="89">
        <f>'AEO 2022 38 Raw'!AF19</f>
        <v>369.16357399999998</v>
      </c>
      <c r="AD29" s="89">
        <f>'AEO 2022 38 Raw'!AG19</f>
        <v>367.36792000000003</v>
      </c>
      <c r="AE29" s="89">
        <f>'AEO 2022 38 Raw'!AH19</f>
        <v>369.24075299999998</v>
      </c>
      <c r="AF29" s="89">
        <f>'AEO 2022 38 Raw'!AI19</f>
        <v>365.604401</v>
      </c>
      <c r="AG29" s="95">
        <f>'AEO 2022 38 Raw'!AJ19</f>
        <v>3.0000000000000001E-3</v>
      </c>
    </row>
    <row r="30" spans="1:33" ht="15" customHeight="1" x14ac:dyDescent="0.25">
      <c r="A30" s="83" t="s">
        <v>1553</v>
      </c>
      <c r="B30" s="88" t="s">
        <v>1554</v>
      </c>
      <c r="C30" s="89">
        <f>'AEO 2022 38 Raw'!F20</f>
        <v>0.12579499999999999</v>
      </c>
      <c r="D30" s="89">
        <f>'AEO 2022 38 Raw'!G20</f>
        <v>0.137188</v>
      </c>
      <c r="E30" s="89">
        <f>'AEO 2022 38 Raw'!H20</f>
        <v>0.16456000000000001</v>
      </c>
      <c r="F30" s="89">
        <f>'AEO 2022 38 Raw'!I20</f>
        <v>0.17819399999999999</v>
      </c>
      <c r="G30" s="89">
        <f>'AEO 2022 38 Raw'!J20</f>
        <v>0.178977</v>
      </c>
      <c r="H30" s="89">
        <f>'AEO 2022 38 Raw'!K20</f>
        <v>0.17513000000000001</v>
      </c>
      <c r="I30" s="89">
        <f>'AEO 2022 38 Raw'!L20</f>
        <v>0.16991100000000001</v>
      </c>
      <c r="J30" s="89">
        <f>'AEO 2022 38 Raw'!M20</f>
        <v>0.166769</v>
      </c>
      <c r="K30" s="89">
        <f>'AEO 2022 38 Raw'!N20</f>
        <v>0.16133</v>
      </c>
      <c r="L30" s="89">
        <f>'AEO 2022 38 Raw'!O20</f>
        <v>0.15781400000000001</v>
      </c>
      <c r="M30" s="89">
        <f>'AEO 2022 38 Raw'!P20</f>
        <v>0.155445</v>
      </c>
      <c r="N30" s="89">
        <f>'AEO 2022 38 Raw'!Q20</f>
        <v>0.15307200000000001</v>
      </c>
      <c r="O30" s="89">
        <f>'AEO 2022 38 Raw'!R20</f>
        <v>0.154532</v>
      </c>
      <c r="P30" s="89">
        <f>'AEO 2022 38 Raw'!S20</f>
        <v>0.15030399999999999</v>
      </c>
      <c r="Q30" s="89">
        <f>'AEO 2022 38 Raw'!T20</f>
        <v>0.14590400000000001</v>
      </c>
      <c r="R30" s="89">
        <f>'AEO 2022 38 Raw'!U20</f>
        <v>0.14330499999999999</v>
      </c>
      <c r="S30" s="89">
        <f>'AEO 2022 38 Raw'!V20</f>
        <v>0.141849</v>
      </c>
      <c r="T30" s="89">
        <f>'AEO 2022 38 Raw'!W20</f>
        <v>0.142148</v>
      </c>
      <c r="U30" s="89">
        <f>'AEO 2022 38 Raw'!X20</f>
        <v>0.14249500000000001</v>
      </c>
      <c r="V30" s="89">
        <f>'AEO 2022 38 Raw'!Y20</f>
        <v>0.142984</v>
      </c>
      <c r="W30" s="89">
        <f>'AEO 2022 38 Raw'!Z20</f>
        <v>0.14338500000000001</v>
      </c>
      <c r="X30" s="89">
        <f>'AEO 2022 38 Raw'!AA20</f>
        <v>0.14371200000000001</v>
      </c>
      <c r="Y30" s="89">
        <f>'AEO 2022 38 Raw'!AB20</f>
        <v>0.14466599999999999</v>
      </c>
      <c r="Z30" s="89">
        <f>'AEO 2022 38 Raw'!AC20</f>
        <v>0.14494299999999999</v>
      </c>
      <c r="AA30" s="89">
        <f>'AEO 2022 38 Raw'!AD20</f>
        <v>0.143982</v>
      </c>
      <c r="AB30" s="89">
        <f>'AEO 2022 38 Raw'!AE20</f>
        <v>0.14440600000000001</v>
      </c>
      <c r="AC30" s="89">
        <f>'AEO 2022 38 Raw'!AF20</f>
        <v>0.14402599999999999</v>
      </c>
      <c r="AD30" s="89">
        <f>'AEO 2022 38 Raw'!AG20</f>
        <v>0.142705</v>
      </c>
      <c r="AE30" s="89">
        <f>'AEO 2022 38 Raw'!AH20</f>
        <v>0.14289099999999999</v>
      </c>
      <c r="AF30" s="89">
        <f>'AEO 2022 38 Raw'!AI20</f>
        <v>0.14146400000000001</v>
      </c>
      <c r="AG30" s="95">
        <f>'AEO 2022 38 Raw'!AJ20</f>
        <v>4.0000000000000001E-3</v>
      </c>
    </row>
    <row r="31" spans="1:33" ht="15" customHeight="1" x14ac:dyDescent="0.25">
      <c r="A31" s="83" t="s">
        <v>1555</v>
      </c>
      <c r="B31" s="88" t="s">
        <v>1556</v>
      </c>
      <c r="C31" s="89">
        <f>'AEO 2022 38 Raw'!F21</f>
        <v>8.7209999999999996E-2</v>
      </c>
      <c r="D31" s="89">
        <f>'AEO 2022 38 Raw'!G21</f>
        <v>8.3796999999999996E-2</v>
      </c>
      <c r="E31" s="89">
        <f>'AEO 2022 38 Raw'!H21</f>
        <v>8.6701E-2</v>
      </c>
      <c r="F31" s="89">
        <f>'AEO 2022 38 Raw'!I21</f>
        <v>8.2955000000000001E-2</v>
      </c>
      <c r="G31" s="89">
        <f>'AEO 2022 38 Raw'!J21</f>
        <v>7.7557000000000001E-2</v>
      </c>
      <c r="H31" s="89">
        <f>'AEO 2022 38 Raw'!K21</f>
        <v>7.4380000000000002E-2</v>
      </c>
      <c r="I31" s="89">
        <f>'AEO 2022 38 Raw'!L21</f>
        <v>7.2463E-2</v>
      </c>
      <c r="J31" s="89">
        <f>'AEO 2022 38 Raw'!M21</f>
        <v>7.1961999999999998E-2</v>
      </c>
      <c r="K31" s="89">
        <f>'AEO 2022 38 Raw'!N21</f>
        <v>7.1042999999999995E-2</v>
      </c>
      <c r="L31" s="89">
        <f>'AEO 2022 38 Raw'!O21</f>
        <v>7.0277999999999993E-2</v>
      </c>
      <c r="M31" s="89">
        <f>'AEO 2022 38 Raw'!P21</f>
        <v>6.9926000000000002E-2</v>
      </c>
      <c r="N31" s="89">
        <f>'AEO 2022 38 Raw'!Q21</f>
        <v>6.8585999999999994E-2</v>
      </c>
      <c r="O31" s="89">
        <f>'AEO 2022 38 Raw'!R21</f>
        <v>7.0636000000000004E-2</v>
      </c>
      <c r="P31" s="89">
        <f>'AEO 2022 38 Raw'!S21</f>
        <v>6.9625999999999993E-2</v>
      </c>
      <c r="Q31" s="89">
        <f>'AEO 2022 38 Raw'!T21</f>
        <v>6.8207000000000004E-2</v>
      </c>
      <c r="R31" s="89">
        <f>'AEO 2022 38 Raw'!U21</f>
        <v>6.7854999999999999E-2</v>
      </c>
      <c r="S31" s="89">
        <f>'AEO 2022 38 Raw'!V21</f>
        <v>6.7926E-2</v>
      </c>
      <c r="T31" s="89">
        <f>'AEO 2022 38 Raw'!W21</f>
        <v>6.8939E-2</v>
      </c>
      <c r="U31" s="89">
        <f>'AEO 2022 38 Raw'!X21</f>
        <v>6.9968000000000002E-2</v>
      </c>
      <c r="V31" s="89">
        <f>'AEO 2022 38 Raw'!Y21</f>
        <v>7.1117E-2</v>
      </c>
      <c r="W31" s="89">
        <f>'AEO 2022 38 Raw'!Z21</f>
        <v>7.2262999999999994E-2</v>
      </c>
      <c r="X31" s="89">
        <f>'AEO 2022 38 Raw'!AA21</f>
        <v>7.3052000000000006E-2</v>
      </c>
      <c r="Y31" s="89">
        <f>'AEO 2022 38 Raw'!AB21</f>
        <v>7.4276999999999996E-2</v>
      </c>
      <c r="Z31" s="89">
        <f>'AEO 2022 38 Raw'!AC21</f>
        <v>7.5227000000000002E-2</v>
      </c>
      <c r="AA31" s="89">
        <f>'AEO 2022 38 Raw'!AD21</f>
        <v>7.5635999999999995E-2</v>
      </c>
      <c r="AB31" s="89">
        <f>'AEO 2022 38 Raw'!AE21</f>
        <v>7.6905000000000001E-2</v>
      </c>
      <c r="AC31" s="89">
        <f>'AEO 2022 38 Raw'!AF21</f>
        <v>7.7802999999999997E-2</v>
      </c>
      <c r="AD31" s="89">
        <f>'AEO 2022 38 Raw'!AG21</f>
        <v>7.8106999999999996E-2</v>
      </c>
      <c r="AE31" s="89">
        <f>'AEO 2022 38 Raw'!AH21</f>
        <v>7.9106999999999997E-2</v>
      </c>
      <c r="AF31" s="89">
        <f>'AEO 2022 38 Raw'!AI21</f>
        <v>7.9021999999999995E-2</v>
      </c>
      <c r="AG31" s="95">
        <f>'AEO 2022 38 Raw'!AJ21</f>
        <v>-3.0000000000000001E-3</v>
      </c>
    </row>
    <row r="32" spans="1:33" ht="15" customHeight="1" x14ac:dyDescent="0.25">
      <c r="A32" s="83" t="s">
        <v>1557</v>
      </c>
      <c r="B32" s="88" t="s">
        <v>1558</v>
      </c>
      <c r="C32" s="89">
        <f>'AEO 2022 38 Raw'!F22</f>
        <v>5.824E-2</v>
      </c>
      <c r="D32" s="89">
        <f>'AEO 2022 38 Raw'!G22</f>
        <v>8.3934999999999996E-2</v>
      </c>
      <c r="E32" s="89">
        <f>'AEO 2022 38 Raw'!H22</f>
        <v>0.10223400000000001</v>
      </c>
      <c r="F32" s="89">
        <f>'AEO 2022 38 Raw'!I22</f>
        <v>0.100122</v>
      </c>
      <c r="G32" s="89">
        <f>'AEO 2022 38 Raw'!J22</f>
        <v>9.4562999999999994E-2</v>
      </c>
      <c r="H32" s="89">
        <f>'AEO 2022 38 Raw'!K22</f>
        <v>9.1009000000000007E-2</v>
      </c>
      <c r="I32" s="89">
        <f>'AEO 2022 38 Raw'!L22</f>
        <v>8.8827000000000003E-2</v>
      </c>
      <c r="J32" s="89">
        <f>'AEO 2022 38 Raw'!M22</f>
        <v>8.8865E-2</v>
      </c>
      <c r="K32" s="89">
        <f>'AEO 2022 38 Raw'!N22</f>
        <v>8.8482000000000005E-2</v>
      </c>
      <c r="L32" s="89">
        <f>'AEO 2022 38 Raw'!O22</f>
        <v>8.7889999999999996E-2</v>
      </c>
      <c r="M32" s="89">
        <f>'AEO 2022 38 Raw'!P22</f>
        <v>8.8635000000000005E-2</v>
      </c>
      <c r="N32" s="89">
        <f>'AEO 2022 38 Raw'!Q22</f>
        <v>8.9943999999999996E-2</v>
      </c>
      <c r="O32" s="89">
        <f>'AEO 2022 38 Raw'!R22</f>
        <v>9.5838000000000007E-2</v>
      </c>
      <c r="P32" s="89">
        <f>'AEO 2022 38 Raw'!S22</f>
        <v>9.5838999999999994E-2</v>
      </c>
      <c r="Q32" s="89">
        <f>'AEO 2022 38 Raw'!T22</f>
        <v>9.5929E-2</v>
      </c>
      <c r="R32" s="89">
        <f>'AEO 2022 38 Raw'!U22</f>
        <v>9.7351999999999994E-2</v>
      </c>
      <c r="S32" s="89">
        <f>'AEO 2022 38 Raw'!V22</f>
        <v>9.8850999999999994E-2</v>
      </c>
      <c r="T32" s="89">
        <f>'AEO 2022 38 Raw'!W22</f>
        <v>0.10141</v>
      </c>
      <c r="U32" s="89">
        <f>'AEO 2022 38 Raw'!X22</f>
        <v>0.10506699999999999</v>
      </c>
      <c r="V32" s="89">
        <f>'AEO 2022 38 Raw'!Y22</f>
        <v>0.106972</v>
      </c>
      <c r="W32" s="89">
        <f>'AEO 2022 38 Raw'!Z22</f>
        <v>0.110404</v>
      </c>
      <c r="X32" s="89">
        <f>'AEO 2022 38 Raw'!AA22</f>
        <v>0.112637</v>
      </c>
      <c r="Y32" s="89">
        <f>'AEO 2022 38 Raw'!AB22</f>
        <v>0.114746</v>
      </c>
      <c r="Z32" s="89">
        <f>'AEO 2022 38 Raw'!AC22</f>
        <v>0.11737</v>
      </c>
      <c r="AA32" s="89">
        <f>'AEO 2022 38 Raw'!AD22</f>
        <v>0.119959</v>
      </c>
      <c r="AB32" s="89">
        <f>'AEO 2022 38 Raw'!AE22</f>
        <v>0.124351</v>
      </c>
      <c r="AC32" s="89">
        <f>'AEO 2022 38 Raw'!AF22</f>
        <v>0.128778</v>
      </c>
      <c r="AD32" s="89">
        <f>'AEO 2022 38 Raw'!AG22</f>
        <v>0.13200500000000001</v>
      </c>
      <c r="AE32" s="89">
        <f>'AEO 2022 38 Raw'!AH22</f>
        <v>0.13613600000000001</v>
      </c>
      <c r="AF32" s="89">
        <f>'AEO 2022 38 Raw'!AI22</f>
        <v>0.139824</v>
      </c>
      <c r="AG32" s="95">
        <f>'AEO 2022 38 Raw'!AJ22</f>
        <v>3.1E-2</v>
      </c>
    </row>
    <row r="33" spans="1:33" ht="15" customHeight="1" x14ac:dyDescent="0.25">
      <c r="A33" s="83" t="s">
        <v>1559</v>
      </c>
      <c r="B33" s="88" t="s">
        <v>1560</v>
      </c>
      <c r="C33" s="89">
        <f>'AEO 2022 38 Raw'!F23</f>
        <v>3.4324E-2</v>
      </c>
      <c r="D33" s="89">
        <f>'AEO 2022 38 Raw'!G23</f>
        <v>3.1629999999999998E-2</v>
      </c>
      <c r="E33" s="89">
        <f>'AEO 2022 38 Raw'!H23</f>
        <v>3.2663999999999999E-2</v>
      </c>
      <c r="F33" s="89">
        <f>'AEO 2022 38 Raw'!I23</f>
        <v>3.1067000000000001E-2</v>
      </c>
      <c r="G33" s="89">
        <f>'AEO 2022 38 Raw'!J23</f>
        <v>2.8989000000000001E-2</v>
      </c>
      <c r="H33" s="89">
        <f>'AEO 2022 38 Raw'!K23</f>
        <v>2.7803999999999999E-2</v>
      </c>
      <c r="I33" s="89">
        <f>'AEO 2022 38 Raw'!L23</f>
        <v>2.6821000000000001E-2</v>
      </c>
      <c r="J33" s="89">
        <f>'AEO 2022 38 Raw'!M23</f>
        <v>2.6294000000000001E-2</v>
      </c>
      <c r="K33" s="89">
        <f>'AEO 2022 38 Raw'!N23</f>
        <v>2.5703E-2</v>
      </c>
      <c r="L33" s="89">
        <f>'AEO 2022 38 Raw'!O23</f>
        <v>2.5183000000000001E-2</v>
      </c>
      <c r="M33" s="89">
        <f>'AEO 2022 38 Raw'!P23</f>
        <v>2.4774999999999998E-2</v>
      </c>
      <c r="N33" s="89">
        <f>'AEO 2022 38 Raw'!Q23</f>
        <v>2.5118999999999999E-2</v>
      </c>
      <c r="O33" s="89">
        <f>'AEO 2022 38 Raw'!R23</f>
        <v>2.5592E-2</v>
      </c>
      <c r="P33" s="89">
        <f>'AEO 2022 38 Raw'!S23</f>
        <v>2.5024999999999999E-2</v>
      </c>
      <c r="Q33" s="89">
        <f>'AEO 2022 38 Raw'!T23</f>
        <v>2.4549000000000001E-2</v>
      </c>
      <c r="R33" s="89">
        <f>'AEO 2022 38 Raw'!U23</f>
        <v>2.4303000000000002E-2</v>
      </c>
      <c r="S33" s="89">
        <f>'AEO 2022 38 Raw'!V23</f>
        <v>2.4152E-2</v>
      </c>
      <c r="T33" s="89">
        <f>'AEO 2022 38 Raw'!W23</f>
        <v>2.4312E-2</v>
      </c>
      <c r="U33" s="89">
        <f>'AEO 2022 38 Raw'!X23</f>
        <v>2.4516E-2</v>
      </c>
      <c r="V33" s="89">
        <f>'AEO 2022 38 Raw'!Y23</f>
        <v>2.4691999999999999E-2</v>
      </c>
      <c r="W33" s="89">
        <f>'AEO 2022 38 Raw'!Z23</f>
        <v>2.4847999999999999E-2</v>
      </c>
      <c r="X33" s="89">
        <f>'AEO 2022 38 Raw'!AA23</f>
        <v>2.486E-2</v>
      </c>
      <c r="Y33" s="89">
        <f>'AEO 2022 38 Raw'!AB23</f>
        <v>2.4878999999999998E-2</v>
      </c>
      <c r="Z33" s="89">
        <f>'AEO 2022 38 Raw'!AC23</f>
        <v>2.4868999999999999E-2</v>
      </c>
      <c r="AA33" s="89">
        <f>'AEO 2022 38 Raw'!AD23</f>
        <v>2.4892000000000001E-2</v>
      </c>
      <c r="AB33" s="89">
        <f>'AEO 2022 38 Raw'!AE23</f>
        <v>2.5346E-2</v>
      </c>
      <c r="AC33" s="89">
        <f>'AEO 2022 38 Raw'!AF23</f>
        <v>2.5631000000000001E-2</v>
      </c>
      <c r="AD33" s="89">
        <f>'AEO 2022 38 Raw'!AG23</f>
        <v>2.5672E-2</v>
      </c>
      <c r="AE33" s="89">
        <f>'AEO 2022 38 Raw'!AH23</f>
        <v>2.5926000000000001E-2</v>
      </c>
      <c r="AF33" s="89">
        <f>'AEO 2022 38 Raw'!AI23</f>
        <v>2.5838E-2</v>
      </c>
      <c r="AG33" s="95">
        <f>'AEO 2022 38 Raw'!AJ23</f>
        <v>-0.01</v>
      </c>
    </row>
    <row r="34" spans="1:33" ht="15" customHeight="1" x14ac:dyDescent="0.25">
      <c r="A34" s="83" t="s">
        <v>1561</v>
      </c>
      <c r="B34" s="88" t="s">
        <v>1562</v>
      </c>
      <c r="C34" s="89">
        <f>'AEO 2022 38 Raw'!F24</f>
        <v>0</v>
      </c>
      <c r="D34" s="89">
        <f>'AEO 2022 38 Raw'!G24</f>
        <v>0</v>
      </c>
      <c r="E34" s="89">
        <f>'AEO 2022 38 Raw'!H24</f>
        <v>0</v>
      </c>
      <c r="F34" s="89">
        <f>'AEO 2022 38 Raw'!I24</f>
        <v>0</v>
      </c>
      <c r="G34" s="89">
        <f>'AEO 2022 38 Raw'!J24</f>
        <v>0</v>
      </c>
      <c r="H34" s="89">
        <f>'AEO 2022 38 Raw'!K24</f>
        <v>0</v>
      </c>
      <c r="I34" s="89">
        <f>'AEO 2022 38 Raw'!L24</f>
        <v>0</v>
      </c>
      <c r="J34" s="89">
        <f>'AEO 2022 38 Raw'!M24</f>
        <v>0</v>
      </c>
      <c r="K34" s="89">
        <f>'AEO 2022 38 Raw'!N24</f>
        <v>0</v>
      </c>
      <c r="L34" s="89">
        <f>'AEO 2022 38 Raw'!O24</f>
        <v>0</v>
      </c>
      <c r="M34" s="89">
        <f>'AEO 2022 38 Raw'!P24</f>
        <v>0</v>
      </c>
      <c r="N34" s="89">
        <f>'AEO 2022 38 Raw'!Q24</f>
        <v>0</v>
      </c>
      <c r="O34" s="89">
        <f>'AEO 2022 38 Raw'!R24</f>
        <v>0</v>
      </c>
      <c r="P34" s="89">
        <f>'AEO 2022 38 Raw'!S24</f>
        <v>0</v>
      </c>
      <c r="Q34" s="89">
        <f>'AEO 2022 38 Raw'!T24</f>
        <v>0</v>
      </c>
      <c r="R34" s="89">
        <f>'AEO 2022 38 Raw'!U24</f>
        <v>0</v>
      </c>
      <c r="S34" s="89">
        <f>'AEO 2022 38 Raw'!V24</f>
        <v>0</v>
      </c>
      <c r="T34" s="89">
        <f>'AEO 2022 38 Raw'!W24</f>
        <v>0</v>
      </c>
      <c r="U34" s="89">
        <f>'AEO 2022 38 Raw'!X24</f>
        <v>0</v>
      </c>
      <c r="V34" s="89">
        <f>'AEO 2022 38 Raw'!Y24</f>
        <v>0</v>
      </c>
      <c r="W34" s="89">
        <f>'AEO 2022 38 Raw'!Z24</f>
        <v>0</v>
      </c>
      <c r="X34" s="89">
        <f>'AEO 2022 38 Raw'!AA24</f>
        <v>0</v>
      </c>
      <c r="Y34" s="89">
        <f>'AEO 2022 38 Raw'!AB24</f>
        <v>0</v>
      </c>
      <c r="Z34" s="89">
        <f>'AEO 2022 38 Raw'!AC24</f>
        <v>0</v>
      </c>
      <c r="AA34" s="89">
        <f>'AEO 2022 38 Raw'!AD24</f>
        <v>0</v>
      </c>
      <c r="AB34" s="89">
        <f>'AEO 2022 38 Raw'!AE24</f>
        <v>0</v>
      </c>
      <c r="AC34" s="89">
        <f>'AEO 2022 38 Raw'!AF24</f>
        <v>0</v>
      </c>
      <c r="AD34" s="89">
        <f>'AEO 2022 38 Raw'!AG24</f>
        <v>0</v>
      </c>
      <c r="AE34" s="89">
        <f>'AEO 2022 38 Raw'!AH24</f>
        <v>0</v>
      </c>
      <c r="AF34" s="89">
        <f>'AEO 2022 38 Raw'!AI24</f>
        <v>0</v>
      </c>
      <c r="AG34" s="95" t="str">
        <f>'AEO 2022 38 Raw'!AJ24</f>
        <v>- -</v>
      </c>
    </row>
    <row r="35" spans="1:33" ht="15" customHeight="1" x14ac:dyDescent="0.25">
      <c r="A35" s="83" t="s">
        <v>1563</v>
      </c>
      <c r="B35" s="88" t="s">
        <v>1564</v>
      </c>
      <c r="C35" s="89">
        <f>'AEO 2022 38 Raw'!F25</f>
        <v>2.810565</v>
      </c>
      <c r="D35" s="89">
        <f>'AEO 2022 38 Raw'!G25</f>
        <v>2.5792950000000001</v>
      </c>
      <c r="E35" s="89">
        <f>'AEO 2022 38 Raw'!H25</f>
        <v>2.9005109999999998</v>
      </c>
      <c r="F35" s="89">
        <f>'AEO 2022 38 Raw'!I25</f>
        <v>3.0991559999999998</v>
      </c>
      <c r="G35" s="89">
        <f>'AEO 2022 38 Raw'!J25</f>
        <v>3.3652739999999999</v>
      </c>
      <c r="H35" s="89">
        <f>'AEO 2022 38 Raw'!K25</f>
        <v>3.752151</v>
      </c>
      <c r="I35" s="89">
        <f>'AEO 2022 38 Raw'!L25</f>
        <v>4.0850790000000003</v>
      </c>
      <c r="J35" s="89">
        <f>'AEO 2022 38 Raw'!M25</f>
        <v>4.4954919999999996</v>
      </c>
      <c r="K35" s="89">
        <f>'AEO 2022 38 Raw'!N25</f>
        <v>4.8712819999999999</v>
      </c>
      <c r="L35" s="89">
        <f>'AEO 2022 38 Raw'!O25</f>
        <v>5.1944819999999998</v>
      </c>
      <c r="M35" s="89">
        <f>'AEO 2022 38 Raw'!P25</f>
        <v>5.4509059999999998</v>
      </c>
      <c r="N35" s="89">
        <f>'AEO 2022 38 Raw'!Q25</f>
        <v>5.7987690000000001</v>
      </c>
      <c r="O35" s="89">
        <f>'AEO 2022 38 Raw'!R25</f>
        <v>6.1745089999999996</v>
      </c>
      <c r="P35" s="89">
        <f>'AEO 2022 38 Raw'!S25</f>
        <v>6.1894619999999998</v>
      </c>
      <c r="Q35" s="89">
        <f>'AEO 2022 38 Raw'!T25</f>
        <v>6.1413770000000003</v>
      </c>
      <c r="R35" s="89">
        <f>'AEO 2022 38 Raw'!U25</f>
        <v>6.0972109999999997</v>
      </c>
      <c r="S35" s="89">
        <f>'AEO 2022 38 Raw'!V25</f>
        <v>6.0469020000000002</v>
      </c>
      <c r="T35" s="89">
        <f>'AEO 2022 38 Raw'!W25</f>
        <v>6.2551769999999998</v>
      </c>
      <c r="U35" s="89">
        <f>'AEO 2022 38 Raw'!X25</f>
        <v>6.4857379999999996</v>
      </c>
      <c r="V35" s="89">
        <f>'AEO 2022 38 Raw'!Y25</f>
        <v>6.689171</v>
      </c>
      <c r="W35" s="89">
        <f>'AEO 2022 38 Raw'!Z25</f>
        <v>6.8860489999999999</v>
      </c>
      <c r="X35" s="89">
        <f>'AEO 2022 38 Raw'!AA25</f>
        <v>7.0107549999999996</v>
      </c>
      <c r="Y35" s="89">
        <f>'AEO 2022 38 Raw'!AB25</f>
        <v>7.1375010000000003</v>
      </c>
      <c r="Z35" s="89">
        <f>'AEO 2022 38 Raw'!AC25</f>
        <v>7.2389099999999997</v>
      </c>
      <c r="AA35" s="89">
        <f>'AEO 2022 38 Raw'!AD25</f>
        <v>7.2781450000000003</v>
      </c>
      <c r="AB35" s="89">
        <f>'AEO 2022 38 Raw'!AE25</f>
        <v>7.3882669999999999</v>
      </c>
      <c r="AC35" s="89">
        <f>'AEO 2022 38 Raw'!AF25</f>
        <v>7.4550150000000004</v>
      </c>
      <c r="AD35" s="89">
        <f>'AEO 2022 38 Raw'!AG25</f>
        <v>7.4618539999999998</v>
      </c>
      <c r="AE35" s="89">
        <f>'AEO 2022 38 Raw'!AH25</f>
        <v>7.5268550000000003</v>
      </c>
      <c r="AF35" s="89">
        <f>'AEO 2022 38 Raw'!AI25</f>
        <v>7.5094289999999999</v>
      </c>
      <c r="AG35" s="95">
        <f>'AEO 2022 38 Raw'!AJ25</f>
        <v>3.4000000000000002E-2</v>
      </c>
    </row>
    <row r="36" spans="1:33" ht="15" customHeight="1" x14ac:dyDescent="0.25">
      <c r="A36" s="83" t="s">
        <v>1565</v>
      </c>
      <c r="B36" s="88" t="s">
        <v>1566</v>
      </c>
      <c r="C36" s="89">
        <f>'AEO 2022 38 Raw'!F26</f>
        <v>626.73834199999999</v>
      </c>
      <c r="D36" s="89">
        <f>'AEO 2022 38 Raw'!G26</f>
        <v>627.01330600000006</v>
      </c>
      <c r="E36" s="89">
        <f>'AEO 2022 38 Raw'!H26</f>
        <v>665.03002900000001</v>
      </c>
      <c r="F36" s="89">
        <f>'AEO 2022 38 Raw'!I26</f>
        <v>667.75506600000006</v>
      </c>
      <c r="G36" s="89">
        <f>'AEO 2022 38 Raw'!J26</f>
        <v>639.65643299999999</v>
      </c>
      <c r="H36" s="89">
        <f>'AEO 2022 38 Raw'!K26</f>
        <v>629.11425799999995</v>
      </c>
      <c r="I36" s="89">
        <f>'AEO 2022 38 Raw'!L26</f>
        <v>622.74401899999998</v>
      </c>
      <c r="J36" s="89">
        <f>'AEO 2022 38 Raw'!M26</f>
        <v>626.83557099999996</v>
      </c>
      <c r="K36" s="89">
        <f>'AEO 2022 38 Raw'!N26</f>
        <v>632.96844499999997</v>
      </c>
      <c r="L36" s="89">
        <f>'AEO 2022 38 Raw'!O26</f>
        <v>644.72033699999997</v>
      </c>
      <c r="M36" s="89">
        <f>'AEO 2022 38 Raw'!P26</f>
        <v>651.51196300000004</v>
      </c>
      <c r="N36" s="89">
        <f>'AEO 2022 38 Raw'!Q26</f>
        <v>687.04998799999998</v>
      </c>
      <c r="O36" s="89">
        <f>'AEO 2022 38 Raw'!R26</f>
        <v>710.13922100000002</v>
      </c>
      <c r="P36" s="89">
        <f>'AEO 2022 38 Raw'!S26</f>
        <v>712.91662599999995</v>
      </c>
      <c r="Q36" s="89">
        <f>'AEO 2022 38 Raw'!T26</f>
        <v>715.95062299999995</v>
      </c>
      <c r="R36" s="89">
        <f>'AEO 2022 38 Raw'!U26</f>
        <v>723.36199999999997</v>
      </c>
      <c r="S36" s="89">
        <f>'AEO 2022 38 Raw'!V26</f>
        <v>737.36444100000006</v>
      </c>
      <c r="T36" s="89">
        <f>'AEO 2022 38 Raw'!W26</f>
        <v>759.89739999999995</v>
      </c>
      <c r="U36" s="89">
        <f>'AEO 2022 38 Raw'!X26</f>
        <v>780.36608899999999</v>
      </c>
      <c r="V36" s="89">
        <f>'AEO 2022 38 Raw'!Y26</f>
        <v>806.40118399999994</v>
      </c>
      <c r="W36" s="89">
        <f>'AEO 2022 38 Raw'!Z26</f>
        <v>825.19988999999998</v>
      </c>
      <c r="X36" s="89">
        <f>'AEO 2022 38 Raw'!AA26</f>
        <v>839.224243</v>
      </c>
      <c r="Y36" s="89">
        <f>'AEO 2022 38 Raw'!AB26</f>
        <v>855.501892</v>
      </c>
      <c r="Z36" s="89">
        <f>'AEO 2022 38 Raw'!AC26</f>
        <v>866.77459699999997</v>
      </c>
      <c r="AA36" s="89">
        <f>'AEO 2022 38 Raw'!AD26</f>
        <v>873.11395300000004</v>
      </c>
      <c r="AB36" s="89">
        <f>'AEO 2022 38 Raw'!AE26</f>
        <v>891.62335199999995</v>
      </c>
      <c r="AC36" s="89">
        <f>'AEO 2022 38 Raw'!AF26</f>
        <v>903.71875</v>
      </c>
      <c r="AD36" s="89">
        <f>'AEO 2022 38 Raw'!AG26</f>
        <v>910.93670699999996</v>
      </c>
      <c r="AE36" s="89">
        <f>'AEO 2022 38 Raw'!AH26</f>
        <v>927.72332800000004</v>
      </c>
      <c r="AF36" s="89">
        <f>'AEO 2022 38 Raw'!AI26</f>
        <v>929.20703100000003</v>
      </c>
      <c r="AG36" s="95">
        <f>'AEO 2022 38 Raw'!AJ26</f>
        <v>1.4E-2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1567</v>
      </c>
      <c r="B38" s="88" t="s">
        <v>1350</v>
      </c>
      <c r="C38" s="89">
        <f>'AEO 2022 38 Raw'!F27</f>
        <v>11.746987000000001</v>
      </c>
      <c r="D38" s="89">
        <f>'AEO 2022 38 Raw'!G27</f>
        <v>13.472249</v>
      </c>
      <c r="E38" s="89">
        <f>'AEO 2022 38 Raw'!H27</f>
        <v>14.788416</v>
      </c>
      <c r="F38" s="89">
        <f>'AEO 2022 38 Raw'!I27</f>
        <v>15.384516</v>
      </c>
      <c r="G38" s="89">
        <f>'AEO 2022 38 Raw'!J27</f>
        <v>15.598006</v>
      </c>
      <c r="H38" s="89">
        <f>'AEO 2022 38 Raw'!K27</f>
        <v>15.876053000000001</v>
      </c>
      <c r="I38" s="89">
        <f>'AEO 2022 38 Raw'!L27</f>
        <v>16.171009000000002</v>
      </c>
      <c r="J38" s="89">
        <f>'AEO 2022 38 Raw'!M27</f>
        <v>16.488641999999999</v>
      </c>
      <c r="K38" s="89">
        <f>'AEO 2022 38 Raw'!N27</f>
        <v>16.876179</v>
      </c>
      <c r="L38" s="89">
        <f>'AEO 2022 38 Raw'!O27</f>
        <v>17.399279</v>
      </c>
      <c r="M38" s="89">
        <f>'AEO 2022 38 Raw'!P27</f>
        <v>17.857938999999998</v>
      </c>
      <c r="N38" s="89">
        <f>'AEO 2022 38 Raw'!Q27</f>
        <v>18.531663999999999</v>
      </c>
      <c r="O38" s="89">
        <f>'AEO 2022 38 Raw'!R27</f>
        <v>19.112214999999999</v>
      </c>
      <c r="P38" s="89">
        <f>'AEO 2022 38 Raw'!S27</f>
        <v>19.643305000000002</v>
      </c>
      <c r="Q38" s="89">
        <f>'AEO 2022 38 Raw'!T27</f>
        <v>20.196375</v>
      </c>
      <c r="R38" s="89">
        <f>'AEO 2022 38 Raw'!U27</f>
        <v>20.697823</v>
      </c>
      <c r="S38" s="89">
        <f>'AEO 2022 38 Raw'!V27</f>
        <v>21.187141</v>
      </c>
      <c r="T38" s="89">
        <f>'AEO 2022 38 Raw'!W27</f>
        <v>21.703146</v>
      </c>
      <c r="U38" s="89">
        <f>'AEO 2022 38 Raw'!X27</f>
        <v>22.177455999999999</v>
      </c>
      <c r="V38" s="89">
        <f>'AEO 2022 38 Raw'!Y27</f>
        <v>22.714169999999999</v>
      </c>
      <c r="W38" s="89">
        <f>'AEO 2022 38 Raw'!Z27</f>
        <v>23.287618999999999</v>
      </c>
      <c r="X38" s="89">
        <f>'AEO 2022 38 Raw'!AA27</f>
        <v>23.809956</v>
      </c>
      <c r="Y38" s="89">
        <f>'AEO 2022 38 Raw'!AB27</f>
        <v>24.362717</v>
      </c>
      <c r="Z38" s="89">
        <f>'AEO 2022 38 Raw'!AC27</f>
        <v>24.873922</v>
      </c>
      <c r="AA38" s="89">
        <f>'AEO 2022 38 Raw'!AD27</f>
        <v>25.344545</v>
      </c>
      <c r="AB38" s="89">
        <f>'AEO 2022 38 Raw'!AE27</f>
        <v>25.848886</v>
      </c>
      <c r="AC38" s="89">
        <f>'AEO 2022 38 Raw'!AF27</f>
        <v>26.332108999999999</v>
      </c>
      <c r="AD38" s="89">
        <f>'AEO 2022 38 Raw'!AG27</f>
        <v>26.808083</v>
      </c>
      <c r="AE38" s="89">
        <f>'AEO 2022 38 Raw'!AH27</f>
        <v>27.296935999999999</v>
      </c>
      <c r="AF38" s="89">
        <f>'AEO 2022 38 Raw'!AI27</f>
        <v>27.704445</v>
      </c>
      <c r="AG38" s="95">
        <f>'AEO 2022 38 Raw'!AJ27</f>
        <v>0.03</v>
      </c>
    </row>
    <row r="39" spans="1:33" ht="12" customHeight="1" x14ac:dyDescent="0.25">
      <c r="A39" s="83" t="s">
        <v>1568</v>
      </c>
      <c r="B39" s="35" t="s">
        <v>1347</v>
      </c>
      <c r="C39" s="89">
        <f>'AEO 2022 38 Raw'!F28</f>
        <v>5335.3110349999997</v>
      </c>
      <c r="D39" s="89">
        <f>'AEO 2022 38 Raw'!G28</f>
        <v>4654.1103519999997</v>
      </c>
      <c r="E39" s="89">
        <f>'AEO 2022 38 Raw'!H28</f>
        <v>4496.9658200000003</v>
      </c>
      <c r="F39" s="89">
        <f>'AEO 2022 38 Raw'!I28</f>
        <v>4340.4360349999997</v>
      </c>
      <c r="G39" s="89">
        <f>'AEO 2022 38 Raw'!J28</f>
        <v>4100.8857420000004</v>
      </c>
      <c r="H39" s="89">
        <f>'AEO 2022 38 Raw'!K28</f>
        <v>3962.6616210000002</v>
      </c>
      <c r="I39" s="89">
        <f>'AEO 2022 38 Raw'!L28</f>
        <v>3850.9907229999999</v>
      </c>
      <c r="J39" s="89">
        <f>'AEO 2022 38 Raw'!M28</f>
        <v>3801.6206050000001</v>
      </c>
      <c r="K39" s="89">
        <f>'AEO 2022 38 Raw'!N28</f>
        <v>3750.6621089999999</v>
      </c>
      <c r="L39" s="89">
        <f>'AEO 2022 38 Raw'!O28</f>
        <v>3705.4428710000002</v>
      </c>
      <c r="M39" s="89">
        <f>'AEO 2022 38 Raw'!P28</f>
        <v>3648.3041990000002</v>
      </c>
      <c r="N39" s="89">
        <f>'AEO 2022 38 Raw'!Q28</f>
        <v>3707.438232</v>
      </c>
      <c r="O39" s="89">
        <f>'AEO 2022 38 Raw'!R28</f>
        <v>3715.6301269999999</v>
      </c>
      <c r="P39" s="89">
        <f>'AEO 2022 38 Raw'!S28</f>
        <v>3629.3110350000002</v>
      </c>
      <c r="Q39" s="89">
        <f>'AEO 2022 38 Raw'!T28</f>
        <v>3544.9460450000001</v>
      </c>
      <c r="R39" s="89">
        <f>'AEO 2022 38 Raw'!U28</f>
        <v>3494.8698730000001</v>
      </c>
      <c r="S39" s="89">
        <f>'AEO 2022 38 Raw'!V28</f>
        <v>3480.2451169999999</v>
      </c>
      <c r="T39" s="89">
        <f>'AEO 2022 38 Raw'!W28</f>
        <v>3501.3237300000001</v>
      </c>
      <c r="U39" s="89">
        <f>'AEO 2022 38 Raw'!X28</f>
        <v>3518.7358399999998</v>
      </c>
      <c r="V39" s="89">
        <f>'AEO 2022 38 Raw'!Y28</f>
        <v>3550.211914</v>
      </c>
      <c r="W39" s="89">
        <f>'AEO 2022 38 Raw'!Z28</f>
        <v>3543.5134280000002</v>
      </c>
      <c r="X39" s="89">
        <f>'AEO 2022 38 Raw'!AA28</f>
        <v>3524.6777339999999</v>
      </c>
      <c r="Y39" s="89">
        <f>'AEO 2022 38 Raw'!AB28</f>
        <v>3511.5207519999999</v>
      </c>
      <c r="Z39" s="89">
        <f>'AEO 2022 38 Raw'!AC28</f>
        <v>3484.671875</v>
      </c>
      <c r="AA39" s="89">
        <f>'AEO 2022 38 Raw'!AD28</f>
        <v>3444.9780270000001</v>
      </c>
      <c r="AB39" s="89">
        <f>'AEO 2022 38 Raw'!AE28</f>
        <v>3449.3686520000001</v>
      </c>
      <c r="AC39" s="89">
        <f>'AEO 2022 38 Raw'!AF28</f>
        <v>3432.0026859999998</v>
      </c>
      <c r="AD39" s="89">
        <f>'AEO 2022 38 Raw'!AG28</f>
        <v>3397.9926759999998</v>
      </c>
      <c r="AE39" s="89">
        <f>'AEO 2022 38 Raw'!AH28</f>
        <v>3398.6354980000001</v>
      </c>
      <c r="AF39" s="89">
        <f>'AEO 2022 38 Raw'!AI28</f>
        <v>3354</v>
      </c>
      <c r="AG39" s="95">
        <f>'AEO 2022 38 Raw'!AJ28</f>
        <v>-1.6E-2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1569</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1570</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1571</v>
      </c>
      <c r="B43" s="88" t="s">
        <v>1531</v>
      </c>
      <c r="C43" s="89">
        <f>'AEO 2022 38 Raw'!F31</f>
        <v>8724.5283199999994</v>
      </c>
      <c r="D43" s="89">
        <f>'AEO 2022 38 Raw'!G31</f>
        <v>7939.5649409999996</v>
      </c>
      <c r="E43" s="89">
        <f>'AEO 2022 38 Raw'!H31</f>
        <v>8116.8813479999999</v>
      </c>
      <c r="F43" s="89">
        <f>'AEO 2022 38 Raw'!I31</f>
        <v>8314.5390619999998</v>
      </c>
      <c r="G43" s="89">
        <f>'AEO 2022 38 Raw'!J31</f>
        <v>8323.5039059999999</v>
      </c>
      <c r="H43" s="89">
        <f>'AEO 2022 38 Raw'!K31</f>
        <v>8322.1757809999999</v>
      </c>
      <c r="I43" s="89">
        <f>'AEO 2022 38 Raw'!L31</f>
        <v>8213.2363280000009</v>
      </c>
      <c r="J43" s="89">
        <f>'AEO 2022 38 Raw'!M31</f>
        <v>8182.4931640000004</v>
      </c>
      <c r="K43" s="89">
        <f>'AEO 2022 38 Raw'!N31</f>
        <v>8148.5395509999998</v>
      </c>
      <c r="L43" s="89">
        <f>'AEO 2022 38 Raw'!O31</f>
        <v>8039.1225590000004</v>
      </c>
      <c r="M43" s="89">
        <f>'AEO 2022 38 Raw'!P31</f>
        <v>7956.1635740000002</v>
      </c>
      <c r="N43" s="89">
        <f>'AEO 2022 38 Raw'!Q31</f>
        <v>7892.4267579999996</v>
      </c>
      <c r="O43" s="89">
        <f>'AEO 2022 38 Raw'!R31</f>
        <v>7877.8208009999998</v>
      </c>
      <c r="P43" s="89">
        <f>'AEO 2022 38 Raw'!S31</f>
        <v>7680.5063479999999</v>
      </c>
      <c r="Q43" s="89">
        <f>'AEO 2022 38 Raw'!T31</f>
        <v>7491.6279299999997</v>
      </c>
      <c r="R43" s="89">
        <f>'AEO 2022 38 Raw'!U31</f>
        <v>7401.828125</v>
      </c>
      <c r="S43" s="89">
        <f>'AEO 2022 38 Raw'!V31</f>
        <v>7379.4506840000004</v>
      </c>
      <c r="T43" s="89">
        <f>'AEO 2022 38 Raw'!W31</f>
        <v>7421.5366210000002</v>
      </c>
      <c r="U43" s="89">
        <f>'AEO 2022 38 Raw'!X31</f>
        <v>7516.1909180000002</v>
      </c>
      <c r="V43" s="89">
        <f>'AEO 2022 38 Raw'!Y31</f>
        <v>7545.408203</v>
      </c>
      <c r="W43" s="89">
        <f>'AEO 2022 38 Raw'!Z31</f>
        <v>7531.5078119999998</v>
      </c>
      <c r="X43" s="89">
        <f>'AEO 2022 38 Raw'!AA31</f>
        <v>7480.3242190000001</v>
      </c>
      <c r="Y43" s="89">
        <f>'AEO 2022 38 Raw'!AB31</f>
        <v>7421.3354490000002</v>
      </c>
      <c r="Z43" s="89">
        <f>'AEO 2022 38 Raw'!AC31</f>
        <v>7365.7758789999998</v>
      </c>
      <c r="AA43" s="89">
        <f>'AEO 2022 38 Raw'!AD31</f>
        <v>7297.7700199999999</v>
      </c>
      <c r="AB43" s="89">
        <f>'AEO 2022 38 Raw'!AE31</f>
        <v>7308.1538090000004</v>
      </c>
      <c r="AC43" s="89">
        <f>'AEO 2022 38 Raw'!AF31</f>
        <v>7296.1381840000004</v>
      </c>
      <c r="AD43" s="89">
        <f>'AEO 2022 38 Raw'!AG31</f>
        <v>7261.7114259999998</v>
      </c>
      <c r="AE43" s="89">
        <f>'AEO 2022 38 Raw'!AH31</f>
        <v>7295.6362300000001</v>
      </c>
      <c r="AF43" s="89">
        <f>'AEO 2022 38 Raw'!AI31</f>
        <v>7308.4360349999997</v>
      </c>
      <c r="AG43" s="95">
        <f>'AEO 2022 38 Raw'!AJ31</f>
        <v>-6.0000000000000001E-3</v>
      </c>
    </row>
    <row r="44" spans="1:33" ht="12" customHeight="1" x14ac:dyDescent="0.25">
      <c r="A44" s="83" t="s">
        <v>1572</v>
      </c>
      <c r="B44" s="88" t="s">
        <v>1533</v>
      </c>
      <c r="C44" s="89">
        <f>'AEO 2022 38 Raw'!F32</f>
        <v>46.418770000000002</v>
      </c>
      <c r="D44" s="89">
        <f>'AEO 2022 38 Raw'!G32</f>
        <v>51.253639</v>
      </c>
      <c r="E44" s="89">
        <f>'AEO 2022 38 Raw'!H32</f>
        <v>54.700763999999999</v>
      </c>
      <c r="F44" s="89">
        <f>'AEO 2022 38 Raw'!I32</f>
        <v>52.197566999999999</v>
      </c>
      <c r="G44" s="89">
        <f>'AEO 2022 38 Raw'!J32</f>
        <v>51.239521000000003</v>
      </c>
      <c r="H44" s="89">
        <f>'AEO 2022 38 Raw'!K32</f>
        <v>51.580734</v>
      </c>
      <c r="I44" s="89">
        <f>'AEO 2022 38 Raw'!L32</f>
        <v>51.742249000000001</v>
      </c>
      <c r="J44" s="89">
        <f>'AEO 2022 38 Raw'!M32</f>
        <v>52.058838000000002</v>
      </c>
      <c r="K44" s="89">
        <f>'AEO 2022 38 Raw'!N32</f>
        <v>51.945</v>
      </c>
      <c r="L44" s="89">
        <f>'AEO 2022 38 Raw'!O32</f>
        <v>52.957183999999998</v>
      </c>
      <c r="M44" s="89">
        <f>'AEO 2022 38 Raw'!P32</f>
        <v>52.219420999999997</v>
      </c>
      <c r="N44" s="89">
        <f>'AEO 2022 38 Raw'!Q32</f>
        <v>53.612389</v>
      </c>
      <c r="O44" s="89">
        <f>'AEO 2022 38 Raw'!R32</f>
        <v>54.034382000000001</v>
      </c>
      <c r="P44" s="89">
        <f>'AEO 2022 38 Raw'!S32</f>
        <v>53.363276999999997</v>
      </c>
      <c r="Q44" s="89">
        <f>'AEO 2022 38 Raw'!T32</f>
        <v>52.099303999999997</v>
      </c>
      <c r="R44" s="89">
        <f>'AEO 2022 38 Raw'!U32</f>
        <v>51.40202</v>
      </c>
      <c r="S44" s="89">
        <f>'AEO 2022 38 Raw'!V32</f>
        <v>50.977820999999999</v>
      </c>
      <c r="T44" s="89">
        <f>'AEO 2022 38 Raw'!W32</f>
        <v>51.689278000000002</v>
      </c>
      <c r="U44" s="89">
        <f>'AEO 2022 38 Raw'!X32</f>
        <v>51.969776000000003</v>
      </c>
      <c r="V44" s="89">
        <f>'AEO 2022 38 Raw'!Y32</f>
        <v>53.049380999999997</v>
      </c>
      <c r="W44" s="89">
        <f>'AEO 2022 38 Raw'!Z32</f>
        <v>53.070942000000002</v>
      </c>
      <c r="X44" s="89">
        <f>'AEO 2022 38 Raw'!AA32</f>
        <v>53.386406000000001</v>
      </c>
      <c r="Y44" s="89">
        <f>'AEO 2022 38 Raw'!AB32</f>
        <v>53.157027999999997</v>
      </c>
      <c r="Z44" s="89">
        <f>'AEO 2022 38 Raw'!AC32</f>
        <v>52.364654999999999</v>
      </c>
      <c r="AA44" s="89">
        <f>'AEO 2022 38 Raw'!AD32</f>
        <v>52.270598999999997</v>
      </c>
      <c r="AB44" s="89">
        <f>'AEO 2022 38 Raw'!AE32</f>
        <v>52.341468999999996</v>
      </c>
      <c r="AC44" s="89">
        <f>'AEO 2022 38 Raw'!AF32</f>
        <v>52.742237000000003</v>
      </c>
      <c r="AD44" s="89">
        <f>'AEO 2022 38 Raw'!AG32</f>
        <v>53.071174999999997</v>
      </c>
      <c r="AE44" s="89">
        <f>'AEO 2022 38 Raw'!AH32</f>
        <v>53.468131999999997</v>
      </c>
      <c r="AF44" s="89">
        <f>'AEO 2022 38 Raw'!AI32</f>
        <v>53.209235999999997</v>
      </c>
      <c r="AG44" s="95">
        <f>'AEO 2022 38 Raw'!AJ32</f>
        <v>5.0000000000000001E-3</v>
      </c>
    </row>
    <row r="45" spans="1:33" ht="12" customHeight="1" x14ac:dyDescent="0.25">
      <c r="A45" s="83" t="s">
        <v>1573</v>
      </c>
      <c r="B45" s="88" t="s">
        <v>1574</v>
      </c>
      <c r="C45" s="89">
        <f>'AEO 2022 38 Raw'!F33</f>
        <v>8770.9472659999992</v>
      </c>
      <c r="D45" s="89">
        <f>'AEO 2022 38 Raw'!G33</f>
        <v>7990.8183589999999</v>
      </c>
      <c r="E45" s="89">
        <f>'AEO 2022 38 Raw'!H33</f>
        <v>8171.5820309999999</v>
      </c>
      <c r="F45" s="89">
        <f>'AEO 2022 38 Raw'!I33</f>
        <v>8366.7363280000009</v>
      </c>
      <c r="G45" s="89">
        <f>'AEO 2022 38 Raw'!J33</f>
        <v>8374.7431639999995</v>
      </c>
      <c r="H45" s="89">
        <f>'AEO 2022 38 Raw'!K33</f>
        <v>8373.7568360000005</v>
      </c>
      <c r="I45" s="89">
        <f>'AEO 2022 38 Raw'!L33</f>
        <v>8264.9785159999992</v>
      </c>
      <c r="J45" s="89">
        <f>'AEO 2022 38 Raw'!M33</f>
        <v>8234.5517579999996</v>
      </c>
      <c r="K45" s="89">
        <f>'AEO 2022 38 Raw'!N33</f>
        <v>8200.484375</v>
      </c>
      <c r="L45" s="89">
        <f>'AEO 2022 38 Raw'!O33</f>
        <v>8092.0795900000003</v>
      </c>
      <c r="M45" s="89">
        <f>'AEO 2022 38 Raw'!P33</f>
        <v>8008.3828119999998</v>
      </c>
      <c r="N45" s="89">
        <f>'AEO 2022 38 Raw'!Q33</f>
        <v>7946.0390619999998</v>
      </c>
      <c r="O45" s="89">
        <f>'AEO 2022 38 Raw'!R33</f>
        <v>7931.8549800000001</v>
      </c>
      <c r="P45" s="89">
        <f>'AEO 2022 38 Raw'!S33</f>
        <v>7733.8696289999998</v>
      </c>
      <c r="Q45" s="89">
        <f>'AEO 2022 38 Raw'!T33</f>
        <v>7543.7270509999998</v>
      </c>
      <c r="R45" s="89">
        <f>'AEO 2022 38 Raw'!U33</f>
        <v>7453.2299800000001</v>
      </c>
      <c r="S45" s="89">
        <f>'AEO 2022 38 Raw'!V33</f>
        <v>7430.4287109999996</v>
      </c>
      <c r="T45" s="89">
        <f>'AEO 2022 38 Raw'!W33</f>
        <v>7473.2260740000002</v>
      </c>
      <c r="U45" s="89">
        <f>'AEO 2022 38 Raw'!X33</f>
        <v>7568.1606449999999</v>
      </c>
      <c r="V45" s="89">
        <f>'AEO 2022 38 Raw'!Y33</f>
        <v>7598.4575199999999</v>
      </c>
      <c r="W45" s="89">
        <f>'AEO 2022 38 Raw'!Z33</f>
        <v>7584.5786129999997</v>
      </c>
      <c r="X45" s="89">
        <f>'AEO 2022 38 Raw'!AA33</f>
        <v>7533.7104490000002</v>
      </c>
      <c r="Y45" s="89">
        <f>'AEO 2022 38 Raw'!AB33</f>
        <v>7474.4926759999998</v>
      </c>
      <c r="Z45" s="89">
        <f>'AEO 2022 38 Raw'!AC33</f>
        <v>7418.140625</v>
      </c>
      <c r="AA45" s="89">
        <f>'AEO 2022 38 Raw'!AD33</f>
        <v>7350.0405270000001</v>
      </c>
      <c r="AB45" s="89">
        <f>'AEO 2022 38 Raw'!AE33</f>
        <v>7360.4951170000004</v>
      </c>
      <c r="AC45" s="89">
        <f>'AEO 2022 38 Raw'!AF33</f>
        <v>7348.8803710000002</v>
      </c>
      <c r="AD45" s="89">
        <f>'AEO 2022 38 Raw'!AG33</f>
        <v>7314.7827150000003</v>
      </c>
      <c r="AE45" s="89">
        <f>'AEO 2022 38 Raw'!AH33</f>
        <v>7349.1044920000004</v>
      </c>
      <c r="AF45" s="89">
        <f>'AEO 2022 38 Raw'!AI33</f>
        <v>7361.6455079999996</v>
      </c>
      <c r="AG45" s="95">
        <f>'AEO 2022 38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1575</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1576</v>
      </c>
      <c r="B48" s="88" t="s">
        <v>1538</v>
      </c>
      <c r="C48" s="89">
        <f>'AEO 2022 38 Raw'!F35</f>
        <v>596.27099599999997</v>
      </c>
      <c r="D48" s="89">
        <f>'AEO 2022 38 Raw'!G35</f>
        <v>546.36578399999996</v>
      </c>
      <c r="E48" s="89">
        <f>'AEO 2022 38 Raw'!H35</f>
        <v>560.06811500000003</v>
      </c>
      <c r="F48" s="89">
        <f>'AEO 2022 38 Raw'!I35</f>
        <v>574.928406</v>
      </c>
      <c r="G48" s="89">
        <f>'AEO 2022 38 Raw'!J35</f>
        <v>576.18988000000002</v>
      </c>
      <c r="H48" s="89">
        <f>'AEO 2022 38 Raw'!K35</f>
        <v>576.79669200000001</v>
      </c>
      <c r="I48" s="89">
        <f>'AEO 2022 38 Raw'!L35</f>
        <v>569.94995100000006</v>
      </c>
      <c r="J48" s="89">
        <f>'AEO 2022 38 Raw'!M35</f>
        <v>568.57684300000005</v>
      </c>
      <c r="K48" s="89">
        <f>'AEO 2022 38 Raw'!N35</f>
        <v>566.88085899999999</v>
      </c>
      <c r="L48" s="89">
        <f>'AEO 2022 38 Raw'!O35</f>
        <v>560.06951900000001</v>
      </c>
      <c r="M48" s="89">
        <f>'AEO 2022 38 Raw'!P35</f>
        <v>554.92858899999999</v>
      </c>
      <c r="N48" s="89">
        <f>'AEO 2022 38 Raw'!Q35</f>
        <v>552.00311299999998</v>
      </c>
      <c r="O48" s="89">
        <f>'AEO 2022 38 Raw'!R35</f>
        <v>551.68054199999995</v>
      </c>
      <c r="P48" s="89">
        <f>'AEO 2022 38 Raw'!S35</f>
        <v>538.38372800000002</v>
      </c>
      <c r="Q48" s="89">
        <f>'AEO 2022 38 Raw'!T35</f>
        <v>525.73877000000005</v>
      </c>
      <c r="R48" s="89">
        <f>'AEO 2022 38 Raw'!U35</f>
        <v>519.98260500000004</v>
      </c>
      <c r="S48" s="89">
        <f>'AEO 2022 38 Raw'!V35</f>
        <v>519.21203600000001</v>
      </c>
      <c r="T48" s="89">
        <f>'AEO 2022 38 Raw'!W35</f>
        <v>522.88903800000003</v>
      </c>
      <c r="U48" s="89">
        <f>'AEO 2022 38 Raw'!X35</f>
        <v>529.97515899999996</v>
      </c>
      <c r="V48" s="89">
        <f>'AEO 2022 38 Raw'!Y35</f>
        <v>532.82470699999999</v>
      </c>
      <c r="W48" s="89">
        <f>'AEO 2022 38 Raw'!Z35</f>
        <v>532.42767300000003</v>
      </c>
      <c r="X48" s="89">
        <f>'AEO 2022 38 Raw'!AA35</f>
        <v>529.45483400000001</v>
      </c>
      <c r="Y48" s="89">
        <f>'AEO 2022 38 Raw'!AB35</f>
        <v>525.90850799999998</v>
      </c>
      <c r="Z48" s="89">
        <f>'AEO 2022 38 Raw'!AC35</f>
        <v>522.56658900000002</v>
      </c>
      <c r="AA48" s="89">
        <f>'AEO 2022 38 Raw'!AD35</f>
        <v>518.38085899999999</v>
      </c>
      <c r="AB48" s="89">
        <f>'AEO 2022 38 Raw'!AE35</f>
        <v>519.85076900000001</v>
      </c>
      <c r="AC48" s="89">
        <f>'AEO 2022 38 Raw'!AF35</f>
        <v>519.60534700000005</v>
      </c>
      <c r="AD48" s="89">
        <f>'AEO 2022 38 Raw'!AG35</f>
        <v>517.68316700000003</v>
      </c>
      <c r="AE48" s="89">
        <f>'AEO 2022 38 Raw'!AH35</f>
        <v>520.55609100000004</v>
      </c>
      <c r="AF48" s="89">
        <f>'AEO 2022 38 Raw'!AI35</f>
        <v>521.65747099999999</v>
      </c>
      <c r="AG48" s="95">
        <f>'AEO 2022 38 Raw'!AJ35</f>
        <v>-5.0000000000000001E-3</v>
      </c>
    </row>
    <row r="49" spans="1:33" ht="12" customHeight="1" x14ac:dyDescent="0.25">
      <c r="A49" s="83" t="s">
        <v>1577</v>
      </c>
      <c r="B49" s="88" t="s">
        <v>1540</v>
      </c>
      <c r="C49" s="89">
        <f>'AEO 2022 38 Raw'!F36</f>
        <v>9.3778E-2</v>
      </c>
      <c r="D49" s="89">
        <f>'AEO 2022 38 Raw'!G36</f>
        <v>8.4561999999999998E-2</v>
      </c>
      <c r="E49" s="89">
        <f>'AEO 2022 38 Raw'!H36</f>
        <v>8.3866999999999997E-2</v>
      </c>
      <c r="F49" s="89">
        <f>'AEO 2022 38 Raw'!I36</f>
        <v>8.2933999999999994E-2</v>
      </c>
      <c r="G49" s="89">
        <f>'AEO 2022 38 Raw'!J36</f>
        <v>7.9842999999999997E-2</v>
      </c>
      <c r="H49" s="89">
        <f>'AEO 2022 38 Raw'!K36</f>
        <v>7.6699000000000003E-2</v>
      </c>
      <c r="I49" s="89">
        <f>'AEO 2022 38 Raw'!L36</f>
        <v>7.2664999999999993E-2</v>
      </c>
      <c r="J49" s="89">
        <f>'AEO 2022 38 Raw'!M36</f>
        <v>6.9365999999999997E-2</v>
      </c>
      <c r="K49" s="89">
        <f>'AEO 2022 38 Raw'!N36</f>
        <v>6.6087999999999994E-2</v>
      </c>
      <c r="L49" s="89">
        <f>'AEO 2022 38 Raw'!O36</f>
        <v>6.2316000000000003E-2</v>
      </c>
      <c r="M49" s="89">
        <f>'AEO 2022 38 Raw'!P36</f>
        <v>5.8749999999999997E-2</v>
      </c>
      <c r="N49" s="89">
        <f>'AEO 2022 38 Raw'!Q36</f>
        <v>5.5550000000000002E-2</v>
      </c>
      <c r="O49" s="89">
        <f>'AEO 2022 38 Raw'!R36</f>
        <v>5.2555999999999999E-2</v>
      </c>
      <c r="P49" s="89">
        <f>'AEO 2022 38 Raw'!S36</f>
        <v>4.8385999999999998E-2</v>
      </c>
      <c r="Q49" s="89">
        <f>'AEO 2022 38 Raw'!T36</f>
        <v>4.4403999999999999E-2</v>
      </c>
      <c r="R49" s="89">
        <f>'AEO 2022 38 Raw'!U36</f>
        <v>4.1073999999999999E-2</v>
      </c>
      <c r="S49" s="89">
        <f>'AEO 2022 38 Raw'!V36</f>
        <v>3.8148000000000001E-2</v>
      </c>
      <c r="T49" s="89">
        <f>'AEO 2022 38 Raw'!W36</f>
        <v>3.5541000000000003E-2</v>
      </c>
      <c r="U49" s="89">
        <f>'AEO 2022 38 Raw'!X36</f>
        <v>3.3077000000000002E-2</v>
      </c>
      <c r="V49" s="89">
        <f>'AEO 2022 38 Raw'!Y36</f>
        <v>3.0315999999999999E-2</v>
      </c>
      <c r="W49" s="89">
        <f>'AEO 2022 38 Raw'!Z36</f>
        <v>2.7324000000000001E-2</v>
      </c>
      <c r="X49" s="89">
        <f>'AEO 2022 38 Raw'!AA36</f>
        <v>2.4208E-2</v>
      </c>
      <c r="Y49" s="89">
        <f>'AEO 2022 38 Raw'!AB36</f>
        <v>2.1094999999999999E-2</v>
      </c>
      <c r="Z49" s="89">
        <f>'AEO 2022 38 Raw'!AC36</f>
        <v>1.7999999999999999E-2</v>
      </c>
      <c r="AA49" s="89">
        <f>'AEO 2022 38 Raw'!AD36</f>
        <v>1.4900999999999999E-2</v>
      </c>
      <c r="AB49" s="89">
        <f>'AEO 2022 38 Raw'!AE36</f>
        <v>1.1975E-2</v>
      </c>
      <c r="AC49" s="89">
        <f>'AEO 2022 38 Raw'!AF36</f>
        <v>8.9910000000000007E-3</v>
      </c>
      <c r="AD49" s="89">
        <f>'AEO 2022 38 Raw'!AG36</f>
        <v>5.9810000000000002E-3</v>
      </c>
      <c r="AE49" s="89">
        <f>'AEO 2022 38 Raw'!AH36</f>
        <v>3.0119999999999999E-3</v>
      </c>
      <c r="AF49" s="89">
        <f>'AEO 2022 38 Raw'!AI36</f>
        <v>0</v>
      </c>
      <c r="AG49" s="95" t="str">
        <f>'AEO 2022 38 Raw'!AJ36</f>
        <v>- -</v>
      </c>
    </row>
    <row r="50" spans="1:33" ht="15" customHeight="1" x14ac:dyDescent="0.25">
      <c r="A50" s="83" t="s">
        <v>1578</v>
      </c>
      <c r="B50" s="88" t="s">
        <v>1542</v>
      </c>
      <c r="C50" s="89">
        <f>'AEO 2022 38 Raw'!F37</f>
        <v>28.579189</v>
      </c>
      <c r="D50" s="89">
        <f>'AEO 2022 38 Raw'!G37</f>
        <v>37.799796999999998</v>
      </c>
      <c r="E50" s="89">
        <f>'AEO 2022 38 Raw'!H37</f>
        <v>46.339046000000003</v>
      </c>
      <c r="F50" s="89">
        <f>'AEO 2022 38 Raw'!I37</f>
        <v>54.261100999999996</v>
      </c>
      <c r="G50" s="89">
        <f>'AEO 2022 38 Raw'!J37</f>
        <v>58.176040999999998</v>
      </c>
      <c r="H50" s="89">
        <f>'AEO 2022 38 Raw'!K37</f>
        <v>61.655929999999998</v>
      </c>
      <c r="I50" s="89">
        <f>'AEO 2022 38 Raw'!L37</f>
        <v>64.917702000000006</v>
      </c>
      <c r="J50" s="89">
        <f>'AEO 2022 38 Raw'!M37</f>
        <v>68.914390999999995</v>
      </c>
      <c r="K50" s="89">
        <f>'AEO 2022 38 Raw'!N37</f>
        <v>73.443618999999998</v>
      </c>
      <c r="L50" s="89">
        <f>'AEO 2022 38 Raw'!O37</f>
        <v>78.091064000000003</v>
      </c>
      <c r="M50" s="89">
        <f>'AEO 2022 38 Raw'!P37</f>
        <v>80.645233000000005</v>
      </c>
      <c r="N50" s="89">
        <f>'AEO 2022 38 Raw'!Q37</f>
        <v>85.000327999999996</v>
      </c>
      <c r="O50" s="89">
        <f>'AEO 2022 38 Raw'!R37</f>
        <v>88.585280999999995</v>
      </c>
      <c r="P50" s="89">
        <f>'AEO 2022 38 Raw'!S37</f>
        <v>89.981232000000006</v>
      </c>
      <c r="Q50" s="89">
        <f>'AEO 2022 38 Raw'!T37</f>
        <v>91.31456</v>
      </c>
      <c r="R50" s="89">
        <f>'AEO 2022 38 Raw'!U37</f>
        <v>93.395668000000001</v>
      </c>
      <c r="S50" s="89">
        <f>'AEO 2022 38 Raw'!V37</f>
        <v>96.163764999999998</v>
      </c>
      <c r="T50" s="89">
        <f>'AEO 2022 38 Raw'!W37</f>
        <v>99.826248000000007</v>
      </c>
      <c r="U50" s="89">
        <f>'AEO 2022 38 Raw'!X37</f>
        <v>103.860428</v>
      </c>
      <c r="V50" s="89">
        <f>'AEO 2022 38 Raw'!Y37</f>
        <v>107.462875</v>
      </c>
      <c r="W50" s="89">
        <f>'AEO 2022 38 Raw'!Z37</f>
        <v>110.179092</v>
      </c>
      <c r="X50" s="89">
        <f>'AEO 2022 38 Raw'!AA37</f>
        <v>112.399666</v>
      </c>
      <c r="Y50" s="89">
        <f>'AEO 2022 38 Raw'!AB37</f>
        <v>114.578751</v>
      </c>
      <c r="Z50" s="89">
        <f>'AEO 2022 38 Raw'!AC37</f>
        <v>116.570374</v>
      </c>
      <c r="AA50" s="89">
        <f>'AEO 2022 38 Raw'!AD37</f>
        <v>118.287209</v>
      </c>
      <c r="AB50" s="89">
        <f>'AEO 2022 38 Raw'!AE37</f>
        <v>121.47287799999999</v>
      </c>
      <c r="AC50" s="89">
        <f>'AEO 2022 38 Raw'!AF37</f>
        <v>124.279961</v>
      </c>
      <c r="AD50" s="89">
        <f>'AEO 2022 38 Raw'!AG37</f>
        <v>126.766396</v>
      </c>
      <c r="AE50" s="89">
        <f>'AEO 2022 38 Raw'!AH37</f>
        <v>130.59278900000001</v>
      </c>
      <c r="AF50" s="89">
        <f>'AEO 2022 38 Raw'!AI37</f>
        <v>133.894745</v>
      </c>
      <c r="AG50" s="95">
        <f>'AEO 2022 38 Raw'!AJ37</f>
        <v>5.5E-2</v>
      </c>
    </row>
    <row r="51" spans="1:33" ht="15" customHeight="1" x14ac:dyDescent="0.25">
      <c r="A51" s="83" t="s">
        <v>1579</v>
      </c>
      <c r="B51" s="88" t="s">
        <v>1544</v>
      </c>
      <c r="C51" s="89">
        <f>'AEO 2022 38 Raw'!F38</f>
        <v>116.33712800000001</v>
      </c>
      <c r="D51" s="89">
        <f>'AEO 2022 38 Raw'!G38</f>
        <v>128.26812699999999</v>
      </c>
      <c r="E51" s="89">
        <f>'AEO 2022 38 Raw'!H38</f>
        <v>155.00762900000001</v>
      </c>
      <c r="F51" s="89">
        <f>'AEO 2022 38 Raw'!I38</f>
        <v>182.89810199999999</v>
      </c>
      <c r="G51" s="89">
        <f>'AEO 2022 38 Raw'!J38</f>
        <v>195.789841</v>
      </c>
      <c r="H51" s="89">
        <f>'AEO 2022 38 Raw'!K38</f>
        <v>205.34196499999999</v>
      </c>
      <c r="I51" s="89">
        <f>'AEO 2022 38 Raw'!L38</f>
        <v>213.27427700000001</v>
      </c>
      <c r="J51" s="89">
        <f>'AEO 2022 38 Raw'!M38</f>
        <v>223.44061300000001</v>
      </c>
      <c r="K51" s="89">
        <f>'AEO 2022 38 Raw'!N38</f>
        <v>236.342468</v>
      </c>
      <c r="L51" s="89">
        <f>'AEO 2022 38 Raw'!O38</f>
        <v>247.95652799999999</v>
      </c>
      <c r="M51" s="89">
        <f>'AEO 2022 38 Raw'!P38</f>
        <v>258.85949699999998</v>
      </c>
      <c r="N51" s="89">
        <f>'AEO 2022 38 Raw'!Q38</f>
        <v>282.15914900000001</v>
      </c>
      <c r="O51" s="89">
        <f>'AEO 2022 38 Raw'!R38</f>
        <v>301.43454000000003</v>
      </c>
      <c r="P51" s="89">
        <f>'AEO 2022 38 Raw'!S38</f>
        <v>312.80041499999999</v>
      </c>
      <c r="Q51" s="89">
        <f>'AEO 2022 38 Raw'!T38</f>
        <v>324.20504799999998</v>
      </c>
      <c r="R51" s="89">
        <f>'AEO 2022 38 Raw'!U38</f>
        <v>337.032623</v>
      </c>
      <c r="S51" s="89">
        <f>'AEO 2022 38 Raw'!V38</f>
        <v>352.85296599999998</v>
      </c>
      <c r="T51" s="89">
        <f>'AEO 2022 38 Raw'!W38</f>
        <v>373.29519699999997</v>
      </c>
      <c r="U51" s="89">
        <f>'AEO 2022 38 Raw'!X38</f>
        <v>393.44055200000003</v>
      </c>
      <c r="V51" s="89">
        <f>'AEO 2022 38 Raw'!Y38</f>
        <v>416.24755900000002</v>
      </c>
      <c r="W51" s="89">
        <f>'AEO 2022 38 Raw'!Z38</f>
        <v>434.52276599999999</v>
      </c>
      <c r="X51" s="89">
        <f>'AEO 2022 38 Raw'!AA38</f>
        <v>451.46810900000003</v>
      </c>
      <c r="Y51" s="89">
        <f>'AEO 2022 38 Raw'!AB38</f>
        <v>469.557098</v>
      </c>
      <c r="Z51" s="89">
        <f>'AEO 2022 38 Raw'!AC38</f>
        <v>484.46343999999999</v>
      </c>
      <c r="AA51" s="89">
        <f>'AEO 2022 38 Raw'!AD38</f>
        <v>496.07870500000001</v>
      </c>
      <c r="AB51" s="89">
        <f>'AEO 2022 38 Raw'!AE38</f>
        <v>515.07562299999995</v>
      </c>
      <c r="AC51" s="89">
        <f>'AEO 2022 38 Raw'!AF38</f>
        <v>530.70703100000003</v>
      </c>
      <c r="AD51" s="89">
        <f>'AEO 2022 38 Raw'!AG38</f>
        <v>543.75414999999998</v>
      </c>
      <c r="AE51" s="89">
        <f>'AEO 2022 38 Raw'!AH38</f>
        <v>562.824341</v>
      </c>
      <c r="AF51" s="89">
        <f>'AEO 2022 38 Raw'!AI38</f>
        <v>573.33343500000001</v>
      </c>
      <c r="AG51" s="95">
        <f>'AEO 2022 38 Raw'!AJ38</f>
        <v>5.7000000000000002E-2</v>
      </c>
    </row>
    <row r="52" spans="1:33" ht="15" customHeight="1" x14ac:dyDescent="0.25">
      <c r="A52" s="83" t="s">
        <v>1580</v>
      </c>
      <c r="B52" s="88" t="s">
        <v>1546</v>
      </c>
      <c r="C52" s="89">
        <f>'AEO 2022 38 Raw'!F39</f>
        <v>55.057670999999999</v>
      </c>
      <c r="D52" s="89">
        <f>'AEO 2022 38 Raw'!G39</f>
        <v>53.127327000000001</v>
      </c>
      <c r="E52" s="89">
        <f>'AEO 2022 38 Raw'!H39</f>
        <v>53.622996999999998</v>
      </c>
      <c r="F52" s="89">
        <f>'AEO 2022 38 Raw'!I39</f>
        <v>53.152264000000002</v>
      </c>
      <c r="G52" s="89">
        <f>'AEO 2022 38 Raw'!J39</f>
        <v>51.774372</v>
      </c>
      <c r="H52" s="89">
        <f>'AEO 2022 38 Raw'!K39</f>
        <v>51.004989999999999</v>
      </c>
      <c r="I52" s="89">
        <f>'AEO 2022 38 Raw'!L39</f>
        <v>50.355651999999999</v>
      </c>
      <c r="J52" s="89">
        <f>'AEO 2022 38 Raw'!M39</f>
        <v>50.621254</v>
      </c>
      <c r="K52" s="89">
        <f>'AEO 2022 38 Raw'!N39</f>
        <v>51.208556999999999</v>
      </c>
      <c r="L52" s="89">
        <f>'AEO 2022 38 Raw'!O39</f>
        <v>52.072277</v>
      </c>
      <c r="M52" s="89">
        <f>'AEO 2022 38 Raw'!P39</f>
        <v>53.217650999999996</v>
      </c>
      <c r="N52" s="89">
        <f>'AEO 2022 38 Raw'!Q39</f>
        <v>55.713206999999997</v>
      </c>
      <c r="O52" s="89">
        <f>'AEO 2022 38 Raw'!R39</f>
        <v>57.525776</v>
      </c>
      <c r="P52" s="89">
        <f>'AEO 2022 38 Raw'!S39</f>
        <v>58.145057999999999</v>
      </c>
      <c r="Q52" s="89">
        <f>'AEO 2022 38 Raw'!T39</f>
        <v>58.647334999999998</v>
      </c>
      <c r="R52" s="89">
        <f>'AEO 2022 38 Raw'!U39</f>
        <v>59.694374000000003</v>
      </c>
      <c r="S52" s="89">
        <f>'AEO 2022 38 Raw'!V39</f>
        <v>61.187140999999997</v>
      </c>
      <c r="T52" s="89">
        <f>'AEO 2022 38 Raw'!W39</f>
        <v>63.272671000000003</v>
      </c>
      <c r="U52" s="89">
        <f>'AEO 2022 38 Raw'!X39</f>
        <v>65.542450000000002</v>
      </c>
      <c r="V52" s="89">
        <f>'AEO 2022 38 Raw'!Y39</f>
        <v>67.744652000000002</v>
      </c>
      <c r="W52" s="89">
        <f>'AEO 2022 38 Raw'!Z39</f>
        <v>69.149833999999998</v>
      </c>
      <c r="X52" s="89">
        <f>'AEO 2022 38 Raw'!AA39</f>
        <v>70.186065999999997</v>
      </c>
      <c r="Y52" s="89">
        <f>'AEO 2022 38 Raw'!AB39</f>
        <v>71.208481000000006</v>
      </c>
      <c r="Z52" s="89">
        <f>'AEO 2022 38 Raw'!AC39</f>
        <v>71.972328000000005</v>
      </c>
      <c r="AA52" s="89">
        <f>'AEO 2022 38 Raw'!AD39</f>
        <v>72.425597999999994</v>
      </c>
      <c r="AB52" s="89">
        <f>'AEO 2022 38 Raw'!AE39</f>
        <v>73.737701000000001</v>
      </c>
      <c r="AC52" s="89">
        <f>'AEO 2022 38 Raw'!AF39</f>
        <v>74.667357999999993</v>
      </c>
      <c r="AD52" s="89">
        <f>'AEO 2022 38 Raw'!AG39</f>
        <v>75.298148999999995</v>
      </c>
      <c r="AE52" s="89">
        <f>'AEO 2022 38 Raw'!AH39</f>
        <v>76.662216000000001</v>
      </c>
      <c r="AF52" s="89">
        <f>'AEO 2022 38 Raw'!AI39</f>
        <v>77.354256000000007</v>
      </c>
      <c r="AG52" s="95">
        <f>'AEO 2022 38 Raw'!AJ39</f>
        <v>1.2E-2</v>
      </c>
    </row>
    <row r="53" spans="1:33" ht="15" customHeight="1" x14ac:dyDescent="0.25">
      <c r="A53" s="83" t="s">
        <v>1581</v>
      </c>
      <c r="B53" s="88" t="s">
        <v>1548</v>
      </c>
      <c r="C53" s="89">
        <f>'AEO 2022 38 Raw'!F40</f>
        <v>36.218811000000002</v>
      </c>
      <c r="D53" s="89">
        <f>'AEO 2022 38 Raw'!G40</f>
        <v>154.586761</v>
      </c>
      <c r="E53" s="89">
        <f>'AEO 2022 38 Raw'!H40</f>
        <v>190.44366500000001</v>
      </c>
      <c r="F53" s="89">
        <f>'AEO 2022 38 Raw'!I40</f>
        <v>194.14935299999999</v>
      </c>
      <c r="G53" s="89">
        <f>'AEO 2022 38 Raw'!J40</f>
        <v>189.67103599999999</v>
      </c>
      <c r="H53" s="89">
        <f>'AEO 2022 38 Raw'!K40</f>
        <v>186.11908</v>
      </c>
      <c r="I53" s="89">
        <f>'AEO 2022 38 Raw'!L40</f>
        <v>182.59335300000001</v>
      </c>
      <c r="J53" s="89">
        <f>'AEO 2022 38 Raw'!M40</f>
        <v>182.38986199999999</v>
      </c>
      <c r="K53" s="89">
        <f>'AEO 2022 38 Raw'!N40</f>
        <v>183.34767199999999</v>
      </c>
      <c r="L53" s="89">
        <f>'AEO 2022 38 Raw'!O40</f>
        <v>185.21614099999999</v>
      </c>
      <c r="M53" s="89">
        <f>'AEO 2022 38 Raw'!P40</f>
        <v>188.22491500000001</v>
      </c>
      <c r="N53" s="89">
        <f>'AEO 2022 38 Raw'!Q40</f>
        <v>195.500427</v>
      </c>
      <c r="O53" s="89">
        <f>'AEO 2022 38 Raw'!R40</f>
        <v>201.602203</v>
      </c>
      <c r="P53" s="89">
        <f>'AEO 2022 38 Raw'!S40</f>
        <v>202.48445100000001</v>
      </c>
      <c r="Q53" s="89">
        <f>'AEO 2022 38 Raw'!T40</f>
        <v>203.07191499999999</v>
      </c>
      <c r="R53" s="89">
        <f>'AEO 2022 38 Raw'!U40</f>
        <v>205.48602299999999</v>
      </c>
      <c r="S53" s="89">
        <f>'AEO 2022 38 Raw'!V40</f>
        <v>209.44358800000001</v>
      </c>
      <c r="T53" s="89">
        <f>'AEO 2022 38 Raw'!W40</f>
        <v>215.51011700000001</v>
      </c>
      <c r="U53" s="89">
        <f>'AEO 2022 38 Raw'!X40</f>
        <v>222.27899199999999</v>
      </c>
      <c r="V53" s="89">
        <f>'AEO 2022 38 Raw'!Y40</f>
        <v>228.56625399999999</v>
      </c>
      <c r="W53" s="89">
        <f>'AEO 2022 38 Raw'!Z40</f>
        <v>232.799881</v>
      </c>
      <c r="X53" s="89">
        <f>'AEO 2022 38 Raw'!AA40</f>
        <v>235.78497300000001</v>
      </c>
      <c r="Y53" s="89">
        <f>'AEO 2022 38 Raw'!AB40</f>
        <v>238.747772</v>
      </c>
      <c r="Z53" s="89">
        <f>'AEO 2022 38 Raw'!AC40</f>
        <v>241.03796399999999</v>
      </c>
      <c r="AA53" s="89">
        <f>'AEO 2022 38 Raw'!AD40</f>
        <v>242.18598900000001</v>
      </c>
      <c r="AB53" s="89">
        <f>'AEO 2022 38 Raw'!AE40</f>
        <v>246.25103799999999</v>
      </c>
      <c r="AC53" s="89">
        <f>'AEO 2022 38 Raw'!AF40</f>
        <v>249.15150499999999</v>
      </c>
      <c r="AD53" s="89">
        <f>'AEO 2022 38 Raw'!AG40</f>
        <v>250.96052599999999</v>
      </c>
      <c r="AE53" s="89">
        <f>'AEO 2022 38 Raw'!AH40</f>
        <v>255.18679800000001</v>
      </c>
      <c r="AF53" s="89">
        <f>'AEO 2022 38 Raw'!AI40</f>
        <v>257.30136099999999</v>
      </c>
      <c r="AG53" s="95">
        <f>'AEO 2022 38 Raw'!AJ40</f>
        <v>7.0000000000000007E-2</v>
      </c>
    </row>
    <row r="54" spans="1:33" ht="15" customHeight="1" x14ac:dyDescent="0.25">
      <c r="A54" s="83" t="s">
        <v>1582</v>
      </c>
      <c r="B54" s="88" t="s">
        <v>1550</v>
      </c>
      <c r="C54" s="89">
        <f>'AEO 2022 38 Raw'!F41</f>
        <v>0</v>
      </c>
      <c r="D54" s="89">
        <f>'AEO 2022 38 Raw'!G41</f>
        <v>0</v>
      </c>
      <c r="E54" s="89">
        <f>'AEO 2022 38 Raw'!H41</f>
        <v>0</v>
      </c>
      <c r="F54" s="89">
        <f>'AEO 2022 38 Raw'!I41</f>
        <v>0</v>
      </c>
      <c r="G54" s="89">
        <f>'AEO 2022 38 Raw'!J41</f>
        <v>0</v>
      </c>
      <c r="H54" s="89">
        <f>'AEO 2022 38 Raw'!K41</f>
        <v>0</v>
      </c>
      <c r="I54" s="89">
        <f>'AEO 2022 38 Raw'!L41</f>
        <v>0</v>
      </c>
      <c r="J54" s="89">
        <f>'AEO 2022 38 Raw'!M41</f>
        <v>0</v>
      </c>
      <c r="K54" s="89">
        <f>'AEO 2022 38 Raw'!N41</f>
        <v>0</v>
      </c>
      <c r="L54" s="89">
        <f>'AEO 2022 38 Raw'!O41</f>
        <v>0</v>
      </c>
      <c r="M54" s="89">
        <f>'AEO 2022 38 Raw'!P41</f>
        <v>0</v>
      </c>
      <c r="N54" s="89">
        <f>'AEO 2022 38 Raw'!Q41</f>
        <v>0</v>
      </c>
      <c r="O54" s="89">
        <f>'AEO 2022 38 Raw'!R41</f>
        <v>0</v>
      </c>
      <c r="P54" s="89">
        <f>'AEO 2022 38 Raw'!S41</f>
        <v>0</v>
      </c>
      <c r="Q54" s="89">
        <f>'AEO 2022 38 Raw'!T41</f>
        <v>0</v>
      </c>
      <c r="R54" s="89">
        <f>'AEO 2022 38 Raw'!U41</f>
        <v>0</v>
      </c>
      <c r="S54" s="89">
        <f>'AEO 2022 38 Raw'!V41</f>
        <v>0</v>
      </c>
      <c r="T54" s="89">
        <f>'AEO 2022 38 Raw'!W41</f>
        <v>0</v>
      </c>
      <c r="U54" s="89">
        <f>'AEO 2022 38 Raw'!X41</f>
        <v>0</v>
      </c>
      <c r="V54" s="89">
        <f>'AEO 2022 38 Raw'!Y41</f>
        <v>0</v>
      </c>
      <c r="W54" s="89">
        <f>'AEO 2022 38 Raw'!Z41</f>
        <v>0</v>
      </c>
      <c r="X54" s="89">
        <f>'AEO 2022 38 Raw'!AA41</f>
        <v>0</v>
      </c>
      <c r="Y54" s="89">
        <f>'AEO 2022 38 Raw'!AB41</f>
        <v>0</v>
      </c>
      <c r="Z54" s="89">
        <f>'AEO 2022 38 Raw'!AC41</f>
        <v>0</v>
      </c>
      <c r="AA54" s="89">
        <f>'AEO 2022 38 Raw'!AD41</f>
        <v>0</v>
      </c>
      <c r="AB54" s="89">
        <f>'AEO 2022 38 Raw'!AE41</f>
        <v>0</v>
      </c>
      <c r="AC54" s="89">
        <f>'AEO 2022 38 Raw'!AF41</f>
        <v>0</v>
      </c>
      <c r="AD54" s="89">
        <f>'AEO 2022 38 Raw'!AG41</f>
        <v>0</v>
      </c>
      <c r="AE54" s="89">
        <f>'AEO 2022 38 Raw'!AH41</f>
        <v>0</v>
      </c>
      <c r="AF54" s="89">
        <f>'AEO 2022 38 Raw'!AI41</f>
        <v>0</v>
      </c>
      <c r="AG54" s="95" t="str">
        <f>'AEO 2022 38 Raw'!AJ41</f>
        <v>- -</v>
      </c>
    </row>
    <row r="55" spans="1:33" ht="15" customHeight="1" x14ac:dyDescent="0.25">
      <c r="A55" s="83" t="s">
        <v>1583</v>
      </c>
      <c r="B55" s="88" t="s">
        <v>1552</v>
      </c>
      <c r="C55" s="89">
        <f>'AEO 2022 38 Raw'!F42</f>
        <v>458.01428199999998</v>
      </c>
      <c r="D55" s="89">
        <f>'AEO 2022 38 Raw'!G42</f>
        <v>501.93493699999999</v>
      </c>
      <c r="E55" s="89">
        <f>'AEO 2022 38 Raw'!H42</f>
        <v>547.27465800000004</v>
      </c>
      <c r="F55" s="89">
        <f>'AEO 2022 38 Raw'!I42</f>
        <v>565.82757600000002</v>
      </c>
      <c r="G55" s="89">
        <f>'AEO 2022 38 Raw'!J42</f>
        <v>565.51458700000001</v>
      </c>
      <c r="H55" s="89">
        <f>'AEO 2022 38 Raw'!K42</f>
        <v>565.17663600000003</v>
      </c>
      <c r="I55" s="89">
        <f>'AEO 2022 38 Raw'!L42</f>
        <v>560.31372099999999</v>
      </c>
      <c r="J55" s="89">
        <f>'AEO 2022 38 Raw'!M42</f>
        <v>561.88214100000005</v>
      </c>
      <c r="K55" s="89">
        <f>'AEO 2022 38 Raw'!N42</f>
        <v>563.16980000000001</v>
      </c>
      <c r="L55" s="89">
        <f>'AEO 2022 38 Raw'!O42</f>
        <v>562.63098100000002</v>
      </c>
      <c r="M55" s="89">
        <f>'AEO 2022 38 Raw'!P42</f>
        <v>562.89172399999995</v>
      </c>
      <c r="N55" s="89">
        <f>'AEO 2022 38 Raw'!Q42</f>
        <v>570.48767099999998</v>
      </c>
      <c r="O55" s="89">
        <f>'AEO 2022 38 Raw'!R42</f>
        <v>576.23821999999996</v>
      </c>
      <c r="P55" s="89">
        <f>'AEO 2022 38 Raw'!S42</f>
        <v>567.89605700000004</v>
      </c>
      <c r="Q55" s="89">
        <f>'AEO 2022 38 Raw'!T42</f>
        <v>558.94799799999998</v>
      </c>
      <c r="R55" s="89">
        <f>'AEO 2022 38 Raw'!U42</f>
        <v>556.03161599999999</v>
      </c>
      <c r="S55" s="89">
        <f>'AEO 2022 38 Raw'!V42</f>
        <v>558.466858</v>
      </c>
      <c r="T55" s="89">
        <f>'AEO 2022 38 Raw'!W42</f>
        <v>566.629639</v>
      </c>
      <c r="U55" s="89">
        <f>'AEO 2022 38 Raw'!X42</f>
        <v>576.86871299999996</v>
      </c>
      <c r="V55" s="89">
        <f>'AEO 2022 38 Raw'!Y42</f>
        <v>585.97894299999996</v>
      </c>
      <c r="W55" s="89">
        <f>'AEO 2022 38 Raw'!Z42</f>
        <v>589.79345699999999</v>
      </c>
      <c r="X55" s="89">
        <f>'AEO 2022 38 Raw'!AA42</f>
        <v>590.86480700000004</v>
      </c>
      <c r="Y55" s="89">
        <f>'AEO 2022 38 Raw'!AB42</f>
        <v>591.52166699999998</v>
      </c>
      <c r="Z55" s="89">
        <f>'AEO 2022 38 Raw'!AC42</f>
        <v>591.03228799999999</v>
      </c>
      <c r="AA55" s="89">
        <f>'AEO 2022 38 Raw'!AD42</f>
        <v>588.61328100000003</v>
      </c>
      <c r="AB55" s="89">
        <f>'AEO 2022 38 Raw'!AE42</f>
        <v>593.19030799999996</v>
      </c>
      <c r="AC55" s="89">
        <f>'AEO 2022 38 Raw'!AF42</f>
        <v>595.053406</v>
      </c>
      <c r="AD55" s="89">
        <f>'AEO 2022 38 Raw'!AG42</f>
        <v>594.78008999999997</v>
      </c>
      <c r="AE55" s="89">
        <f>'AEO 2022 38 Raw'!AH42</f>
        <v>600.26403800000003</v>
      </c>
      <c r="AF55" s="89">
        <f>'AEO 2022 38 Raw'!AI42</f>
        <v>601.24218800000006</v>
      </c>
      <c r="AG55" s="95">
        <f>'AEO 2022 38 Raw'!AJ42</f>
        <v>8.9999999999999993E-3</v>
      </c>
    </row>
    <row r="56" spans="1:33" ht="15" customHeight="1" x14ac:dyDescent="0.25">
      <c r="A56" s="83" t="s">
        <v>1584</v>
      </c>
      <c r="B56" s="88" t="s">
        <v>1554</v>
      </c>
      <c r="C56" s="89">
        <f>'AEO 2022 38 Raw'!F43</f>
        <v>0.110323</v>
      </c>
      <c r="D56" s="89">
        <f>'AEO 2022 38 Raw'!G43</f>
        <v>0.137763</v>
      </c>
      <c r="E56" s="89">
        <f>'AEO 2022 38 Raw'!H43</f>
        <v>0.183253</v>
      </c>
      <c r="F56" s="89">
        <f>'AEO 2022 38 Raw'!I43</f>
        <v>0.23328199999999999</v>
      </c>
      <c r="G56" s="89">
        <f>'AEO 2022 38 Raw'!J43</f>
        <v>0.25928400000000001</v>
      </c>
      <c r="H56" s="89">
        <f>'AEO 2022 38 Raw'!K43</f>
        <v>0.269482</v>
      </c>
      <c r="I56" s="89">
        <f>'AEO 2022 38 Raw'!L43</f>
        <v>0.27029700000000001</v>
      </c>
      <c r="J56" s="89">
        <f>'AEO 2022 38 Raw'!M43</f>
        <v>0.26854499999999998</v>
      </c>
      <c r="K56" s="89">
        <f>'AEO 2022 38 Raw'!N43</f>
        <v>0.26186599999999999</v>
      </c>
      <c r="L56" s="89">
        <f>'AEO 2022 38 Raw'!O43</f>
        <v>0.26164300000000001</v>
      </c>
      <c r="M56" s="89">
        <f>'AEO 2022 38 Raw'!P43</f>
        <v>0.25868000000000002</v>
      </c>
      <c r="N56" s="89">
        <f>'AEO 2022 38 Raw'!Q43</f>
        <v>0.26290200000000002</v>
      </c>
      <c r="O56" s="89">
        <f>'AEO 2022 38 Raw'!R43</f>
        <v>0.26259500000000002</v>
      </c>
      <c r="P56" s="89">
        <f>'AEO 2022 38 Raw'!S43</f>
        <v>0.25814100000000001</v>
      </c>
      <c r="Q56" s="89">
        <f>'AEO 2022 38 Raw'!T43</f>
        <v>0.25338300000000002</v>
      </c>
      <c r="R56" s="89">
        <f>'AEO 2022 38 Raw'!U43</f>
        <v>0.25079400000000002</v>
      </c>
      <c r="S56" s="89">
        <f>'AEO 2022 38 Raw'!V43</f>
        <v>0.25117600000000001</v>
      </c>
      <c r="T56" s="89">
        <f>'AEO 2022 38 Raw'!W43</f>
        <v>0.25495699999999999</v>
      </c>
      <c r="U56" s="89">
        <f>'AEO 2022 38 Raw'!X43</f>
        <v>0.25800600000000001</v>
      </c>
      <c r="V56" s="89">
        <f>'AEO 2022 38 Raw'!Y43</f>
        <v>0.26522499999999999</v>
      </c>
      <c r="W56" s="89">
        <f>'AEO 2022 38 Raw'!Z43</f>
        <v>0.26688400000000001</v>
      </c>
      <c r="X56" s="89">
        <f>'AEO 2022 38 Raw'!AA43</f>
        <v>0.27162900000000001</v>
      </c>
      <c r="Y56" s="89">
        <f>'AEO 2022 38 Raw'!AB43</f>
        <v>0.277702</v>
      </c>
      <c r="Z56" s="89">
        <f>'AEO 2022 38 Raw'!AC43</f>
        <v>0.28060000000000002</v>
      </c>
      <c r="AA56" s="89">
        <f>'AEO 2022 38 Raw'!AD43</f>
        <v>0.28139700000000001</v>
      </c>
      <c r="AB56" s="89">
        <f>'AEO 2022 38 Raw'!AE43</f>
        <v>0.28559200000000001</v>
      </c>
      <c r="AC56" s="89">
        <f>'AEO 2022 38 Raw'!AF43</f>
        <v>0.28731699999999999</v>
      </c>
      <c r="AD56" s="89">
        <f>'AEO 2022 38 Raw'!AG43</f>
        <v>0.28775299999999998</v>
      </c>
      <c r="AE56" s="89">
        <f>'AEO 2022 38 Raw'!AH43</f>
        <v>0.29196899999999998</v>
      </c>
      <c r="AF56" s="89">
        <f>'AEO 2022 38 Raw'!AI43</f>
        <v>0.29115400000000002</v>
      </c>
      <c r="AG56" s="95">
        <f>'AEO 2022 38 Raw'!AJ43</f>
        <v>3.4000000000000002E-2</v>
      </c>
    </row>
    <row r="57" spans="1:33" ht="15" customHeight="1" x14ac:dyDescent="0.25">
      <c r="A57" s="83" t="s">
        <v>1585</v>
      </c>
      <c r="B57" s="88" t="s">
        <v>1556</v>
      </c>
      <c r="C57" s="89">
        <f>'AEO 2022 38 Raw'!F44</f>
        <v>2.1523E-2</v>
      </c>
      <c r="D57" s="89">
        <f>'AEO 2022 38 Raw'!G44</f>
        <v>2.2523000000000001E-2</v>
      </c>
      <c r="E57" s="89">
        <f>'AEO 2022 38 Raw'!H44</f>
        <v>2.3244999999999998E-2</v>
      </c>
      <c r="F57" s="89">
        <f>'AEO 2022 38 Raw'!I44</f>
        <v>2.4621000000000001E-2</v>
      </c>
      <c r="G57" s="89">
        <f>'AEO 2022 38 Raw'!J44</f>
        <v>2.5132999999999999E-2</v>
      </c>
      <c r="H57" s="89">
        <f>'AEO 2022 38 Raw'!K44</f>
        <v>2.5956E-2</v>
      </c>
      <c r="I57" s="89">
        <f>'AEO 2022 38 Raw'!L44</f>
        <v>2.6793999999999998E-2</v>
      </c>
      <c r="J57" s="89">
        <f>'AEO 2022 38 Raw'!M44</f>
        <v>2.7444E-2</v>
      </c>
      <c r="K57" s="89">
        <f>'AEO 2022 38 Raw'!N44</f>
        <v>2.7904000000000002E-2</v>
      </c>
      <c r="L57" s="89">
        <f>'AEO 2022 38 Raw'!O44</f>
        <v>2.8843000000000001E-2</v>
      </c>
      <c r="M57" s="89">
        <f>'AEO 2022 38 Raw'!P44</f>
        <v>2.9156000000000001E-2</v>
      </c>
      <c r="N57" s="89">
        <f>'AEO 2022 38 Raw'!Q44</f>
        <v>3.0003999999999999E-2</v>
      </c>
      <c r="O57" s="89">
        <f>'AEO 2022 38 Raw'!R44</f>
        <v>3.0705E-2</v>
      </c>
      <c r="P57" s="89">
        <f>'AEO 2022 38 Raw'!S44</f>
        <v>3.0901000000000001E-2</v>
      </c>
      <c r="Q57" s="89">
        <f>'AEO 2022 38 Raw'!T44</f>
        <v>3.1073E-2</v>
      </c>
      <c r="R57" s="89">
        <f>'AEO 2022 38 Raw'!U44</f>
        <v>3.1642999999999998E-2</v>
      </c>
      <c r="S57" s="89">
        <f>'AEO 2022 38 Raw'!V44</f>
        <v>3.2497999999999999E-2</v>
      </c>
      <c r="T57" s="89">
        <f>'AEO 2022 38 Raw'!W44</f>
        <v>3.3938999999999997E-2</v>
      </c>
      <c r="U57" s="89">
        <f>'AEO 2022 38 Raw'!X44</f>
        <v>3.4952999999999998E-2</v>
      </c>
      <c r="V57" s="89">
        <f>'AEO 2022 38 Raw'!Y44</f>
        <v>3.7253000000000001E-2</v>
      </c>
      <c r="W57" s="89">
        <f>'AEO 2022 38 Raw'!Z44</f>
        <v>3.8560999999999998E-2</v>
      </c>
      <c r="X57" s="89">
        <f>'AEO 2022 38 Raw'!AA44</f>
        <v>4.0196000000000003E-2</v>
      </c>
      <c r="Y57" s="89">
        <f>'AEO 2022 38 Raw'!AB44</f>
        <v>4.2286999999999998E-2</v>
      </c>
      <c r="Z57" s="89">
        <f>'AEO 2022 38 Raw'!AC44</f>
        <v>4.3834999999999999E-2</v>
      </c>
      <c r="AA57" s="89">
        <f>'AEO 2022 38 Raw'!AD44</f>
        <v>4.5184000000000002E-2</v>
      </c>
      <c r="AB57" s="89">
        <f>'AEO 2022 38 Raw'!AE44</f>
        <v>4.7343000000000003E-2</v>
      </c>
      <c r="AC57" s="89">
        <f>'AEO 2022 38 Raw'!AF44</f>
        <v>4.9064999999999998E-2</v>
      </c>
      <c r="AD57" s="89">
        <f>'AEO 2022 38 Raw'!AG44</f>
        <v>5.0527000000000002E-2</v>
      </c>
      <c r="AE57" s="89">
        <f>'AEO 2022 38 Raw'!AH44</f>
        <v>5.2706999999999997E-2</v>
      </c>
      <c r="AF57" s="89">
        <f>'AEO 2022 38 Raw'!AI44</f>
        <v>5.3215999999999999E-2</v>
      </c>
      <c r="AG57" s="95">
        <f>'AEO 2022 38 Raw'!AJ44</f>
        <v>3.2000000000000001E-2</v>
      </c>
    </row>
    <row r="58" spans="1:33" ht="15" customHeight="1" x14ac:dyDescent="0.25">
      <c r="A58" s="83" t="s">
        <v>1586</v>
      </c>
      <c r="B58" s="88" t="s">
        <v>1558</v>
      </c>
      <c r="C58" s="89">
        <f>'AEO 2022 38 Raw'!F45</f>
        <v>0.454287</v>
      </c>
      <c r="D58" s="89">
        <f>'AEO 2022 38 Raw'!G45</f>
        <v>0.61953199999999997</v>
      </c>
      <c r="E58" s="89">
        <f>'AEO 2022 38 Raw'!H45</f>
        <v>0.69791700000000001</v>
      </c>
      <c r="F58" s="89">
        <f>'AEO 2022 38 Raw'!I45</f>
        <v>0.73194599999999999</v>
      </c>
      <c r="G58" s="89">
        <f>'AEO 2022 38 Raw'!J45</f>
        <v>0.74988699999999997</v>
      </c>
      <c r="H58" s="89">
        <f>'AEO 2022 38 Raw'!K45</f>
        <v>0.77173599999999998</v>
      </c>
      <c r="I58" s="89">
        <f>'AEO 2022 38 Raw'!L45</f>
        <v>0.785443</v>
      </c>
      <c r="J58" s="89">
        <f>'AEO 2022 38 Raw'!M45</f>
        <v>0.79760399999999998</v>
      </c>
      <c r="K58" s="89">
        <f>'AEO 2022 38 Raw'!N45</f>
        <v>0.80721799999999999</v>
      </c>
      <c r="L58" s="89">
        <f>'AEO 2022 38 Raw'!O45</f>
        <v>0.821994</v>
      </c>
      <c r="M58" s="89">
        <f>'AEO 2022 38 Raw'!P45</f>
        <v>0.82895200000000002</v>
      </c>
      <c r="N58" s="89">
        <f>'AEO 2022 38 Raw'!Q45</f>
        <v>0.86267899999999997</v>
      </c>
      <c r="O58" s="89">
        <f>'AEO 2022 38 Raw'!R45</f>
        <v>0.88248800000000005</v>
      </c>
      <c r="P58" s="89">
        <f>'AEO 2022 38 Raw'!S45</f>
        <v>0.88968400000000003</v>
      </c>
      <c r="Q58" s="89">
        <f>'AEO 2022 38 Raw'!T45</f>
        <v>0.89937299999999998</v>
      </c>
      <c r="R58" s="89">
        <f>'AEO 2022 38 Raw'!U45</f>
        <v>0.91783199999999998</v>
      </c>
      <c r="S58" s="89">
        <f>'AEO 2022 38 Raw'!V45</f>
        <v>0.94411299999999998</v>
      </c>
      <c r="T58" s="89">
        <f>'AEO 2022 38 Raw'!W45</f>
        <v>0.98437600000000003</v>
      </c>
      <c r="U58" s="89">
        <f>'AEO 2022 38 Raw'!X45</f>
        <v>1.0265660000000001</v>
      </c>
      <c r="V58" s="89">
        <f>'AEO 2022 38 Raw'!Y45</f>
        <v>1.076635</v>
      </c>
      <c r="W58" s="89">
        <f>'AEO 2022 38 Raw'!Z45</f>
        <v>1.1149789999999999</v>
      </c>
      <c r="X58" s="89">
        <f>'AEO 2022 38 Raw'!AA45</f>
        <v>1.1537139999999999</v>
      </c>
      <c r="Y58" s="89">
        <f>'AEO 2022 38 Raw'!AB45</f>
        <v>1.190774</v>
      </c>
      <c r="Z58" s="89">
        <f>'AEO 2022 38 Raw'!AC45</f>
        <v>1.2256609999999999</v>
      </c>
      <c r="AA58" s="89">
        <f>'AEO 2022 38 Raw'!AD45</f>
        <v>1.2712019999999999</v>
      </c>
      <c r="AB58" s="89">
        <f>'AEO 2022 38 Raw'!AE45</f>
        <v>1.3486309999999999</v>
      </c>
      <c r="AC58" s="89">
        <f>'AEO 2022 38 Raw'!AF45</f>
        <v>1.4238010000000001</v>
      </c>
      <c r="AD58" s="89">
        <f>'AEO 2022 38 Raw'!AG45</f>
        <v>1.489571</v>
      </c>
      <c r="AE58" s="89">
        <f>'AEO 2022 38 Raw'!AH45</f>
        <v>1.572449</v>
      </c>
      <c r="AF58" s="89">
        <f>'AEO 2022 38 Raw'!AI45</f>
        <v>1.6329180000000001</v>
      </c>
      <c r="AG58" s="95">
        <f>'AEO 2022 38 Raw'!AJ45</f>
        <v>4.4999999999999998E-2</v>
      </c>
    </row>
    <row r="59" spans="1:33" ht="15" customHeight="1" x14ac:dyDescent="0.25">
      <c r="A59" s="83" t="s">
        <v>1587</v>
      </c>
      <c r="B59" s="88" t="s">
        <v>1560</v>
      </c>
      <c r="C59" s="89">
        <f>'AEO 2022 38 Raw'!F46</f>
        <v>5.8349999999999999E-3</v>
      </c>
      <c r="D59" s="89">
        <f>'AEO 2022 38 Raw'!G46</f>
        <v>5.803E-3</v>
      </c>
      <c r="E59" s="89">
        <f>'AEO 2022 38 Raw'!H46</f>
        <v>6.4859999999999996E-3</v>
      </c>
      <c r="F59" s="89">
        <f>'AEO 2022 38 Raw'!I46</f>
        <v>6.6709999999999998E-3</v>
      </c>
      <c r="G59" s="89">
        <f>'AEO 2022 38 Raw'!J46</f>
        <v>6.7279999999999996E-3</v>
      </c>
      <c r="H59" s="89">
        <f>'AEO 2022 38 Raw'!K46</f>
        <v>6.8190000000000004E-3</v>
      </c>
      <c r="I59" s="89">
        <f>'AEO 2022 38 Raw'!L46</f>
        <v>6.8370000000000002E-3</v>
      </c>
      <c r="J59" s="89">
        <f>'AEO 2022 38 Raw'!M46</f>
        <v>6.7780000000000002E-3</v>
      </c>
      <c r="K59" s="89">
        <f>'AEO 2022 38 Raw'!N46</f>
        <v>6.7070000000000003E-3</v>
      </c>
      <c r="L59" s="89">
        <f>'AEO 2022 38 Raw'!O46</f>
        <v>6.7419999999999997E-3</v>
      </c>
      <c r="M59" s="89">
        <f>'AEO 2022 38 Raw'!P46</f>
        <v>6.6670000000000002E-3</v>
      </c>
      <c r="N59" s="89">
        <f>'AEO 2022 38 Raw'!Q46</f>
        <v>7.0340000000000003E-3</v>
      </c>
      <c r="O59" s="89">
        <f>'AEO 2022 38 Raw'!R46</f>
        <v>7.0559999999999998E-3</v>
      </c>
      <c r="P59" s="89">
        <f>'AEO 2022 38 Raw'!S46</f>
        <v>7.0060000000000001E-3</v>
      </c>
      <c r="Q59" s="89">
        <f>'AEO 2022 38 Raw'!T46</f>
        <v>7.0140000000000003E-3</v>
      </c>
      <c r="R59" s="89">
        <f>'AEO 2022 38 Raw'!U46</f>
        <v>7.0619999999999997E-3</v>
      </c>
      <c r="S59" s="89">
        <f>'AEO 2022 38 Raw'!V46</f>
        <v>7.123E-3</v>
      </c>
      <c r="T59" s="89">
        <f>'AEO 2022 38 Raw'!W46</f>
        <v>7.3049999999999999E-3</v>
      </c>
      <c r="U59" s="89">
        <f>'AEO 2022 38 Raw'!X46</f>
        <v>7.45E-3</v>
      </c>
      <c r="V59" s="89">
        <f>'AEO 2022 38 Raw'!Y46</f>
        <v>7.7349999999999997E-3</v>
      </c>
      <c r="W59" s="89">
        <f>'AEO 2022 38 Raw'!Z46</f>
        <v>7.8759999999999993E-3</v>
      </c>
      <c r="X59" s="89">
        <f>'AEO 2022 38 Raw'!AA46</f>
        <v>8.0409999999999995E-3</v>
      </c>
      <c r="Y59" s="89">
        <f>'AEO 2022 38 Raw'!AB46</f>
        <v>8.1890000000000001E-3</v>
      </c>
      <c r="Z59" s="89">
        <f>'AEO 2022 38 Raw'!AC46</f>
        <v>8.2909999999999998E-3</v>
      </c>
      <c r="AA59" s="89">
        <f>'AEO 2022 38 Raw'!AD46</f>
        <v>8.4980000000000003E-3</v>
      </c>
      <c r="AB59" s="89">
        <f>'AEO 2022 38 Raw'!AE46</f>
        <v>8.9510000000000006E-3</v>
      </c>
      <c r="AC59" s="89">
        <f>'AEO 2022 38 Raw'!AF46</f>
        <v>9.3039999999999998E-3</v>
      </c>
      <c r="AD59" s="89">
        <f>'AEO 2022 38 Raw'!AG46</f>
        <v>9.5560000000000003E-3</v>
      </c>
      <c r="AE59" s="89">
        <f>'AEO 2022 38 Raw'!AH46</f>
        <v>9.92E-3</v>
      </c>
      <c r="AF59" s="89">
        <f>'AEO 2022 38 Raw'!AI46</f>
        <v>1.0041E-2</v>
      </c>
      <c r="AG59" s="95">
        <f>'AEO 2022 38 Raw'!AJ46</f>
        <v>1.9E-2</v>
      </c>
    </row>
    <row r="60" spans="1:33" ht="15" customHeight="1" x14ac:dyDescent="0.25">
      <c r="A60" s="83" t="s">
        <v>1588</v>
      </c>
      <c r="B60" s="88" t="s">
        <v>1562</v>
      </c>
      <c r="C60" s="89">
        <f>'AEO 2022 38 Raw'!F47</f>
        <v>0</v>
      </c>
      <c r="D60" s="89">
        <f>'AEO 2022 38 Raw'!G47</f>
        <v>0</v>
      </c>
      <c r="E60" s="89">
        <f>'AEO 2022 38 Raw'!H47</f>
        <v>0</v>
      </c>
      <c r="F60" s="89">
        <f>'AEO 2022 38 Raw'!I47</f>
        <v>0</v>
      </c>
      <c r="G60" s="89">
        <f>'AEO 2022 38 Raw'!J47</f>
        <v>0</v>
      </c>
      <c r="H60" s="89">
        <f>'AEO 2022 38 Raw'!K47</f>
        <v>0</v>
      </c>
      <c r="I60" s="89">
        <f>'AEO 2022 38 Raw'!L47</f>
        <v>0</v>
      </c>
      <c r="J60" s="89">
        <f>'AEO 2022 38 Raw'!M47</f>
        <v>0</v>
      </c>
      <c r="K60" s="89">
        <f>'AEO 2022 38 Raw'!N47</f>
        <v>0</v>
      </c>
      <c r="L60" s="89">
        <f>'AEO 2022 38 Raw'!O47</f>
        <v>0</v>
      </c>
      <c r="M60" s="89">
        <f>'AEO 2022 38 Raw'!P47</f>
        <v>0</v>
      </c>
      <c r="N60" s="89">
        <f>'AEO 2022 38 Raw'!Q47</f>
        <v>0</v>
      </c>
      <c r="O60" s="89">
        <f>'AEO 2022 38 Raw'!R47</f>
        <v>0</v>
      </c>
      <c r="P60" s="89">
        <f>'AEO 2022 38 Raw'!S47</f>
        <v>0</v>
      </c>
      <c r="Q60" s="89">
        <f>'AEO 2022 38 Raw'!T47</f>
        <v>0</v>
      </c>
      <c r="R60" s="89">
        <f>'AEO 2022 38 Raw'!U47</f>
        <v>0</v>
      </c>
      <c r="S60" s="89">
        <f>'AEO 2022 38 Raw'!V47</f>
        <v>0</v>
      </c>
      <c r="T60" s="89">
        <f>'AEO 2022 38 Raw'!W47</f>
        <v>0</v>
      </c>
      <c r="U60" s="89">
        <f>'AEO 2022 38 Raw'!X47</f>
        <v>0</v>
      </c>
      <c r="V60" s="89">
        <f>'AEO 2022 38 Raw'!Y47</f>
        <v>0</v>
      </c>
      <c r="W60" s="89">
        <f>'AEO 2022 38 Raw'!Z47</f>
        <v>0</v>
      </c>
      <c r="X60" s="89">
        <f>'AEO 2022 38 Raw'!AA47</f>
        <v>0</v>
      </c>
      <c r="Y60" s="89">
        <f>'AEO 2022 38 Raw'!AB47</f>
        <v>0</v>
      </c>
      <c r="Z60" s="89">
        <f>'AEO 2022 38 Raw'!AC47</f>
        <v>0</v>
      </c>
      <c r="AA60" s="89">
        <f>'AEO 2022 38 Raw'!AD47</f>
        <v>0</v>
      </c>
      <c r="AB60" s="89">
        <f>'AEO 2022 38 Raw'!AE47</f>
        <v>0</v>
      </c>
      <c r="AC60" s="89">
        <f>'AEO 2022 38 Raw'!AF47</f>
        <v>0</v>
      </c>
      <c r="AD60" s="89">
        <f>'AEO 2022 38 Raw'!AG47</f>
        <v>0</v>
      </c>
      <c r="AE60" s="89">
        <f>'AEO 2022 38 Raw'!AH47</f>
        <v>0</v>
      </c>
      <c r="AF60" s="89">
        <f>'AEO 2022 38 Raw'!AI47</f>
        <v>0</v>
      </c>
      <c r="AG60" s="95" t="str">
        <f>'AEO 2022 38 Raw'!AJ47</f>
        <v>- -</v>
      </c>
    </row>
    <row r="61" spans="1:33" ht="15" customHeight="1" x14ac:dyDescent="0.25">
      <c r="A61" s="83" t="s">
        <v>1589</v>
      </c>
      <c r="B61" s="88" t="s">
        <v>1564</v>
      </c>
      <c r="C61" s="89">
        <f>'AEO 2022 38 Raw'!F48</f>
        <v>6.3100000000000005E-4</v>
      </c>
      <c r="D61" s="89">
        <f>'AEO 2022 38 Raw'!G48</f>
        <v>3.9240000000000004E-3</v>
      </c>
      <c r="E61" s="89">
        <f>'AEO 2022 38 Raw'!H48</f>
        <v>7.607E-3</v>
      </c>
      <c r="F61" s="89">
        <f>'AEO 2022 38 Raw'!I48</f>
        <v>1.1663E-2</v>
      </c>
      <c r="G61" s="89">
        <f>'AEO 2022 38 Raw'!J48</f>
        <v>1.6934000000000001E-2</v>
      </c>
      <c r="H61" s="89">
        <f>'AEO 2022 38 Raw'!K48</f>
        <v>2.146E-2</v>
      </c>
      <c r="I61" s="89">
        <f>'AEO 2022 38 Raw'!L48</f>
        <v>2.5975000000000002E-2</v>
      </c>
      <c r="J61" s="89">
        <f>'AEO 2022 38 Raw'!M48</f>
        <v>3.1001000000000001E-2</v>
      </c>
      <c r="K61" s="89">
        <f>'AEO 2022 38 Raw'!N48</f>
        <v>3.6346000000000003E-2</v>
      </c>
      <c r="L61" s="89">
        <f>'AEO 2022 38 Raw'!O48</f>
        <v>4.1800999999999998E-2</v>
      </c>
      <c r="M61" s="89">
        <f>'AEO 2022 38 Raw'!P48</f>
        <v>4.7445000000000001E-2</v>
      </c>
      <c r="N61" s="89">
        <f>'AEO 2022 38 Raw'!Q48</f>
        <v>5.4151999999999999E-2</v>
      </c>
      <c r="O61" s="89">
        <f>'AEO 2022 38 Raw'!R48</f>
        <v>6.1150000000000003E-2</v>
      </c>
      <c r="P61" s="89">
        <f>'AEO 2022 38 Raw'!S48</f>
        <v>6.6989000000000007E-2</v>
      </c>
      <c r="Q61" s="89">
        <f>'AEO 2022 38 Raw'!T48</f>
        <v>7.3028999999999997E-2</v>
      </c>
      <c r="R61" s="89">
        <f>'AEO 2022 38 Raw'!U48</f>
        <v>8.0170000000000005E-2</v>
      </c>
      <c r="S61" s="89">
        <f>'AEO 2022 38 Raw'!V48</f>
        <v>8.8482000000000005E-2</v>
      </c>
      <c r="T61" s="89">
        <f>'AEO 2022 38 Raw'!W48</f>
        <v>9.8235000000000003E-2</v>
      </c>
      <c r="U61" s="89">
        <f>'AEO 2022 38 Raw'!X48</f>
        <v>0.108999</v>
      </c>
      <c r="V61" s="89">
        <f>'AEO 2022 38 Raw'!Y48</f>
        <v>0.120353</v>
      </c>
      <c r="W61" s="89">
        <f>'AEO 2022 38 Raw'!Z48</f>
        <v>0.13120999999999999</v>
      </c>
      <c r="X61" s="89">
        <f>'AEO 2022 38 Raw'!AA48</f>
        <v>0.142038</v>
      </c>
      <c r="Y61" s="89">
        <f>'AEO 2022 38 Raw'!AB48</f>
        <v>0.153393</v>
      </c>
      <c r="Z61" s="89">
        <f>'AEO 2022 38 Raw'!AC48</f>
        <v>0.16478300000000001</v>
      </c>
      <c r="AA61" s="89">
        <f>'AEO 2022 38 Raw'!AD48</f>
        <v>0.176149</v>
      </c>
      <c r="AB61" s="89">
        <f>'AEO 2022 38 Raw'!AE48</f>
        <v>0.19006200000000001</v>
      </c>
      <c r="AC61" s="89">
        <f>'AEO 2022 38 Raw'!AF48</f>
        <v>0.20350299999999999</v>
      </c>
      <c r="AD61" s="89">
        <f>'AEO 2022 38 Raw'!AG48</f>
        <v>0.21637600000000001</v>
      </c>
      <c r="AE61" s="89">
        <f>'AEO 2022 38 Raw'!AH48</f>
        <v>0.232098</v>
      </c>
      <c r="AF61" s="89">
        <f>'AEO 2022 38 Raw'!AI48</f>
        <v>0.245919</v>
      </c>
      <c r="AG61" s="95">
        <f>'AEO 2022 38 Raw'!AJ48</f>
        <v>0.22800000000000001</v>
      </c>
    </row>
    <row r="62" spans="1:33" ht="15" customHeight="1" x14ac:dyDescent="0.25">
      <c r="A62" s="83" t="s">
        <v>1590</v>
      </c>
      <c r="B62" s="88" t="s">
        <v>1591</v>
      </c>
      <c r="C62" s="89">
        <f>'AEO 2022 38 Raw'!F49</f>
        <v>1291.1644289999999</v>
      </c>
      <c r="D62" s="89">
        <f>'AEO 2022 38 Raw'!G49</f>
        <v>1422.9570309999999</v>
      </c>
      <c r="E62" s="89">
        <f>'AEO 2022 38 Raw'!H49</f>
        <v>1553.7583010000001</v>
      </c>
      <c r="F62" s="89">
        <f>'AEO 2022 38 Raw'!I49</f>
        <v>1626.3079829999999</v>
      </c>
      <c r="G62" s="89">
        <f>'AEO 2022 38 Raw'!J49</f>
        <v>1638.2535399999999</v>
      </c>
      <c r="H62" s="89">
        <f>'AEO 2022 38 Raw'!K49</f>
        <v>1647.267578</v>
      </c>
      <c r="I62" s="89">
        <f>'AEO 2022 38 Raw'!L49</f>
        <v>1642.5926509999999</v>
      </c>
      <c r="J62" s="89">
        <f>'AEO 2022 38 Raw'!M49</f>
        <v>1657.025879</v>
      </c>
      <c r="K62" s="89">
        <f>'AEO 2022 38 Raw'!N49</f>
        <v>1675.599121</v>
      </c>
      <c r="L62" s="89">
        <f>'AEO 2022 38 Raw'!O49</f>
        <v>1687.2597659999999</v>
      </c>
      <c r="M62" s="89">
        <f>'AEO 2022 38 Raw'!P49</f>
        <v>1699.997437</v>
      </c>
      <c r="N62" s="89">
        <f>'AEO 2022 38 Raw'!Q49</f>
        <v>1742.1363530000001</v>
      </c>
      <c r="O62" s="89">
        <f>'AEO 2022 38 Raw'!R49</f>
        <v>1778.363159</v>
      </c>
      <c r="P62" s="89">
        <f>'AEO 2022 38 Raw'!S49</f>
        <v>1770.9920649999999</v>
      </c>
      <c r="Q62" s="89">
        <f>'AEO 2022 38 Raw'!T49</f>
        <v>1763.234009</v>
      </c>
      <c r="R62" s="89">
        <f>'AEO 2022 38 Raw'!U49</f>
        <v>1772.951538</v>
      </c>
      <c r="S62" s="89">
        <f>'AEO 2022 38 Raw'!V49</f>
        <v>1798.687866</v>
      </c>
      <c r="T62" s="89">
        <f>'AEO 2022 38 Raw'!W49</f>
        <v>1842.83728</v>
      </c>
      <c r="U62" s="89">
        <f>'AEO 2022 38 Raw'!X49</f>
        <v>1893.4354249999999</v>
      </c>
      <c r="V62" s="89">
        <f>'AEO 2022 38 Raw'!Y49</f>
        <v>1940.3625489999999</v>
      </c>
      <c r="W62" s="89">
        <f>'AEO 2022 38 Raw'!Z49</f>
        <v>1970.459595</v>
      </c>
      <c r="X62" s="89">
        <f>'AEO 2022 38 Raw'!AA49</f>
        <v>1991.7983400000001</v>
      </c>
      <c r="Y62" s="89">
        <f>'AEO 2022 38 Raw'!AB49</f>
        <v>2013.2158199999999</v>
      </c>
      <c r="Z62" s="89">
        <f>'AEO 2022 38 Raw'!AC49</f>
        <v>2029.3842770000001</v>
      </c>
      <c r="AA62" s="89">
        <f>'AEO 2022 38 Raw'!AD49</f>
        <v>2037.769043</v>
      </c>
      <c r="AB62" s="89">
        <f>'AEO 2022 38 Raw'!AE49</f>
        <v>2071.470703</v>
      </c>
      <c r="AC62" s="89">
        <f>'AEO 2022 38 Raw'!AF49</f>
        <v>2095.4467770000001</v>
      </c>
      <c r="AD62" s="89">
        <f>'AEO 2022 38 Raw'!AG49</f>
        <v>2111.3022460000002</v>
      </c>
      <c r="AE62" s="89">
        <f>'AEO 2022 38 Raw'!AH49</f>
        <v>2148.2485350000002</v>
      </c>
      <c r="AF62" s="89">
        <f>'AEO 2022 38 Raw'!AI49</f>
        <v>2167.0166020000001</v>
      </c>
      <c r="AG62" s="95">
        <f>'AEO 2022 38 Raw'!AJ49</f>
        <v>1.7999999999999999E-2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1592</v>
      </c>
      <c r="B64" s="88" t="s">
        <v>1304</v>
      </c>
      <c r="C64" s="89">
        <f>'AEO 2022 38 Raw'!F50</f>
        <v>12.831943000000001</v>
      </c>
      <c r="D64" s="89">
        <f>'AEO 2022 38 Raw'!G50</f>
        <v>15.115688</v>
      </c>
      <c r="E64" s="89">
        <f>'AEO 2022 38 Raw'!H50</f>
        <v>15.97639</v>
      </c>
      <c r="F64" s="89">
        <f>'AEO 2022 38 Raw'!I50</f>
        <v>16.274401000000001</v>
      </c>
      <c r="G64" s="89">
        <f>'AEO 2022 38 Raw'!J50</f>
        <v>16.361270999999999</v>
      </c>
      <c r="H64" s="89">
        <f>'AEO 2022 38 Raw'!K50</f>
        <v>16.438116000000001</v>
      </c>
      <c r="I64" s="89">
        <f>'AEO 2022 38 Raw'!L50</f>
        <v>16.579166000000001</v>
      </c>
      <c r="J64" s="89">
        <f>'AEO 2022 38 Raw'!M50</f>
        <v>16.751884</v>
      </c>
      <c r="K64" s="89">
        <f>'AEO 2022 38 Raw'!N50</f>
        <v>16.966229999999999</v>
      </c>
      <c r="L64" s="89">
        <f>'AEO 2022 38 Raw'!O50</f>
        <v>17.253309000000002</v>
      </c>
      <c r="M64" s="89">
        <f>'AEO 2022 38 Raw'!P50</f>
        <v>17.510619999999999</v>
      </c>
      <c r="N64" s="89">
        <f>'AEO 2022 38 Raw'!Q50</f>
        <v>17.982088000000001</v>
      </c>
      <c r="O64" s="89">
        <f>'AEO 2022 38 Raw'!R50</f>
        <v>18.314347999999999</v>
      </c>
      <c r="P64" s="89">
        <f>'AEO 2022 38 Raw'!S50</f>
        <v>18.632486</v>
      </c>
      <c r="Q64" s="89">
        <f>'AEO 2022 38 Raw'!T50</f>
        <v>18.945323999999999</v>
      </c>
      <c r="R64" s="89">
        <f>'AEO 2022 38 Raw'!U50</f>
        <v>19.216526000000002</v>
      </c>
      <c r="S64" s="89">
        <f>'AEO 2022 38 Raw'!V50</f>
        <v>19.489274999999999</v>
      </c>
      <c r="T64" s="89">
        <f>'AEO 2022 38 Raw'!W50</f>
        <v>19.781286000000001</v>
      </c>
      <c r="U64" s="89">
        <f>'AEO 2022 38 Raw'!X50</f>
        <v>20.011797000000001</v>
      </c>
      <c r="V64" s="89">
        <f>'AEO 2022 38 Raw'!Y50</f>
        <v>20.341745</v>
      </c>
      <c r="W64" s="89">
        <f>'AEO 2022 38 Raw'!Z50</f>
        <v>20.622205999999998</v>
      </c>
      <c r="X64" s="89">
        <f>'AEO 2022 38 Raw'!AA50</f>
        <v>20.910150999999999</v>
      </c>
      <c r="Y64" s="89">
        <f>'AEO 2022 38 Raw'!AB50</f>
        <v>21.219197999999999</v>
      </c>
      <c r="Z64" s="89">
        <f>'AEO 2022 38 Raw'!AC50</f>
        <v>21.480591</v>
      </c>
      <c r="AA64" s="89">
        <f>'AEO 2022 38 Raw'!AD50</f>
        <v>21.706543</v>
      </c>
      <c r="AB64" s="89">
        <f>'AEO 2022 38 Raw'!AE50</f>
        <v>21.962237999999999</v>
      </c>
      <c r="AC64" s="89">
        <f>'AEO 2022 38 Raw'!AF50</f>
        <v>22.187359000000001</v>
      </c>
      <c r="AD64" s="89">
        <f>'AEO 2022 38 Raw'!AG50</f>
        <v>22.398506000000001</v>
      </c>
      <c r="AE64" s="89">
        <f>'AEO 2022 38 Raw'!AH50</f>
        <v>22.619444000000001</v>
      </c>
      <c r="AF64" s="89">
        <f>'AEO 2022 38 Raw'!AI50</f>
        <v>22.742086</v>
      </c>
      <c r="AG64" s="95">
        <f>'AEO 2022 38 Raw'!AJ50</f>
        <v>0.02</v>
      </c>
    </row>
    <row r="65" spans="1:33" ht="15" customHeight="1" x14ac:dyDescent="0.25">
      <c r="A65" s="83" t="s">
        <v>1593</v>
      </c>
      <c r="B65" s="35" t="s">
        <v>1301</v>
      </c>
      <c r="C65" s="89">
        <f>'AEO 2022 38 Raw'!F51</f>
        <v>10062.111328000001</v>
      </c>
      <c r="D65" s="89">
        <f>'AEO 2022 38 Raw'!G51</f>
        <v>9413.7753909999992</v>
      </c>
      <c r="E65" s="89">
        <f>'AEO 2022 38 Raw'!H51</f>
        <v>9725.3398440000001</v>
      </c>
      <c r="F65" s="89">
        <f>'AEO 2022 38 Raw'!I51</f>
        <v>9993.0439449999994</v>
      </c>
      <c r="G65" s="89">
        <f>'AEO 2022 38 Raw'!J51</f>
        <v>10012.997069999999</v>
      </c>
      <c r="H65" s="89">
        <f>'AEO 2022 38 Raw'!K51</f>
        <v>10021.024414</v>
      </c>
      <c r="I65" s="89">
        <f>'AEO 2022 38 Raw'!L51</f>
        <v>9907.5712889999995</v>
      </c>
      <c r="J65" s="89">
        <f>'AEO 2022 38 Raw'!M51</f>
        <v>9891.578125</v>
      </c>
      <c r="K65" s="89">
        <f>'AEO 2022 38 Raw'!N51</f>
        <v>9876.0839840000008</v>
      </c>
      <c r="L65" s="89">
        <f>'AEO 2022 38 Raw'!O51</f>
        <v>9779.3398440000001</v>
      </c>
      <c r="M65" s="89">
        <f>'AEO 2022 38 Raw'!P51</f>
        <v>9708.3798829999996</v>
      </c>
      <c r="N65" s="89">
        <f>'AEO 2022 38 Raw'!Q51</f>
        <v>9688.1757809999999</v>
      </c>
      <c r="O65" s="89">
        <f>'AEO 2022 38 Raw'!R51</f>
        <v>9710.2177730000003</v>
      </c>
      <c r="P65" s="89">
        <f>'AEO 2022 38 Raw'!S51</f>
        <v>9504.8613280000009</v>
      </c>
      <c r="Q65" s="89">
        <f>'AEO 2022 38 Raw'!T51</f>
        <v>9306.9609380000002</v>
      </c>
      <c r="R65" s="89">
        <f>'AEO 2022 38 Raw'!U51</f>
        <v>9226.1816409999992</v>
      </c>
      <c r="S65" s="89">
        <f>'AEO 2022 38 Raw'!V51</f>
        <v>9229.1162110000005</v>
      </c>
      <c r="T65" s="89">
        <f>'AEO 2022 38 Raw'!W51</f>
        <v>9316.0634769999997</v>
      </c>
      <c r="U65" s="89">
        <f>'AEO 2022 38 Raw'!X51</f>
        <v>9461.5957030000009</v>
      </c>
      <c r="V65" s="89">
        <f>'AEO 2022 38 Raw'!Y51</f>
        <v>9538.8203119999998</v>
      </c>
      <c r="W65" s="89">
        <f>'AEO 2022 38 Raw'!Z51</f>
        <v>9555.0380860000005</v>
      </c>
      <c r="X65" s="89">
        <f>'AEO 2022 38 Raw'!AA51</f>
        <v>9525.5087889999995</v>
      </c>
      <c r="Y65" s="89">
        <f>'AEO 2022 38 Raw'!AB51</f>
        <v>9487.7089840000008</v>
      </c>
      <c r="Z65" s="89">
        <f>'AEO 2022 38 Raw'!AC51</f>
        <v>9447.5253909999992</v>
      </c>
      <c r="AA65" s="89">
        <f>'AEO 2022 38 Raw'!AD51</f>
        <v>9387.8095699999994</v>
      </c>
      <c r="AB65" s="89">
        <f>'AEO 2022 38 Raw'!AE51</f>
        <v>9431.9658199999994</v>
      </c>
      <c r="AC65" s="89">
        <f>'AEO 2022 38 Raw'!AF51</f>
        <v>9444.3271480000003</v>
      </c>
      <c r="AD65" s="89">
        <f>'AEO 2022 38 Raw'!AG51</f>
        <v>9426.0849610000005</v>
      </c>
      <c r="AE65" s="89">
        <f>'AEO 2022 38 Raw'!AH51</f>
        <v>9497.3535159999992</v>
      </c>
      <c r="AF65" s="89">
        <f>'AEO 2022 38 Raw'!AI51</f>
        <v>9528.6621090000008</v>
      </c>
      <c r="AG65" s="95">
        <f>'AEO 2022 38 Raw'!AJ51</f>
        <v>-2E-3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1594</v>
      </c>
      <c r="B67" s="88" t="s">
        <v>1298</v>
      </c>
      <c r="C67" s="89">
        <f>'AEO 2022 38 Raw'!F52</f>
        <v>12.455999</v>
      </c>
      <c r="D67" s="89">
        <f>'AEO 2022 38 Raw'!G52</f>
        <v>14.571984</v>
      </c>
      <c r="E67" s="89">
        <f>'AEO 2022 38 Raw'!H52</f>
        <v>15.600765000000001</v>
      </c>
      <c r="F67" s="89">
        <f>'AEO 2022 38 Raw'!I52</f>
        <v>16.004926999999999</v>
      </c>
      <c r="G67" s="89">
        <f>'AEO 2022 38 Raw'!J52</f>
        <v>16.139498</v>
      </c>
      <c r="H67" s="89">
        <f>'AEO 2022 38 Raw'!K52</f>
        <v>16.278839000000001</v>
      </c>
      <c r="I67" s="89">
        <f>'AEO 2022 38 Raw'!L52</f>
        <v>16.464922000000001</v>
      </c>
      <c r="J67" s="89">
        <f>'AEO 2022 38 Raw'!M52</f>
        <v>16.678802000000001</v>
      </c>
      <c r="K67" s="89">
        <f>'AEO 2022 38 Raw'!N52</f>
        <v>16.941445999999999</v>
      </c>
      <c r="L67" s="89">
        <f>'AEO 2022 38 Raw'!O52</f>
        <v>17.293423000000001</v>
      </c>
      <c r="M67" s="89">
        <f>'AEO 2022 38 Raw'!P52</f>
        <v>17.605484000000001</v>
      </c>
      <c r="N67" s="89">
        <f>'AEO 2022 38 Raw'!Q52</f>
        <v>18.134191999999999</v>
      </c>
      <c r="O67" s="89">
        <f>'AEO 2022 38 Raw'!R52</f>
        <v>18.535164000000002</v>
      </c>
      <c r="P67" s="89">
        <f>'AEO 2022 38 Raw'!S52</f>
        <v>18.911802000000002</v>
      </c>
      <c r="Q67" s="89">
        <f>'AEO 2022 38 Raw'!T52</f>
        <v>19.290403000000001</v>
      </c>
      <c r="R67" s="89">
        <f>'AEO 2022 38 Raw'!U52</f>
        <v>19.623487000000001</v>
      </c>
      <c r="S67" s="89">
        <f>'AEO 2022 38 Raw'!V52</f>
        <v>19.95421</v>
      </c>
      <c r="T67" s="89">
        <f>'AEO 2022 38 Raw'!W52</f>
        <v>20.306281999999999</v>
      </c>
      <c r="U67" s="89">
        <f>'AEO 2022 38 Raw'!X52</f>
        <v>20.598869000000001</v>
      </c>
      <c r="V67" s="89">
        <f>'AEO 2022 38 Raw'!Y52</f>
        <v>20.985233000000001</v>
      </c>
      <c r="W67" s="89">
        <f>'AEO 2022 38 Raw'!Z52</f>
        <v>21.343271000000001</v>
      </c>
      <c r="X67" s="89">
        <f>'AEO 2022 38 Raw'!AA52</f>
        <v>21.693348</v>
      </c>
      <c r="Y67" s="89">
        <f>'AEO 2022 38 Raw'!AB52</f>
        <v>22.068369000000001</v>
      </c>
      <c r="Z67" s="89">
        <f>'AEO 2022 38 Raw'!AC52</f>
        <v>22.394946999999998</v>
      </c>
      <c r="AA67" s="89">
        <f>'AEO 2022 38 Raw'!AD52</f>
        <v>22.683171999999999</v>
      </c>
      <c r="AB67" s="89">
        <f>'AEO 2022 38 Raw'!AE52</f>
        <v>23.003008000000001</v>
      </c>
      <c r="AC67" s="89">
        <f>'AEO 2022 38 Raw'!AF52</f>
        <v>23.292082000000001</v>
      </c>
      <c r="AD67" s="89">
        <f>'AEO 2022 38 Raw'!AG52</f>
        <v>23.56691</v>
      </c>
      <c r="AE67" s="89">
        <f>'AEO 2022 38 Raw'!AH52</f>
        <v>23.852163000000001</v>
      </c>
      <c r="AF67" s="89">
        <f>'AEO 2022 38 Raw'!AI52</f>
        <v>24.034039</v>
      </c>
      <c r="AG67" s="95">
        <f>'AEO 2022 38 Raw'!AJ52</f>
        <v>2.3E-2</v>
      </c>
    </row>
    <row r="68" spans="1:33" ht="15" customHeight="1" x14ac:dyDescent="0.25">
      <c r="A68" s="83" t="s">
        <v>1595</v>
      </c>
      <c r="B68" s="88" t="s">
        <v>1295</v>
      </c>
      <c r="C68" s="89">
        <f>'AEO 2022 38 Raw'!F53</f>
        <v>74.063698000000002</v>
      </c>
      <c r="D68" s="89">
        <f>'AEO 2022 38 Raw'!G53</f>
        <v>70.525611999999995</v>
      </c>
      <c r="E68" s="89">
        <f>'AEO 2022 38 Raw'!H53</f>
        <v>74.440796000000006</v>
      </c>
      <c r="F68" s="89">
        <f>'AEO 2022 38 Raw'!I53</f>
        <v>77.914856</v>
      </c>
      <c r="G68" s="89">
        <f>'AEO 2022 38 Raw'!J53</f>
        <v>79.591187000000005</v>
      </c>
      <c r="H68" s="89">
        <f>'AEO 2022 38 Raw'!K53</f>
        <v>81.828643999999997</v>
      </c>
      <c r="I68" s="89">
        <f>'AEO 2022 38 Raw'!L53</f>
        <v>83.563957000000002</v>
      </c>
      <c r="J68" s="89">
        <f>'AEO 2022 38 Raw'!M53</f>
        <v>86.347922999999994</v>
      </c>
      <c r="K68" s="89">
        <f>'AEO 2022 38 Raw'!N53</f>
        <v>89.081992999999997</v>
      </c>
      <c r="L68" s="89">
        <f>'AEO 2022 38 Raw'!O53</f>
        <v>91.337913999999998</v>
      </c>
      <c r="M68" s="89">
        <f>'AEO 2022 38 Raw'!P53</f>
        <v>93.610977000000005</v>
      </c>
      <c r="N68" s="89">
        <f>'AEO 2022 38 Raw'!Q53</f>
        <v>97.199439999999996</v>
      </c>
      <c r="O68" s="89">
        <f>'AEO 2022 38 Raw'!R53</f>
        <v>100.757164</v>
      </c>
      <c r="P68" s="89">
        <f>'AEO 2022 38 Raw'!S53</f>
        <v>101.646019</v>
      </c>
      <c r="Q68" s="89">
        <f>'AEO 2022 38 Raw'!T53</f>
        <v>102.49258399999999</v>
      </c>
      <c r="R68" s="89">
        <f>'AEO 2022 38 Raw'!U53</f>
        <v>104.427734</v>
      </c>
      <c r="S68" s="89">
        <f>'AEO 2022 38 Raw'!V53</f>
        <v>107.304947</v>
      </c>
      <c r="T68" s="89">
        <f>'AEO 2022 38 Raw'!W53</f>
        <v>111.214264</v>
      </c>
      <c r="U68" s="89">
        <f>'AEO 2022 38 Raw'!X53</f>
        <v>115.60329400000001</v>
      </c>
      <c r="V68" s="89">
        <f>'AEO 2022 38 Raw'!Y53</f>
        <v>119.628677</v>
      </c>
      <c r="W68" s="89">
        <f>'AEO 2022 38 Raw'!Z53</f>
        <v>122.810913</v>
      </c>
      <c r="X68" s="89">
        <f>'AEO 2022 38 Raw'!AA53</f>
        <v>125.418648</v>
      </c>
      <c r="Y68" s="89">
        <f>'AEO 2022 38 Raw'!AB53</f>
        <v>128.010651</v>
      </c>
      <c r="Z68" s="89">
        <f>'AEO 2022 38 Raw'!AC53</f>
        <v>130.39082300000001</v>
      </c>
      <c r="AA68" s="89">
        <f>'AEO 2022 38 Raw'!AD53</f>
        <v>132.36084</v>
      </c>
      <c r="AB68" s="89">
        <f>'AEO 2022 38 Raw'!AE53</f>
        <v>135.846069</v>
      </c>
      <c r="AC68" s="89">
        <f>'AEO 2022 38 Raw'!AF53</f>
        <v>138.75170900000001</v>
      </c>
      <c r="AD68" s="89">
        <f>'AEO 2022 38 Raw'!AG53</f>
        <v>141.09641999999999</v>
      </c>
      <c r="AE68" s="89">
        <f>'AEO 2022 38 Raw'!AH53</f>
        <v>144.80079699999999</v>
      </c>
      <c r="AF68" s="89">
        <f>'AEO 2022 38 Raw'!AI53</f>
        <v>147.26542699999999</v>
      </c>
      <c r="AG68" s="95">
        <f>'AEO 2022 38 Raw'!AJ53</f>
        <v>2.4E-2</v>
      </c>
    </row>
    <row r="69" spans="1:33" ht="15" customHeight="1" x14ac:dyDescent="0.25">
      <c r="A69" s="83" t="s">
        <v>1596</v>
      </c>
      <c r="B69" s="88" t="s">
        <v>1292</v>
      </c>
      <c r="C69" s="89">
        <f>'AEO 2022 38 Raw'!F54</f>
        <v>0</v>
      </c>
      <c r="D69" s="89">
        <f>'AEO 2022 38 Raw'!G54</f>
        <v>0</v>
      </c>
      <c r="E69" s="89">
        <f>'AEO 2022 38 Raw'!H54</f>
        <v>0</v>
      </c>
      <c r="F69" s="89">
        <f>'AEO 2022 38 Raw'!I54</f>
        <v>0</v>
      </c>
      <c r="G69" s="89">
        <f>'AEO 2022 38 Raw'!J54</f>
        <v>0</v>
      </c>
      <c r="H69" s="89">
        <f>'AEO 2022 38 Raw'!K54</f>
        <v>0</v>
      </c>
      <c r="I69" s="89">
        <f>'AEO 2022 38 Raw'!L54</f>
        <v>0</v>
      </c>
      <c r="J69" s="89">
        <f>'AEO 2022 38 Raw'!M54</f>
        <v>0</v>
      </c>
      <c r="K69" s="89">
        <f>'AEO 2022 38 Raw'!N54</f>
        <v>0</v>
      </c>
      <c r="L69" s="89">
        <f>'AEO 2022 38 Raw'!O54</f>
        <v>0</v>
      </c>
      <c r="M69" s="89">
        <f>'AEO 2022 38 Raw'!P54</f>
        <v>0</v>
      </c>
      <c r="N69" s="89">
        <f>'AEO 2022 38 Raw'!Q54</f>
        <v>0</v>
      </c>
      <c r="O69" s="89">
        <f>'AEO 2022 38 Raw'!R54</f>
        <v>0</v>
      </c>
      <c r="P69" s="89">
        <f>'AEO 2022 38 Raw'!S54</f>
        <v>0</v>
      </c>
      <c r="Q69" s="89">
        <f>'AEO 2022 38 Raw'!T54</f>
        <v>0</v>
      </c>
      <c r="R69" s="89">
        <f>'AEO 2022 38 Raw'!U54</f>
        <v>0</v>
      </c>
      <c r="S69" s="89">
        <f>'AEO 2022 38 Raw'!V54</f>
        <v>0</v>
      </c>
      <c r="T69" s="89">
        <f>'AEO 2022 38 Raw'!W54</f>
        <v>0</v>
      </c>
      <c r="U69" s="89">
        <f>'AEO 2022 38 Raw'!X54</f>
        <v>0</v>
      </c>
      <c r="V69" s="89">
        <f>'AEO 2022 38 Raw'!Y54</f>
        <v>0</v>
      </c>
      <c r="W69" s="89">
        <f>'AEO 2022 38 Raw'!Z54</f>
        <v>0</v>
      </c>
      <c r="X69" s="89">
        <f>'AEO 2022 38 Raw'!AA54</f>
        <v>0</v>
      </c>
      <c r="Y69" s="89">
        <f>'AEO 2022 38 Raw'!AB54</f>
        <v>0</v>
      </c>
      <c r="Z69" s="89">
        <f>'AEO 2022 38 Raw'!AC54</f>
        <v>0</v>
      </c>
      <c r="AA69" s="89">
        <f>'AEO 2022 38 Raw'!AD54</f>
        <v>0</v>
      </c>
      <c r="AB69" s="89">
        <f>'AEO 2022 38 Raw'!AE54</f>
        <v>0</v>
      </c>
      <c r="AC69" s="89">
        <f>'AEO 2022 38 Raw'!AF54</f>
        <v>0</v>
      </c>
      <c r="AD69" s="89">
        <f>'AEO 2022 38 Raw'!AG54</f>
        <v>0</v>
      </c>
      <c r="AE69" s="89">
        <f>'AEO 2022 38 Raw'!AH54</f>
        <v>0</v>
      </c>
      <c r="AF69" s="89">
        <f>'AEO 2022 38 Raw'!AI54</f>
        <v>0</v>
      </c>
      <c r="AG69" s="95" t="str">
        <f>'AEO 2022 38 Raw'!AJ54</f>
        <v>- -</v>
      </c>
    </row>
    <row r="70" spans="1:33" ht="12" customHeight="1" x14ac:dyDescent="0.25">
      <c r="C70" s="89">
        <f>'AEO 2022 38 Raw'!F55</f>
        <v>0</v>
      </c>
      <c r="D70" s="89">
        <f>'AEO 2022 38 Raw'!G55</f>
        <v>0</v>
      </c>
      <c r="E70" s="89">
        <f>'AEO 2022 38 Raw'!H55</f>
        <v>0</v>
      </c>
      <c r="F70" s="89">
        <f>'AEO 2022 38 Raw'!I55</f>
        <v>0</v>
      </c>
      <c r="G70" s="89">
        <f>'AEO 2022 38 Raw'!J55</f>
        <v>0</v>
      </c>
      <c r="H70" s="89">
        <f>'AEO 2022 38 Raw'!K55</f>
        <v>0</v>
      </c>
      <c r="I70" s="89">
        <f>'AEO 2022 38 Raw'!L55</f>
        <v>0</v>
      </c>
      <c r="J70" s="89">
        <f>'AEO 2022 38 Raw'!M55</f>
        <v>0</v>
      </c>
      <c r="K70" s="89">
        <f>'AEO 2022 38 Raw'!N55</f>
        <v>0</v>
      </c>
      <c r="L70" s="89">
        <f>'AEO 2022 38 Raw'!O55</f>
        <v>0</v>
      </c>
      <c r="M70" s="89">
        <f>'AEO 2022 38 Raw'!P55</f>
        <v>0</v>
      </c>
      <c r="N70" s="89">
        <f>'AEO 2022 38 Raw'!Q55</f>
        <v>0</v>
      </c>
      <c r="O70" s="89">
        <f>'AEO 2022 38 Raw'!R55</f>
        <v>0</v>
      </c>
      <c r="P70" s="89">
        <f>'AEO 2022 38 Raw'!S55</f>
        <v>0</v>
      </c>
      <c r="Q70" s="89">
        <f>'AEO 2022 38 Raw'!T55</f>
        <v>0</v>
      </c>
      <c r="R70" s="89">
        <f>'AEO 2022 38 Raw'!U55</f>
        <v>0</v>
      </c>
      <c r="S70" s="89">
        <f>'AEO 2022 38 Raw'!V55</f>
        <v>0</v>
      </c>
      <c r="T70" s="89">
        <f>'AEO 2022 38 Raw'!W55</f>
        <v>0</v>
      </c>
      <c r="U70" s="89">
        <f>'AEO 2022 38 Raw'!X55</f>
        <v>0</v>
      </c>
      <c r="V70" s="89">
        <f>'AEO 2022 38 Raw'!Y55</f>
        <v>0</v>
      </c>
      <c r="W70" s="89">
        <f>'AEO 2022 38 Raw'!Z55</f>
        <v>0</v>
      </c>
      <c r="X70" s="89">
        <f>'AEO 2022 38 Raw'!AA55</f>
        <v>0</v>
      </c>
      <c r="Y70" s="89">
        <f>'AEO 2022 38 Raw'!AB55</f>
        <v>0</v>
      </c>
      <c r="Z70" s="89">
        <f>'AEO 2022 38 Raw'!AC55</f>
        <v>0</v>
      </c>
      <c r="AA70" s="89">
        <f>'AEO 2022 38 Raw'!AD55</f>
        <v>0</v>
      </c>
      <c r="AB70" s="89">
        <f>'AEO 2022 38 Raw'!AE55</f>
        <v>0</v>
      </c>
      <c r="AC70" s="89">
        <f>'AEO 2022 38 Raw'!AF55</f>
        <v>0</v>
      </c>
      <c r="AD70" s="89">
        <f>'AEO 2022 38 Raw'!AG55</f>
        <v>0</v>
      </c>
      <c r="AE70" s="89">
        <f>'AEO 2022 38 Raw'!AH55</f>
        <v>0</v>
      </c>
      <c r="AF70" s="89">
        <f>'AEO 2022 38 Raw'!AI55</f>
        <v>0</v>
      </c>
      <c r="AG70" s="95">
        <f>'AEO 2022 38 Raw'!AJ55</f>
        <v>0</v>
      </c>
    </row>
    <row r="71" spans="1:33" ht="15" customHeight="1" x14ac:dyDescent="0.25">
      <c r="B71" s="35" t="s">
        <v>1597</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1598</v>
      </c>
      <c r="B72" s="88" t="s">
        <v>1599</v>
      </c>
      <c r="C72" s="89">
        <f>'AEO 2022 38 Raw'!F56</f>
        <v>13433.044921999999</v>
      </c>
      <c r="D72" s="89">
        <f>'AEO 2022 38 Raw'!G56</f>
        <v>11966.610352</v>
      </c>
      <c r="E72" s="89">
        <f>'AEO 2022 38 Raw'!H56</f>
        <v>11948.764648</v>
      </c>
      <c r="F72" s="89">
        <f>'AEO 2022 38 Raw'!I56</f>
        <v>11987.172852</v>
      </c>
      <c r="G72" s="89">
        <f>'AEO 2022 38 Raw'!J56</f>
        <v>11784.688477</v>
      </c>
      <c r="H72" s="89">
        <f>'AEO 2022 38 Raw'!K56</f>
        <v>11655.679688</v>
      </c>
      <c r="I72" s="89">
        <f>'AEO 2022 38 Raw'!L56</f>
        <v>11441.440430000001</v>
      </c>
      <c r="J72" s="89">
        <f>'AEO 2022 38 Raw'!M56</f>
        <v>11357.236328000001</v>
      </c>
      <c r="K72" s="89">
        <f>'AEO 2022 38 Raw'!N56</f>
        <v>11266.191406</v>
      </c>
      <c r="L72" s="89">
        <f>'AEO 2022 38 Raw'!O56</f>
        <v>11099.802734000001</v>
      </c>
      <c r="M72" s="89">
        <f>'AEO 2022 38 Raw'!P56</f>
        <v>10952.915039</v>
      </c>
      <c r="N72" s="89">
        <f>'AEO 2022 38 Raw'!Q56</f>
        <v>10912.773438</v>
      </c>
      <c r="O72" s="89">
        <f>'AEO 2022 38 Raw'!R56</f>
        <v>10883.269531</v>
      </c>
      <c r="P72" s="89">
        <f>'AEO 2022 38 Raw'!S56</f>
        <v>10596.859375</v>
      </c>
      <c r="Q72" s="89">
        <f>'AEO 2022 38 Raw'!T56</f>
        <v>10320.581055000001</v>
      </c>
      <c r="R72" s="89">
        <f>'AEO 2022 38 Raw'!U56</f>
        <v>10173.295898</v>
      </c>
      <c r="S72" s="89">
        <f>'AEO 2022 38 Raw'!V56</f>
        <v>10122.291992</v>
      </c>
      <c r="T72" s="89">
        <f>'AEO 2022 38 Raw'!W56</f>
        <v>10162.921875</v>
      </c>
      <c r="U72" s="89">
        <f>'AEO 2022 38 Raw'!X56</f>
        <v>10254.520508</v>
      </c>
      <c r="V72" s="89">
        <f>'AEO 2022 38 Raw'!Y56</f>
        <v>10289.177734000001</v>
      </c>
      <c r="W72" s="89">
        <f>'AEO 2022 38 Raw'!Z56</f>
        <v>10249.780273</v>
      </c>
      <c r="X72" s="89">
        <f>'AEO 2022 38 Raw'!AA56</f>
        <v>10165.737305000001</v>
      </c>
      <c r="Y72" s="89">
        <f>'AEO 2022 38 Raw'!AB56</f>
        <v>10077.313477</v>
      </c>
      <c r="Z72" s="89">
        <f>'AEO 2022 38 Raw'!AC56</f>
        <v>9983.6328119999998</v>
      </c>
      <c r="AA72" s="89">
        <f>'AEO 2022 38 Raw'!AD56</f>
        <v>9869.5947269999997</v>
      </c>
      <c r="AB72" s="89">
        <f>'AEO 2022 38 Raw'!AE56</f>
        <v>9865.8603519999997</v>
      </c>
      <c r="AC72" s="89">
        <f>'AEO 2022 38 Raw'!AF56</f>
        <v>9824.3828119999998</v>
      </c>
      <c r="AD72" s="89">
        <f>'AEO 2022 38 Raw'!AG56</f>
        <v>9748.7285159999992</v>
      </c>
      <c r="AE72" s="89">
        <f>'AEO 2022 38 Raw'!AH56</f>
        <v>9766.5087889999995</v>
      </c>
      <c r="AF72" s="89">
        <f>'AEO 2022 38 Raw'!AI56</f>
        <v>9733.1904300000006</v>
      </c>
      <c r="AG72" s="95">
        <f>'AEO 2022 38 Raw'!AJ56</f>
        <v>-1.0999999999999999E-2</v>
      </c>
    </row>
    <row r="73" spans="1:33" ht="15" customHeight="1" x14ac:dyDescent="0.25">
      <c r="A73" s="83" t="s">
        <v>1600</v>
      </c>
      <c r="B73" s="88" t="s">
        <v>1601</v>
      </c>
      <c r="C73" s="89">
        <f>'AEO 2022 38 Raw'!F57</f>
        <v>46.474376999999997</v>
      </c>
      <c r="D73" s="89">
        <f>'AEO 2022 38 Raw'!G57</f>
        <v>51.306229000000002</v>
      </c>
      <c r="E73" s="89">
        <f>'AEO 2022 38 Raw'!H57</f>
        <v>54.753540000000001</v>
      </c>
      <c r="F73" s="89">
        <f>'AEO 2022 38 Raw'!I57</f>
        <v>52.244777999999997</v>
      </c>
      <c r="G73" s="89">
        <f>'AEO 2022 38 Raw'!J57</f>
        <v>51.283470000000001</v>
      </c>
      <c r="H73" s="89">
        <f>'AEO 2022 38 Raw'!K57</f>
        <v>51.623837000000002</v>
      </c>
      <c r="I73" s="89">
        <f>'AEO 2022 38 Raw'!L57</f>
        <v>51.784702000000003</v>
      </c>
      <c r="J73" s="89">
        <f>'AEO 2022 38 Raw'!M57</f>
        <v>52.100876</v>
      </c>
      <c r="K73" s="89">
        <f>'AEO 2022 38 Raw'!N57</f>
        <v>51.986438999999997</v>
      </c>
      <c r="L73" s="89">
        <f>'AEO 2022 38 Raw'!O57</f>
        <v>52.998814000000003</v>
      </c>
      <c r="M73" s="89">
        <f>'AEO 2022 38 Raw'!P57</f>
        <v>52.260264999999997</v>
      </c>
      <c r="N73" s="89">
        <f>'AEO 2022 38 Raw'!Q57</f>
        <v>53.654530000000001</v>
      </c>
      <c r="O73" s="89">
        <f>'AEO 2022 38 Raw'!R57</f>
        <v>54.077171</v>
      </c>
      <c r="P73" s="89">
        <f>'AEO 2022 38 Raw'!S57</f>
        <v>53.405434</v>
      </c>
      <c r="Q73" s="89">
        <f>'AEO 2022 38 Raw'!T57</f>
        <v>52.140526000000001</v>
      </c>
      <c r="R73" s="89">
        <f>'AEO 2022 38 Raw'!U57</f>
        <v>51.442619000000001</v>
      </c>
      <c r="S73" s="89">
        <f>'AEO 2022 38 Raw'!V57</f>
        <v>51.017975</v>
      </c>
      <c r="T73" s="89">
        <f>'AEO 2022 38 Raw'!W57</f>
        <v>51.729782</v>
      </c>
      <c r="U73" s="89">
        <f>'AEO 2022 38 Raw'!X57</f>
        <v>52.010216</v>
      </c>
      <c r="V73" s="89">
        <f>'AEO 2022 38 Raw'!Y57</f>
        <v>53.090339999999998</v>
      </c>
      <c r="W73" s="89">
        <f>'AEO 2022 38 Raw'!Z57</f>
        <v>53.111794000000003</v>
      </c>
      <c r="X73" s="89">
        <f>'AEO 2022 38 Raw'!AA57</f>
        <v>53.427242</v>
      </c>
      <c r="Y73" s="89">
        <f>'AEO 2022 38 Raw'!AB57</f>
        <v>53.197605000000003</v>
      </c>
      <c r="Z73" s="89">
        <f>'AEO 2022 38 Raw'!AC57</f>
        <v>52.404533000000001</v>
      </c>
      <c r="AA73" s="89">
        <f>'AEO 2022 38 Raw'!AD57</f>
        <v>52.310116000000001</v>
      </c>
      <c r="AB73" s="89">
        <f>'AEO 2022 38 Raw'!AE57</f>
        <v>52.380814000000001</v>
      </c>
      <c r="AC73" s="89">
        <f>'AEO 2022 38 Raw'!AF57</f>
        <v>52.781520999999998</v>
      </c>
      <c r="AD73" s="89">
        <f>'AEO 2022 38 Raw'!AG57</f>
        <v>53.110270999999997</v>
      </c>
      <c r="AE73" s="89">
        <f>'AEO 2022 38 Raw'!AH57</f>
        <v>53.507114000000001</v>
      </c>
      <c r="AF73" s="89">
        <f>'AEO 2022 38 Raw'!AI57</f>
        <v>53.247481999999998</v>
      </c>
      <c r="AG73" s="95">
        <f>'AEO 2022 38 Raw'!AJ57</f>
        <v>5.0000000000000001E-3</v>
      </c>
    </row>
    <row r="74" spans="1:33" ht="15" customHeight="1" x14ac:dyDescent="0.25">
      <c r="A74" s="83" t="s">
        <v>1602</v>
      </c>
      <c r="B74" s="88" t="s">
        <v>1603</v>
      </c>
      <c r="C74" s="89">
        <f>'AEO 2022 38 Raw'!F58</f>
        <v>666.61431900000002</v>
      </c>
      <c r="D74" s="89">
        <f>'AEO 2022 38 Raw'!G58</f>
        <v>606.91516100000001</v>
      </c>
      <c r="E74" s="89">
        <f>'AEO 2022 38 Raw'!H58</f>
        <v>618.10919200000001</v>
      </c>
      <c r="F74" s="89">
        <f>'AEO 2022 38 Raw'!I58</f>
        <v>630.56426999999996</v>
      </c>
      <c r="G74" s="89">
        <f>'AEO 2022 38 Raw'!J58</f>
        <v>628.59216300000003</v>
      </c>
      <c r="H74" s="89">
        <f>'AEO 2022 38 Raw'!K58</f>
        <v>627.243469</v>
      </c>
      <c r="I74" s="89">
        <f>'AEO 2022 38 Raw'!L58</f>
        <v>618.80017099999998</v>
      </c>
      <c r="J74" s="89">
        <f>'AEO 2022 38 Raw'!M58</f>
        <v>616.67511000000002</v>
      </c>
      <c r="K74" s="89">
        <f>'AEO 2022 38 Raw'!N58</f>
        <v>614.18988000000002</v>
      </c>
      <c r="L74" s="89">
        <f>'AEO 2022 38 Raw'!O58</f>
        <v>606.61181599999998</v>
      </c>
      <c r="M74" s="89">
        <f>'AEO 2022 38 Raw'!P58</f>
        <v>600.61334199999999</v>
      </c>
      <c r="N74" s="89">
        <f>'AEO 2022 38 Raw'!Q58</f>
        <v>598.06311000000005</v>
      </c>
      <c r="O74" s="89">
        <f>'AEO 2022 38 Raw'!R58</f>
        <v>597.705017</v>
      </c>
      <c r="P74" s="89">
        <f>'AEO 2022 38 Raw'!S58</f>
        <v>583.15295400000002</v>
      </c>
      <c r="Q74" s="89">
        <f>'AEO 2022 38 Raw'!T58</f>
        <v>569.26599099999999</v>
      </c>
      <c r="R74" s="89">
        <f>'AEO 2022 38 Raw'!U58</f>
        <v>562.737122</v>
      </c>
      <c r="S74" s="89">
        <f>'AEO 2022 38 Raw'!V58</f>
        <v>561.62786900000003</v>
      </c>
      <c r="T74" s="89">
        <f>'AEO 2022 38 Raw'!W58</f>
        <v>565.39031999999997</v>
      </c>
      <c r="U74" s="89">
        <f>'AEO 2022 38 Raw'!X58</f>
        <v>572.54345699999999</v>
      </c>
      <c r="V74" s="89">
        <f>'AEO 2022 38 Raw'!Y58</f>
        <v>575.56957999999997</v>
      </c>
      <c r="W74" s="89">
        <f>'AEO 2022 38 Raw'!Z58</f>
        <v>574.92236300000002</v>
      </c>
      <c r="X74" s="89">
        <f>'AEO 2022 38 Raw'!AA58</f>
        <v>571.55651899999998</v>
      </c>
      <c r="Y74" s="89">
        <f>'AEO 2022 38 Raw'!AB58</f>
        <v>567.67687999999998</v>
      </c>
      <c r="Z74" s="89">
        <f>'AEO 2022 38 Raw'!AC58</f>
        <v>563.86743200000001</v>
      </c>
      <c r="AA74" s="89">
        <f>'AEO 2022 38 Raw'!AD58</f>
        <v>559.07037400000002</v>
      </c>
      <c r="AB74" s="89">
        <f>'AEO 2022 38 Raw'!AE58</f>
        <v>560.43005400000004</v>
      </c>
      <c r="AC74" s="89">
        <f>'AEO 2022 38 Raw'!AF58</f>
        <v>559.84020999999996</v>
      </c>
      <c r="AD74" s="89">
        <f>'AEO 2022 38 Raw'!AG58</f>
        <v>557.37432899999999</v>
      </c>
      <c r="AE74" s="89">
        <f>'AEO 2022 38 Raw'!AH58</f>
        <v>560.09771699999999</v>
      </c>
      <c r="AF74" s="89">
        <f>'AEO 2022 38 Raw'!AI58</f>
        <v>560.37127699999996</v>
      </c>
      <c r="AG74" s="95">
        <f>'AEO 2022 38 Raw'!AJ58</f>
        <v>-6.0000000000000001E-3</v>
      </c>
    </row>
    <row r="75" spans="1:33" ht="15" customHeight="1" x14ac:dyDescent="0.25">
      <c r="A75" s="83" t="s">
        <v>1604</v>
      </c>
      <c r="B75" s="88" t="s">
        <v>1605</v>
      </c>
      <c r="C75" s="89">
        <f>'AEO 2022 38 Raw'!F59</f>
        <v>317.67672700000003</v>
      </c>
      <c r="D75" s="89">
        <f>'AEO 2022 38 Raw'!G59</f>
        <v>349.16574100000003</v>
      </c>
      <c r="E75" s="89">
        <f>'AEO 2022 38 Raw'!H59</f>
        <v>402.02710000000002</v>
      </c>
      <c r="F75" s="89">
        <f>'AEO 2022 38 Raw'!I59</f>
        <v>448.68017600000002</v>
      </c>
      <c r="G75" s="89">
        <f>'AEO 2022 38 Raw'!J59</f>
        <v>459.36792000000003</v>
      </c>
      <c r="H75" s="89">
        <f>'AEO 2022 38 Raw'!K59</f>
        <v>469.61071800000002</v>
      </c>
      <c r="I75" s="89">
        <f>'AEO 2022 38 Raw'!L59</f>
        <v>478.50216699999999</v>
      </c>
      <c r="J75" s="89">
        <f>'AEO 2022 38 Raw'!M59</f>
        <v>494.52203400000002</v>
      </c>
      <c r="K75" s="89">
        <f>'AEO 2022 38 Raw'!N59</f>
        <v>516.58148200000005</v>
      </c>
      <c r="L75" s="89">
        <f>'AEO 2022 38 Raw'!O59</f>
        <v>542.41241500000001</v>
      </c>
      <c r="M75" s="89">
        <f>'AEO 2022 38 Raw'!P59</f>
        <v>562.09228499999995</v>
      </c>
      <c r="N75" s="89">
        <f>'AEO 2022 38 Raw'!Q59</f>
        <v>609.23364300000003</v>
      </c>
      <c r="O75" s="89">
        <f>'AEO 2022 38 Raw'!R59</f>
        <v>647.51092500000004</v>
      </c>
      <c r="P75" s="89">
        <f>'AEO 2022 38 Raw'!S59</f>
        <v>667.82763699999998</v>
      </c>
      <c r="Q75" s="89">
        <f>'AEO 2022 38 Raw'!T59</f>
        <v>688.57690400000001</v>
      </c>
      <c r="R75" s="89">
        <f>'AEO 2022 38 Raw'!U59</f>
        <v>712.34136999999998</v>
      </c>
      <c r="S75" s="89">
        <f>'AEO 2022 38 Raw'!V59</f>
        <v>742.12219200000004</v>
      </c>
      <c r="T75" s="89">
        <f>'AEO 2022 38 Raw'!W59</f>
        <v>781.10626200000002</v>
      </c>
      <c r="U75" s="89">
        <f>'AEO 2022 38 Raw'!X59</f>
        <v>819.298767</v>
      </c>
      <c r="V75" s="89">
        <f>'AEO 2022 38 Raw'!Y59</f>
        <v>862.25433299999997</v>
      </c>
      <c r="W75" s="89">
        <f>'AEO 2022 38 Raw'!Z59</f>
        <v>896.63806199999999</v>
      </c>
      <c r="X75" s="89">
        <f>'AEO 2022 38 Raw'!AA59</f>
        <v>927.93292199999996</v>
      </c>
      <c r="Y75" s="89">
        <f>'AEO 2022 38 Raw'!AB59</f>
        <v>961.92571999999996</v>
      </c>
      <c r="Z75" s="89">
        <f>'AEO 2022 38 Raw'!AC59</f>
        <v>989.92858899999999</v>
      </c>
      <c r="AA75" s="89">
        <f>'AEO 2022 38 Raw'!AD59</f>
        <v>1011.607666</v>
      </c>
      <c r="AB75" s="89">
        <f>'AEO 2022 38 Raw'!AE59</f>
        <v>1048.212524</v>
      </c>
      <c r="AC75" s="89">
        <f>'AEO 2022 38 Raw'!AF59</f>
        <v>1078.1363530000001</v>
      </c>
      <c r="AD75" s="89">
        <f>'AEO 2022 38 Raw'!AG59</f>
        <v>1102.805298</v>
      </c>
      <c r="AE75" s="89">
        <f>'AEO 2022 38 Raw'!AH59</f>
        <v>1139.619385</v>
      </c>
      <c r="AF75" s="89">
        <f>'AEO 2022 38 Raw'!AI59</f>
        <v>1159.5817870000001</v>
      </c>
      <c r="AG75" s="95">
        <f>'AEO 2022 38 Raw'!AJ59</f>
        <v>4.5999999999999999E-2</v>
      </c>
    </row>
    <row r="76" spans="1:33" ht="15" customHeight="1" x14ac:dyDescent="0.25">
      <c r="A76" s="83" t="s">
        <v>1606</v>
      </c>
      <c r="B76" s="88" t="s">
        <v>1607</v>
      </c>
      <c r="C76" s="89">
        <f>'AEO 2022 38 Raw'!F60</f>
        <v>139.402084</v>
      </c>
      <c r="D76" s="89">
        <f>'AEO 2022 38 Raw'!G60</f>
        <v>251.00242600000001</v>
      </c>
      <c r="E76" s="89">
        <f>'AEO 2022 38 Raw'!H60</f>
        <v>281.45022599999999</v>
      </c>
      <c r="F76" s="89">
        <f>'AEO 2022 38 Raw'!I60</f>
        <v>282.72653200000002</v>
      </c>
      <c r="G76" s="89">
        <f>'AEO 2022 38 Raw'!J60</f>
        <v>276.52441399999998</v>
      </c>
      <c r="H76" s="89">
        <f>'AEO 2022 38 Raw'!K60</f>
        <v>271.612213</v>
      </c>
      <c r="I76" s="89">
        <f>'AEO 2022 38 Raw'!L60</f>
        <v>267.38400300000001</v>
      </c>
      <c r="J76" s="89">
        <f>'AEO 2022 38 Raw'!M60</f>
        <v>268.012878</v>
      </c>
      <c r="K76" s="89">
        <f>'AEO 2022 38 Raw'!N60</f>
        <v>270.37866200000002</v>
      </c>
      <c r="L76" s="89">
        <f>'AEO 2022 38 Raw'!O60</f>
        <v>274.466339</v>
      </c>
      <c r="M76" s="89">
        <f>'AEO 2022 38 Raw'!P60</f>
        <v>279.971924</v>
      </c>
      <c r="N76" s="89">
        <f>'AEO 2022 38 Raw'!Q60</f>
        <v>293.645081</v>
      </c>
      <c r="O76" s="89">
        <f>'AEO 2022 38 Raw'!R60</f>
        <v>303.75567599999999</v>
      </c>
      <c r="P76" s="89">
        <f>'AEO 2022 38 Raw'!S60</f>
        <v>306.29040500000002</v>
      </c>
      <c r="Q76" s="89">
        <f>'AEO 2022 38 Raw'!T60</f>
        <v>308.38085899999999</v>
      </c>
      <c r="R76" s="89">
        <f>'AEO 2022 38 Raw'!U60</f>
        <v>313.05123900000001</v>
      </c>
      <c r="S76" s="89">
        <f>'AEO 2022 38 Raw'!V60</f>
        <v>320.13070699999997</v>
      </c>
      <c r="T76" s="89">
        <f>'AEO 2022 38 Raw'!W60</f>
        <v>330.45059199999997</v>
      </c>
      <c r="U76" s="89">
        <f>'AEO 2022 38 Raw'!X60</f>
        <v>341.32626299999998</v>
      </c>
      <c r="V76" s="89">
        <f>'AEO 2022 38 Raw'!Y60</f>
        <v>352.33605999999997</v>
      </c>
      <c r="W76" s="89">
        <f>'AEO 2022 38 Raw'!Z60</f>
        <v>359.36456299999998</v>
      </c>
      <c r="X76" s="89">
        <f>'AEO 2022 38 Raw'!AA60</f>
        <v>364.57547</v>
      </c>
      <c r="Y76" s="89">
        <f>'AEO 2022 38 Raw'!AB60</f>
        <v>369.86917099999999</v>
      </c>
      <c r="Z76" s="89">
        <f>'AEO 2022 38 Raw'!AC60</f>
        <v>373.76666299999999</v>
      </c>
      <c r="AA76" s="89">
        <f>'AEO 2022 38 Raw'!AD60</f>
        <v>375.84780899999998</v>
      </c>
      <c r="AB76" s="89">
        <f>'AEO 2022 38 Raw'!AE60</f>
        <v>382.561981</v>
      </c>
      <c r="AC76" s="89">
        <f>'AEO 2022 38 Raw'!AF60</f>
        <v>387.16751099999999</v>
      </c>
      <c r="AD76" s="89">
        <f>'AEO 2022 38 Raw'!AG60</f>
        <v>390.01711999999998</v>
      </c>
      <c r="AE76" s="89">
        <f>'AEO 2022 38 Raw'!AH60</f>
        <v>396.67990099999997</v>
      </c>
      <c r="AF76" s="89">
        <f>'AEO 2022 38 Raw'!AI60</f>
        <v>399.29531900000001</v>
      </c>
      <c r="AG76" s="95">
        <f>'AEO 2022 38 Raw'!AJ60</f>
        <v>3.6999999999999998E-2</v>
      </c>
    </row>
    <row r="77" spans="1:33" ht="15" customHeight="1" x14ac:dyDescent="0.25">
      <c r="A77" s="83" t="s">
        <v>1608</v>
      </c>
      <c r="B77" s="88" t="s">
        <v>1609</v>
      </c>
      <c r="C77" s="89">
        <f>'AEO 2022 38 Raw'!F61</f>
        <v>790.50091599999996</v>
      </c>
      <c r="D77" s="89">
        <f>'AEO 2022 38 Raw'!G61</f>
        <v>839.18139599999995</v>
      </c>
      <c r="E77" s="89">
        <f>'AEO 2022 38 Raw'!H61</f>
        <v>912.99688700000002</v>
      </c>
      <c r="F77" s="89">
        <f>'AEO 2022 38 Raw'!I61</f>
        <v>927.59228499999995</v>
      </c>
      <c r="G77" s="89">
        <f>'AEO 2022 38 Raw'!J61</f>
        <v>908.62213099999997</v>
      </c>
      <c r="H77" s="89">
        <f>'AEO 2022 38 Raw'!K61</f>
        <v>902.69940199999996</v>
      </c>
      <c r="I77" s="89">
        <f>'AEO 2022 38 Raw'!L61</f>
        <v>895.091858</v>
      </c>
      <c r="J77" s="89">
        <f>'AEO 2022 38 Raw'!M61</f>
        <v>898.67065400000001</v>
      </c>
      <c r="K77" s="89">
        <f>'AEO 2022 38 Raw'!N61</f>
        <v>901.05969200000004</v>
      </c>
      <c r="L77" s="89">
        <f>'AEO 2022 38 Raw'!O61</f>
        <v>901.79303000000004</v>
      </c>
      <c r="M77" s="89">
        <f>'AEO 2022 38 Raw'!P61</f>
        <v>901.87097200000005</v>
      </c>
      <c r="N77" s="89">
        <f>'AEO 2022 38 Raw'!Q61</f>
        <v>920.89209000000005</v>
      </c>
      <c r="O77" s="89">
        <f>'AEO 2022 38 Raw'!R61</f>
        <v>931.76556400000004</v>
      </c>
      <c r="P77" s="89">
        <f>'AEO 2022 38 Raw'!S61</f>
        <v>918.854736</v>
      </c>
      <c r="Q77" s="89">
        <f>'AEO 2022 38 Raw'!T61</f>
        <v>905.22100799999998</v>
      </c>
      <c r="R77" s="89">
        <f>'AEO 2022 38 Raw'!U61</f>
        <v>900.46618699999999</v>
      </c>
      <c r="S77" s="89">
        <f>'AEO 2022 38 Raw'!V61</f>
        <v>904.46850600000005</v>
      </c>
      <c r="T77" s="89">
        <f>'AEO 2022 38 Raw'!W61</f>
        <v>917.81658900000002</v>
      </c>
      <c r="U77" s="89">
        <f>'AEO 2022 38 Raw'!X61</f>
        <v>932.36926300000005</v>
      </c>
      <c r="V77" s="89">
        <f>'AEO 2022 38 Raw'!Y61</f>
        <v>948.06146200000001</v>
      </c>
      <c r="W77" s="89">
        <f>'AEO 2022 38 Raw'!Z61</f>
        <v>955.93798800000002</v>
      </c>
      <c r="X77" s="89">
        <f>'AEO 2022 38 Raw'!AA61</f>
        <v>957.97692900000004</v>
      </c>
      <c r="Y77" s="89">
        <f>'AEO 2022 38 Raw'!AB61</f>
        <v>960.07733199999996</v>
      </c>
      <c r="Z77" s="89">
        <f>'AEO 2022 38 Raw'!AC61</f>
        <v>959.27154499999995</v>
      </c>
      <c r="AA77" s="89">
        <f>'AEO 2022 38 Raw'!AD61</f>
        <v>954.93206799999996</v>
      </c>
      <c r="AB77" s="89">
        <f>'AEO 2022 38 Raw'!AE61</f>
        <v>962.25</v>
      </c>
      <c r="AC77" s="89">
        <f>'AEO 2022 38 Raw'!AF61</f>
        <v>964.21698000000004</v>
      </c>
      <c r="AD77" s="89">
        <f>'AEO 2022 38 Raw'!AG61</f>
        <v>962.14801</v>
      </c>
      <c r="AE77" s="89">
        <f>'AEO 2022 38 Raw'!AH61</f>
        <v>969.50476100000003</v>
      </c>
      <c r="AF77" s="89">
        <f>'AEO 2022 38 Raw'!AI61</f>
        <v>966.84655799999996</v>
      </c>
      <c r="AG77" s="95">
        <f>'AEO 2022 38 Raw'!AJ61</f>
        <v>7.0000000000000001E-3</v>
      </c>
    </row>
    <row r="78" spans="1:33" ht="15" customHeight="1" x14ac:dyDescent="0.25">
      <c r="A78" s="83" t="s">
        <v>1610</v>
      </c>
      <c r="B78" s="88" t="s">
        <v>1611</v>
      </c>
      <c r="C78" s="89">
        <f>'AEO 2022 38 Raw'!F62</f>
        <v>0.89753700000000003</v>
      </c>
      <c r="D78" s="89">
        <f>'AEO 2022 38 Raw'!G62</f>
        <v>1.122171</v>
      </c>
      <c r="E78" s="89">
        <f>'AEO 2022 38 Raw'!H62</f>
        <v>1.2970619999999999</v>
      </c>
      <c r="F78" s="89">
        <f>'AEO 2022 38 Raw'!I62</f>
        <v>1.3888579999999999</v>
      </c>
      <c r="G78" s="89">
        <f>'AEO 2022 38 Raw'!J62</f>
        <v>1.4211180000000001</v>
      </c>
      <c r="H78" s="89">
        <f>'AEO 2022 38 Raw'!K62</f>
        <v>1.4423170000000001</v>
      </c>
      <c r="I78" s="89">
        <f>'AEO 2022 38 Raw'!L62</f>
        <v>1.4473929999999999</v>
      </c>
      <c r="J78" s="89">
        <f>'AEO 2022 38 Raw'!M62</f>
        <v>1.454261</v>
      </c>
      <c r="K78" s="89">
        <f>'AEO 2022 38 Raw'!N62</f>
        <v>1.450253</v>
      </c>
      <c r="L78" s="89">
        <f>'AEO 2022 38 Raw'!O62</f>
        <v>1.460388</v>
      </c>
      <c r="M78" s="89">
        <f>'AEO 2022 38 Raw'!P62</f>
        <v>1.4622360000000001</v>
      </c>
      <c r="N78" s="89">
        <f>'AEO 2022 38 Raw'!Q62</f>
        <v>1.499341</v>
      </c>
      <c r="O78" s="89">
        <f>'AEO 2022 38 Raw'!R62</f>
        <v>1.529442</v>
      </c>
      <c r="P78" s="89">
        <f>'AEO 2022 38 Raw'!S62</f>
        <v>1.526526</v>
      </c>
      <c r="Q78" s="89">
        <f>'AEO 2022 38 Raw'!T62</f>
        <v>1.525431</v>
      </c>
      <c r="R78" s="89">
        <f>'AEO 2022 38 Raw'!U62</f>
        <v>1.5401469999999999</v>
      </c>
      <c r="S78" s="89">
        <f>'AEO 2022 38 Raw'!V62</f>
        <v>1.567688</v>
      </c>
      <c r="T78" s="89">
        <f>'AEO 2022 38 Raw'!W62</f>
        <v>1.617386</v>
      </c>
      <c r="U78" s="89">
        <f>'AEO 2022 38 Raw'!X62</f>
        <v>1.6690210000000001</v>
      </c>
      <c r="V78" s="89">
        <f>'AEO 2022 38 Raw'!Y62</f>
        <v>1.732613</v>
      </c>
      <c r="W78" s="89">
        <f>'AEO 2022 38 Raw'!Z62</f>
        <v>1.7791999999999999</v>
      </c>
      <c r="X78" s="89">
        <f>'AEO 2022 38 Raw'!AA62</f>
        <v>1.827841</v>
      </c>
      <c r="Y78" s="89">
        <f>'AEO 2022 38 Raw'!AB62</f>
        <v>1.8775200000000001</v>
      </c>
      <c r="Z78" s="89">
        <f>'AEO 2022 38 Raw'!AC62</f>
        <v>1.9207970000000001</v>
      </c>
      <c r="AA78" s="89">
        <f>'AEO 2022 38 Raw'!AD62</f>
        <v>1.9707490000000001</v>
      </c>
      <c r="AB78" s="89">
        <f>'AEO 2022 38 Raw'!AE62</f>
        <v>2.0615239999999999</v>
      </c>
      <c r="AC78" s="89">
        <f>'AEO 2022 38 Raw'!AF62</f>
        <v>2.1457250000000001</v>
      </c>
      <c r="AD78" s="89">
        <f>'AEO 2022 38 Raw'!AG62</f>
        <v>2.2158959999999999</v>
      </c>
      <c r="AE78" s="89">
        <f>'AEO 2022 38 Raw'!AH62</f>
        <v>2.3111060000000001</v>
      </c>
      <c r="AF78" s="89">
        <f>'AEO 2022 38 Raw'!AI62</f>
        <v>2.3734769999999998</v>
      </c>
      <c r="AG78" s="95">
        <f>'AEO 2022 38 Raw'!AJ62</f>
        <v>3.4000000000000002E-2</v>
      </c>
    </row>
    <row r="79" spans="1:33" ht="15" customHeight="1" x14ac:dyDescent="0.25">
      <c r="A79" s="83" t="s">
        <v>1612</v>
      </c>
      <c r="B79" s="88" t="s">
        <v>1613</v>
      </c>
      <c r="C79" s="89">
        <f>'AEO 2022 38 Raw'!F63</f>
        <v>2.8111969999999999</v>
      </c>
      <c r="D79" s="89">
        <f>'AEO 2022 38 Raw'!G63</f>
        <v>2.5832190000000002</v>
      </c>
      <c r="E79" s="89">
        <f>'AEO 2022 38 Raw'!H63</f>
        <v>2.908118</v>
      </c>
      <c r="F79" s="89">
        <f>'AEO 2022 38 Raw'!I63</f>
        <v>3.1108189999999998</v>
      </c>
      <c r="G79" s="89">
        <f>'AEO 2022 38 Raw'!J63</f>
        <v>3.3822079999999999</v>
      </c>
      <c r="H79" s="89">
        <f>'AEO 2022 38 Raw'!K63</f>
        <v>3.7736109999999998</v>
      </c>
      <c r="I79" s="89">
        <f>'AEO 2022 38 Raw'!L63</f>
        <v>4.1110540000000002</v>
      </c>
      <c r="J79" s="89">
        <f>'AEO 2022 38 Raw'!M63</f>
        <v>4.5264930000000003</v>
      </c>
      <c r="K79" s="89">
        <f>'AEO 2022 38 Raw'!N63</f>
        <v>4.9076279999999999</v>
      </c>
      <c r="L79" s="89">
        <f>'AEO 2022 38 Raw'!O63</f>
        <v>5.2362830000000002</v>
      </c>
      <c r="M79" s="89">
        <f>'AEO 2022 38 Raw'!P63</f>
        <v>5.4983510000000004</v>
      </c>
      <c r="N79" s="89">
        <f>'AEO 2022 38 Raw'!Q63</f>
        <v>5.8529210000000003</v>
      </c>
      <c r="O79" s="89">
        <f>'AEO 2022 38 Raw'!R63</f>
        <v>6.2356590000000001</v>
      </c>
      <c r="P79" s="89">
        <f>'AEO 2022 38 Raw'!S63</f>
        <v>6.2564510000000002</v>
      </c>
      <c r="Q79" s="89">
        <f>'AEO 2022 38 Raw'!T63</f>
        <v>6.2144060000000003</v>
      </c>
      <c r="R79" s="89">
        <f>'AEO 2022 38 Raw'!U63</f>
        <v>6.1773809999999996</v>
      </c>
      <c r="S79" s="89">
        <f>'AEO 2022 38 Raw'!V63</f>
        <v>6.1353840000000002</v>
      </c>
      <c r="T79" s="89">
        <f>'AEO 2022 38 Raw'!W63</f>
        <v>6.3534119999999996</v>
      </c>
      <c r="U79" s="89">
        <f>'AEO 2022 38 Raw'!X63</f>
        <v>6.5947370000000003</v>
      </c>
      <c r="V79" s="89">
        <f>'AEO 2022 38 Raw'!Y63</f>
        <v>6.8095239999999997</v>
      </c>
      <c r="W79" s="89">
        <f>'AEO 2022 38 Raw'!Z63</f>
        <v>7.0172600000000003</v>
      </c>
      <c r="X79" s="89">
        <f>'AEO 2022 38 Raw'!AA63</f>
        <v>7.1527919999999998</v>
      </c>
      <c r="Y79" s="89">
        <f>'AEO 2022 38 Raw'!AB63</f>
        <v>7.2908939999999998</v>
      </c>
      <c r="Z79" s="89">
        <f>'AEO 2022 38 Raw'!AC63</f>
        <v>7.4036929999999996</v>
      </c>
      <c r="AA79" s="89">
        <f>'AEO 2022 38 Raw'!AD63</f>
        <v>7.454294</v>
      </c>
      <c r="AB79" s="89">
        <f>'AEO 2022 38 Raw'!AE63</f>
        <v>7.5783290000000001</v>
      </c>
      <c r="AC79" s="89">
        <f>'AEO 2022 38 Raw'!AF63</f>
        <v>7.6585179999999999</v>
      </c>
      <c r="AD79" s="89">
        <f>'AEO 2022 38 Raw'!AG63</f>
        <v>7.678229</v>
      </c>
      <c r="AE79" s="89">
        <f>'AEO 2022 38 Raw'!AH63</f>
        <v>7.758953</v>
      </c>
      <c r="AF79" s="89">
        <f>'AEO 2022 38 Raw'!AI63</f>
        <v>7.7553479999999997</v>
      </c>
      <c r="AG79" s="95">
        <f>'AEO 2022 38 Raw'!AJ63</f>
        <v>3.5999999999999997E-2</v>
      </c>
    </row>
    <row r="80" spans="1:33" ht="15" customHeight="1" x14ac:dyDescent="0.25">
      <c r="A80" s="83" t="s">
        <v>1614</v>
      </c>
      <c r="B80" s="35" t="s">
        <v>1262</v>
      </c>
      <c r="C80" s="89">
        <f>'AEO 2022 38 Raw'!F64</f>
        <v>15397.421875</v>
      </c>
      <c r="D80" s="89">
        <f>'AEO 2022 38 Raw'!G64</f>
        <v>14067.885742</v>
      </c>
      <c r="E80" s="89">
        <f>'AEO 2022 38 Raw'!H64</f>
        <v>14222.305664</v>
      </c>
      <c r="F80" s="89">
        <f>'AEO 2022 38 Raw'!I64</f>
        <v>14333.480469</v>
      </c>
      <c r="G80" s="89">
        <f>'AEO 2022 38 Raw'!J64</f>
        <v>14113.882812</v>
      </c>
      <c r="H80" s="89">
        <f>'AEO 2022 38 Raw'!K64</f>
        <v>13983.685546999999</v>
      </c>
      <c r="I80" s="89">
        <f>'AEO 2022 38 Raw'!L64</f>
        <v>13758.5625</v>
      </c>
      <c r="J80" s="89">
        <f>'AEO 2022 38 Raw'!M64</f>
        <v>13693.199219</v>
      </c>
      <c r="K80" s="89">
        <f>'AEO 2022 38 Raw'!N64</f>
        <v>13626.746094</v>
      </c>
      <c r="L80" s="89">
        <f>'AEO 2022 38 Raw'!O64</f>
        <v>13484.783203000001</v>
      </c>
      <c r="M80" s="89">
        <f>'AEO 2022 38 Raw'!P64</f>
        <v>13356.683594</v>
      </c>
      <c r="N80" s="89">
        <f>'AEO 2022 38 Raw'!Q64</f>
        <v>13395.614258</v>
      </c>
      <c r="O80" s="89">
        <f>'AEO 2022 38 Raw'!R64</f>
        <v>13425.847656</v>
      </c>
      <c r="P80" s="89">
        <f>'AEO 2022 38 Raw'!S64</f>
        <v>13134.171875</v>
      </c>
      <c r="Q80" s="89">
        <f>'AEO 2022 38 Raw'!T64</f>
        <v>12851.907227</v>
      </c>
      <c r="R80" s="89">
        <f>'AEO 2022 38 Raw'!U64</f>
        <v>12721.051758</v>
      </c>
      <c r="S80" s="89">
        <f>'AEO 2022 38 Raw'!V64</f>
        <v>12709.361328000001</v>
      </c>
      <c r="T80" s="89">
        <f>'AEO 2022 38 Raw'!W64</f>
        <v>12817.386719</v>
      </c>
      <c r="U80" s="89">
        <f>'AEO 2022 38 Raw'!X64</f>
        <v>12980.332031</v>
      </c>
      <c r="V80" s="89">
        <f>'AEO 2022 38 Raw'!Y64</f>
        <v>13089.032227</v>
      </c>
      <c r="W80" s="89">
        <f>'AEO 2022 38 Raw'!Z64</f>
        <v>13098.551758</v>
      </c>
      <c r="X80" s="89">
        <f>'AEO 2022 38 Raw'!AA64</f>
        <v>13050.186523</v>
      </c>
      <c r="Y80" s="89">
        <f>'AEO 2022 38 Raw'!AB64</f>
        <v>12999.229492</v>
      </c>
      <c r="Z80" s="89">
        <f>'AEO 2022 38 Raw'!AC64</f>
        <v>12932.197265999999</v>
      </c>
      <c r="AA80" s="89">
        <f>'AEO 2022 38 Raw'!AD64</f>
        <v>12832.787109000001</v>
      </c>
      <c r="AB80" s="89">
        <f>'AEO 2022 38 Raw'!AE64</f>
        <v>12881.333984000001</v>
      </c>
      <c r="AC80" s="89">
        <f>'AEO 2022 38 Raw'!AF64</f>
        <v>12876.330078000001</v>
      </c>
      <c r="AD80" s="89">
        <f>'AEO 2022 38 Raw'!AG64</f>
        <v>12824.078125</v>
      </c>
      <c r="AE80" s="89">
        <f>'AEO 2022 38 Raw'!AH64</f>
        <v>12895.989258</v>
      </c>
      <c r="AF80" s="89">
        <f>'AEO 2022 38 Raw'!AI64</f>
        <v>12882.662109000001</v>
      </c>
      <c r="AG80" s="95">
        <f>'AEO 2022 38 Raw'!AJ64</f>
        <v>-6.0000000000000001E-3</v>
      </c>
    </row>
    <row r="81" spans="1:34" ht="15" customHeight="1" x14ac:dyDescent="0.25">
      <c r="C81" s="89"/>
      <c r="D81" s="89"/>
      <c r="E81" s="89"/>
      <c r="F81" s="89"/>
      <c r="G81" s="89"/>
      <c r="H81" s="89"/>
      <c r="I81" s="89"/>
      <c r="J81" s="89"/>
      <c r="K81" s="89"/>
      <c r="L81" s="89"/>
      <c r="M81" s="89"/>
      <c r="N81" s="89"/>
      <c r="O81" s="89"/>
      <c r="P81" s="89"/>
      <c r="Q81" s="89"/>
      <c r="R81" s="89"/>
      <c r="S81" s="89"/>
      <c r="T81" s="89"/>
      <c r="U81" s="89"/>
      <c r="V81" s="89"/>
      <c r="W81" s="89"/>
      <c r="X81" s="89"/>
      <c r="Y81" s="89"/>
      <c r="Z81" s="89"/>
      <c r="AA81" s="89"/>
      <c r="AB81" s="89"/>
      <c r="AC81" s="89"/>
      <c r="AD81" s="89"/>
      <c r="AE81" s="89"/>
      <c r="AF81" s="89"/>
      <c r="AG81" s="95"/>
    </row>
    <row r="82" spans="1:34" ht="15" customHeight="1" x14ac:dyDescent="0.25">
      <c r="A82" s="83" t="s">
        <v>1615</v>
      </c>
      <c r="B82" s="88" t="s">
        <v>1616</v>
      </c>
      <c r="C82" s="89">
        <f>'AEO 2022 38 Raw'!F65</f>
        <v>4953.1132809999999</v>
      </c>
      <c r="D82" s="89">
        <f>'AEO 2022 38 Raw'!G65</f>
        <v>4668.9975590000004</v>
      </c>
      <c r="E82" s="89">
        <f>'AEO 2022 38 Raw'!H65</f>
        <v>4958.1450199999999</v>
      </c>
      <c r="F82" s="89">
        <f>'AEO 2022 38 Raw'!I65</f>
        <v>5404.3681640000004</v>
      </c>
      <c r="G82" s="89">
        <f>'AEO 2022 38 Raw'!J65</f>
        <v>5500.1508789999998</v>
      </c>
      <c r="H82" s="89">
        <f>'AEO 2022 38 Raw'!K65</f>
        <v>5639.5771480000003</v>
      </c>
      <c r="I82" s="89">
        <f>'AEO 2022 38 Raw'!L65</f>
        <v>5625.3178710000002</v>
      </c>
      <c r="J82" s="89">
        <f>'AEO 2022 38 Raw'!M65</f>
        <v>5668.8452150000003</v>
      </c>
      <c r="K82" s="89">
        <f>'AEO 2022 38 Raw'!N65</f>
        <v>5678.7172849999997</v>
      </c>
      <c r="L82" s="89">
        <f>'AEO 2022 38 Raw'!O65</f>
        <v>5624.515625</v>
      </c>
      <c r="M82" s="89">
        <f>'AEO 2022 38 Raw'!P65</f>
        <v>5562.1196289999998</v>
      </c>
      <c r="N82" s="89">
        <f>'AEO 2022 38 Raw'!Q65</f>
        <v>5547.9023440000001</v>
      </c>
      <c r="O82" s="89">
        <f>'AEO 2022 38 Raw'!R65</f>
        <v>5531.2270509999998</v>
      </c>
      <c r="P82" s="89">
        <f>'AEO 2022 38 Raw'!S65</f>
        <v>5383.1025390000004</v>
      </c>
      <c r="Q82" s="89">
        <f>'AEO 2022 38 Raw'!T65</f>
        <v>5267.1528319999998</v>
      </c>
      <c r="R82" s="89">
        <f>'AEO 2022 38 Raw'!U65</f>
        <v>5226.7104490000002</v>
      </c>
      <c r="S82" s="89">
        <f>'AEO 2022 38 Raw'!V65</f>
        <v>5235.1162109999996</v>
      </c>
      <c r="T82" s="89">
        <f>'AEO 2022 38 Raw'!W65</f>
        <v>5280.4731449999999</v>
      </c>
      <c r="U82" s="89">
        <f>'AEO 2022 38 Raw'!X65</f>
        <v>5356.3334960000002</v>
      </c>
      <c r="V82" s="89">
        <f>'AEO 2022 38 Raw'!Y65</f>
        <v>5373.9345700000003</v>
      </c>
      <c r="W82" s="89">
        <f>'AEO 2022 38 Raw'!Z65</f>
        <v>5357.4409180000002</v>
      </c>
      <c r="X82" s="89">
        <f>'AEO 2022 38 Raw'!AA65</f>
        <v>5315.6723629999997</v>
      </c>
      <c r="Y82" s="89">
        <f>'AEO 2022 38 Raw'!AB65</f>
        <v>5287.2612300000001</v>
      </c>
      <c r="Z82" s="89">
        <f>'AEO 2022 38 Raw'!AC65</f>
        <v>5251.5776370000003</v>
      </c>
      <c r="AA82" s="89">
        <f>'AEO 2022 38 Raw'!AD65</f>
        <v>5206.2436520000001</v>
      </c>
      <c r="AB82" s="89">
        <f>'AEO 2022 38 Raw'!AE65</f>
        <v>5220.0102539999998</v>
      </c>
      <c r="AC82" s="89">
        <f>'AEO 2022 38 Raw'!AF65</f>
        <v>5220.5039059999999</v>
      </c>
      <c r="AD82" s="89">
        <f>'AEO 2022 38 Raw'!AG65</f>
        <v>5181.3950199999999</v>
      </c>
      <c r="AE82" s="89">
        <f>'AEO 2022 38 Raw'!AH65</f>
        <v>5202.6357420000004</v>
      </c>
      <c r="AF82" s="89">
        <f>'AEO 2022 38 Raw'!AI65</f>
        <v>5189.8833009999998</v>
      </c>
      <c r="AG82" s="95">
        <f>'AEO 2022 38 Raw'!AJ65</f>
        <v>2E-3</v>
      </c>
    </row>
    <row r="83" spans="1:34" ht="15" customHeight="1" x14ac:dyDescent="0.25">
      <c r="A83" s="83" t="s">
        <v>1617</v>
      </c>
      <c r="B83" s="88" t="s">
        <v>1618</v>
      </c>
      <c r="C83" s="89">
        <f>'AEO 2022 38 Raw'!F66</f>
        <v>0</v>
      </c>
      <c r="D83" s="89">
        <f>'AEO 2022 38 Raw'!G66</f>
        <v>0</v>
      </c>
      <c r="E83" s="89">
        <f>'AEO 2022 38 Raw'!H66</f>
        <v>0</v>
      </c>
      <c r="F83" s="89">
        <f>'AEO 2022 38 Raw'!I66</f>
        <v>0</v>
      </c>
      <c r="G83" s="89">
        <f>'AEO 2022 38 Raw'!J66</f>
        <v>0</v>
      </c>
      <c r="H83" s="89">
        <f>'AEO 2022 38 Raw'!K66</f>
        <v>0</v>
      </c>
      <c r="I83" s="89">
        <f>'AEO 2022 38 Raw'!L66</f>
        <v>0</v>
      </c>
      <c r="J83" s="89">
        <f>'AEO 2022 38 Raw'!M66</f>
        <v>0</v>
      </c>
      <c r="K83" s="89">
        <f>'AEO 2022 38 Raw'!N66</f>
        <v>0</v>
      </c>
      <c r="L83" s="89">
        <f>'AEO 2022 38 Raw'!O66</f>
        <v>0</v>
      </c>
      <c r="M83" s="89">
        <f>'AEO 2022 38 Raw'!P66</f>
        <v>0</v>
      </c>
      <c r="N83" s="89">
        <f>'AEO 2022 38 Raw'!Q66</f>
        <v>0</v>
      </c>
      <c r="O83" s="89">
        <f>'AEO 2022 38 Raw'!R66</f>
        <v>0</v>
      </c>
      <c r="P83" s="89">
        <f>'AEO 2022 38 Raw'!S66</f>
        <v>0</v>
      </c>
      <c r="Q83" s="89">
        <f>'AEO 2022 38 Raw'!T66</f>
        <v>0</v>
      </c>
      <c r="R83" s="89">
        <f>'AEO 2022 38 Raw'!U66</f>
        <v>0</v>
      </c>
      <c r="S83" s="89">
        <f>'AEO 2022 38 Raw'!V66</f>
        <v>0</v>
      </c>
      <c r="T83" s="89">
        <f>'AEO 2022 38 Raw'!W66</f>
        <v>0</v>
      </c>
      <c r="U83" s="89">
        <f>'AEO 2022 38 Raw'!X66</f>
        <v>0</v>
      </c>
      <c r="V83" s="89">
        <f>'AEO 2022 38 Raw'!Y66</f>
        <v>0</v>
      </c>
      <c r="W83" s="89">
        <f>'AEO 2022 38 Raw'!Z66</f>
        <v>0</v>
      </c>
      <c r="X83" s="89">
        <f>'AEO 2022 38 Raw'!AA66</f>
        <v>0</v>
      </c>
      <c r="Y83" s="89">
        <f>'AEO 2022 38 Raw'!AB66</f>
        <v>0</v>
      </c>
      <c r="Z83" s="89">
        <f>'AEO 2022 38 Raw'!AC66</f>
        <v>0</v>
      </c>
      <c r="AA83" s="89">
        <f>'AEO 2022 38 Raw'!AD66</f>
        <v>0</v>
      </c>
      <c r="AB83" s="89">
        <f>'AEO 2022 38 Raw'!AE66</f>
        <v>0</v>
      </c>
      <c r="AC83" s="89">
        <f>'AEO 2022 38 Raw'!AF66</f>
        <v>0</v>
      </c>
      <c r="AD83" s="89">
        <f>'AEO 2022 38 Raw'!AG66</f>
        <v>0</v>
      </c>
      <c r="AE83" s="89">
        <f>'AEO 2022 38 Raw'!AH66</f>
        <v>0</v>
      </c>
      <c r="AF83" s="89">
        <f>'AEO 2022 38 Raw'!AI66</f>
        <v>0</v>
      </c>
      <c r="AG83" s="95" t="str">
        <f>'AEO 2022 38 Raw'!AJ66</f>
        <v>- -</v>
      </c>
    </row>
    <row r="84" spans="1:34" ht="15" customHeight="1" x14ac:dyDescent="0.25">
      <c r="C84" s="89"/>
      <c r="D84" s="89"/>
      <c r="E84" s="89"/>
      <c r="F84" s="89"/>
      <c r="G84" s="89"/>
      <c r="H84" s="89"/>
      <c r="I84" s="89"/>
      <c r="J84" s="89"/>
      <c r="K84" s="89"/>
      <c r="L84" s="89"/>
      <c r="M84" s="89"/>
      <c r="N84" s="89"/>
      <c r="O84" s="89"/>
      <c r="P84" s="89"/>
      <c r="Q84" s="89"/>
      <c r="R84" s="89"/>
      <c r="S84" s="89"/>
      <c r="T84" s="89"/>
      <c r="U84" s="89"/>
      <c r="V84" s="89"/>
      <c r="W84" s="89"/>
      <c r="X84" s="89"/>
      <c r="Y84" s="89"/>
      <c r="Z84" s="89"/>
      <c r="AA84" s="89"/>
      <c r="AB84" s="89"/>
      <c r="AC84" s="89"/>
      <c r="AD84" s="89"/>
      <c r="AE84" s="89"/>
      <c r="AF84" s="89"/>
      <c r="AG84" s="95"/>
    </row>
    <row r="85" spans="1:34" ht="15" customHeight="1" x14ac:dyDescent="0.25">
      <c r="A85" s="83" t="s">
        <v>1619</v>
      </c>
      <c r="B85" s="35" t="s">
        <v>1253</v>
      </c>
      <c r="C85" s="89">
        <f>'AEO 2022 38 Raw'!F67</f>
        <v>6917.4902339999999</v>
      </c>
      <c r="D85" s="89">
        <f>'AEO 2022 38 Raw'!G67</f>
        <v>6770.2744140000004</v>
      </c>
      <c r="E85" s="89">
        <f>'AEO 2022 38 Raw'!H67</f>
        <v>7231.6865230000003</v>
      </c>
      <c r="F85" s="89">
        <f>'AEO 2022 38 Raw'!I67</f>
        <v>7750.6748049999997</v>
      </c>
      <c r="G85" s="89">
        <f>'AEO 2022 38 Raw'!J67</f>
        <v>7829.3447269999997</v>
      </c>
      <c r="H85" s="89">
        <f>'AEO 2022 38 Raw'!K67</f>
        <v>7967.5820309999999</v>
      </c>
      <c r="I85" s="89">
        <f>'AEO 2022 38 Raw'!L67</f>
        <v>7942.4384769999997</v>
      </c>
      <c r="J85" s="89">
        <f>'AEO 2022 38 Raw'!M67</f>
        <v>8004.8066410000001</v>
      </c>
      <c r="K85" s="89">
        <f>'AEO 2022 38 Raw'!N67</f>
        <v>8039.2714839999999</v>
      </c>
      <c r="L85" s="89">
        <f>'AEO 2022 38 Raw'!O67</f>
        <v>8009.4941410000001</v>
      </c>
      <c r="M85" s="89">
        <f>'AEO 2022 38 Raw'!P67</f>
        <v>7965.8896480000003</v>
      </c>
      <c r="N85" s="89">
        <f>'AEO 2022 38 Raw'!Q67</f>
        <v>8030.7421880000002</v>
      </c>
      <c r="O85" s="89">
        <f>'AEO 2022 38 Raw'!R67</f>
        <v>8073.8066410000001</v>
      </c>
      <c r="P85" s="89">
        <f>'AEO 2022 38 Raw'!S67</f>
        <v>7920.4160160000001</v>
      </c>
      <c r="Q85" s="89">
        <f>'AEO 2022 38 Raw'!T67</f>
        <v>7798.4775390000004</v>
      </c>
      <c r="R85" s="89">
        <f>'AEO 2022 38 Raw'!U67</f>
        <v>7774.4658200000003</v>
      </c>
      <c r="S85" s="89">
        <f>'AEO 2022 38 Raw'!V67</f>
        <v>7822.1865230000003</v>
      </c>
      <c r="T85" s="89">
        <f>'AEO 2022 38 Raw'!W67</f>
        <v>7934.9375</v>
      </c>
      <c r="U85" s="89">
        <f>'AEO 2022 38 Raw'!X67</f>
        <v>8082.1455079999996</v>
      </c>
      <c r="V85" s="89">
        <f>'AEO 2022 38 Raw'!Y67</f>
        <v>8173.7871089999999</v>
      </c>
      <c r="W85" s="89">
        <f>'AEO 2022 38 Raw'!Z67</f>
        <v>8206.2119139999995</v>
      </c>
      <c r="X85" s="89">
        <f>'AEO 2022 38 Raw'!AA67</f>
        <v>8200.1220699999994</v>
      </c>
      <c r="Y85" s="89">
        <f>'AEO 2022 38 Raw'!AB67</f>
        <v>8209.1767579999996</v>
      </c>
      <c r="Z85" s="89">
        <f>'AEO 2022 38 Raw'!AC67</f>
        <v>8200.140625</v>
      </c>
      <c r="AA85" s="89">
        <f>'AEO 2022 38 Raw'!AD67</f>
        <v>8169.4365230000003</v>
      </c>
      <c r="AB85" s="89">
        <f>'AEO 2022 38 Raw'!AE67</f>
        <v>8235.4853519999997</v>
      </c>
      <c r="AC85" s="89">
        <f>'AEO 2022 38 Raw'!AF67</f>
        <v>8272.4511719999991</v>
      </c>
      <c r="AD85" s="89">
        <f>'AEO 2022 38 Raw'!AG67</f>
        <v>8256.7441409999992</v>
      </c>
      <c r="AE85" s="89">
        <f>'AEO 2022 38 Raw'!AH67</f>
        <v>8332.1142579999996</v>
      </c>
      <c r="AF85" s="89">
        <f>'AEO 2022 38 Raw'!AI67</f>
        <v>8339.3544920000004</v>
      </c>
      <c r="AG85" s="95">
        <f>'AEO 2022 38 Raw'!AJ67</f>
        <v>6.0000000000000001E-3</v>
      </c>
    </row>
    <row r="86" spans="1:34" ht="15" customHeight="1" thickBot="1" x14ac:dyDescent="0.3"/>
    <row r="87" spans="1:34" ht="15" customHeight="1" x14ac:dyDescent="0.25">
      <c r="B87" s="99" t="s">
        <v>1620</v>
      </c>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c r="AA87" s="100"/>
      <c r="AB87" s="100"/>
      <c r="AC87" s="100"/>
      <c r="AD87" s="100"/>
      <c r="AE87" s="100"/>
      <c r="AF87" s="100"/>
      <c r="AG87" s="100"/>
      <c r="AH87" s="90"/>
    </row>
    <row r="88" spans="1:34" ht="15" customHeight="1" x14ac:dyDescent="0.25">
      <c r="B88" s="91" t="s">
        <v>1621</v>
      </c>
    </row>
    <row r="89" spans="1:34" ht="15" customHeight="1" x14ac:dyDescent="0.25">
      <c r="B89" s="91" t="s">
        <v>1622</v>
      </c>
    </row>
    <row r="90" spans="1:34" ht="12" customHeight="1" x14ac:dyDescent="0.25">
      <c r="B90" s="91" t="s">
        <v>1623</v>
      </c>
    </row>
    <row r="91" spans="1:34" ht="15" customHeight="1" x14ac:dyDescent="0.25">
      <c r="B91" s="91" t="s">
        <v>1624</v>
      </c>
    </row>
    <row r="92" spans="1:34" ht="15" customHeight="1" x14ac:dyDescent="0.25">
      <c r="B92" s="91" t="s">
        <v>1625</v>
      </c>
    </row>
    <row r="93" spans="1:34" ht="15" customHeight="1" x14ac:dyDescent="0.25">
      <c r="B93" s="91" t="s">
        <v>1626</v>
      </c>
    </row>
    <row r="94" spans="1:34" ht="15" customHeight="1" x14ac:dyDescent="0.25">
      <c r="B94" s="91" t="s">
        <v>1627</v>
      </c>
    </row>
    <row r="95" spans="1:34" ht="12" customHeight="1" x14ac:dyDescent="0.25"/>
    <row r="96" spans="1: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7:AG8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0"/>
  <sheetViews>
    <sheetView topLeftCell="A13" workbookViewId="0">
      <selection activeCell="E10" sqref="E10"/>
    </sheetView>
  </sheetViews>
  <sheetFormatPr defaultColWidth="8.85546875" defaultRowHeight="15" x14ac:dyDescent="0.25"/>
  <cols>
    <col min="1" max="1" width="16.42578125" customWidth="1"/>
    <col min="2" max="2" width="12.5703125" customWidth="1"/>
  </cols>
  <sheetData>
    <row r="1" spans="1:3" x14ac:dyDescent="0.25">
      <c r="A1" s="1" t="s">
        <v>51</v>
      </c>
    </row>
    <row r="2" spans="1:3" x14ac:dyDescent="0.25">
      <c r="A2" s="2" t="s">
        <v>52</v>
      </c>
      <c r="B2" s="2" t="s">
        <v>39</v>
      </c>
      <c r="C2" s="2" t="s">
        <v>53</v>
      </c>
    </row>
    <row r="3" spans="1:3" x14ac:dyDescent="0.25">
      <c r="A3" t="s">
        <v>54</v>
      </c>
      <c r="B3" t="s">
        <v>55</v>
      </c>
      <c r="C3">
        <v>8700</v>
      </c>
    </row>
    <row r="4" spans="1:3" x14ac:dyDescent="0.25">
      <c r="A4" t="s">
        <v>56</v>
      </c>
      <c r="B4" t="s">
        <v>57</v>
      </c>
      <c r="C4">
        <v>4600</v>
      </c>
    </row>
    <row r="5" spans="1:3" x14ac:dyDescent="0.25">
      <c r="A5" t="s">
        <v>58</v>
      </c>
      <c r="B5" t="s">
        <v>59</v>
      </c>
      <c r="C5">
        <v>10500</v>
      </c>
    </row>
    <row r="6" spans="1:3" x14ac:dyDescent="0.25">
      <c r="A6" t="s">
        <v>60</v>
      </c>
      <c r="B6" t="s">
        <v>61</v>
      </c>
      <c r="C6">
        <v>6500</v>
      </c>
    </row>
    <row r="7" spans="1:3" x14ac:dyDescent="0.25">
      <c r="A7" t="s">
        <v>62</v>
      </c>
      <c r="B7" t="s">
        <v>63</v>
      </c>
      <c r="C7">
        <v>3000</v>
      </c>
    </row>
    <row r="8" spans="1:3" x14ac:dyDescent="0.25">
      <c r="A8" t="s">
        <v>64</v>
      </c>
      <c r="B8" t="s">
        <v>65</v>
      </c>
      <c r="C8">
        <v>10000</v>
      </c>
    </row>
    <row r="9" spans="1:3" x14ac:dyDescent="0.25">
      <c r="A9" t="s">
        <v>66</v>
      </c>
      <c r="B9" t="s">
        <v>67</v>
      </c>
      <c r="C9">
        <v>13000</v>
      </c>
    </row>
    <row r="10" spans="1:3" x14ac:dyDescent="0.25">
      <c r="A10" t="s">
        <v>68</v>
      </c>
      <c r="B10" t="s">
        <v>69</v>
      </c>
      <c r="C10">
        <v>9000</v>
      </c>
    </row>
    <row r="11" spans="1:3" x14ac:dyDescent="0.25">
      <c r="A11" t="s">
        <v>70</v>
      </c>
      <c r="B11" t="s">
        <v>71</v>
      </c>
      <c r="C11">
        <v>19000</v>
      </c>
    </row>
    <row r="12" spans="1:3" x14ac:dyDescent="0.25">
      <c r="A12" t="s">
        <v>72</v>
      </c>
      <c r="B12" t="s">
        <v>73</v>
      </c>
      <c r="C12">
        <v>5500</v>
      </c>
    </row>
    <row r="14" spans="1:3" x14ac:dyDescent="0.25">
      <c r="A14" s="1" t="s">
        <v>1241</v>
      </c>
    </row>
    <row r="15" spans="1:3" x14ac:dyDescent="0.25">
      <c r="A15" t="s">
        <v>1242</v>
      </c>
    </row>
    <row r="16" spans="1:3" x14ac:dyDescent="0.25">
      <c r="A16" t="s">
        <v>1243</v>
      </c>
    </row>
    <row r="17" spans="1:3" x14ac:dyDescent="0.25">
      <c r="A17" t="s">
        <v>1244</v>
      </c>
    </row>
    <row r="19" spans="1:3" x14ac:dyDescent="0.25">
      <c r="A19" t="s">
        <v>1245</v>
      </c>
      <c r="B19" s="32">
        <v>29799</v>
      </c>
      <c r="C19" t="s">
        <v>1246</v>
      </c>
    </row>
    <row r="20" spans="1:3" x14ac:dyDescent="0.25">
      <c r="A20" t="s">
        <v>1247</v>
      </c>
      <c r="B20" s="32">
        <v>20338</v>
      </c>
      <c r="C20" t="s">
        <v>1248</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J8"/>
  <sheetViews>
    <sheetView workbookViewId="0">
      <selection activeCell="C7" sqref="C7"/>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69">
        <f>'LDV Cost Calcs'!C153</f>
        <v>49825.127915526456</v>
      </c>
      <c r="C2" s="69">
        <v>0</v>
      </c>
      <c r="D2" s="69">
        <v>0</v>
      </c>
      <c r="E2" s="69">
        <v>0</v>
      </c>
      <c r="F2" s="69">
        <v>0</v>
      </c>
      <c r="G2" s="69">
        <v>0</v>
      </c>
      <c r="H2" s="69">
        <v>0</v>
      </c>
      <c r="I2" s="69">
        <v>0</v>
      </c>
      <c r="J2" s="69">
        <v>0</v>
      </c>
      <c r="K2" s="69">
        <v>0</v>
      </c>
      <c r="L2" s="69">
        <v>0</v>
      </c>
      <c r="M2" s="69">
        <v>0</v>
      </c>
      <c r="N2" s="69">
        <v>0</v>
      </c>
      <c r="O2" s="69">
        <v>0</v>
      </c>
      <c r="P2" s="69">
        <v>0</v>
      </c>
      <c r="Q2" s="69">
        <v>0</v>
      </c>
      <c r="R2" s="69">
        <v>0</v>
      </c>
      <c r="S2" s="69">
        <v>0</v>
      </c>
      <c r="T2" s="69">
        <v>0</v>
      </c>
      <c r="U2" s="69">
        <v>0</v>
      </c>
      <c r="V2" s="69">
        <v>0</v>
      </c>
      <c r="W2" s="69">
        <v>0</v>
      </c>
      <c r="X2" s="69">
        <v>0</v>
      </c>
      <c r="Y2" s="69">
        <v>0</v>
      </c>
      <c r="Z2" s="69">
        <v>0</v>
      </c>
      <c r="AA2" s="69">
        <v>0</v>
      </c>
      <c r="AB2" s="69">
        <v>0</v>
      </c>
      <c r="AC2" s="69">
        <v>0</v>
      </c>
      <c r="AD2" s="69">
        <v>0</v>
      </c>
      <c r="AE2" s="69">
        <v>0</v>
      </c>
      <c r="AF2" s="69">
        <v>0</v>
      </c>
      <c r="AG2" s="4"/>
    </row>
    <row r="3" spans="1:36" x14ac:dyDescent="0.25">
      <c r="A3" t="s">
        <v>1</v>
      </c>
      <c r="B3" s="4">
        <f>SUMPRODUCT('LDV Shares'!C90:C105,'AEO 2021 52'!E118:E133)*10^3*cpi_2021to2012</f>
        <v>36759.749704715985</v>
      </c>
      <c r="C3" s="4">
        <f>SUMPRODUCT('LDV Shares'!D90:D105,'AEO 2022 52'!C123:C138)*10^3*cpi_2021to2012</f>
        <v>36495.301008765287</v>
      </c>
      <c r="D3" s="4">
        <f>SUMPRODUCT('LDV Shares'!E90:E105,'AEO 2022 52'!D123:D138)*10^3*cpi_2021to2012</f>
        <v>36652.899284904262</v>
      </c>
      <c r="E3" s="4">
        <f>SUMPRODUCT('LDV Shares'!F90:F105,'AEO 2022 52'!E123:E138)*10^3*cpi_2021to2012</f>
        <v>36898.854894109107</v>
      </c>
      <c r="F3" s="4">
        <f>SUMPRODUCT('LDV Shares'!G90:G105,'AEO 2022 52'!F123:F138)*10^3*cpi_2021to2012</f>
        <v>37088.419904084185</v>
      </c>
      <c r="G3" s="4">
        <f>SUMPRODUCT('LDV Shares'!H90:H105,'AEO 2022 52'!G123:G138)*10^3*cpi_2021to2012</f>
        <v>37274.213596349378</v>
      </c>
      <c r="H3" s="4">
        <f>SUMPRODUCT('LDV Shares'!I90:I105,'AEO 2022 52'!H123:H138)*10^3*cpi_2021to2012</f>
        <v>37445.623213756997</v>
      </c>
      <c r="I3" s="4">
        <f>SUMPRODUCT('LDV Shares'!J90:J105,'AEO 2022 52'!I123:I138)*10^3*cpi_2021to2012</f>
        <v>37600.872984764675</v>
      </c>
      <c r="J3" s="4">
        <f>SUMPRODUCT('LDV Shares'!K90:K105,'AEO 2022 52'!J123:J138)*10^3*cpi_2021to2012</f>
        <v>37766.329930876804</v>
      </c>
      <c r="K3" s="4">
        <f>SUMPRODUCT('LDV Shares'!L90:L105,'AEO 2022 52'!K123:K138)*10^3*cpi_2021to2012</f>
        <v>37923.877024850764</v>
      </c>
      <c r="L3" s="4">
        <f>SUMPRODUCT('LDV Shares'!M90:M105,'AEO 2022 52'!L123:L138)*10^3*cpi_2021to2012</f>
        <v>38069.817259237316</v>
      </c>
      <c r="M3" s="4">
        <f>SUMPRODUCT('LDV Shares'!N90:N105,'AEO 2022 52'!M123:M138)*10^3*cpi_2021to2012</f>
        <v>38227.32962478877</v>
      </c>
      <c r="N3" s="4">
        <f>SUMPRODUCT('LDV Shares'!O90:O105,'AEO 2022 52'!N123:N138)*10^3*cpi_2021to2012</f>
        <v>38348.862723643673</v>
      </c>
      <c r="O3" s="4">
        <f>SUMPRODUCT('LDV Shares'!P90:P105,'AEO 2022 52'!O123:O138)*10^3*cpi_2021to2012</f>
        <v>38510.497634153886</v>
      </c>
      <c r="P3" s="4">
        <f>SUMPRODUCT('LDV Shares'!Q90:Q105,'AEO 2022 52'!P123:P138)*10^3*cpi_2021to2012</f>
        <v>38604.696735059661</v>
      </c>
      <c r="Q3" s="4">
        <f>SUMPRODUCT('LDV Shares'!R90:R105,'AEO 2022 52'!Q123:Q138)*10^3*cpi_2021to2012</f>
        <v>38681.120522160832</v>
      </c>
      <c r="R3" s="4">
        <f>SUMPRODUCT('LDV Shares'!S90:S105,'AEO 2022 52'!R123:R138)*10^3*cpi_2021to2012</f>
        <v>38748.486700206056</v>
      </c>
      <c r="S3" s="4">
        <f>SUMPRODUCT('LDV Shares'!T90:T105,'AEO 2022 52'!S123:S138)*10^3*cpi_2021to2012</f>
        <v>38814.704806671383</v>
      </c>
      <c r="T3" s="4">
        <f>SUMPRODUCT('LDV Shares'!U90:U105,'AEO 2022 52'!T123:T138)*10^3*cpi_2021to2012</f>
        <v>38876.264531398607</v>
      </c>
      <c r="U3" s="4">
        <f>SUMPRODUCT('LDV Shares'!V90:V105,'AEO 2022 52'!U123:U138)*10^3*cpi_2021to2012</f>
        <v>38939.471425425021</v>
      </c>
      <c r="V3" s="4">
        <f>SUMPRODUCT('LDV Shares'!W90:W105,'AEO 2022 52'!V123:V138)*10^3*cpi_2021to2012</f>
        <v>38983.894090718546</v>
      </c>
      <c r="W3" s="4">
        <f>SUMPRODUCT('LDV Shares'!X90:X105,'AEO 2022 52'!W123:W138)*10^3*cpi_2021to2012</f>
        <v>39034.300754891083</v>
      </c>
      <c r="X3" s="4">
        <f>SUMPRODUCT('LDV Shares'!Y90:Y105,'AEO 2022 52'!X123:X138)*10^3*cpi_2021to2012</f>
        <v>39076.492388760707</v>
      </c>
      <c r="Y3" s="4">
        <f>SUMPRODUCT('LDV Shares'!Z90:Z105,'AEO 2022 52'!Y123:Y138)*10^3*cpi_2021to2012</f>
        <v>39111.673848979794</v>
      </c>
      <c r="Z3" s="4">
        <f>SUMPRODUCT('LDV Shares'!AA90:AA105,'AEO 2022 52'!Z123:Z138)*10^3*cpi_2021to2012</f>
        <v>39147.67406599391</v>
      </c>
      <c r="AA3" s="4">
        <f>SUMPRODUCT('LDV Shares'!AB90:AB105,'AEO 2022 52'!AA123:AA138)*10^3*cpi_2021to2012</f>
        <v>39181.697312197801</v>
      </c>
      <c r="AB3" s="4">
        <f>SUMPRODUCT('LDV Shares'!AC90:AC105,'AEO 2022 52'!AB123:AB138)*10^3*cpi_2021to2012</f>
        <v>39212.991409746537</v>
      </c>
      <c r="AC3" s="4">
        <f>SUMPRODUCT('LDV Shares'!AD90:AD105,'AEO 2022 52'!AC123:AC138)*10^3*cpi_2021to2012</f>
        <v>39245.837154002627</v>
      </c>
      <c r="AD3" s="4">
        <f>SUMPRODUCT('LDV Shares'!AE90:AE105,'AEO 2022 52'!AD123:AD138)*10^3*cpi_2021to2012</f>
        <v>39278.913176716669</v>
      </c>
      <c r="AE3" s="4">
        <f>SUMPRODUCT('LDV Shares'!AF90:AF105,'AEO 2022 52'!AE123:AE138)*10^3*cpi_2021to2012</f>
        <v>39308.051924159641</v>
      </c>
      <c r="AF3" s="4">
        <f>SUMPRODUCT('LDV Shares'!AG90:AG105,'AEO 2022 52'!AF123:AF138)*10^3*cpi_2021to2012</f>
        <v>39337.439086801933</v>
      </c>
      <c r="AG3" s="4"/>
      <c r="AH3" s="4"/>
      <c r="AI3" s="4"/>
      <c r="AJ3" s="4"/>
    </row>
    <row r="4" spans="1:36" x14ac:dyDescent="0.25">
      <c r="A4" t="s">
        <v>2</v>
      </c>
      <c r="B4" s="70">
        <f>'LDV Cost Calcs'!C152</f>
        <v>32342.6363589045</v>
      </c>
      <c r="C4" s="70">
        <f>'LDV Cost Calcs'!D152</f>
        <v>31217.362717887419</v>
      </c>
      <c r="D4" s="70">
        <f>'LDV Cost Calcs'!E152</f>
        <v>31436.446953801642</v>
      </c>
      <c r="E4" s="70">
        <f>'LDV Cost Calcs'!F152</f>
        <v>31582.448578235268</v>
      </c>
      <c r="F4" s="70">
        <f>'LDV Cost Calcs'!G152</f>
        <v>31757.900280763795</v>
      </c>
      <c r="G4" s="70">
        <f>'LDV Cost Calcs'!H152</f>
        <v>31937.088580026721</v>
      </c>
      <c r="H4" s="70">
        <f>'LDV Cost Calcs'!I152</f>
        <v>32051.631027078809</v>
      </c>
      <c r="I4" s="70">
        <f>'LDV Cost Calcs'!J152</f>
        <v>32113.769884482779</v>
      </c>
      <c r="J4" s="70">
        <f>'LDV Cost Calcs'!K152</f>
        <v>32185.619524621943</v>
      </c>
      <c r="K4" s="70">
        <f>'LDV Cost Calcs'!L152</f>
        <v>32243.903393669327</v>
      </c>
      <c r="L4" s="70">
        <f>'LDV Cost Calcs'!M152</f>
        <v>32274.622148931001</v>
      </c>
      <c r="M4" s="70">
        <f>'LDV Cost Calcs'!N152</f>
        <v>32331.768527633991</v>
      </c>
      <c r="N4" s="70">
        <f>'LDV Cost Calcs'!O152</f>
        <v>32347.684742713987</v>
      </c>
      <c r="O4" s="70">
        <f>'LDV Cost Calcs'!P152</f>
        <v>32381.443853850255</v>
      </c>
      <c r="P4" s="70">
        <f>'LDV Cost Calcs'!Q152</f>
        <v>32396.375422549452</v>
      </c>
      <c r="Q4" s="70">
        <f>'LDV Cost Calcs'!R152</f>
        <v>32409.372643127219</v>
      </c>
      <c r="R4" s="70">
        <f>'LDV Cost Calcs'!S152</f>
        <v>32401.628849545585</v>
      </c>
      <c r="S4" s="70">
        <f>'LDV Cost Calcs'!T152</f>
        <v>32380.854871890009</v>
      </c>
      <c r="T4" s="70">
        <f>'LDV Cost Calcs'!U152</f>
        <v>32354.526341490036</v>
      </c>
      <c r="U4" s="70">
        <f>'LDV Cost Calcs'!V152</f>
        <v>32332.246320907278</v>
      </c>
      <c r="V4" s="70">
        <f>'LDV Cost Calcs'!W152</f>
        <v>32299.488859358349</v>
      </c>
      <c r="W4" s="70">
        <f>'LDV Cost Calcs'!X152</f>
        <v>32277.910810646987</v>
      </c>
      <c r="X4" s="70">
        <f>'LDV Cost Calcs'!Y152</f>
        <v>32262.98126208195</v>
      </c>
      <c r="Y4" s="70">
        <f>'LDV Cost Calcs'!Z152</f>
        <v>32240.582076272938</v>
      </c>
      <c r="Z4" s="70">
        <f>'LDV Cost Calcs'!AA152</f>
        <v>32222.923313854415</v>
      </c>
      <c r="AA4" s="70">
        <f>'LDV Cost Calcs'!AB152</f>
        <v>32218.675092742193</v>
      </c>
      <c r="AB4" s="70">
        <f>'LDV Cost Calcs'!AC152</f>
        <v>32189.558394827818</v>
      </c>
      <c r="AC4" s="70">
        <f>'LDV Cost Calcs'!AD152</f>
        <v>32165.91510624978</v>
      </c>
      <c r="AD4" s="70">
        <f>'LDV Cost Calcs'!AE152</f>
        <v>32160.913762169279</v>
      </c>
      <c r="AE4" s="70">
        <f>'LDV Cost Calcs'!AF152</f>
        <v>32130.598139463389</v>
      </c>
      <c r="AF4" s="70">
        <f>'LDV Cost Calcs'!AG152</f>
        <v>32106.972615828534</v>
      </c>
      <c r="AG4" s="4"/>
      <c r="AH4" s="4"/>
      <c r="AI4" s="4"/>
      <c r="AJ4" s="4"/>
    </row>
    <row r="5" spans="1:36" x14ac:dyDescent="0.25">
      <c r="A5" t="s">
        <v>3</v>
      </c>
      <c r="B5" s="71">
        <f>'LDV Cost Calcs'!C154</f>
        <v>35443.546139439881</v>
      </c>
      <c r="C5" s="71">
        <f>'LDV Cost Calcs'!D154</f>
        <v>34572.73032047251</v>
      </c>
      <c r="D5" s="71">
        <f>'LDV Cost Calcs'!E154</f>
        <v>34849.203911594086</v>
      </c>
      <c r="E5" s="71">
        <f>'LDV Cost Calcs'!F154</f>
        <v>34983.821056600449</v>
      </c>
      <c r="F5" s="71">
        <f>'LDV Cost Calcs'!G154</f>
        <v>35151.363645752921</v>
      </c>
      <c r="G5" s="71">
        <f>'LDV Cost Calcs'!H154</f>
        <v>35326.619427789316</v>
      </c>
      <c r="H5" s="71">
        <f>'LDV Cost Calcs'!I154</f>
        <v>35410.191140824951</v>
      </c>
      <c r="I5" s="71">
        <f>'LDV Cost Calcs'!J154</f>
        <v>35435.494342774749</v>
      </c>
      <c r="J5" s="71">
        <f>'LDV Cost Calcs'!K154</f>
        <v>35474.588111438214</v>
      </c>
      <c r="K5" s="71">
        <f>'LDV Cost Calcs'!L154</f>
        <v>35499.907505123585</v>
      </c>
      <c r="L5" s="71">
        <f>'LDV Cost Calcs'!M154</f>
        <v>35487.977501346308</v>
      </c>
      <c r="M5" s="71">
        <f>'LDV Cost Calcs'!N154</f>
        <v>35511.964486332523</v>
      </c>
      <c r="N5" s="71">
        <f>'LDV Cost Calcs'!O154</f>
        <v>35480.241967164577</v>
      </c>
      <c r="O5" s="71">
        <f>'LDV Cost Calcs'!P154</f>
        <v>35474.107747097667</v>
      </c>
      <c r="P5" s="71">
        <f>'LDV Cost Calcs'!Q154</f>
        <v>35461.9366731681</v>
      </c>
      <c r="Q5" s="71">
        <f>'LDV Cost Calcs'!R154</f>
        <v>35455.994643045095</v>
      </c>
      <c r="R5" s="71">
        <f>'LDV Cost Calcs'!S154</f>
        <v>35422.177134020363</v>
      </c>
      <c r="S5" s="71">
        <f>'LDV Cost Calcs'!T154</f>
        <v>35366.464042687126</v>
      </c>
      <c r="T5" s="71">
        <f>'LDV Cost Calcs'!U154</f>
        <v>35302.940826765967</v>
      </c>
      <c r="U5" s="71">
        <f>'LDV Cost Calcs'!V154</f>
        <v>35244.577477825929</v>
      </c>
      <c r="V5" s="71">
        <f>'LDV Cost Calcs'!W154</f>
        <v>35170.962254170772</v>
      </c>
      <c r="W5" s="71">
        <f>'LDV Cost Calcs'!X154</f>
        <v>35114.648617997518</v>
      </c>
      <c r="X5" s="71">
        <f>'LDV Cost Calcs'!Y154</f>
        <v>35067.006257529632</v>
      </c>
      <c r="Y5" s="71">
        <f>'LDV Cost Calcs'!Z154</f>
        <v>35011.117170929094</v>
      </c>
      <c r="Z5" s="71">
        <f>'LDV Cost Calcs'!AA154</f>
        <v>34962.564080399963</v>
      </c>
      <c r="AA5" s="71">
        <f>'LDV Cost Calcs'!AB154</f>
        <v>34932.465774660173</v>
      </c>
      <c r="AB5" s="71">
        <f>'LDV Cost Calcs'!AC154</f>
        <v>34867.703598443222</v>
      </c>
      <c r="AC5" s="71">
        <f>'LDV Cost Calcs'!AD154</f>
        <v>34811.011371210981</v>
      </c>
      <c r="AD5" s="71">
        <f>'LDV Cost Calcs'!AE154</f>
        <v>34778.00109143836</v>
      </c>
      <c r="AE5" s="71">
        <f>'LDV Cost Calcs'!AF154</f>
        <v>34711.169685922665</v>
      </c>
      <c r="AF5" s="71">
        <f>'LDV Cost Calcs'!AG154</f>
        <v>34656.058418610337</v>
      </c>
      <c r="AG5" s="4"/>
      <c r="AH5" s="4"/>
      <c r="AI5" s="4"/>
      <c r="AJ5" s="4"/>
    </row>
    <row r="6" spans="1:36" x14ac:dyDescent="0.25">
      <c r="A6" t="s">
        <v>4</v>
      </c>
      <c r="B6" s="4">
        <f>'PHEV Price Calcs'!B254</f>
        <v>36885.812469092874</v>
      </c>
      <c r="C6" s="4">
        <f>'PHEV Price Calcs'!C254</f>
        <v>37390.062874445444</v>
      </c>
      <c r="D6" s="4">
        <f>'PHEV Price Calcs'!D254</f>
        <v>37336.115710048864</v>
      </c>
      <c r="E6" s="4">
        <f>'PHEV Price Calcs'!E254</f>
        <v>37519.774165684845</v>
      </c>
      <c r="F6" s="4">
        <f>'PHEV Price Calcs'!F254</f>
        <v>37560.848994284308</v>
      </c>
      <c r="G6" s="4">
        <f>'PHEV Price Calcs'!G254</f>
        <v>37672.813677843456</v>
      </c>
      <c r="H6" s="4">
        <f>'PHEV Price Calcs'!H254</f>
        <v>37718.56400733631</v>
      </c>
      <c r="I6" s="4">
        <f>'PHEV Price Calcs'!I254</f>
        <v>37744.624220538237</v>
      </c>
      <c r="J6" s="4">
        <f>'PHEV Price Calcs'!J254</f>
        <v>37799.089399902005</v>
      </c>
      <c r="K6" s="4">
        <f>'PHEV Price Calcs'!K254</f>
        <v>37869.294612145321</v>
      </c>
      <c r="L6" s="4">
        <f>'PHEV Price Calcs'!L254</f>
        <v>37947.783060194699</v>
      </c>
      <c r="M6" s="4">
        <f>'PHEV Price Calcs'!M254</f>
        <v>38048.195487274184</v>
      </c>
      <c r="N6" s="4">
        <f>'PHEV Price Calcs'!N254</f>
        <v>38134.620585039651</v>
      </c>
      <c r="O6" s="4">
        <f>'PHEV Price Calcs'!O254</f>
        <v>38250.401448902114</v>
      </c>
      <c r="P6" s="4">
        <f>'PHEV Price Calcs'!P254</f>
        <v>38309.624429520816</v>
      </c>
      <c r="Q6" s="4">
        <f>'PHEV Price Calcs'!Q254</f>
        <v>38356.757655134163</v>
      </c>
      <c r="R6" s="4">
        <f>'PHEV Price Calcs'!R254</f>
        <v>38399.03576323334</v>
      </c>
      <c r="S6" s="4">
        <f>'PHEV Price Calcs'!S254</f>
        <v>38433.321833369489</v>
      </c>
      <c r="T6" s="4">
        <f>'PHEV Price Calcs'!T254</f>
        <v>38455.444100924527</v>
      </c>
      <c r="U6" s="4">
        <f>'PHEV Price Calcs'!U254</f>
        <v>38471.879540638547</v>
      </c>
      <c r="V6" s="4">
        <f>'PHEV Price Calcs'!V254</f>
        <v>38470.609054958164</v>
      </c>
      <c r="W6" s="4">
        <f>'PHEV Price Calcs'!W254</f>
        <v>38476.533643544462</v>
      </c>
      <c r="X6" s="4">
        <f>'PHEV Price Calcs'!X254</f>
        <v>38473.613146881857</v>
      </c>
      <c r="Y6" s="4">
        <f>'PHEV Price Calcs'!Y254</f>
        <v>38464.260461634076</v>
      </c>
      <c r="Z6" s="4">
        <f>'PHEV Price Calcs'!Z254</f>
        <v>38454.963700744891</v>
      </c>
      <c r="AA6" s="4">
        <f>'PHEV Price Calcs'!AA254</f>
        <v>38445.041023726604</v>
      </c>
      <c r="AB6" s="4">
        <f>'PHEV Price Calcs'!AB254</f>
        <v>38433.394779589515</v>
      </c>
      <c r="AC6" s="4">
        <f>'PHEV Price Calcs'!AC254</f>
        <v>38423.683875942836</v>
      </c>
      <c r="AD6" s="4">
        <f>'PHEV Price Calcs'!AD254</f>
        <v>38414.275217234477</v>
      </c>
      <c r="AE6" s="4">
        <f>'PHEV Price Calcs'!AE254</f>
        <v>38406.062072210079</v>
      </c>
      <c r="AF6" s="4">
        <f>'PHEV Price Calcs'!AF254</f>
        <v>38395.607951329759</v>
      </c>
      <c r="AG6" s="4"/>
      <c r="AH6" s="4"/>
      <c r="AI6" s="4"/>
      <c r="AJ6" s="4"/>
    </row>
    <row r="7" spans="1:36" x14ac:dyDescent="0.25">
      <c r="A7" t="s">
        <v>214</v>
      </c>
      <c r="B7" s="4">
        <f>INDEX('AEO 2021 52'!139:139,MATCH(B$1,'AEO 2021 52'!$1:$1,0))*10^3*cpi_2021to2012</f>
        <v>35929.332572026418</v>
      </c>
      <c r="C7" s="4">
        <f>INDEX('AEO 2022 52'!145:145,MATCH(C$1,'AEO 2022 52'!$1:$1,0))*10^3*cpi_2021to2012</f>
        <v>36517.781900822964</v>
      </c>
      <c r="D7" s="4">
        <f>INDEX('AEO 2022 52'!145:145,MATCH(D$1,'AEO 2022 52'!$1:$1,0))*10^3*cpi_2021to2012</f>
        <v>36483.97022953094</v>
      </c>
      <c r="E7" s="4">
        <f>INDEX('AEO 2022 52'!145:145,MATCH(E$1,'AEO 2022 52'!$1:$1,0))*10^3*cpi_2021to2012</f>
        <v>36547.531596117638</v>
      </c>
      <c r="F7" s="4">
        <f>INDEX('AEO 2022 52'!145:145,MATCH(F$1,'AEO 2022 52'!$1:$1,0))*10^3*cpi_2021to2012</f>
        <v>36633.721066789672</v>
      </c>
      <c r="G7" s="4">
        <f>INDEX('AEO 2022 52'!145:145,MATCH(G$1,'AEO 2022 52'!$1:$1,0))*10^3*cpi_2021to2012</f>
        <v>36794.300450824805</v>
      </c>
      <c r="H7" s="4">
        <f>INDEX('AEO 2022 52'!145:145,MATCH(H$1,'AEO 2022 52'!$1:$1,0))*10^3*cpi_2021to2012</f>
        <v>36928.460044794621</v>
      </c>
      <c r="I7" s="4">
        <f>INDEX('AEO 2022 52'!145:145,MATCH(I$1,'AEO 2022 52'!$1:$1,0))*10^3*cpi_2021to2012</f>
        <v>36997.316214887251</v>
      </c>
      <c r="J7" s="4">
        <f>INDEX('AEO 2022 52'!145:145,MATCH(J$1,'AEO 2022 52'!$1:$1,0))*10^3*cpi_2021to2012</f>
        <v>37058.275510491934</v>
      </c>
      <c r="K7" s="4">
        <f>INDEX('AEO 2022 52'!145:145,MATCH(K$1,'AEO 2022 52'!$1:$1,0))*10^3*cpi_2021to2012</f>
        <v>37124.273723755396</v>
      </c>
      <c r="L7" s="4">
        <f>INDEX('AEO 2022 52'!145:145,MATCH(L$1,'AEO 2022 52'!$1:$1,0))*10^3*cpi_2021to2012</f>
        <v>37186.148107820052</v>
      </c>
      <c r="M7" s="4">
        <f>INDEX('AEO 2022 52'!145:145,MATCH(M$1,'AEO 2022 52'!$1:$1,0))*10^3*cpi_2021to2012</f>
        <v>37247.670013366791</v>
      </c>
      <c r="N7" s="4">
        <f>INDEX('AEO 2022 52'!145:145,MATCH(N$1,'AEO 2022 52'!$1:$1,0))*10^3*cpi_2021to2012</f>
        <v>37300.144405417566</v>
      </c>
      <c r="O7" s="4">
        <f>INDEX('AEO 2022 52'!145:145,MATCH(O$1,'AEO 2022 52'!$1:$1,0))*10^3*cpi_2021to2012</f>
        <v>37363.114353721809</v>
      </c>
      <c r="P7" s="4">
        <f>INDEX('AEO 2022 52'!145:145,MATCH(P$1,'AEO 2022 52'!$1:$1,0))*10^3*cpi_2021to2012</f>
        <v>37405.731209528727</v>
      </c>
      <c r="Q7" s="4">
        <f>INDEX('AEO 2022 52'!145:145,MATCH(Q$1,'AEO 2022 52'!$1:$1,0))*10^3*cpi_2021to2012</f>
        <v>37444.210679270756</v>
      </c>
      <c r="R7" s="4">
        <f>INDEX('AEO 2022 52'!145:145,MATCH(R$1,'AEO 2022 52'!$1:$1,0))*10^3*cpi_2021to2012</f>
        <v>37483.983135114584</v>
      </c>
      <c r="S7" s="4">
        <f>INDEX('AEO 2022 52'!145:145,MATCH(S$1,'AEO 2022 52'!$1:$1,0))*10^3*cpi_2021to2012</f>
        <v>37524.06909348636</v>
      </c>
      <c r="T7" s="4">
        <f>INDEX('AEO 2022 52'!145:145,MATCH(T$1,'AEO 2022 52'!$1:$1,0))*10^3*cpi_2021to2012</f>
        <v>37561.633474768416</v>
      </c>
      <c r="U7" s="4">
        <f>INDEX('AEO 2022 52'!145:145,MATCH(U$1,'AEO 2022 52'!$1:$1,0))*10^3*cpi_2021to2012</f>
        <v>37601.441517385683</v>
      </c>
      <c r="V7" s="4">
        <f>INDEX('AEO 2022 52'!145:145,MATCH(V$1,'AEO 2022 52'!$1:$1,0))*10^3*cpi_2021to2012</f>
        <v>37635.68361917555</v>
      </c>
      <c r="W7" s="4">
        <f>INDEX('AEO 2022 52'!145:145,MATCH(W$1,'AEO 2022 52'!$1:$1,0))*10^3*cpi_2021to2012</f>
        <v>37670.002825641204</v>
      </c>
      <c r="X7" s="4">
        <f>INDEX('AEO 2022 52'!145:145,MATCH(X$1,'AEO 2022 52'!$1:$1,0))*10^3*cpi_2021to2012</f>
        <v>37704.041574439965</v>
      </c>
      <c r="Y7" s="4">
        <f>INDEX('AEO 2022 52'!145:145,MATCH(Y$1,'AEO 2022 52'!$1:$1,0))*10^3*cpi_2021to2012</f>
        <v>37736.311999520236</v>
      </c>
      <c r="Z7" s="4">
        <f>INDEX('AEO 2022 52'!145:145,MATCH(Z$1,'AEO 2022 52'!$1:$1,0))*10^3*cpi_2021to2012</f>
        <v>37769.703407963978</v>
      </c>
      <c r="AA7" s="4">
        <f>INDEX('AEO 2022 52'!145:145,MATCH(AA$1,'AEO 2022 52'!$1:$1,0))*10^3*cpi_2021to2012</f>
        <v>37804.107344842596</v>
      </c>
      <c r="AB7" s="4">
        <f>INDEX('AEO 2022 52'!145:145,MATCH(AB$1,'AEO 2022 52'!$1:$1,0))*10^3*cpi_2021to2012</f>
        <v>37838.223198317151</v>
      </c>
      <c r="AC7" s="4">
        <f>INDEX('AEO 2022 52'!145:145,MATCH(AC$1,'AEO 2022 52'!$1:$1,0))*10^3*cpi_2021to2012</f>
        <v>37873.503247665787</v>
      </c>
      <c r="AD7" s="4">
        <f>INDEX('AEO 2022 52'!145:145,MATCH(AD$1,'AEO 2022 52'!$1:$1,0))*10^3*cpi_2021to2012</f>
        <v>37908.73076415839</v>
      </c>
      <c r="AE7" s="4">
        <f>INDEX('AEO 2022 52'!145:145,MATCH(AE$1,'AEO 2022 52'!$1:$1,0))*10^3*cpi_2021to2012</f>
        <v>37944.388711148837</v>
      </c>
      <c r="AF7" s="4">
        <f>INDEX('AEO 2022 52'!145:145,MATCH(AF$1,'AEO 2022 52'!$1:$1,0))*10^3*cpi_2021to2012</f>
        <v>37966.871926227992</v>
      </c>
      <c r="AG7" s="4"/>
      <c r="AH7" s="4"/>
      <c r="AI7" s="4"/>
      <c r="AJ7" s="4"/>
    </row>
    <row r="8" spans="1:36" x14ac:dyDescent="0.25">
      <c r="A8" t="s">
        <v>215</v>
      </c>
      <c r="B8" s="4">
        <f>'Hydrogen Vehicle Calcs'!B55*10^3*cpi_2021to2012</f>
        <v>65082.117668992752</v>
      </c>
      <c r="C8" s="4">
        <f>'Hydrogen Vehicle Calcs'!C55*10^3*cpi_2021to2012</f>
        <v>65067.962537406333</v>
      </c>
      <c r="D8" s="4">
        <f>'Hydrogen Vehicle Calcs'!D55*10^3*cpi_2021to2012</f>
        <v>63660.551990785127</v>
      </c>
      <c r="E8" s="4">
        <f>'Hydrogen Vehicle Calcs'!E55*10^3*cpi_2021to2012</f>
        <v>62421.595361955166</v>
      </c>
      <c r="F8" s="4">
        <f>'Hydrogen Vehicle Calcs'!F55*10^3*cpi_2021to2012</f>
        <v>61170.115837565136</v>
      </c>
      <c r="G8" s="4">
        <f>'Hydrogen Vehicle Calcs'!G55*10^3*cpi_2021to2012</f>
        <v>59874.757242461834</v>
      </c>
      <c r="H8" s="4">
        <f>'Hydrogen Vehicle Calcs'!H55*10^3*cpi_2021to2012</f>
        <v>58736.771614958467</v>
      </c>
      <c r="I8" s="4">
        <f>'Hydrogen Vehicle Calcs'!I55*10^3*cpi_2021to2012</f>
        <v>57689.482617791895</v>
      </c>
      <c r="J8" s="4">
        <f>'Hydrogen Vehicle Calcs'!J55*10^3*cpi_2021to2012</f>
        <v>56690.542415667092</v>
      </c>
      <c r="K8" s="4">
        <f>'Hydrogen Vehicle Calcs'!K55*10^3*cpi_2021to2012</f>
        <v>55738.718732749054</v>
      </c>
      <c r="L8" s="4">
        <f>'Hydrogen Vehicle Calcs'!L55*10^3*cpi_2021to2012</f>
        <v>54831.314971982451</v>
      </c>
      <c r="M8" s="4">
        <f>'Hydrogen Vehicle Calcs'!M55*10^3*cpi_2021to2012</f>
        <v>53967.600822455322</v>
      </c>
      <c r="N8" s="4">
        <f>'Hydrogen Vehicle Calcs'!N55*10^3*cpi_2021to2012</f>
        <v>53140.492227765448</v>
      </c>
      <c r="O8" s="4">
        <f>'Hydrogen Vehicle Calcs'!O55*10^3*cpi_2021to2012</f>
        <v>52357.767771875457</v>
      </c>
      <c r="P8" s="4">
        <f>'Hydrogen Vehicle Calcs'!P55*10^3*cpi_2021to2012</f>
        <v>51589.549246795832</v>
      </c>
      <c r="Q8" s="4">
        <f>'Hydrogen Vehicle Calcs'!Q55*10^3*cpi_2021to2012</f>
        <v>50852.967378820395</v>
      </c>
      <c r="R8" s="4">
        <f>'Hydrogen Vehicle Calcs'!R55*10^3*cpi_2021to2012</f>
        <v>50151.390539205728</v>
      </c>
      <c r="S8" s="4">
        <f>'Hydrogen Vehicle Calcs'!S55*10^3*cpi_2021to2012</f>
        <v>49482.280047861401</v>
      </c>
      <c r="T8" s="4">
        <f>'Hydrogen Vehicle Calcs'!T55*10^3*cpi_2021to2012</f>
        <v>48844.263586307308</v>
      </c>
      <c r="U8" s="4">
        <f>'Hydrogen Vehicle Calcs'!U55*10^3*cpi_2021to2012</f>
        <v>48236.533246410203</v>
      </c>
      <c r="V8" s="4">
        <f>'Hydrogen Vehicle Calcs'!V55*10^3*cpi_2021to2012</f>
        <v>47655.605571632041</v>
      </c>
      <c r="W8" s="4">
        <f>'Hydrogen Vehicle Calcs'!W55*10^3*cpi_2021to2012</f>
        <v>47102.665461952085</v>
      </c>
      <c r="X8" s="4">
        <f>'Hydrogen Vehicle Calcs'!X55*10^3*cpi_2021to2012</f>
        <v>46575.274603387268</v>
      </c>
      <c r="Y8" s="4">
        <f>'Hydrogen Vehicle Calcs'!Y55*10^3*cpi_2021to2012</f>
        <v>46072.29739018673</v>
      </c>
      <c r="Z8" s="4">
        <f>'Hydrogen Vehicle Calcs'!Z55*10^3*cpi_2021to2012</f>
        <v>45593.077754613776</v>
      </c>
      <c r="AA8" s="4">
        <f>'Hydrogen Vehicle Calcs'!AA55*10^3*cpi_2021to2012</f>
        <v>45136.281966459406</v>
      </c>
      <c r="AB8" s="4">
        <f>'Hydrogen Vehicle Calcs'!AB55*10^3*cpi_2021to2012</f>
        <v>44700.603891012237</v>
      </c>
      <c r="AC8" s="4">
        <f>'Hydrogen Vehicle Calcs'!AC55*10^3*cpi_2021to2012</f>
        <v>44285.587423904894</v>
      </c>
      <c r="AD8" s="4">
        <f>'Hydrogen Vehicle Calcs'!AD55*10^3*cpi_2021to2012</f>
        <v>43889.740509061499</v>
      </c>
      <c r="AE8" s="4">
        <f>'Hydrogen Vehicle Calcs'!AE55*10^3*cpi_2021to2012</f>
        <v>43512.798175131124</v>
      </c>
      <c r="AF8" s="4">
        <f>'Hydrogen Vehicle Calcs'!AF55*10^3*cpi_2021to2012</f>
        <v>43136.218906655668</v>
      </c>
      <c r="AG8" s="4"/>
      <c r="AH8" s="4"/>
      <c r="AI8" s="4"/>
      <c r="AJ8" s="4"/>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8"/>
  <sheetViews>
    <sheetView workbookViewId="0">
      <selection activeCell="B2" sqref="B2"/>
    </sheetView>
  </sheetViews>
  <sheetFormatPr defaultColWidth="9"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'CARB ACT ISOR'!B80</f>
        <v>74481.20175540229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B4*'BNVP-LDVs-psgr'!B3/'BNVP-LDVs-psgr'!B4</f>
        <v>51983.088057138302</v>
      </c>
      <c r="C3" s="4">
        <f>$B3*'BNVP-LDVs-psgr'!C3/'BNVP-LDVs-psgr'!$B3</f>
        <v>51609.123055781485</v>
      </c>
      <c r="D3" s="4">
        <f>$B3*'BNVP-LDVs-psgr'!D3/'BNVP-LDVs-psgr'!$B3</f>
        <v>51831.987605513023</v>
      </c>
      <c r="E3" s="4">
        <f>$B3*'BNVP-LDVs-psgr'!E3/'BNVP-LDVs-psgr'!$B3</f>
        <v>52179.800966434843</v>
      </c>
      <c r="F3" s="4">
        <f>$B3*'BNVP-LDVs-psgr'!F3/'BNVP-LDVs-psgr'!$B3</f>
        <v>52447.870653667313</v>
      </c>
      <c r="G3" s="4">
        <f>$B3*'BNVP-LDVs-psgr'!G3/'BNVP-LDVs-psgr'!$B3</f>
        <v>52710.607205005777</v>
      </c>
      <c r="H3" s="4">
        <f>$B3*'BNVP-LDVs-psgr'!H3/'BNVP-LDVs-psgr'!$B3</f>
        <v>52953.002795484936</v>
      </c>
      <c r="I3" s="4">
        <f>$B3*'BNVP-LDVs-psgr'!I3/'BNVP-LDVs-psgr'!$B3</f>
        <v>53172.546252172491</v>
      </c>
      <c r="J3" s="4">
        <f>$B3*'BNVP-LDVs-psgr'!J3/'BNVP-LDVs-psgr'!$B3</f>
        <v>53406.523987834509</v>
      </c>
      <c r="K3" s="4">
        <f>$B3*'BNVP-LDVs-psgr'!K3/'BNVP-LDVs-psgr'!$B3</f>
        <v>53629.316159298724</v>
      </c>
      <c r="L3" s="4">
        <f>$B3*'BNVP-LDVs-psgr'!L3/'BNVP-LDVs-psgr'!$B3</f>
        <v>53835.694715086938</v>
      </c>
      <c r="M3" s="4">
        <f>$B3*'BNVP-LDVs-psgr'!M3/'BNVP-LDVs-psgr'!$B3</f>
        <v>54058.437776025101</v>
      </c>
      <c r="N3" s="4">
        <f>$B3*'BNVP-LDVs-psgr'!N3/'BNVP-LDVs-psgr'!$B3</f>
        <v>54230.301453835207</v>
      </c>
      <c r="O3" s="4">
        <f>$B3*'BNVP-LDVs-psgr'!O3/'BNVP-LDVs-psgr'!$B3</f>
        <v>54458.874331878556</v>
      </c>
      <c r="P3" s="4">
        <f>$B3*'BNVP-LDVs-psgr'!P3/'BNVP-LDVs-psgr'!$B3</f>
        <v>54592.084165912325</v>
      </c>
      <c r="Q3" s="4">
        <f>$B3*'BNVP-LDVs-psgr'!Q3/'BNVP-LDVs-psgr'!$B3</f>
        <v>54700.157384213664</v>
      </c>
      <c r="R3" s="4">
        <f>$B3*'BNVP-LDVs-psgr'!R3/'BNVP-LDVs-psgr'!$B3</f>
        <v>54795.421960102445</v>
      </c>
      <c r="S3" s="4">
        <f>$B3*'BNVP-LDVs-psgr'!S3/'BNVP-LDVs-psgr'!$B3</f>
        <v>54889.063012803155</v>
      </c>
      <c r="T3" s="4">
        <f>$B3*'BNVP-LDVs-psgr'!T3/'BNVP-LDVs-psgr'!$B3</f>
        <v>54976.11650519562</v>
      </c>
      <c r="U3" s="4">
        <f>$B3*'BNVP-LDVs-psgr'!U3/'BNVP-LDVs-psgr'!$B3</f>
        <v>55065.49931014904</v>
      </c>
      <c r="V3" s="4">
        <f>$B3*'BNVP-LDVs-psgr'!V3/'BNVP-LDVs-psgr'!$B3</f>
        <v>55128.31876186555</v>
      </c>
      <c r="W3" s="4">
        <f>$B3*'BNVP-LDVs-psgr'!W3/'BNVP-LDVs-psgr'!$B3</f>
        <v>55199.60036969465</v>
      </c>
      <c r="X3" s="4">
        <f>$B3*'BNVP-LDVs-psgr'!X3/'BNVP-LDVs-psgr'!$B3</f>
        <v>55259.264851535176</v>
      </c>
      <c r="Y3" s="4">
        <f>$B3*'BNVP-LDVs-psgr'!Y3/'BNVP-LDVs-psgr'!$B3</f>
        <v>55309.016032085587</v>
      </c>
      <c r="Z3" s="4">
        <f>$B3*'BNVP-LDVs-psgr'!Z3/'BNVP-LDVs-psgr'!$B3</f>
        <v>55359.925041699462</v>
      </c>
      <c r="AA3" s="4">
        <f>$B3*'BNVP-LDVs-psgr'!AA3/'BNVP-LDVs-psgr'!$B3</f>
        <v>55408.038356333367</v>
      </c>
      <c r="AB3" s="4">
        <f>$B3*'BNVP-LDVs-psgr'!AB3/'BNVP-LDVs-psgr'!$B3</f>
        <v>55452.292298256587</v>
      </c>
      <c r="AC3" s="4">
        <f>$B3*'BNVP-LDVs-psgr'!AC3/'BNVP-LDVs-psgr'!$B3</f>
        <v>55498.740471317666</v>
      </c>
      <c r="AD3" s="4">
        <f>$B3*'BNVP-LDVs-psgr'!AD3/'BNVP-LDVs-psgr'!$B3</f>
        <v>55545.514288199869</v>
      </c>
      <c r="AE3" s="4">
        <f>$B3*'BNVP-LDVs-psgr'!AE3/'BNVP-LDVs-psgr'!$B3</f>
        <v>55586.720283517308</v>
      </c>
      <c r="AF3" s="4">
        <f>$B3*'BNVP-LDVs-psgr'!AF3/'BNVP-LDVs-psgr'!$B3</f>
        <v>55628.277570377388</v>
      </c>
      <c r="AG3" s="4"/>
      <c r="AH3" s="4"/>
      <c r="AI3" s="4"/>
      <c r="AJ3" s="4"/>
    </row>
    <row r="4" spans="1:36" x14ac:dyDescent="0.25">
      <c r="A4" t="s">
        <v>2</v>
      </c>
      <c r="B4" s="4">
        <f>'CARB ACT ISOR'!E31</f>
        <v>45736.712772808729</v>
      </c>
      <c r="C4" s="4">
        <f>B4</f>
        <v>45736.712772808729</v>
      </c>
      <c r="D4" s="4">
        <f t="shared" ref="D4:AF4" si="0">C4</f>
        <v>45736.712772808729</v>
      </c>
      <c r="E4" s="4">
        <f t="shared" si="0"/>
        <v>45736.712772808729</v>
      </c>
      <c r="F4" s="4">
        <f t="shared" si="0"/>
        <v>45736.712772808729</v>
      </c>
      <c r="G4" s="4">
        <f t="shared" si="0"/>
        <v>45736.712772808729</v>
      </c>
      <c r="H4" s="4">
        <f t="shared" si="0"/>
        <v>45736.712772808729</v>
      </c>
      <c r="I4" s="4">
        <f t="shared" si="0"/>
        <v>45736.712772808729</v>
      </c>
      <c r="J4" s="4">
        <f t="shared" si="0"/>
        <v>45736.712772808729</v>
      </c>
      <c r="K4" s="4">
        <f t="shared" si="0"/>
        <v>45736.712772808729</v>
      </c>
      <c r="L4" s="4">
        <f t="shared" si="0"/>
        <v>45736.712772808729</v>
      </c>
      <c r="M4" s="4">
        <f t="shared" si="0"/>
        <v>45736.712772808729</v>
      </c>
      <c r="N4" s="4">
        <f t="shared" si="0"/>
        <v>45736.712772808729</v>
      </c>
      <c r="O4" s="4">
        <f t="shared" si="0"/>
        <v>45736.712772808729</v>
      </c>
      <c r="P4" s="4">
        <f t="shared" si="0"/>
        <v>45736.712772808729</v>
      </c>
      <c r="Q4" s="4">
        <f t="shared" si="0"/>
        <v>45736.712772808729</v>
      </c>
      <c r="R4" s="4">
        <f t="shared" si="0"/>
        <v>45736.712772808729</v>
      </c>
      <c r="S4" s="4">
        <f t="shared" si="0"/>
        <v>45736.712772808729</v>
      </c>
      <c r="T4" s="4">
        <f t="shared" si="0"/>
        <v>45736.712772808729</v>
      </c>
      <c r="U4" s="4">
        <f t="shared" si="0"/>
        <v>45736.712772808729</v>
      </c>
      <c r="V4" s="4">
        <f t="shared" si="0"/>
        <v>45736.712772808729</v>
      </c>
      <c r="W4" s="4">
        <f t="shared" si="0"/>
        <v>45736.712772808729</v>
      </c>
      <c r="X4" s="4">
        <f t="shared" si="0"/>
        <v>45736.712772808729</v>
      </c>
      <c r="Y4" s="4">
        <f t="shared" si="0"/>
        <v>45736.712772808729</v>
      </c>
      <c r="Z4" s="4">
        <f t="shared" si="0"/>
        <v>45736.712772808729</v>
      </c>
      <c r="AA4" s="4">
        <f t="shared" si="0"/>
        <v>45736.712772808729</v>
      </c>
      <c r="AB4" s="4">
        <f t="shared" si="0"/>
        <v>45736.712772808729</v>
      </c>
      <c r="AC4" s="4">
        <f t="shared" si="0"/>
        <v>45736.712772808729</v>
      </c>
      <c r="AD4" s="4">
        <f t="shared" si="0"/>
        <v>45736.712772808729</v>
      </c>
      <c r="AE4" s="4">
        <f t="shared" si="0"/>
        <v>45736.712772808729</v>
      </c>
      <c r="AF4" s="4">
        <f t="shared" si="0"/>
        <v>45736.712772808729</v>
      </c>
      <c r="AG4" s="4"/>
      <c r="AH4" s="4"/>
      <c r="AI4" s="4"/>
      <c r="AJ4" s="4"/>
    </row>
    <row r="5" spans="1:36" x14ac:dyDescent="0.25">
      <c r="A5" t="s">
        <v>3</v>
      </c>
      <c r="B5" s="4">
        <f>'CARB ACT ISOR'!E30</f>
        <v>50818.569747565249</v>
      </c>
      <c r="C5" s="4">
        <f>B5</f>
        <v>50818.569747565249</v>
      </c>
      <c r="D5" s="4">
        <f t="shared" ref="D5:AF5" si="1">C5</f>
        <v>50818.569747565249</v>
      </c>
      <c r="E5" s="4">
        <f t="shared" si="1"/>
        <v>50818.569747565249</v>
      </c>
      <c r="F5" s="4">
        <f t="shared" si="1"/>
        <v>50818.569747565249</v>
      </c>
      <c r="G5" s="4">
        <f t="shared" si="1"/>
        <v>50818.569747565249</v>
      </c>
      <c r="H5" s="4">
        <f t="shared" si="1"/>
        <v>50818.569747565249</v>
      </c>
      <c r="I5" s="4">
        <f t="shared" si="1"/>
        <v>50818.569747565249</v>
      </c>
      <c r="J5" s="4">
        <f t="shared" si="1"/>
        <v>50818.569747565249</v>
      </c>
      <c r="K5" s="4">
        <f t="shared" si="1"/>
        <v>50818.569747565249</v>
      </c>
      <c r="L5" s="4">
        <f t="shared" si="1"/>
        <v>50818.569747565249</v>
      </c>
      <c r="M5" s="4">
        <f t="shared" si="1"/>
        <v>50818.569747565249</v>
      </c>
      <c r="N5" s="4">
        <f t="shared" si="1"/>
        <v>50818.569747565249</v>
      </c>
      <c r="O5" s="4">
        <f t="shared" si="1"/>
        <v>50818.569747565249</v>
      </c>
      <c r="P5" s="4">
        <f t="shared" si="1"/>
        <v>50818.569747565249</v>
      </c>
      <c r="Q5" s="4">
        <f t="shared" si="1"/>
        <v>50818.569747565249</v>
      </c>
      <c r="R5" s="4">
        <f t="shared" si="1"/>
        <v>50818.569747565249</v>
      </c>
      <c r="S5" s="4">
        <f t="shared" si="1"/>
        <v>50818.569747565249</v>
      </c>
      <c r="T5" s="4">
        <f t="shared" si="1"/>
        <v>50818.569747565249</v>
      </c>
      <c r="U5" s="4">
        <f t="shared" si="1"/>
        <v>50818.569747565249</v>
      </c>
      <c r="V5" s="4">
        <f t="shared" si="1"/>
        <v>50818.569747565249</v>
      </c>
      <c r="W5" s="4">
        <f t="shared" si="1"/>
        <v>50818.569747565249</v>
      </c>
      <c r="X5" s="4">
        <f t="shared" si="1"/>
        <v>50818.569747565249</v>
      </c>
      <c r="Y5" s="4">
        <f t="shared" si="1"/>
        <v>50818.569747565249</v>
      </c>
      <c r="Z5" s="4">
        <f t="shared" si="1"/>
        <v>50818.569747565249</v>
      </c>
      <c r="AA5" s="4">
        <f t="shared" si="1"/>
        <v>50818.569747565249</v>
      </c>
      <c r="AB5" s="4">
        <f t="shared" si="1"/>
        <v>50818.569747565249</v>
      </c>
      <c r="AC5" s="4">
        <f t="shared" si="1"/>
        <v>50818.569747565249</v>
      </c>
      <c r="AD5" s="4">
        <f t="shared" si="1"/>
        <v>50818.569747565249</v>
      </c>
      <c r="AE5" s="4">
        <f t="shared" si="1"/>
        <v>50818.569747565249</v>
      </c>
      <c r="AF5" s="4">
        <f t="shared" si="1"/>
        <v>50818.569747565249</v>
      </c>
      <c r="AG5" s="4"/>
      <c r="AH5" s="4"/>
      <c r="AI5" s="4"/>
      <c r="AJ5" s="4"/>
    </row>
    <row r="6" spans="1:36" x14ac:dyDescent="0.25">
      <c r="A6" t="s">
        <v>4</v>
      </c>
      <c r="B6" s="4">
        <f>B4*'BNVP-LDVs-psgr'!B6/'BNVP-LDVs-psgr'!B4</f>
        <v>52161.357273712689</v>
      </c>
      <c r="C6" s="4">
        <f>$B6*'BNVP-LDVs-psgr'!C6/'BNVP-LDVs-psgr'!$B6</f>
        <v>52874.433217777878</v>
      </c>
      <c r="D6" s="4">
        <f>$B6*'BNVP-LDVs-psgr'!D6/'BNVP-LDVs-psgr'!$B6</f>
        <v>52798.144880131753</v>
      </c>
      <c r="E6" s="4">
        <f>$B6*'BNVP-LDVs-psgr'!E6/'BNVP-LDVs-psgr'!$B6</f>
        <v>53057.861927947735</v>
      </c>
      <c r="F6" s="4">
        <f>$B6*'BNVP-LDVs-psgr'!F6/'BNVP-LDVs-psgr'!$B6</f>
        <v>53115.9471012465</v>
      </c>
      <c r="G6" s="4">
        <f>$B6*'BNVP-LDVs-psgr'!G6/'BNVP-LDVs-psgr'!$B6</f>
        <v>53274.279789893677</v>
      </c>
      <c r="H6" s="4">
        <f>$B6*'BNVP-LDVs-psgr'!H6/'BNVP-LDVs-psgr'!$B6</f>
        <v>53338.97673222256</v>
      </c>
      <c r="I6" s="4">
        <f>$B6*'BNVP-LDVs-psgr'!I6/'BNVP-LDVs-psgr'!$B6</f>
        <v>53375.829277970159</v>
      </c>
      <c r="J6" s="4">
        <f>$B6*'BNVP-LDVs-psgr'!J6/'BNVP-LDVs-psgr'!$B6</f>
        <v>53452.850156448869</v>
      </c>
      <c r="K6" s="4">
        <f>$B6*'BNVP-LDVs-psgr'!K6/'BNVP-LDVs-psgr'!$B6</f>
        <v>53552.129497560549</v>
      </c>
      <c r="L6" s="4">
        <f>$B6*'BNVP-LDVs-psgr'!L6/'BNVP-LDVs-psgr'!$B6</f>
        <v>53663.122416152037</v>
      </c>
      <c r="M6" s="4">
        <f>$B6*'BNVP-LDVs-psgr'!M6/'BNVP-LDVs-psgr'!$B6</f>
        <v>53805.11870505043</v>
      </c>
      <c r="N6" s="4">
        <f>$B6*'BNVP-LDVs-psgr'!N6/'BNVP-LDVs-psgr'!$B6</f>
        <v>53927.335083115511</v>
      </c>
      <c r="O6" s="4">
        <f>$B6*'BNVP-LDVs-psgr'!O6/'BNVP-LDVs-psgr'!$B6</f>
        <v>54091.064349224245</v>
      </c>
      <c r="P6" s="4">
        <f>$B6*'BNVP-LDVs-psgr'!P6/'BNVP-LDVs-psgr'!$B6</f>
        <v>54174.813380195294</v>
      </c>
      <c r="Q6" s="4">
        <f>$B6*'BNVP-LDVs-psgr'!Q6/'BNVP-LDVs-psgr'!$B6</f>
        <v>54241.465918288093</v>
      </c>
      <c r="R6" s="4">
        <f>$B6*'BNVP-LDVs-psgr'!R6/'BNVP-LDVs-psgr'!$B6</f>
        <v>54301.252685985448</v>
      </c>
      <c r="S6" s="4">
        <f>$B6*'BNVP-LDVs-psgr'!S6/'BNVP-LDVs-psgr'!$B6</f>
        <v>54349.737667992602</v>
      </c>
      <c r="T6" s="4">
        <f>$B6*'BNVP-LDVs-psgr'!T6/'BNVP-LDVs-psgr'!$B6</f>
        <v>54381.021444176469</v>
      </c>
      <c r="U6" s="4">
        <f>$B6*'BNVP-LDVs-psgr'!U6/'BNVP-LDVs-psgr'!$B6</f>
        <v>54404.263302915293</v>
      </c>
      <c r="V6" s="4">
        <f>$B6*'BNVP-LDVs-psgr'!V6/'BNVP-LDVs-psgr'!$B6</f>
        <v>54402.46667019801</v>
      </c>
      <c r="W6" s="4">
        <f>$B6*'BNVP-LDVs-psgr'!W6/'BNVP-LDVs-psgr'!$B6</f>
        <v>54410.844812395866</v>
      </c>
      <c r="X6" s="4">
        <f>$B6*'BNVP-LDVs-psgr'!X6/'BNVP-LDVs-psgr'!$B6</f>
        <v>54406.714848606607</v>
      </c>
      <c r="Y6" s="4">
        <f>$B6*'BNVP-LDVs-psgr'!Y6/'BNVP-LDVs-psgr'!$B6</f>
        <v>54393.488929912615</v>
      </c>
      <c r="Z6" s="4">
        <f>$B6*'BNVP-LDVs-psgr'!Z6/'BNVP-LDVs-psgr'!$B6</f>
        <v>54380.342095567154</v>
      </c>
      <c r="AA6" s="4">
        <f>$B6*'BNVP-LDVs-psgr'!AA6/'BNVP-LDVs-psgr'!$B6</f>
        <v>54366.310134050887</v>
      </c>
      <c r="AB6" s="4">
        <f>$B6*'BNVP-LDVs-psgr'!AB6/'BNVP-LDVs-psgr'!$B6</f>
        <v>54349.840823476778</v>
      </c>
      <c r="AC6" s="4">
        <f>$B6*'BNVP-LDVs-psgr'!AC6/'BNVP-LDVs-psgr'!$B6</f>
        <v>54336.108337172198</v>
      </c>
      <c r="AD6" s="4">
        <f>$B6*'BNVP-LDVs-psgr'!AD6/'BNVP-LDVs-psgr'!$B6</f>
        <v>54322.803264693066</v>
      </c>
      <c r="AE6" s="4">
        <f>$B6*'BNVP-LDVs-psgr'!AE6/'BNVP-LDVs-psgr'!$B6</f>
        <v>54311.188804734586</v>
      </c>
      <c r="AF6" s="4">
        <f>$B6*'BNVP-LDVs-psgr'!AF6/'BNVP-LDVs-psgr'!$B6</f>
        <v>54296.405312174189</v>
      </c>
      <c r="AG6" s="4"/>
      <c r="AH6" s="4"/>
      <c r="AI6" s="4"/>
      <c r="AJ6" s="4"/>
    </row>
    <row r="7" spans="1:36" x14ac:dyDescent="0.25">
      <c r="A7" t="s">
        <v>214</v>
      </c>
      <c r="B7" s="4">
        <f>B4*'BNVP-LDVs-psgr'!B7/'BNVP-LDVs-psgr'!B4</f>
        <v>50808.769753028086</v>
      </c>
      <c r="C7" s="4">
        <f>$B7*'BNVP-LDVs-psgr'!C7/'BNVP-LDVs-psgr'!$B7</f>
        <v>51640.913973859664</v>
      </c>
      <c r="D7" s="4">
        <f>$B7*'BNVP-LDVs-psgr'!D7/'BNVP-LDVs-psgr'!$B7</f>
        <v>51593.099853789448</v>
      </c>
      <c r="E7" s="4">
        <f>$B7*'BNVP-LDVs-psgr'!E7/'BNVP-LDVs-psgr'!$B7</f>
        <v>51682.983929248338</v>
      </c>
      <c r="F7" s="4">
        <f>$B7*'BNVP-LDVs-psgr'!F7/'BNVP-LDVs-psgr'!$B7</f>
        <v>51804.867099823015</v>
      </c>
      <c r="G7" s="4">
        <f>$B7*'BNVP-LDVs-psgr'!G7/'BNVP-LDVs-psgr'!$B7</f>
        <v>52031.947325545785</v>
      </c>
      <c r="H7" s="4">
        <f>$B7*'BNVP-LDVs-psgr'!H7/'BNVP-LDVs-psgr'!$B7</f>
        <v>52221.666516864112</v>
      </c>
      <c r="I7" s="4">
        <f>$B7*'BNVP-LDVs-psgr'!I7/'BNVP-LDVs-psgr'!$B7</f>
        <v>52319.038136147559</v>
      </c>
      <c r="J7" s="4">
        <f>$B7*'BNVP-LDVs-psgr'!J7/'BNVP-LDVs-psgr'!$B7</f>
        <v>52405.242543325905</v>
      </c>
      <c r="K7" s="4">
        <f>$B7*'BNVP-LDVs-psgr'!K7/'BNVP-LDVs-psgr'!$B7</f>
        <v>52498.572638314232</v>
      </c>
      <c r="L7" s="4">
        <f>$B7*'BNVP-LDVs-psgr'!L7/'BNVP-LDVs-psgr'!$B7</f>
        <v>52586.07110011419</v>
      </c>
      <c r="M7" s="4">
        <f>$B7*'BNVP-LDVs-psgr'!M7/'BNVP-LDVs-psgr'!$B7</f>
        <v>52673.071111245088</v>
      </c>
      <c r="N7" s="4">
        <f>$B7*'BNVP-LDVs-psgr'!N7/'BNVP-LDVs-psgr'!$B7</f>
        <v>52747.27675640404</v>
      </c>
      <c r="O7" s="4">
        <f>$B7*'BNVP-LDVs-psgr'!O7/'BNVP-LDVs-psgr'!$B7</f>
        <v>52836.324489153783</v>
      </c>
      <c r="P7" s="4">
        <f>$B7*'BNVP-LDVs-psgr'!P7/'BNVP-LDVs-psgr'!$B7</f>
        <v>52896.590290360946</v>
      </c>
      <c r="Q7" s="4">
        <f>$B7*'BNVP-LDVs-psgr'!Q7/'BNVP-LDVs-psgr'!$B7</f>
        <v>52951.005287200147</v>
      </c>
      <c r="R7" s="4">
        <f>$B7*'BNVP-LDVs-psgr'!R7/'BNVP-LDVs-psgr'!$B7</f>
        <v>53007.248735291767</v>
      </c>
      <c r="S7" s="4">
        <f>$B7*'BNVP-LDVs-psgr'!S7/'BNVP-LDVs-psgr'!$B7</f>
        <v>53063.935516911166</v>
      </c>
      <c r="T7" s="4">
        <f>$B7*'BNVP-LDVs-psgr'!T7/'BNVP-LDVs-psgr'!$B7</f>
        <v>53117.05645912874</v>
      </c>
      <c r="U7" s="4">
        <f>$B7*'BNVP-LDVs-psgr'!U7/'BNVP-LDVs-psgr'!$B7</f>
        <v>53173.350231566757</v>
      </c>
      <c r="V7" s="4">
        <f>$B7*'BNVP-LDVs-psgr'!V7/'BNVP-LDVs-psgr'!$B7</f>
        <v>53221.773036588631</v>
      </c>
      <c r="W7" s="4">
        <f>$B7*'BNVP-LDVs-psgr'!W7/'BNVP-LDVs-psgr'!$B7</f>
        <v>53270.304877694347</v>
      </c>
      <c r="X7" s="4">
        <f>$B7*'BNVP-LDVs-psgr'!X7/'BNVP-LDVs-psgr'!$B7</f>
        <v>53318.440115022524</v>
      </c>
      <c r="Y7" s="4">
        <f>$B7*'BNVP-LDVs-psgr'!Y7/'BNVP-LDVs-psgr'!$B7</f>
        <v>53364.074711614288</v>
      </c>
      <c r="Z7" s="4">
        <f>$B7*'BNVP-LDVs-psgr'!Z7/'BNVP-LDVs-psgr'!$B7</f>
        <v>53411.294525117541</v>
      </c>
      <c r="AA7" s="4">
        <f>$B7*'BNVP-LDVs-psgr'!AA7/'BNVP-LDVs-psgr'!$B7</f>
        <v>53459.946186095629</v>
      </c>
      <c r="AB7" s="4">
        <f>$B7*'BNVP-LDVs-psgr'!AB7/'BNVP-LDVs-psgr'!$B7</f>
        <v>53508.190459507663</v>
      </c>
      <c r="AC7" s="4">
        <f>$B7*'BNVP-LDVs-psgr'!AC7/'BNVP-LDVs-psgr'!$B7</f>
        <v>53558.081057966097</v>
      </c>
      <c r="AD7" s="4">
        <f>$B7*'BNVP-LDVs-psgr'!AD7/'BNVP-LDVs-psgr'!$B7</f>
        <v>53607.897368103659</v>
      </c>
      <c r="AE7" s="4">
        <f>$B7*'BNVP-LDVs-psgr'!AE7/'BNVP-LDVs-psgr'!$B7</f>
        <v>53658.32236319287</v>
      </c>
      <c r="AF7" s="4">
        <f>$B7*'BNVP-LDVs-psgr'!AF7/'BNVP-LDVs-psgr'!$B7</f>
        <v>53690.116566326891</v>
      </c>
      <c r="AG7" s="4"/>
      <c r="AH7" s="4"/>
      <c r="AI7" s="4"/>
      <c r="AJ7" s="4"/>
    </row>
    <row r="8" spans="1:36" x14ac:dyDescent="0.25">
      <c r="A8" t="s">
        <v>215</v>
      </c>
      <c r="B8" s="4">
        <f>B5*'BNVP-LDVs-psgr'!B8/'BNVP-LDVs-psgr'!B5</f>
        <v>93314.030234707883</v>
      </c>
      <c r="C8" s="4">
        <f>$B8*'BNVP-LDVs-psgr'!C8/'BNVP-LDVs-psgr'!$B8</f>
        <v>93293.734761478991</v>
      </c>
      <c r="D8" s="4">
        <f>$B8*'BNVP-LDVs-psgr'!D8/'BNVP-LDVs-psgr'!$B8</f>
        <v>91275.804875300295</v>
      </c>
      <c r="E8" s="4">
        <f>$B8*'BNVP-LDVs-psgr'!E8/'BNVP-LDVs-psgr'!$B8</f>
        <v>89499.402378532555</v>
      </c>
      <c r="F8" s="4">
        <f>$B8*'BNVP-LDVs-psgr'!F8/'BNVP-LDVs-psgr'!$B8</f>
        <v>87705.044690741968</v>
      </c>
      <c r="G8" s="4">
        <f>$B8*'BNVP-LDVs-psgr'!G8/'BNVP-LDVs-psgr'!$B8</f>
        <v>85847.773670105715</v>
      </c>
      <c r="H8" s="4">
        <f>$B8*'BNVP-LDVs-psgr'!H8/'BNVP-LDVs-psgr'!$B8</f>
        <v>84216.142293394922</v>
      </c>
      <c r="I8" s="4">
        <f>$B8*'BNVP-LDVs-psgr'!I8/'BNVP-LDVs-psgr'!$B8</f>
        <v>82714.550755714547</v>
      </c>
      <c r="J8" s="4">
        <f>$B8*'BNVP-LDVs-psgr'!J8/'BNVP-LDVs-psgr'!$B8</f>
        <v>81282.281192855051</v>
      </c>
      <c r="K8" s="4">
        <f>$B8*'BNVP-LDVs-psgr'!K8/'BNVP-LDVs-psgr'!$B8</f>
        <v>79917.566781168949</v>
      </c>
      <c r="L8" s="4">
        <f>$B8*'BNVP-LDVs-psgr'!L8/'BNVP-LDVs-psgr'!$B8</f>
        <v>78616.541169219578</v>
      </c>
      <c r="M8" s="4">
        <f>$B8*'BNVP-LDVs-psgr'!M8/'BNVP-LDVs-psgr'!$B8</f>
        <v>77378.157245189417</v>
      </c>
      <c r="N8" s="4">
        <f>$B8*'BNVP-LDVs-psgr'!N8/'BNVP-LDVs-psgr'!$B8</f>
        <v>76192.257966299658</v>
      </c>
      <c r="O8" s="4">
        <f>$B8*'BNVP-LDVs-psgr'!O8/'BNVP-LDVs-psgr'!$B8</f>
        <v>75069.996181367562</v>
      </c>
      <c r="P8" s="4">
        <f>$B8*'BNVP-LDVs-psgr'!P8/'BNVP-LDVs-psgr'!$B8</f>
        <v>73968.532841764274</v>
      </c>
      <c r="Q8" s="4">
        <f>$B8*'BNVP-LDVs-psgr'!Q8/'BNVP-LDVs-psgr'!$B8</f>
        <v>72912.429795944918</v>
      </c>
      <c r="R8" s="4">
        <f>$B8*'BNVP-LDVs-psgr'!R8/'BNVP-LDVs-psgr'!$B8</f>
        <v>71906.51657786651</v>
      </c>
      <c r="S8" s="4">
        <f>$B8*'BNVP-LDVs-psgr'!S8/'BNVP-LDVs-psgr'!$B8</f>
        <v>70947.153255713696</v>
      </c>
      <c r="T8" s="4">
        <f>$B8*'BNVP-LDVs-psgr'!T8/'BNVP-LDVs-psgr'!$B8</f>
        <v>70032.372214222414</v>
      </c>
      <c r="U8" s="4">
        <f>$B8*'BNVP-LDVs-psgr'!U8/'BNVP-LDVs-psgr'!$B8</f>
        <v>69161.015083525883</v>
      </c>
      <c r="V8" s="4">
        <f>$B8*'BNVP-LDVs-psgr'!V8/'BNVP-LDVs-psgr'!$B8</f>
        <v>68328.087321646148</v>
      </c>
      <c r="W8" s="4">
        <f>$B8*'BNVP-LDVs-psgr'!W8/'BNVP-LDVs-psgr'!$B8</f>
        <v>67535.287825245599</v>
      </c>
      <c r="X8" s="4">
        <f>$B8*'BNVP-LDVs-psgr'!X8/'BNVP-LDVs-psgr'!$B8</f>
        <v>66779.120566338592</v>
      </c>
      <c r="Y8" s="4">
        <f>$B8*'BNVP-LDVs-psgr'!Y8/'BNVP-LDVs-psgr'!$B8</f>
        <v>66057.957325789554</v>
      </c>
      <c r="Z8" s="4">
        <f>$B8*'BNVP-LDVs-psgr'!Z8/'BNVP-LDVs-psgr'!$B8</f>
        <v>65370.857440835665</v>
      </c>
      <c r="AA8" s="4">
        <f>$B8*'BNVP-LDVs-psgr'!AA8/'BNVP-LDVs-psgr'!$B8</f>
        <v>64715.908623654934</v>
      </c>
      <c r="AB8" s="4">
        <f>$B8*'BNVP-LDVs-psgr'!AB8/'BNVP-LDVs-psgr'!$B8</f>
        <v>64091.238152548773</v>
      </c>
      <c r="AC8" s="4">
        <f>$B8*'BNVP-LDVs-psgr'!AC8/'BNVP-LDVs-psgr'!$B8</f>
        <v>63496.192070051569</v>
      </c>
      <c r="AD8" s="4">
        <f>$B8*'BNVP-LDVs-psgr'!AD8/'BNVP-LDVs-psgr'!$B8</f>
        <v>62928.631082440821</v>
      </c>
      <c r="AE8" s="4">
        <f>$B8*'BNVP-LDVs-psgr'!AE8/'BNVP-LDVs-psgr'!$B8</f>
        <v>62388.175276684538</v>
      </c>
      <c r="AF8" s="4">
        <f>$B8*'BNVP-LDVs-psgr'!AF8/'BNVP-LDVs-psgr'!$B8</f>
        <v>61848.240030216301</v>
      </c>
      <c r="AG8" s="4"/>
      <c r="AH8" s="4"/>
      <c r="AI8" s="4"/>
      <c r="AJ8" s="4"/>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9">
        <f>887308*cpi_2020to2012</f>
        <v>787140.3957018829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HDVs'!P31</f>
        <v>543571.42857142817</v>
      </c>
      <c r="C3" s="4">
        <f>$B$3*'BNVP-LDVs-psgr'!C3/'BNVP-LDVs-psgr'!$B$3</f>
        <v>539660.98966483981</v>
      </c>
      <c r="D3" s="4">
        <f>$B$3*'BNVP-LDVs-psgr'!D3/'BNVP-LDVs-psgr'!$B$3</f>
        <v>541991.41685189621</v>
      </c>
      <c r="E3" s="4">
        <f>$B$3*'BNVP-LDVs-psgr'!E3/'BNVP-LDVs-psgr'!$B$3</f>
        <v>545628.39596450096</v>
      </c>
      <c r="F3" s="4">
        <f>$B$3*'BNVP-LDVs-psgr'!F3/'BNVP-LDVs-psgr'!$B$3</f>
        <v>548431.51960127836</v>
      </c>
      <c r="G3" s="4">
        <f>$B$3*'BNVP-LDVs-psgr'!G3/'BNVP-LDVs-psgr'!$B$3</f>
        <v>551178.87624911743</v>
      </c>
      <c r="H3" s="4">
        <f>$B$3*'BNVP-LDVs-psgr'!H3/'BNVP-LDVs-psgr'!$B$3</f>
        <v>553713.53362174879</v>
      </c>
      <c r="I3" s="4">
        <f>$B$3*'BNVP-LDVs-psgr'!I3/'BNVP-LDVs-psgr'!$B$3</f>
        <v>556009.2331433699</v>
      </c>
      <c r="J3" s="4">
        <f>$B$3*'BNVP-LDVs-psgr'!J3/'BNVP-LDVs-psgr'!$B$3</f>
        <v>558455.86755431362</v>
      </c>
      <c r="K3" s="4">
        <f>$B$3*'BNVP-LDVs-psgr'!K3/'BNVP-LDVs-psgr'!$B$3</f>
        <v>560785.53790372075</v>
      </c>
      <c r="L3" s="4">
        <f>$B$3*'BNVP-LDVs-psgr'!L3/'BNVP-LDVs-psgr'!$B$3</f>
        <v>562943.57603860414</v>
      </c>
      <c r="M3" s="4">
        <f>$B$3*'BNVP-LDVs-psgr'!M3/'BNVP-LDVs-psgr'!$B$3</f>
        <v>565272.73285409482</v>
      </c>
      <c r="N3" s="4">
        <f>$B$3*'BNVP-LDVs-psgr'!N3/'BNVP-LDVs-psgr'!$B$3</f>
        <v>567069.85934962146</v>
      </c>
      <c r="O3" s="4">
        <f>$B$3*'BNVP-LDVs-psgr'!O3/'BNVP-LDVs-psgr'!$B$3</f>
        <v>569459.97679924546</v>
      </c>
      <c r="P3" s="4">
        <f>$B$3*'BNVP-LDVs-psgr'!P3/'BNVP-LDVs-psgr'!$B$3</f>
        <v>570852.91174196964</v>
      </c>
      <c r="Q3" s="4">
        <f>$B$3*'BNVP-LDVs-psgr'!Q3/'BNVP-LDVs-psgr'!$B$3</f>
        <v>571983.00069701206</v>
      </c>
      <c r="R3" s="4">
        <f>$B$3*'BNVP-LDVs-psgr'!R3/'BNVP-LDVs-psgr'!$B$3</f>
        <v>572979.15355255618</v>
      </c>
      <c r="S3" s="4">
        <f>$B$3*'BNVP-LDVs-psgr'!S3/'BNVP-LDVs-psgr'!$B$3</f>
        <v>573958.32971718698</v>
      </c>
      <c r="T3" s="4">
        <f>$B$3*'BNVP-LDVs-psgr'!T3/'BNVP-LDVs-psgr'!$B$3</f>
        <v>574868.62175620347</v>
      </c>
      <c r="U3" s="4">
        <f>$B$3*'BNVP-LDVs-psgr'!U3/'BNVP-LDVs-psgr'!$B$3</f>
        <v>575803.27071212628</v>
      </c>
      <c r="V3" s="4">
        <f>$B$3*'BNVP-LDVs-psgr'!V3/'BNVP-LDVs-psgr'!$B$3</f>
        <v>576460.15471782605</v>
      </c>
      <c r="W3" s="4">
        <f>$B$3*'BNVP-LDVs-psgr'!W3/'BNVP-LDVs-psgr'!$B$3</f>
        <v>577205.52493046038</v>
      </c>
      <c r="X3" s="4">
        <f>$B$3*'BNVP-LDVs-psgr'!X3/'BNVP-LDVs-psgr'!$B$3</f>
        <v>577829.41837044561</v>
      </c>
      <c r="Y3" s="4">
        <f>$B$3*'BNVP-LDVs-psgr'!Y3/'BNVP-LDVs-psgr'!$B$3</f>
        <v>578349.65141730069</v>
      </c>
      <c r="Z3" s="4">
        <f>$B$3*'BNVP-LDVs-psgr'!Z3/'BNVP-LDVs-psgr'!$B$3</f>
        <v>578881.99153246579</v>
      </c>
      <c r="AA3" s="4">
        <f>$B$3*'BNVP-LDVs-psgr'!AA3/'BNVP-LDVs-psgr'!$B$3</f>
        <v>579385.09791083471</v>
      </c>
      <c r="AB3" s="4">
        <f>$B$3*'BNVP-LDVs-psgr'!AB3/'BNVP-LDVs-psgr'!$B$3</f>
        <v>579847.84799610625</v>
      </c>
      <c r="AC3" s="4">
        <f>$B$3*'BNVP-LDVs-psgr'!AC3/'BNVP-LDVs-psgr'!$B$3</f>
        <v>580333.54249270086</v>
      </c>
      <c r="AD3" s="4">
        <f>$B$3*'BNVP-LDVs-psgr'!AD3/'BNVP-LDVs-psgr'!$B$3</f>
        <v>580822.64214823593</v>
      </c>
      <c r="AE3" s="4">
        <f>$B$3*'BNVP-LDVs-psgr'!AE3/'BNVP-LDVs-psgr'!$B$3</f>
        <v>581253.52077775844</v>
      </c>
      <c r="AF3" s="4">
        <f>$B$3*'BNVP-LDVs-psgr'!AF3/'BNVP-LDVs-psgr'!$B$3</f>
        <v>581688.07275668776</v>
      </c>
      <c r="AG3" s="4"/>
      <c r="AH3" s="4"/>
      <c r="AI3" s="4"/>
      <c r="AJ3" s="4"/>
    </row>
    <row r="4" spans="1:36" x14ac:dyDescent="0.25">
      <c r="A4" t="s">
        <v>2</v>
      </c>
      <c r="B4" s="4">
        <f>B5</f>
        <v>425813.12231705768</v>
      </c>
      <c r="C4" s="4">
        <f t="shared" ref="C4:AF4" si="0">C5</f>
        <v>425813.12231705768</v>
      </c>
      <c r="D4" s="4">
        <f t="shared" si="0"/>
        <v>425813.12231705768</v>
      </c>
      <c r="E4" s="4">
        <f t="shared" si="0"/>
        <v>425813.12231705768</v>
      </c>
      <c r="F4" s="4">
        <f t="shared" si="0"/>
        <v>425813.12231705768</v>
      </c>
      <c r="G4" s="4">
        <f t="shared" si="0"/>
        <v>425813.12231705768</v>
      </c>
      <c r="H4" s="4">
        <f t="shared" si="0"/>
        <v>425813.12231705768</v>
      </c>
      <c r="I4" s="4">
        <f t="shared" si="0"/>
        <v>425813.12231705768</v>
      </c>
      <c r="J4" s="4">
        <f t="shared" si="0"/>
        <v>425813.12231705768</v>
      </c>
      <c r="K4" s="4">
        <f t="shared" si="0"/>
        <v>425813.12231705768</v>
      </c>
      <c r="L4" s="4">
        <f t="shared" si="0"/>
        <v>425813.12231705768</v>
      </c>
      <c r="M4" s="4">
        <f t="shared" si="0"/>
        <v>425813.12231705768</v>
      </c>
      <c r="N4" s="4">
        <f t="shared" si="0"/>
        <v>425813.12231705768</v>
      </c>
      <c r="O4" s="4">
        <f t="shared" si="0"/>
        <v>425813.12231705768</v>
      </c>
      <c r="P4" s="4">
        <f t="shared" si="0"/>
        <v>425813.12231705768</v>
      </c>
      <c r="Q4" s="4">
        <f t="shared" si="0"/>
        <v>425813.12231705768</v>
      </c>
      <c r="R4" s="4">
        <f t="shared" si="0"/>
        <v>425813.12231705768</v>
      </c>
      <c r="S4" s="4">
        <f t="shared" si="0"/>
        <v>425813.12231705768</v>
      </c>
      <c r="T4" s="4">
        <f t="shared" si="0"/>
        <v>425813.12231705768</v>
      </c>
      <c r="U4" s="4">
        <f t="shared" si="0"/>
        <v>425813.12231705768</v>
      </c>
      <c r="V4" s="4">
        <f t="shared" si="0"/>
        <v>425813.12231705768</v>
      </c>
      <c r="W4" s="4">
        <f t="shared" si="0"/>
        <v>425813.12231705768</v>
      </c>
      <c r="X4" s="4">
        <f t="shared" si="0"/>
        <v>425813.12231705768</v>
      </c>
      <c r="Y4" s="4">
        <f t="shared" si="0"/>
        <v>425813.12231705768</v>
      </c>
      <c r="Z4" s="4">
        <f t="shared" si="0"/>
        <v>425813.12231705768</v>
      </c>
      <c r="AA4" s="4">
        <f t="shared" si="0"/>
        <v>425813.12231705768</v>
      </c>
      <c r="AB4" s="4">
        <f t="shared" si="0"/>
        <v>425813.12231705768</v>
      </c>
      <c r="AC4" s="4">
        <f t="shared" si="0"/>
        <v>425813.12231705768</v>
      </c>
      <c r="AD4" s="4">
        <f t="shared" si="0"/>
        <v>425813.12231705768</v>
      </c>
      <c r="AE4" s="4">
        <f t="shared" si="0"/>
        <v>425813.12231705768</v>
      </c>
      <c r="AF4" s="4">
        <f t="shared" si="0"/>
        <v>425813.12231705768</v>
      </c>
      <c r="AG4" s="4"/>
      <c r="AH4" s="4"/>
      <c r="AI4" s="4"/>
      <c r="AJ4" s="4"/>
    </row>
    <row r="5" spans="1:36" x14ac:dyDescent="0.25">
      <c r="A5" t="s">
        <v>3</v>
      </c>
      <c r="B5" s="9">
        <f>480000*cpi_2020to2012</f>
        <v>425813.12231705768</v>
      </c>
      <c r="C5" s="4">
        <f>$B5*('BNVP-LDVs-frgt'!C$5/'BNVP-LDVs-frgt'!$B$5)</f>
        <v>425813.12231705768</v>
      </c>
      <c r="D5" s="4">
        <f>$B5*('BNVP-LDVs-frgt'!C$5/'BNVP-LDVs-frgt'!$B$5)</f>
        <v>425813.12231705768</v>
      </c>
      <c r="E5" s="4">
        <f>$B5*('BNVP-LDVs-frgt'!E$5/'BNVP-LDVs-frgt'!$B$5)</f>
        <v>425813.12231705768</v>
      </c>
      <c r="F5" s="4">
        <f>$B5*('BNVP-LDVs-frgt'!F$5/'BNVP-LDVs-frgt'!$B$5)</f>
        <v>425813.12231705768</v>
      </c>
      <c r="G5" s="4">
        <f>$B5*('BNVP-LDVs-frgt'!G$5/'BNVP-LDVs-frgt'!$B$5)</f>
        <v>425813.12231705768</v>
      </c>
      <c r="H5" s="4">
        <f>$B5*('BNVP-LDVs-frgt'!H$5/'BNVP-LDVs-frgt'!$B$5)</f>
        <v>425813.12231705768</v>
      </c>
      <c r="I5" s="4">
        <f>$B5*('BNVP-LDVs-frgt'!I$5/'BNVP-LDVs-frgt'!$B$5)</f>
        <v>425813.12231705768</v>
      </c>
      <c r="J5" s="4">
        <f>$B5*('BNVP-LDVs-frgt'!J$5/'BNVP-LDVs-frgt'!$B$5)</f>
        <v>425813.12231705768</v>
      </c>
      <c r="K5" s="4">
        <f>$B5*('BNVP-LDVs-frgt'!K$5/'BNVP-LDVs-frgt'!$B$5)</f>
        <v>425813.12231705768</v>
      </c>
      <c r="L5" s="4">
        <f>$B5*('BNVP-LDVs-frgt'!L$5/'BNVP-LDVs-frgt'!$B$5)</f>
        <v>425813.12231705768</v>
      </c>
      <c r="M5" s="4">
        <f>$B5*('BNVP-LDVs-frgt'!M$5/'BNVP-LDVs-frgt'!$B$5)</f>
        <v>425813.12231705768</v>
      </c>
      <c r="N5" s="4">
        <f>$B5*('BNVP-LDVs-frgt'!N$5/'BNVP-LDVs-frgt'!$B$5)</f>
        <v>425813.12231705768</v>
      </c>
      <c r="O5" s="4">
        <f>$B5*('BNVP-LDVs-frgt'!O$5/'BNVP-LDVs-frgt'!$B$5)</f>
        <v>425813.12231705768</v>
      </c>
      <c r="P5" s="4">
        <f>$B5*('BNVP-LDVs-frgt'!P$5/'BNVP-LDVs-frgt'!$B$5)</f>
        <v>425813.12231705768</v>
      </c>
      <c r="Q5" s="4">
        <f>$B5*('BNVP-LDVs-frgt'!Q$5/'BNVP-LDVs-frgt'!$B$5)</f>
        <v>425813.12231705768</v>
      </c>
      <c r="R5" s="4">
        <f>$B5*('BNVP-LDVs-frgt'!R$5/'BNVP-LDVs-frgt'!$B$5)</f>
        <v>425813.12231705768</v>
      </c>
      <c r="S5" s="4">
        <f>$B5*('BNVP-LDVs-frgt'!S$5/'BNVP-LDVs-frgt'!$B$5)</f>
        <v>425813.12231705768</v>
      </c>
      <c r="T5" s="4">
        <f>$B5*('BNVP-LDVs-frgt'!T$5/'BNVP-LDVs-frgt'!$B$5)</f>
        <v>425813.12231705768</v>
      </c>
      <c r="U5" s="4">
        <f>$B5*('BNVP-LDVs-frgt'!U$5/'BNVP-LDVs-frgt'!$B$5)</f>
        <v>425813.12231705768</v>
      </c>
      <c r="V5" s="4">
        <f>$B5*('BNVP-LDVs-frgt'!V$5/'BNVP-LDVs-frgt'!$B$5)</f>
        <v>425813.12231705768</v>
      </c>
      <c r="W5" s="4">
        <f>$B5*('BNVP-LDVs-frgt'!W$5/'BNVP-LDVs-frgt'!$B$5)</f>
        <v>425813.12231705768</v>
      </c>
      <c r="X5" s="4">
        <f>$B5*('BNVP-LDVs-frgt'!X$5/'BNVP-LDVs-frgt'!$B$5)</f>
        <v>425813.12231705768</v>
      </c>
      <c r="Y5" s="4">
        <f>$B5*('BNVP-LDVs-frgt'!Y$5/'BNVP-LDVs-frgt'!$B$5)</f>
        <v>425813.12231705768</v>
      </c>
      <c r="Z5" s="4">
        <f>$B5*('BNVP-LDVs-frgt'!Z$5/'BNVP-LDVs-frgt'!$B$5)</f>
        <v>425813.12231705768</v>
      </c>
      <c r="AA5" s="4">
        <f>$B5*('BNVP-LDVs-frgt'!AA$5/'BNVP-LDVs-frgt'!$B$5)</f>
        <v>425813.12231705768</v>
      </c>
      <c r="AB5" s="4">
        <f>$B5*('BNVP-LDVs-frgt'!AB$5/'BNVP-LDVs-frgt'!$B$5)</f>
        <v>425813.12231705768</v>
      </c>
      <c r="AC5" s="4">
        <f>$B5*('BNVP-LDVs-frgt'!AC$5/'BNVP-LDVs-frgt'!$B$5)</f>
        <v>425813.12231705768</v>
      </c>
      <c r="AD5" s="4">
        <f>$B5*('BNVP-LDVs-frgt'!AD$5/'BNVP-LDVs-frgt'!$B$5)</f>
        <v>425813.12231705768</v>
      </c>
      <c r="AE5" s="4">
        <f>$B5*('BNVP-LDVs-frgt'!AE$5/'BNVP-LDVs-frgt'!$B$5)</f>
        <v>425813.12231705768</v>
      </c>
      <c r="AF5" s="4">
        <f>$B5*('BNVP-LDVs-frgt'!AF$5/'BNVP-LDVs-frgt'!$B$5)</f>
        <v>425813.12231705768</v>
      </c>
      <c r="AG5" s="4"/>
      <c r="AH5" s="4"/>
      <c r="AI5" s="4"/>
      <c r="AJ5" s="4"/>
    </row>
    <row r="6" spans="1:36" x14ac:dyDescent="0.25">
      <c r="A6" t="s">
        <v>4</v>
      </c>
      <c r="B6" s="4">
        <f>'Freight HDVs'!P33</f>
        <v>616714.28571428731</v>
      </c>
      <c r="C6" s="4">
        <f>$B6*'BNVP-LDVs-psgr'!C6/'BNVP-LDVs-psgr'!$B6</f>
        <v>625145.1269440616</v>
      </c>
      <c r="D6" s="4">
        <f>$B6*'BNVP-LDVs-psgr'!D6/'BNVP-LDVs-psgr'!$B6</f>
        <v>624243.15448554442</v>
      </c>
      <c r="E6" s="4">
        <f>$B6*'BNVP-LDVs-psgr'!E6/'BNVP-LDVs-psgr'!$B6</f>
        <v>627313.84171462036</v>
      </c>
      <c r="F6" s="4">
        <f>$B6*'BNVP-LDVs-psgr'!F6/'BNVP-LDVs-psgr'!$B6</f>
        <v>628000.59447631647</v>
      </c>
      <c r="G6" s="4">
        <f>$B6*'BNVP-LDVs-psgr'!G6/'BNVP-LDVs-psgr'!$B6</f>
        <v>629872.59390439652</v>
      </c>
      <c r="H6" s="4">
        <f>$B6*'BNVP-LDVs-psgr'!H6/'BNVP-LDVs-psgr'!$B6</f>
        <v>630637.51894971076</v>
      </c>
      <c r="I6" s="4">
        <f>$B6*'BNVP-LDVs-psgr'!I6/'BNVP-LDVs-psgr'!$B6</f>
        <v>631073.23405789386</v>
      </c>
      <c r="J6" s="4">
        <f>$B6*'BNVP-LDVs-psgr'!J6/'BNVP-LDVs-psgr'!$B6</f>
        <v>631983.86749495775</v>
      </c>
      <c r="K6" s="4">
        <f>$B6*'BNVP-LDVs-psgr'!K6/'BNVP-LDVs-psgr'!$B6</f>
        <v>633157.66724135983</v>
      </c>
      <c r="L6" s="4">
        <f>$B6*'BNVP-LDVs-psgr'!L6/'BNVP-LDVs-psgr'!$B6</f>
        <v>634469.95898540528</v>
      </c>
      <c r="M6" s="4">
        <f>$B6*'BNVP-LDVs-psgr'!M6/'BNVP-LDVs-psgr'!$B6</f>
        <v>636148.80985238962</v>
      </c>
      <c r="N6" s="4">
        <f>$B6*'BNVP-LDVs-psgr'!N6/'BNVP-LDVs-psgr'!$B6</f>
        <v>637593.79882967949</v>
      </c>
      <c r="O6" s="4">
        <f>$B6*'BNVP-LDVs-psgr'!O6/'BNVP-LDVs-psgr'!$B6</f>
        <v>639529.60308547982</v>
      </c>
      <c r="P6" s="4">
        <f>$B6*'BNVP-LDVs-psgr'!P6/'BNVP-LDVs-psgr'!$B6</f>
        <v>640519.78483139467</v>
      </c>
      <c r="Q6" s="4">
        <f>$B6*'BNVP-LDVs-psgr'!Q6/'BNVP-LDVs-psgr'!$B6</f>
        <v>641307.83128128375</v>
      </c>
      <c r="R6" s="4">
        <f>$B6*'BNVP-LDVs-psgr'!R6/'BNVP-LDVs-psgr'!$B6</f>
        <v>642014.70233799645</v>
      </c>
      <c r="S6" s="4">
        <f>$B6*'BNVP-LDVs-psgr'!S6/'BNVP-LDVs-psgr'!$B6</f>
        <v>642587.95009475073</v>
      </c>
      <c r="T6" s="4">
        <f>$B6*'BNVP-LDVs-psgr'!T6/'BNVP-LDVs-psgr'!$B6</f>
        <v>642957.82451313373</v>
      </c>
      <c r="U6" s="4">
        <f>$B6*'BNVP-LDVs-psgr'!U6/'BNVP-LDVs-psgr'!$B6</f>
        <v>643232.61771369353</v>
      </c>
      <c r="V6" s="4">
        <f>$B6*'BNVP-LDVs-psgr'!V6/'BNVP-LDVs-psgr'!$B6</f>
        <v>643211.37576139695</v>
      </c>
      <c r="W6" s="4">
        <f>$B6*'BNVP-LDVs-psgr'!W6/'BNVP-LDVs-psgr'!$B6</f>
        <v>643310.43223253242</v>
      </c>
      <c r="X6" s="4">
        <f>$B6*'BNVP-LDVs-psgr'!X6/'BNVP-LDVs-psgr'!$B6</f>
        <v>643261.6028346516</v>
      </c>
      <c r="Y6" s="4">
        <f>$B6*'BNVP-LDVs-psgr'!Y6/'BNVP-LDVs-psgr'!$B6</f>
        <v>643105.23012070009</v>
      </c>
      <c r="Z6" s="4">
        <f>$B6*'BNVP-LDVs-psgr'!Z6/'BNVP-LDVs-psgr'!$B6</f>
        <v>642949.79243700986</v>
      </c>
      <c r="AA6" s="4">
        <f>$B6*'BNVP-LDVs-psgr'!AA6/'BNVP-LDVs-psgr'!$B6</f>
        <v>642783.88971560891</v>
      </c>
      <c r="AB6" s="4">
        <f>$B6*'BNVP-LDVs-psgr'!AB6/'BNVP-LDVs-psgr'!$B6</f>
        <v>642589.16972292133</v>
      </c>
      <c r="AC6" s="4">
        <f>$B6*'BNVP-LDVs-psgr'!AC6/'BNVP-LDVs-psgr'!$B6</f>
        <v>642426.80775756878</v>
      </c>
      <c r="AD6" s="4">
        <f>$B6*'BNVP-LDVs-psgr'!AD6/'BNVP-LDVs-psgr'!$B6</f>
        <v>642269.49919239304</v>
      </c>
      <c r="AE6" s="4">
        <f>$B6*'BNVP-LDVs-psgr'!AE6/'BNVP-LDVs-psgr'!$B6</f>
        <v>642132.17908126814</v>
      </c>
      <c r="AF6" s="4">
        <f>$B6*'BNVP-LDVs-psgr'!AF6/'BNVP-LDVs-psgr'!$B6</f>
        <v>641957.39085620525</v>
      </c>
      <c r="AG6" s="4"/>
      <c r="AH6" s="4"/>
      <c r="AI6" s="4"/>
      <c r="AJ6" s="4"/>
    </row>
    <row r="7" spans="1:36" x14ac:dyDescent="0.25">
      <c r="A7" t="s">
        <v>214</v>
      </c>
      <c r="B7" s="4">
        <f>$B$3*'BNVP-LDVs-psgr'!B3/'BNVP-LDVs-psgr'!B7</f>
        <v>556134.72977445973</v>
      </c>
      <c r="C7" s="4">
        <f>$B7*'BNVP-LDVs-psgr'!C7/'BNVP-LDVs-psgr'!$B7</f>
        <v>565243.08456508059</v>
      </c>
      <c r="D7" s="4">
        <f>$B7*'BNVP-LDVs-psgr'!D7/'BNVP-LDVs-psgr'!$B7</f>
        <v>564719.72820605233</v>
      </c>
      <c r="E7" s="4">
        <f>$B7*'BNVP-LDVs-psgr'!E7/'BNVP-LDVs-psgr'!$B7</f>
        <v>565703.56733971636</v>
      </c>
      <c r="F7" s="4">
        <f>$B7*'BNVP-LDVs-psgr'!F7/'BNVP-LDVs-psgr'!$B7</f>
        <v>567037.65719194245</v>
      </c>
      <c r="G7" s="4">
        <f>$B7*'BNVP-LDVs-psgr'!G7/'BNVP-LDVs-psgr'!$B7</f>
        <v>569523.19660931686</v>
      </c>
      <c r="H7" s="4">
        <f>$B7*'BNVP-LDVs-psgr'!H7/'BNVP-LDVs-psgr'!$B7</f>
        <v>571599.79542699561</v>
      </c>
      <c r="I7" s="4">
        <f>$B7*'BNVP-LDVs-psgr'!I7/'BNVP-LDVs-psgr'!$B7</f>
        <v>572665.59055333154</v>
      </c>
      <c r="J7" s="4">
        <f>$B7*'BNVP-LDVs-psgr'!J7/'BNVP-LDVs-psgr'!$B7</f>
        <v>573609.15334622201</v>
      </c>
      <c r="K7" s="4">
        <f>$B7*'BNVP-LDVs-psgr'!K7/'BNVP-LDVs-psgr'!$B7</f>
        <v>574630.71138449875</v>
      </c>
      <c r="L7" s="4">
        <f>$B7*'BNVP-LDVs-psgr'!L7/'BNVP-LDVs-psgr'!$B7</f>
        <v>575588.43843920482</v>
      </c>
      <c r="M7" s="4">
        <f>$B7*'BNVP-LDVs-psgr'!M7/'BNVP-LDVs-psgr'!$B7</f>
        <v>576540.70963010029</v>
      </c>
      <c r="N7" s="4">
        <f>$B7*'BNVP-LDVs-psgr'!N7/'BNVP-LDVs-psgr'!$B7</f>
        <v>577352.93823982286</v>
      </c>
      <c r="O7" s="4">
        <f>$B7*'BNVP-LDVs-psgr'!O7/'BNVP-LDVs-psgr'!$B7</f>
        <v>578327.6230635359</v>
      </c>
      <c r="P7" s="4">
        <f>$B7*'BNVP-LDVs-psgr'!P7/'BNVP-LDVs-psgr'!$B7</f>
        <v>578987.2710973674</v>
      </c>
      <c r="Q7" s="4">
        <f>$B7*'BNVP-LDVs-psgr'!Q7/'BNVP-LDVs-psgr'!$B7</f>
        <v>579582.87830671226</v>
      </c>
      <c r="R7" s="4">
        <f>$B7*'BNVP-LDVs-psgr'!R7/'BNVP-LDVs-psgr'!$B7</f>
        <v>580198.49909340043</v>
      </c>
      <c r="S7" s="4">
        <f>$B7*'BNVP-LDVs-psgr'!S7/'BNVP-LDVs-psgr'!$B7</f>
        <v>580818.97245126613</v>
      </c>
      <c r="T7" s="4">
        <f>$B7*'BNVP-LDVs-psgr'!T7/'BNVP-LDVs-psgr'!$B7</f>
        <v>581400.41539879551</v>
      </c>
      <c r="U7" s="4">
        <f>$B7*'BNVP-LDVs-psgr'!U7/'BNVP-LDVs-psgr'!$B7</f>
        <v>582016.58701788762</v>
      </c>
      <c r="V7" s="4">
        <f>$B7*'BNVP-LDVs-psgr'!V7/'BNVP-LDVs-psgr'!$B7</f>
        <v>582546.60582599207</v>
      </c>
      <c r="W7" s="4">
        <f>$B7*'BNVP-LDVs-psgr'!W7/'BNVP-LDVs-psgr'!$B7</f>
        <v>583077.81810430519</v>
      </c>
      <c r="X7" s="4">
        <f>$B7*'BNVP-LDVs-psgr'!X7/'BNVP-LDVs-psgr'!$B7</f>
        <v>583604.68929867295</v>
      </c>
      <c r="Y7" s="4">
        <f>$B7*'BNVP-LDVs-psgr'!Y7/'BNVP-LDVs-psgr'!$B7</f>
        <v>584104.1893685878</v>
      </c>
      <c r="Z7" s="4">
        <f>$B7*'BNVP-LDVs-psgr'!Z7/'BNVP-LDVs-psgr'!$B7</f>
        <v>584621.04065922683</v>
      </c>
      <c r="AA7" s="4">
        <f>$B7*'BNVP-LDVs-psgr'!AA7/'BNVP-LDVs-psgr'!$B7</f>
        <v>585153.56444326346</v>
      </c>
      <c r="AB7" s="4">
        <f>$B7*'BNVP-LDVs-psgr'!AB7/'BNVP-LDVs-psgr'!$B7</f>
        <v>585681.62910783966</v>
      </c>
      <c r="AC7" s="4">
        <f>$B7*'BNVP-LDVs-psgr'!AC7/'BNVP-LDVs-psgr'!$B7</f>
        <v>586227.71386105916</v>
      </c>
      <c r="AD7" s="4">
        <f>$B7*'BNVP-LDVs-psgr'!AD7/'BNVP-LDVs-psgr'!$B7</f>
        <v>586772.98548072984</v>
      </c>
      <c r="AE7" s="4">
        <f>$B7*'BNVP-LDVs-psgr'!AE7/'BNVP-LDVs-psgr'!$B7</f>
        <v>587324.91954947694</v>
      </c>
      <c r="AF7" s="4">
        <f>$B7*'BNVP-LDVs-psgr'!AF7/'BNVP-LDVs-psgr'!$B7</f>
        <v>587672.92759325122</v>
      </c>
      <c r="AG7" s="4"/>
      <c r="AH7" s="4"/>
      <c r="AI7" s="4"/>
      <c r="AJ7" s="4"/>
    </row>
    <row r="8" spans="1:36" x14ac:dyDescent="0.25">
      <c r="A8" t="s">
        <v>215</v>
      </c>
      <c r="B8" s="4">
        <f>B$5*('BNVP-LDVs-psgr'!B8/'BNVP-LDVs-psgr'!B$4)</f>
        <v>856850.98221778462</v>
      </c>
      <c r="C8" s="4">
        <f>$B8*'BNVP-LDVs-psgr'!C8/'BNVP-LDVs-psgr'!$B8</f>
        <v>856664.620144182</v>
      </c>
      <c r="D8" s="4">
        <f>$B8*'BNVP-LDVs-psgr'!D8/'BNVP-LDVs-psgr'!$B8</f>
        <v>838135.08926152915</v>
      </c>
      <c r="E8" s="4">
        <f>$B8*'BNVP-LDVs-psgr'!E8/'BNVP-LDVs-psgr'!$B8</f>
        <v>821823.37043059792</v>
      </c>
      <c r="F8" s="4">
        <f>$B8*'BNVP-LDVs-psgr'!F8/'BNVP-LDVs-psgr'!$B8</f>
        <v>805346.7790395047</v>
      </c>
      <c r="G8" s="4">
        <f>$B8*'BNVP-LDVs-psgr'!G8/'BNVP-LDVs-psgr'!$B8</f>
        <v>788292.48940830969</v>
      </c>
      <c r="H8" s="4">
        <f>$B8*'BNVP-LDVs-psgr'!H8/'BNVP-LDVs-psgr'!$B8</f>
        <v>773310.12347431772</v>
      </c>
      <c r="I8" s="4">
        <f>$B8*'BNVP-LDVs-psgr'!I8/'BNVP-LDVs-psgr'!$B8</f>
        <v>759521.84125442919</v>
      </c>
      <c r="J8" s="4">
        <f>$B8*'BNVP-LDVs-psgr'!J8/'BNVP-LDVs-psgr'!$B8</f>
        <v>746370.10427929286</v>
      </c>
      <c r="K8" s="4">
        <f>$B8*'BNVP-LDVs-psgr'!K8/'BNVP-LDVs-psgr'!$B8</f>
        <v>733838.68878733763</v>
      </c>
      <c r="L8" s="4">
        <f>$B8*'BNVP-LDVs-psgr'!L8/'BNVP-LDVs-psgr'!$B8</f>
        <v>721892.09221782547</v>
      </c>
      <c r="M8" s="4">
        <f>$B8*'BNVP-LDVs-psgr'!M8/'BNVP-LDVs-psgr'!$B8</f>
        <v>710520.69952372578</v>
      </c>
      <c r="N8" s="4">
        <f>$B8*'BNVP-LDVs-psgr'!N8/'BNVP-LDVs-psgr'!$B8</f>
        <v>699631.24421489157</v>
      </c>
      <c r="O8" s="4">
        <f>$B8*'BNVP-LDVs-psgr'!O8/'BNVP-LDVs-psgr'!$B8</f>
        <v>689326.13671598863</v>
      </c>
      <c r="P8" s="4">
        <f>$B8*'BNVP-LDVs-psgr'!P8/'BNVP-LDVs-psgr'!$B8</f>
        <v>679212.00980450388</v>
      </c>
      <c r="Q8" s="4">
        <f>$B8*'BNVP-LDVs-psgr'!Q8/'BNVP-LDVs-psgr'!$B8</f>
        <v>669514.40131136077</v>
      </c>
      <c r="R8" s="4">
        <f>$B8*'BNVP-LDVs-psgr'!R8/'BNVP-LDVs-psgr'!$B8</f>
        <v>660277.65816814429</v>
      </c>
      <c r="S8" s="4">
        <f>$B8*'BNVP-LDVs-psgr'!S8/'BNVP-LDVs-psgr'!$B8</f>
        <v>651468.3568999134</v>
      </c>
      <c r="T8" s="4">
        <f>$B8*'BNVP-LDVs-psgr'!T8/'BNVP-LDVs-psgr'!$B8</f>
        <v>643068.42998705269</v>
      </c>
      <c r="U8" s="4">
        <f>$B8*'BNVP-LDVs-psgr'!U8/'BNVP-LDVs-psgr'!$B8</f>
        <v>635067.24076157552</v>
      </c>
      <c r="V8" s="4">
        <f>$B8*'BNVP-LDVs-psgr'!V8/'BNVP-LDVs-psgr'!$B8</f>
        <v>627418.92711476376</v>
      </c>
      <c r="W8" s="4">
        <f>$B8*'BNVP-LDVs-psgr'!W8/'BNVP-LDVs-psgr'!$B8</f>
        <v>620139.08907236077</v>
      </c>
      <c r="X8" s="4">
        <f>$B8*'BNVP-LDVs-psgr'!X8/'BNVP-LDVs-psgr'!$B8</f>
        <v>613195.62454847607</v>
      </c>
      <c r="Y8" s="4">
        <f>$B8*'BNVP-LDVs-psgr'!Y8/'BNVP-LDVs-psgr'!$B8</f>
        <v>606573.58250989346</v>
      </c>
      <c r="Z8" s="4">
        <f>$B8*'BNVP-LDVs-psgr'!Z8/'BNVP-LDVs-psgr'!$B8</f>
        <v>600264.32537220872</v>
      </c>
      <c r="AA8" s="4">
        <f>$B8*'BNVP-LDVs-psgr'!AA8/'BNVP-LDVs-psgr'!$B8</f>
        <v>594250.29365701915</v>
      </c>
      <c r="AB8" s="4">
        <f>$B8*'BNVP-LDVs-psgr'!AB8/'BNVP-LDVs-psgr'!$B8</f>
        <v>588514.29119968798</v>
      </c>
      <c r="AC8" s="4">
        <f>$B8*'BNVP-LDVs-psgr'!AC8/'BNVP-LDVs-psgr'!$B8</f>
        <v>583050.31307153159</v>
      </c>
      <c r="AD8" s="4">
        <f>$B8*'BNVP-LDVs-psgr'!AD8/'BNVP-LDVs-psgr'!$B8</f>
        <v>577838.71532487369</v>
      </c>
      <c r="AE8" s="4">
        <f>$B8*'BNVP-LDVs-psgr'!AE8/'BNVP-LDVs-psgr'!$B8</f>
        <v>572876.00942906376</v>
      </c>
      <c r="AF8" s="4">
        <f>$B8*'BNVP-LDVs-psgr'!AF8/'BNVP-LDVs-psgr'!$B8</f>
        <v>567918.08354046312</v>
      </c>
      <c r="AG8" s="4"/>
      <c r="AH8" s="4"/>
      <c r="AI8" s="4"/>
      <c r="AJ8" s="4"/>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8"/>
  <sheetViews>
    <sheetView workbookViewId="0">
      <selection activeCell="F8" sqref="F8"/>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'Freight HDVs'!N7*cpi_2020to2012</f>
        <v>212323.2637142548</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HDVs'!P3*$B$4</f>
        <v>169081.01386656851</v>
      </c>
      <c r="C3" s="4">
        <f>$B$3*'BNVP-LDVs-psgr'!C3/'BNVP-LDVs-psgr'!$B$3</f>
        <v>167864.64939221248</v>
      </c>
      <c r="D3" s="4">
        <f>$B$3*'BNVP-LDVs-psgr'!D3/'BNVP-LDVs-psgr'!$B$3</f>
        <v>168589.54214929734</v>
      </c>
      <c r="E3" s="4">
        <f>$B$3*'BNVP-LDVs-psgr'!E3/'BNVP-LDVs-psgr'!$B$3</f>
        <v>169720.84538461806</v>
      </c>
      <c r="F3" s="4">
        <f>$B$3*'BNVP-LDVs-psgr'!F3/'BNVP-LDVs-psgr'!$B$3</f>
        <v>170592.77308645713</v>
      </c>
      <c r="G3" s="4">
        <f>$B$3*'BNVP-LDVs-psgr'!G3/'BNVP-LDVs-psgr'!$B$3</f>
        <v>171447.35414619109</v>
      </c>
      <c r="H3" s="4">
        <f>$B$3*'BNVP-LDVs-psgr'!H3/'BNVP-LDVs-psgr'!$B$3</f>
        <v>172235.77387512205</v>
      </c>
      <c r="I3" s="4">
        <f>$B$3*'BNVP-LDVs-psgr'!I3/'BNVP-LDVs-psgr'!$B$3</f>
        <v>172949.86439247837</v>
      </c>
      <c r="J3" s="4">
        <f>$B$3*'BNVP-LDVs-psgr'!J3/'BNVP-LDVs-psgr'!$B$3</f>
        <v>173710.90407377732</v>
      </c>
      <c r="K3" s="4">
        <f>$B$3*'BNVP-LDVs-psgr'!K3/'BNVP-LDVs-psgr'!$B$3</f>
        <v>174435.56141216587</v>
      </c>
      <c r="L3" s="4">
        <f>$B$3*'BNVP-LDVs-psgr'!L3/'BNVP-LDVs-psgr'!$B$3</f>
        <v>175106.83156477075</v>
      </c>
      <c r="M3" s="4">
        <f>$B$3*'BNVP-LDVs-psgr'!M3/'BNVP-LDVs-psgr'!$B$3</f>
        <v>175831.32916548607</v>
      </c>
      <c r="N3" s="4">
        <f>$B$3*'BNVP-LDVs-psgr'!N3/'BNVP-LDVs-psgr'!$B$3</f>
        <v>176390.33568043238</v>
      </c>
      <c r="O3" s="4">
        <f>$B$3*'BNVP-LDVs-psgr'!O3/'BNVP-LDVs-psgr'!$B$3</f>
        <v>177133.79543641087</v>
      </c>
      <c r="P3" s="4">
        <f>$B$3*'BNVP-LDVs-psgr'!P3/'BNVP-LDVs-psgr'!$B$3</f>
        <v>177567.07584812227</v>
      </c>
      <c r="Q3" s="4">
        <f>$B$3*'BNVP-LDVs-psgr'!Q3/'BNVP-LDVs-psgr'!$B$3</f>
        <v>177918.59650618955</v>
      </c>
      <c r="R3" s="4">
        <f>$B$3*'BNVP-LDVs-psgr'!R3/'BNVP-LDVs-psgr'!$B$3</f>
        <v>178228.45557149054</v>
      </c>
      <c r="S3" s="4">
        <f>$B$3*'BNVP-LDVs-psgr'!S3/'BNVP-LDVs-psgr'!$B$3</f>
        <v>178533.03393960834</v>
      </c>
      <c r="T3" s="4">
        <f>$B$3*'BNVP-LDVs-psgr'!T3/'BNVP-LDVs-psgr'!$B$3</f>
        <v>178816.18550494371</v>
      </c>
      <c r="U3" s="4">
        <f>$B$3*'BNVP-LDVs-psgr'!U3/'BNVP-LDVs-psgr'!$B$3</f>
        <v>179106.91342913226</v>
      </c>
      <c r="V3" s="4">
        <f>$B$3*'BNVP-LDVs-psgr'!V3/'BNVP-LDVs-psgr'!$B$3</f>
        <v>179311.24097071835</v>
      </c>
      <c r="W3" s="4">
        <f>$B$3*'BNVP-LDVs-psgr'!W3/'BNVP-LDVs-psgr'!$B$3</f>
        <v>179543.09265503031</v>
      </c>
      <c r="X3" s="4">
        <f>$B$3*'BNVP-LDVs-psgr'!X3/'BNVP-LDVs-psgr'!$B$3</f>
        <v>179737.15829172987</v>
      </c>
      <c r="Y3" s="4">
        <f>$B$3*'BNVP-LDVs-psgr'!Y3/'BNVP-LDVs-psgr'!$B$3</f>
        <v>179898.97976796224</v>
      </c>
      <c r="Z3" s="4">
        <f>$B$3*'BNVP-LDVs-psgr'!Z3/'BNVP-LDVs-psgr'!$B$3</f>
        <v>180064.56721730722</v>
      </c>
      <c r="AA3" s="4">
        <f>$B$3*'BNVP-LDVs-psgr'!AA3/'BNVP-LDVs-psgr'!$B$3</f>
        <v>180221.06134497118</v>
      </c>
      <c r="AB3" s="4">
        <f>$B$3*'BNVP-LDVs-psgr'!AB3/'BNVP-LDVs-psgr'!$B$3</f>
        <v>180365.00241595463</v>
      </c>
      <c r="AC3" s="4">
        <f>$B$3*'BNVP-LDVs-psgr'!AC3/'BNVP-LDVs-psgr'!$B$3</f>
        <v>180516.08047781937</v>
      </c>
      <c r="AD3" s="4">
        <f>$B$3*'BNVP-LDVs-psgr'!AD3/'BNVP-LDVs-psgr'!$B$3</f>
        <v>180668.2177339239</v>
      </c>
      <c r="AE3" s="4">
        <f>$B$3*'BNVP-LDVs-psgr'!AE3/'BNVP-LDVs-psgr'!$B$3</f>
        <v>180802.24500560109</v>
      </c>
      <c r="AF3" s="4">
        <f>$B$3*'BNVP-LDVs-psgr'!AF3/'BNVP-LDVs-psgr'!$B$3</f>
        <v>180937.41489370243</v>
      </c>
      <c r="AG3" s="4"/>
      <c r="AH3" s="4"/>
      <c r="AI3" s="4"/>
      <c r="AJ3" s="4"/>
    </row>
    <row r="4" spans="1:36" x14ac:dyDescent="0.25">
      <c r="A4" t="s">
        <v>2</v>
      </c>
      <c r="B4" s="4">
        <f>B5</f>
        <v>116533.07558411351</v>
      </c>
      <c r="C4" s="4">
        <f t="shared" ref="C4:AF4" si="0">C5</f>
        <v>116533.07558411351</v>
      </c>
      <c r="D4" s="4">
        <f t="shared" si="0"/>
        <v>116533.07558411351</v>
      </c>
      <c r="E4" s="4">
        <f t="shared" si="0"/>
        <v>116533.07558411351</v>
      </c>
      <c r="F4" s="4">
        <f t="shared" si="0"/>
        <v>116533.07558411351</v>
      </c>
      <c r="G4" s="4">
        <f t="shared" si="0"/>
        <v>116533.07558411351</v>
      </c>
      <c r="H4" s="4">
        <f t="shared" si="0"/>
        <v>116533.07558411351</v>
      </c>
      <c r="I4" s="4">
        <f t="shared" si="0"/>
        <v>116533.07558411351</v>
      </c>
      <c r="J4" s="4">
        <f t="shared" si="0"/>
        <v>116533.07558411351</v>
      </c>
      <c r="K4" s="4">
        <f t="shared" si="0"/>
        <v>116533.07558411351</v>
      </c>
      <c r="L4" s="4">
        <f t="shared" si="0"/>
        <v>116533.07558411351</v>
      </c>
      <c r="M4" s="4">
        <f t="shared" si="0"/>
        <v>116533.07558411351</v>
      </c>
      <c r="N4" s="4">
        <f t="shared" si="0"/>
        <v>116533.07558411351</v>
      </c>
      <c r="O4" s="4">
        <f t="shared" si="0"/>
        <v>116533.07558411351</v>
      </c>
      <c r="P4" s="4">
        <f t="shared" si="0"/>
        <v>116533.07558411351</v>
      </c>
      <c r="Q4" s="4">
        <f t="shared" si="0"/>
        <v>116533.07558411351</v>
      </c>
      <c r="R4" s="4">
        <f t="shared" si="0"/>
        <v>116533.07558411351</v>
      </c>
      <c r="S4" s="4">
        <f t="shared" si="0"/>
        <v>116533.07558411351</v>
      </c>
      <c r="T4" s="4">
        <f t="shared" si="0"/>
        <v>116533.07558411351</v>
      </c>
      <c r="U4" s="4">
        <f t="shared" si="0"/>
        <v>116533.07558411351</v>
      </c>
      <c r="V4" s="4">
        <f t="shared" si="0"/>
        <v>116533.07558411351</v>
      </c>
      <c r="W4" s="4">
        <f t="shared" si="0"/>
        <v>116533.07558411351</v>
      </c>
      <c r="X4" s="4">
        <f t="shared" si="0"/>
        <v>116533.07558411351</v>
      </c>
      <c r="Y4" s="4">
        <f t="shared" si="0"/>
        <v>116533.07558411351</v>
      </c>
      <c r="Z4" s="4">
        <f t="shared" si="0"/>
        <v>116533.07558411351</v>
      </c>
      <c r="AA4" s="4">
        <f t="shared" si="0"/>
        <v>116533.07558411351</v>
      </c>
      <c r="AB4" s="4">
        <f t="shared" si="0"/>
        <v>116533.07558411351</v>
      </c>
      <c r="AC4" s="4">
        <f t="shared" si="0"/>
        <v>116533.07558411351</v>
      </c>
      <c r="AD4" s="4">
        <f t="shared" si="0"/>
        <v>116533.07558411351</v>
      </c>
      <c r="AE4" s="4">
        <f t="shared" si="0"/>
        <v>116533.07558411351</v>
      </c>
      <c r="AF4" s="4">
        <f t="shared" si="0"/>
        <v>116533.07558411351</v>
      </c>
      <c r="AG4" s="4"/>
      <c r="AH4" s="4"/>
      <c r="AI4" s="4"/>
      <c r="AJ4" s="4"/>
    </row>
    <row r="5" spans="1:36" x14ac:dyDescent="0.25">
      <c r="A5" t="s">
        <v>3</v>
      </c>
      <c r="B5" s="4">
        <f>'Freight HDVs'!N8*cpi_2020to2012</f>
        <v>116533.07558411351</v>
      </c>
      <c r="C5" s="4">
        <f>$B5*('BNVP-LDVs-frgt'!C$5/'BNVP-LDVs-frgt'!$B$5)</f>
        <v>116533.07558411351</v>
      </c>
      <c r="D5" s="4">
        <f>$B5*('BNVP-LDVs-frgt'!C$5/'BNVP-LDVs-frgt'!$B$5)</f>
        <v>116533.07558411351</v>
      </c>
      <c r="E5" s="4">
        <f>$B5*('BNVP-LDVs-frgt'!E$5/'BNVP-LDVs-frgt'!$B$5)</f>
        <v>116533.07558411351</v>
      </c>
      <c r="F5" s="4">
        <f>$B5*('BNVP-LDVs-frgt'!F$5/'BNVP-LDVs-frgt'!$B$5)</f>
        <v>116533.07558411351</v>
      </c>
      <c r="G5" s="4">
        <f>$B5*('BNVP-LDVs-frgt'!G$5/'BNVP-LDVs-frgt'!$B$5)</f>
        <v>116533.07558411351</v>
      </c>
      <c r="H5" s="4">
        <f>$B5*('BNVP-LDVs-frgt'!H$5/'BNVP-LDVs-frgt'!$B$5)</f>
        <v>116533.07558411351</v>
      </c>
      <c r="I5" s="4">
        <f>$B5*('BNVP-LDVs-frgt'!I$5/'BNVP-LDVs-frgt'!$B$5)</f>
        <v>116533.07558411351</v>
      </c>
      <c r="J5" s="4">
        <f>$B5*('BNVP-LDVs-frgt'!J$5/'BNVP-LDVs-frgt'!$B$5)</f>
        <v>116533.07558411351</v>
      </c>
      <c r="K5" s="4">
        <f>$B5*('BNVP-LDVs-frgt'!K$5/'BNVP-LDVs-frgt'!$B$5)</f>
        <v>116533.07558411351</v>
      </c>
      <c r="L5" s="4">
        <f>$B5*('BNVP-LDVs-frgt'!L$5/'BNVP-LDVs-frgt'!$B$5)</f>
        <v>116533.07558411351</v>
      </c>
      <c r="M5" s="4">
        <f>$B5*('BNVP-LDVs-frgt'!M$5/'BNVP-LDVs-frgt'!$B$5)</f>
        <v>116533.07558411351</v>
      </c>
      <c r="N5" s="4">
        <f>$B5*('BNVP-LDVs-frgt'!N$5/'BNVP-LDVs-frgt'!$B$5)</f>
        <v>116533.07558411351</v>
      </c>
      <c r="O5" s="4">
        <f>$B5*('BNVP-LDVs-frgt'!O$5/'BNVP-LDVs-frgt'!$B$5)</f>
        <v>116533.07558411351</v>
      </c>
      <c r="P5" s="4">
        <f>$B5*('BNVP-LDVs-frgt'!P$5/'BNVP-LDVs-frgt'!$B$5)</f>
        <v>116533.07558411351</v>
      </c>
      <c r="Q5" s="4">
        <f>$B5*('BNVP-LDVs-frgt'!Q$5/'BNVP-LDVs-frgt'!$B$5)</f>
        <v>116533.07558411351</v>
      </c>
      <c r="R5" s="4">
        <f>$B5*('BNVP-LDVs-frgt'!R$5/'BNVP-LDVs-frgt'!$B$5)</f>
        <v>116533.07558411351</v>
      </c>
      <c r="S5" s="4">
        <f>$B5*('BNVP-LDVs-frgt'!S$5/'BNVP-LDVs-frgt'!$B$5)</f>
        <v>116533.07558411351</v>
      </c>
      <c r="T5" s="4">
        <f>$B5*('BNVP-LDVs-frgt'!T$5/'BNVP-LDVs-frgt'!$B$5)</f>
        <v>116533.07558411351</v>
      </c>
      <c r="U5" s="4">
        <f>$B5*('BNVP-LDVs-frgt'!U$5/'BNVP-LDVs-frgt'!$B$5)</f>
        <v>116533.07558411351</v>
      </c>
      <c r="V5" s="4">
        <f>$B5*('BNVP-LDVs-frgt'!V$5/'BNVP-LDVs-frgt'!$B$5)</f>
        <v>116533.07558411351</v>
      </c>
      <c r="W5" s="4">
        <f>$B5*('BNVP-LDVs-frgt'!W$5/'BNVP-LDVs-frgt'!$B$5)</f>
        <v>116533.07558411351</v>
      </c>
      <c r="X5" s="4">
        <f>$B5*('BNVP-LDVs-frgt'!X$5/'BNVP-LDVs-frgt'!$B$5)</f>
        <v>116533.07558411351</v>
      </c>
      <c r="Y5" s="4">
        <f>$B5*('BNVP-LDVs-frgt'!Y$5/'BNVP-LDVs-frgt'!$B$5)</f>
        <v>116533.07558411351</v>
      </c>
      <c r="Z5" s="4">
        <f>$B5*('BNVP-LDVs-frgt'!Z$5/'BNVP-LDVs-frgt'!$B$5)</f>
        <v>116533.07558411351</v>
      </c>
      <c r="AA5" s="4">
        <f>$B5*('BNVP-LDVs-frgt'!AA$5/'BNVP-LDVs-frgt'!$B$5)</f>
        <v>116533.07558411351</v>
      </c>
      <c r="AB5" s="4">
        <f>$B5*('BNVP-LDVs-frgt'!AB$5/'BNVP-LDVs-frgt'!$B$5)</f>
        <v>116533.07558411351</v>
      </c>
      <c r="AC5" s="4">
        <f>$B5*('BNVP-LDVs-frgt'!AC$5/'BNVP-LDVs-frgt'!$B$5)</f>
        <v>116533.07558411351</v>
      </c>
      <c r="AD5" s="4">
        <f>$B5*('BNVP-LDVs-frgt'!AD$5/'BNVP-LDVs-frgt'!$B$5)</f>
        <v>116533.07558411351</v>
      </c>
      <c r="AE5" s="4">
        <f>$B5*('BNVP-LDVs-frgt'!AE$5/'BNVP-LDVs-frgt'!$B$5)</f>
        <v>116533.07558411351</v>
      </c>
      <c r="AF5" s="4">
        <f>$B5*('BNVP-LDVs-frgt'!AF$5/'BNVP-LDVs-frgt'!$B$5)</f>
        <v>116533.07558411351</v>
      </c>
    </row>
    <row r="6" spans="1:36" x14ac:dyDescent="0.25">
      <c r="A6" t="s">
        <v>4</v>
      </c>
      <c r="B6" s="4">
        <f>'Freight HDVs'!P5*$B$5</f>
        <v>292717.20094729948</v>
      </c>
      <c r="C6" s="4">
        <f>$B$6*'BNVP-LDVs-psgr'!C6/'BNVP-LDVs-psgr'!$B$6</f>
        <v>296718.81450413854</v>
      </c>
      <c r="D6" s="4">
        <f>$B$6*'BNVP-LDVs-psgr'!D6/'BNVP-LDVs-psgr'!$B$6</f>
        <v>296290.70239533129</v>
      </c>
      <c r="E6" s="4">
        <f>$B$6*'BNVP-LDVs-psgr'!E6/'BNVP-LDVs-psgr'!$B$6</f>
        <v>297748.17304503208</v>
      </c>
      <c r="F6" s="4">
        <f>$B$6*'BNVP-LDVs-psgr'!F6/'BNVP-LDVs-psgr'!$B$6</f>
        <v>298074.13330053951</v>
      </c>
      <c r="G6" s="4">
        <f>$B$6*'BNVP-LDVs-psgr'!G6/'BNVP-LDVs-psgr'!$B$6</f>
        <v>298962.65890381433</v>
      </c>
      <c r="H6" s="4">
        <f>$B$6*'BNVP-LDVs-psgr'!H6/'BNVP-LDVs-psgr'!$B$6</f>
        <v>299325.72284344659</v>
      </c>
      <c r="I6" s="4">
        <f>$B$6*'BNVP-LDVs-psgr'!I6/'BNVP-LDVs-psgr'!$B$6</f>
        <v>299532.5306146174</v>
      </c>
      <c r="J6" s="4">
        <f>$B$6*'BNVP-LDVs-psgr'!J6/'BNVP-LDVs-psgr'!$B$6</f>
        <v>299964.75356933242</v>
      </c>
      <c r="K6" s="4">
        <f>$B$6*'BNVP-LDVs-psgr'!K6/'BNVP-LDVs-psgr'!$B$6</f>
        <v>300521.88575225492</v>
      </c>
      <c r="L6" s="4">
        <f>$B$6*'BNVP-LDVs-psgr'!L6/'BNVP-LDVs-psgr'!$B$6</f>
        <v>301144.75176175282</v>
      </c>
      <c r="M6" s="4">
        <f>$B$6*'BNVP-LDVs-psgr'!M6/'BNVP-LDVs-psgr'!$B$6</f>
        <v>301941.60135316849</v>
      </c>
      <c r="N6" s="4">
        <f>$B$6*'BNVP-LDVs-psgr'!N6/'BNVP-LDVs-psgr'!$B$6</f>
        <v>302627.45076290291</v>
      </c>
      <c r="O6" s="4">
        <f>$B$6*'BNVP-LDVs-psgr'!O6/'BNVP-LDVs-psgr'!$B$6</f>
        <v>303546.26068261068</v>
      </c>
      <c r="P6" s="4">
        <f>$B$6*'BNVP-LDVs-psgr'!P6/'BNVP-LDVs-psgr'!$B$6</f>
        <v>304016.24043791596</v>
      </c>
      <c r="Q6" s="4">
        <f>$B$6*'BNVP-LDVs-psgr'!Q6/'BNVP-LDVs-psgr'!$B$6</f>
        <v>304390.27871848026</v>
      </c>
      <c r="R6" s="4">
        <f>$B$6*'BNVP-LDVs-psgr'!R6/'BNVP-LDVs-psgr'!$B$6</f>
        <v>304725.78791932837</v>
      </c>
      <c r="S6" s="4">
        <f>$B$6*'BNVP-LDVs-psgr'!S6/'BNVP-LDVs-psgr'!$B$6</f>
        <v>304997.87417173624</v>
      </c>
      <c r="T6" s="4">
        <f>$B$6*'BNVP-LDVs-psgr'!T6/'BNVP-LDVs-psgr'!$B$6</f>
        <v>305173.43132511992</v>
      </c>
      <c r="U6" s="4">
        <f>$B$6*'BNVP-LDVs-psgr'!U6/'BNVP-LDVs-psgr'!$B$6</f>
        <v>305303.85913970199</v>
      </c>
      <c r="V6" s="4">
        <f>$B$6*'BNVP-LDVs-psgr'!V6/'BNVP-LDVs-psgr'!$B$6</f>
        <v>305293.77686179313</v>
      </c>
      <c r="W6" s="4">
        <f>$B$6*'BNVP-LDVs-psgr'!W6/'BNVP-LDVs-psgr'!$B$6</f>
        <v>305340.79301439109</v>
      </c>
      <c r="X6" s="4">
        <f>$B$6*'BNVP-LDVs-psgr'!X6/'BNVP-LDVs-psgr'!$B$6</f>
        <v>305317.61663433519</v>
      </c>
      <c r="Y6" s="4">
        <f>$B$6*'BNVP-LDVs-psgr'!Y6/'BNVP-LDVs-psgr'!$B$6</f>
        <v>305243.39590653195</v>
      </c>
      <c r="Z6" s="4">
        <f>$B$6*'BNVP-LDVs-psgr'!Z6/'BNVP-LDVs-psgr'!$B$6</f>
        <v>305169.61898138921</v>
      </c>
      <c r="AA6" s="4">
        <f>$B$6*'BNVP-LDVs-psgr'!AA6/'BNVP-LDVs-psgr'!$B$6</f>
        <v>305090.87493189512</v>
      </c>
      <c r="AB6" s="4">
        <f>$B$6*'BNVP-LDVs-psgr'!AB6/'BNVP-LDVs-psgr'!$B$6</f>
        <v>304998.45305591734</v>
      </c>
      <c r="AC6" s="4">
        <f>$B$6*'BNVP-LDVs-psgr'!AC6/'BNVP-LDVs-psgr'!$B$6</f>
        <v>304921.38959048589</v>
      </c>
      <c r="AD6" s="4">
        <f>$B$6*'BNVP-LDVs-psgr'!AD6/'BNVP-LDVs-psgr'!$B$6</f>
        <v>304846.7246703601</v>
      </c>
      <c r="AE6" s="4">
        <f>$B$6*'BNVP-LDVs-psgr'!AE6/'BNVP-LDVs-psgr'!$B$6</f>
        <v>304781.54706787324</v>
      </c>
      <c r="AF6" s="4">
        <f>$B$6*'BNVP-LDVs-psgr'!AF6/'BNVP-LDVs-psgr'!$B$6</f>
        <v>304698.58560389525</v>
      </c>
      <c r="AG6" s="4"/>
      <c r="AH6" s="4"/>
      <c r="AI6" s="4"/>
      <c r="AJ6" s="4"/>
    </row>
    <row r="7" spans="1:36" x14ac:dyDescent="0.25">
      <c r="A7" t="s">
        <v>214</v>
      </c>
      <c r="B7" s="4">
        <f>B3*'BNVP-LDVs-psgr'!B7/'BNVP-LDVs-psgr'!$B$3</f>
        <v>165261.40758918118</v>
      </c>
      <c r="C7" s="4">
        <f>$B$7*'BNVP-LDVs-psgr'!C7/'BNVP-LDVs-psgr'!$B$7</f>
        <v>167968.05303484527</v>
      </c>
      <c r="D7" s="4">
        <f>$B$7*'BNVP-LDVs-psgr'!D7/'BNVP-LDVs-psgr'!$B$7</f>
        <v>167812.53207214826</v>
      </c>
      <c r="E7" s="4">
        <f>$B$7*'BNVP-LDVs-psgr'!E7/'BNVP-LDVs-psgr'!$B$7</f>
        <v>168104.89043670602</v>
      </c>
      <c r="F7" s="4">
        <f>$B$7*'BNVP-LDVs-psgr'!F7/'BNVP-LDVs-psgr'!$B$7</f>
        <v>168501.3295638196</v>
      </c>
      <c r="G7" s="4">
        <f>$B$7*'BNVP-LDVs-psgr'!G7/'BNVP-LDVs-psgr'!$B$7</f>
        <v>169239.9342952671</v>
      </c>
      <c r="H7" s="4">
        <f>$B$7*'BNVP-LDVs-psgr'!H7/'BNVP-LDVs-psgr'!$B$7</f>
        <v>169857.01793567702</v>
      </c>
      <c r="I7" s="4">
        <f>$B$7*'BNVP-LDVs-psgr'!I7/'BNVP-LDVs-psgr'!$B$7</f>
        <v>170173.73040362771</v>
      </c>
      <c r="J7" s="4">
        <f>$B$7*'BNVP-LDVs-psgr'!J7/'BNVP-LDVs-psgr'!$B$7</f>
        <v>170454.12022097484</v>
      </c>
      <c r="K7" s="4">
        <f>$B$7*'BNVP-LDVs-psgr'!K7/'BNVP-LDVs-psgr'!$B$7</f>
        <v>170757.68716312235</v>
      </c>
      <c r="L7" s="4">
        <f>$B$7*'BNVP-LDVs-psgr'!L7/'BNVP-LDVs-psgr'!$B$7</f>
        <v>171042.28604298577</v>
      </c>
      <c r="M7" s="4">
        <f>$B$7*'BNVP-LDVs-psgr'!M7/'BNVP-LDVs-psgr'!$B$7</f>
        <v>171325.2636543244</v>
      </c>
      <c r="N7" s="4">
        <f>$B$7*'BNVP-LDVs-psgr'!N7/'BNVP-LDVs-psgr'!$B$7</f>
        <v>171566.62610867317</v>
      </c>
      <c r="O7" s="4">
        <f>$B$7*'BNVP-LDVs-psgr'!O7/'BNVP-LDVs-psgr'!$B$7</f>
        <v>171856.2641717158</v>
      </c>
      <c r="P7" s="4">
        <f>$B$7*'BNVP-LDVs-psgr'!P7/'BNVP-LDVs-psgr'!$B$7</f>
        <v>172052.28566929186</v>
      </c>
      <c r="Q7" s="4">
        <f>$B$7*'BNVP-LDVs-psgr'!Q7/'BNVP-LDVs-psgr'!$B$7</f>
        <v>172229.27674810204</v>
      </c>
      <c r="R7" s="4">
        <f>$B$7*'BNVP-LDVs-psgr'!R7/'BNVP-LDVs-psgr'!$B$7</f>
        <v>172412.21507635666</v>
      </c>
      <c r="S7" s="4">
        <f>$B$7*'BNVP-LDVs-psgr'!S7/'BNVP-LDVs-psgr'!$B$7</f>
        <v>172596.59539825103</v>
      </c>
      <c r="T7" s="4">
        <f>$B$7*'BNVP-LDVs-psgr'!T7/'BNVP-LDVs-psgr'!$B$7</f>
        <v>172769.37741454496</v>
      </c>
      <c r="U7" s="4">
        <f>$B$7*'BNVP-LDVs-psgr'!U7/'BNVP-LDVs-psgr'!$B$7</f>
        <v>172952.47942856402</v>
      </c>
      <c r="V7" s="4">
        <f>$B$7*'BNVP-LDVs-psgr'!V7/'BNVP-LDVs-psgr'!$B$7</f>
        <v>173109.98020955574</v>
      </c>
      <c r="W7" s="4">
        <f>$B$7*'BNVP-LDVs-psgr'!W7/'BNVP-LDVs-psgr'!$B$7</f>
        <v>173267.83564303725</v>
      </c>
      <c r="X7" s="4">
        <f>$B$7*'BNVP-LDVs-psgr'!X7/'BNVP-LDVs-psgr'!$B$7</f>
        <v>173424.40107680313</v>
      </c>
      <c r="Y7" s="4">
        <f>$B$7*'BNVP-LDVs-psgr'!Y7/'BNVP-LDVs-psgr'!$B$7</f>
        <v>173572.83288698428</v>
      </c>
      <c r="Z7" s="4">
        <f>$B$7*'BNVP-LDVs-psgr'!Z7/'BNVP-LDVs-psgr'!$B$7</f>
        <v>173726.42079874789</v>
      </c>
      <c r="AA7" s="4">
        <f>$B$7*'BNVP-LDVs-psgr'!AA7/'BNVP-LDVs-psgr'!$B$7</f>
        <v>173884.66596024015</v>
      </c>
      <c r="AB7" s="4">
        <f>$B$7*'BNVP-LDVs-psgr'!AB7/'BNVP-LDVs-psgr'!$B$7</f>
        <v>174041.58604649585</v>
      </c>
      <c r="AC7" s="4">
        <f>$B$7*'BNVP-LDVs-psgr'!AC7/'BNVP-LDVs-psgr'!$B$7</f>
        <v>174203.86099561947</v>
      </c>
      <c r="AD7" s="4">
        <f>$B$7*'BNVP-LDVs-psgr'!AD7/'BNVP-LDVs-psgr'!$B$7</f>
        <v>174365.89431337643</v>
      </c>
      <c r="AE7" s="4">
        <f>$B$7*'BNVP-LDVs-psgr'!AE7/'BNVP-LDVs-psgr'!$B$7</f>
        <v>174529.90744942811</v>
      </c>
      <c r="AF7" s="4">
        <f>$B$7*'BNVP-LDVs-psgr'!AF7/'BNVP-LDVs-psgr'!$B$7</f>
        <v>174633.3217770854</v>
      </c>
      <c r="AG7" s="4"/>
      <c r="AH7" s="4"/>
      <c r="AI7" s="4"/>
      <c r="AJ7" s="4"/>
    </row>
    <row r="8" spans="1:36" x14ac:dyDescent="0.25">
      <c r="A8" t="s">
        <v>215</v>
      </c>
      <c r="B8" s="4">
        <f>'Freight HDVs'!P4*$B$5</f>
        <v>356070.43353086029</v>
      </c>
      <c r="C8" s="4">
        <f>$B$8*'BNVP-LDVs-psgr'!C8/'BNVP-LDVs-psgr'!$B$8</f>
        <v>355992.98946448404</v>
      </c>
      <c r="D8" s="4">
        <f>$B$8*'BNVP-LDVs-psgr'!D8/'BNVP-LDVs-psgr'!$B$8</f>
        <v>348292.91298510303</v>
      </c>
      <c r="E8" s="4">
        <f>$B$8*'BNVP-LDVs-psgr'!E8/'BNVP-LDVs-psgr'!$B$8</f>
        <v>341514.46385415847</v>
      </c>
      <c r="F8" s="4">
        <f>$B$8*'BNVP-LDVs-psgr'!F8/'BNVP-LDVs-psgr'!$B$8</f>
        <v>334667.50077482313</v>
      </c>
      <c r="G8" s="4">
        <f>$B$8*'BNVP-LDVs-psgr'!G8/'BNVP-LDVs-psgr'!$B$8</f>
        <v>327580.47114124207</v>
      </c>
      <c r="H8" s="4">
        <f>$B$8*'BNVP-LDVs-psgr'!H8/'BNVP-LDVs-psgr'!$B$8</f>
        <v>321354.44392747083</v>
      </c>
      <c r="I8" s="4">
        <f>$B$8*'BNVP-LDVs-psgr'!I8/'BNVP-LDVs-psgr'!$B$8</f>
        <v>315624.62657349638</v>
      </c>
      <c r="J8" s="4">
        <f>$B$8*'BNVP-LDVs-psgr'!J8/'BNVP-LDVs-psgr'!$B$8</f>
        <v>310159.3300591599</v>
      </c>
      <c r="K8" s="4">
        <f>$B$8*'BNVP-LDVs-psgr'!K8/'BNVP-LDVs-psgr'!$B$8</f>
        <v>304951.81248658651</v>
      </c>
      <c r="L8" s="4">
        <f>$B$8*'BNVP-LDVs-psgr'!L8/'BNVP-LDVs-psgr'!$B$8</f>
        <v>299987.32051773299</v>
      </c>
      <c r="M8" s="4">
        <f>$B$8*'BNVP-LDVs-psgr'!M8/'BNVP-LDVs-psgr'!$B$8</f>
        <v>295261.85855238908</v>
      </c>
      <c r="N8" s="4">
        <f>$B$8*'BNVP-LDVs-psgr'!N8/'BNVP-LDVs-psgr'!$B$8</f>
        <v>290736.66904662969</v>
      </c>
      <c r="O8" s="4">
        <f>$B$8*'BNVP-LDVs-psgr'!O8/'BNVP-LDVs-psgr'!$B$8</f>
        <v>286454.30937048257</v>
      </c>
      <c r="P8" s="4">
        <f>$B$8*'BNVP-LDVs-psgr'!P8/'BNVP-LDVs-psgr'!$B$8</f>
        <v>282251.31301651074</v>
      </c>
      <c r="Q8" s="4">
        <f>$B$8*'BNVP-LDVs-psgr'!Q8/'BNVP-LDVs-psgr'!$B$8</f>
        <v>278221.40381172864</v>
      </c>
      <c r="R8" s="4">
        <f>$B$8*'BNVP-LDVs-psgr'!R8/'BNVP-LDVs-psgr'!$B$8</f>
        <v>274383.01043449808</v>
      </c>
      <c r="S8" s="4">
        <f>$B$8*'BNVP-LDVs-psgr'!S8/'BNVP-LDVs-psgr'!$B$8</f>
        <v>270722.24352545611</v>
      </c>
      <c r="T8" s="4">
        <f>$B$8*'BNVP-LDVs-psgr'!T8/'BNVP-LDVs-psgr'!$B$8</f>
        <v>267231.59500014503</v>
      </c>
      <c r="U8" s="4">
        <f>$B$8*'BNVP-LDVs-psgr'!U8/'BNVP-LDVs-psgr'!$B$8</f>
        <v>263906.64471660327</v>
      </c>
      <c r="V8" s="4">
        <f>$B$8*'BNVP-LDVs-psgr'!V8/'BNVP-LDVs-psgr'!$B$8</f>
        <v>260728.33435398753</v>
      </c>
      <c r="W8" s="4">
        <f>$B$8*'BNVP-LDVs-psgr'!W8/'BNVP-LDVs-psgr'!$B$8</f>
        <v>257703.14661237621</v>
      </c>
      <c r="X8" s="4">
        <f>$B$8*'BNVP-LDVs-psgr'!X8/'BNVP-LDVs-psgr'!$B$8</f>
        <v>254817.74124489143</v>
      </c>
      <c r="Y8" s="4">
        <f>$B$8*'BNVP-LDVs-psgr'!Y8/'BNVP-LDVs-psgr'!$B$8</f>
        <v>252065.90524485009</v>
      </c>
      <c r="Z8" s="4">
        <f>$B$8*'BNVP-LDVs-psgr'!Z8/'BNVP-LDVs-psgr'!$B$8</f>
        <v>249444.04920348991</v>
      </c>
      <c r="AA8" s="4">
        <f>$B$8*'BNVP-LDVs-psgr'!AA8/'BNVP-LDVs-psgr'!$B$8</f>
        <v>246944.87615644126</v>
      </c>
      <c r="AB8" s="4">
        <f>$B$8*'BNVP-LDVs-psgr'!AB8/'BNVP-LDVs-psgr'!$B$8</f>
        <v>244561.24011691706</v>
      </c>
      <c r="AC8" s="4">
        <f>$B$8*'BNVP-LDVs-psgr'!AC8/'BNVP-LDVs-psgr'!$B$8</f>
        <v>242290.64569469896</v>
      </c>
      <c r="AD8" s="4">
        <f>$B$8*'BNVP-LDVs-psgr'!AD8/'BNVP-LDVs-psgr'!$B$8</f>
        <v>240124.92970959519</v>
      </c>
      <c r="AE8" s="4">
        <f>$B$8*'BNVP-LDVs-psgr'!AE8/'BNVP-LDVs-psgr'!$B$8</f>
        <v>238062.64247823381</v>
      </c>
      <c r="AF8" s="4">
        <f>$B$8*'BNVP-LDVs-psgr'!AF8/'BNVP-LDVs-psgr'!$B$8</f>
        <v>236002.34161238361</v>
      </c>
      <c r="AG8" s="4"/>
      <c r="AH8" s="4"/>
      <c r="AI8" s="4"/>
      <c r="AJ8" s="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1406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J8"/>
  <sheetViews>
    <sheetView workbookViewId="0">
      <selection activeCell="B5" sqref="B5"/>
    </sheetView>
  </sheetViews>
  <sheetFormatPr defaultColWidth="8.85546875" defaultRowHeight="15" x14ac:dyDescent="0.25"/>
  <cols>
    <col min="1" max="1" width="24.42578125" customWidth="1"/>
    <col min="2" max="2" width="11" bestFit="1"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2500000*cpi_2021to2012</f>
        <v>2118260.3240211089</v>
      </c>
      <c r="C2" s="4">
        <f>B2</f>
        <v>2118260.3240211089</v>
      </c>
      <c r="D2" s="4">
        <f t="shared" ref="D2:AF2" si="0">C2</f>
        <v>2118260.3240211089</v>
      </c>
      <c r="E2" s="4">
        <f t="shared" si="0"/>
        <v>2118260.3240211089</v>
      </c>
      <c r="F2" s="4">
        <f t="shared" si="0"/>
        <v>2118260.3240211089</v>
      </c>
      <c r="G2" s="4">
        <f t="shared" si="0"/>
        <v>2118260.3240211089</v>
      </c>
      <c r="H2" s="4">
        <f t="shared" si="0"/>
        <v>2118260.3240211089</v>
      </c>
      <c r="I2" s="4">
        <f t="shared" si="0"/>
        <v>2118260.3240211089</v>
      </c>
      <c r="J2" s="4">
        <f t="shared" si="0"/>
        <v>2118260.3240211089</v>
      </c>
      <c r="K2" s="4">
        <f t="shared" si="0"/>
        <v>2118260.3240211089</v>
      </c>
      <c r="L2" s="4">
        <f t="shared" si="0"/>
        <v>2118260.3240211089</v>
      </c>
      <c r="M2" s="4">
        <f t="shared" si="0"/>
        <v>2118260.3240211089</v>
      </c>
      <c r="N2" s="4">
        <f t="shared" si="0"/>
        <v>2118260.3240211089</v>
      </c>
      <c r="O2" s="4">
        <f t="shared" si="0"/>
        <v>2118260.3240211089</v>
      </c>
      <c r="P2" s="4">
        <f t="shared" si="0"/>
        <v>2118260.3240211089</v>
      </c>
      <c r="Q2" s="4">
        <f t="shared" si="0"/>
        <v>2118260.3240211089</v>
      </c>
      <c r="R2" s="4">
        <f t="shared" si="0"/>
        <v>2118260.3240211089</v>
      </c>
      <c r="S2" s="4">
        <f t="shared" si="0"/>
        <v>2118260.3240211089</v>
      </c>
      <c r="T2" s="4">
        <f t="shared" si="0"/>
        <v>2118260.3240211089</v>
      </c>
      <c r="U2" s="4">
        <f t="shared" si="0"/>
        <v>2118260.3240211089</v>
      </c>
      <c r="V2" s="4">
        <f t="shared" si="0"/>
        <v>2118260.3240211089</v>
      </c>
      <c r="W2" s="4">
        <f t="shared" si="0"/>
        <v>2118260.3240211089</v>
      </c>
      <c r="X2" s="4">
        <f t="shared" si="0"/>
        <v>2118260.3240211089</v>
      </c>
      <c r="Y2" s="4">
        <f t="shared" si="0"/>
        <v>2118260.3240211089</v>
      </c>
      <c r="Z2" s="4">
        <f t="shared" si="0"/>
        <v>2118260.3240211089</v>
      </c>
      <c r="AA2" s="4">
        <f t="shared" si="0"/>
        <v>2118260.3240211089</v>
      </c>
      <c r="AB2" s="4">
        <f t="shared" si="0"/>
        <v>2118260.3240211089</v>
      </c>
      <c r="AC2" s="4">
        <f t="shared" si="0"/>
        <v>2118260.3240211089</v>
      </c>
      <c r="AD2" s="4">
        <f t="shared" si="0"/>
        <v>2118260.3240211089</v>
      </c>
      <c r="AE2" s="4">
        <f t="shared" si="0"/>
        <v>2118260.3240211089</v>
      </c>
      <c r="AF2" s="4">
        <f t="shared" si="0"/>
        <v>2118260.3240211089</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7000000000/83/(1408/SUM(240,66))*cpi_2021to2012</f>
        <v>15530235.535505258</v>
      </c>
      <c r="C5">
        <f t="shared" ref="C5:AF5" si="1">$B5</f>
        <v>15530235.535505258</v>
      </c>
      <c r="D5">
        <f t="shared" si="1"/>
        <v>15530235.535505258</v>
      </c>
      <c r="E5">
        <f t="shared" si="1"/>
        <v>15530235.535505258</v>
      </c>
      <c r="F5">
        <f t="shared" si="1"/>
        <v>15530235.535505258</v>
      </c>
      <c r="G5">
        <f t="shared" si="1"/>
        <v>15530235.535505258</v>
      </c>
      <c r="H5">
        <f t="shared" si="1"/>
        <v>15530235.535505258</v>
      </c>
      <c r="I5">
        <f t="shared" si="1"/>
        <v>15530235.535505258</v>
      </c>
      <c r="J5">
        <f t="shared" si="1"/>
        <v>15530235.535505258</v>
      </c>
      <c r="K5">
        <f t="shared" si="1"/>
        <v>15530235.535505258</v>
      </c>
      <c r="L5">
        <f t="shared" si="1"/>
        <v>15530235.535505258</v>
      </c>
      <c r="M5">
        <f t="shared" si="1"/>
        <v>15530235.535505258</v>
      </c>
      <c r="N5">
        <f t="shared" si="1"/>
        <v>15530235.535505258</v>
      </c>
      <c r="O5">
        <f t="shared" si="1"/>
        <v>15530235.535505258</v>
      </c>
      <c r="P5">
        <f t="shared" si="1"/>
        <v>15530235.535505258</v>
      </c>
      <c r="Q5">
        <f t="shared" si="1"/>
        <v>15530235.535505258</v>
      </c>
      <c r="R5">
        <f t="shared" si="1"/>
        <v>15530235.535505258</v>
      </c>
      <c r="S5">
        <f t="shared" si="1"/>
        <v>15530235.535505258</v>
      </c>
      <c r="T5">
        <f t="shared" si="1"/>
        <v>15530235.535505258</v>
      </c>
      <c r="U5">
        <f t="shared" si="1"/>
        <v>15530235.535505258</v>
      </c>
      <c r="V5">
        <f t="shared" si="1"/>
        <v>15530235.535505258</v>
      </c>
      <c r="W5">
        <f t="shared" si="1"/>
        <v>15530235.535505258</v>
      </c>
      <c r="X5">
        <f t="shared" si="1"/>
        <v>15530235.535505258</v>
      </c>
      <c r="Y5">
        <f t="shared" si="1"/>
        <v>15530235.535505258</v>
      </c>
      <c r="Z5">
        <f t="shared" si="1"/>
        <v>15530235.535505258</v>
      </c>
      <c r="AA5">
        <f t="shared" si="1"/>
        <v>15530235.535505258</v>
      </c>
      <c r="AB5">
        <f t="shared" si="1"/>
        <v>15530235.535505258</v>
      </c>
      <c r="AC5">
        <f t="shared" si="1"/>
        <v>15530235.535505258</v>
      </c>
      <c r="AD5">
        <f t="shared" si="1"/>
        <v>15530235.535505258</v>
      </c>
      <c r="AE5">
        <f t="shared" si="1"/>
        <v>15530235.535505258</v>
      </c>
      <c r="AF5">
        <f t="shared" si="1"/>
        <v>15530235.535505258</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3300000*cpi_2019to2012</f>
        <v>2963580.8915852099</v>
      </c>
      <c r="C8" s="4">
        <f>$B$8*'BNVP-HDVs-frgt'!C8/'BNVP-HDVs-frgt'!$B$8</f>
        <v>2962936.3231693394</v>
      </c>
      <c r="D8" s="4">
        <f>$B$8*'BNVP-HDVs-frgt'!D8/'BNVP-HDVs-frgt'!$B$8</f>
        <v>2898848.4423201689</v>
      </c>
      <c r="E8" s="4">
        <f>$B$8*'BNVP-HDVs-frgt'!E8/'BNVP-HDVs-frgt'!$B$8</f>
        <v>2842431.2831647494</v>
      </c>
      <c r="F8" s="4">
        <f>$B$8*'BNVP-HDVs-frgt'!F8/'BNVP-HDVs-frgt'!$B$8</f>
        <v>2785443.8811328169</v>
      </c>
      <c r="G8" s="4">
        <f>$B$8*'BNVP-HDVs-frgt'!G8/'BNVP-HDVs-frgt'!$B$8</f>
        <v>2726458.4006706807</v>
      </c>
      <c r="H8" s="4">
        <f>$B$8*'BNVP-HDVs-frgt'!H8/'BNVP-HDVs-frgt'!$B$8</f>
        <v>2674639.0594851319</v>
      </c>
      <c r="I8" s="4">
        <f>$B$8*'BNVP-HDVs-frgt'!I8/'BNVP-HDVs-frgt'!$B$8</f>
        <v>2626949.6822624081</v>
      </c>
      <c r="J8" s="4">
        <f>$B$8*'BNVP-HDVs-frgt'!J8/'BNVP-HDVs-frgt'!$B$8</f>
        <v>2581461.9169455185</v>
      </c>
      <c r="K8" s="4">
        <f>$B$8*'BNVP-HDVs-frgt'!K8/'BNVP-HDVs-frgt'!$B$8</f>
        <v>2538119.6505920975</v>
      </c>
      <c r="L8" s="4">
        <f>$B$8*'BNVP-HDVs-frgt'!L8/'BNVP-HDVs-frgt'!$B$8</f>
        <v>2496800.0908931107</v>
      </c>
      <c r="M8" s="4">
        <f>$B$8*'BNVP-HDVs-frgt'!M8/'BNVP-HDVs-frgt'!$B$8</f>
        <v>2457469.9823931246</v>
      </c>
      <c r="N8" s="4">
        <f>$B$8*'BNVP-HDVs-frgt'!N8/'BNVP-HDVs-frgt'!$B$8</f>
        <v>2419806.7453276739</v>
      </c>
      <c r="O8" s="4">
        <f>$B$8*'BNVP-HDVs-frgt'!O8/'BNVP-HDVs-frgt'!$B$8</f>
        <v>2384164.5854850914</v>
      </c>
      <c r="P8" s="4">
        <f>$B$8*'BNVP-HDVs-frgt'!P8/'BNVP-HDVs-frgt'!$B$8</f>
        <v>2349182.968060364</v>
      </c>
      <c r="Q8" s="4">
        <f>$B$8*'BNVP-HDVs-frgt'!Q8/'BNVP-HDVs-frgt'!$B$8</f>
        <v>2315641.958222263</v>
      </c>
      <c r="R8" s="4">
        <f>$B$8*'BNVP-HDVs-frgt'!R8/'BNVP-HDVs-frgt'!$B$8</f>
        <v>2283694.9382061744</v>
      </c>
      <c r="S8" s="4">
        <f>$B$8*'BNVP-HDVs-frgt'!S8/'BNVP-HDVs-frgt'!$B$8</f>
        <v>2253226.3066138132</v>
      </c>
      <c r="T8" s="4">
        <f>$B$8*'BNVP-HDVs-frgt'!T8/'BNVP-HDVs-frgt'!$B$8</f>
        <v>2224173.5735175237</v>
      </c>
      <c r="U8" s="4">
        <f>$B$8*'BNVP-HDVs-frgt'!U8/'BNVP-HDVs-frgt'!$B$8</f>
        <v>2196499.9499929207</v>
      </c>
      <c r="V8" s="4">
        <f>$B$8*'BNVP-HDVs-frgt'!V8/'BNVP-HDVs-frgt'!$B$8</f>
        <v>2170046.8132784432</v>
      </c>
      <c r="W8" s="4">
        <f>$B$8*'BNVP-HDVs-frgt'!W8/'BNVP-HDVs-frgt'!$B$8</f>
        <v>2144868.1190083385</v>
      </c>
      <c r="X8" s="4">
        <f>$B$8*'BNVP-HDVs-frgt'!X8/'BNVP-HDVs-frgt'!$B$8</f>
        <v>2120852.8360578259</v>
      </c>
      <c r="Y8" s="4">
        <f>$B$8*'BNVP-HDVs-frgt'!Y8/'BNVP-HDVs-frgt'!$B$8</f>
        <v>2097949.2534558405</v>
      </c>
      <c r="Z8" s="4">
        <f>$B$8*'BNVP-HDVs-frgt'!Z8/'BNVP-HDVs-frgt'!$B$8</f>
        <v>2076127.496485983</v>
      </c>
      <c r="AA8" s="4">
        <f>$B$8*'BNVP-HDVs-frgt'!AA8/'BNVP-HDVs-frgt'!$B$8</f>
        <v>2055326.8323770484</v>
      </c>
      <c r="AB8" s="4">
        <f>$B$8*'BNVP-HDVs-frgt'!AB8/'BNVP-HDVs-frgt'!$B$8</f>
        <v>2035487.784947081</v>
      </c>
      <c r="AC8" s="4">
        <f>$B$8*'BNVP-HDVs-frgt'!AC8/'BNVP-HDVs-frgt'!$B$8</f>
        <v>2016589.585016526</v>
      </c>
      <c r="AD8" s="4">
        <f>$B$8*'BNVP-HDVs-frgt'!AD8/'BNVP-HDVs-frgt'!$B$8</f>
        <v>1998564.2902836574</v>
      </c>
      <c r="AE8" s="4">
        <f>$B$8*'BNVP-HDVs-frgt'!AE8/'BNVP-HDVs-frgt'!$B$8</f>
        <v>1981399.8350066005</v>
      </c>
      <c r="AF8" s="4">
        <f>$B$8*'BNVP-HDVs-frgt'!AF8/'BNVP-HDVs-frgt'!$B$8</f>
        <v>1964251.9122869202</v>
      </c>
      <c r="AG8" s="4"/>
      <c r="AH8" s="4"/>
      <c r="AI8" s="4"/>
      <c r="AJ8" s="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5000000</f>
        <v>5000000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3000000*cpi_2019to2012</f>
        <v>2694164.446895645</v>
      </c>
      <c r="C5">
        <f t="shared" ref="C5:AF5" si="0">$B5</f>
        <v>2694164.446895645</v>
      </c>
      <c r="D5">
        <f t="shared" si="0"/>
        <v>2694164.446895645</v>
      </c>
      <c r="E5">
        <f t="shared" si="0"/>
        <v>2694164.446895645</v>
      </c>
      <c r="F5">
        <f t="shared" si="0"/>
        <v>2694164.446895645</v>
      </c>
      <c r="G5">
        <f t="shared" si="0"/>
        <v>2694164.446895645</v>
      </c>
      <c r="H5">
        <f t="shared" si="0"/>
        <v>2694164.446895645</v>
      </c>
      <c r="I5">
        <f t="shared" si="0"/>
        <v>2694164.446895645</v>
      </c>
      <c r="J5">
        <f t="shared" si="0"/>
        <v>2694164.446895645</v>
      </c>
      <c r="K5">
        <f t="shared" si="0"/>
        <v>2694164.446895645</v>
      </c>
      <c r="L5">
        <f t="shared" si="0"/>
        <v>2694164.446895645</v>
      </c>
      <c r="M5">
        <f t="shared" si="0"/>
        <v>2694164.446895645</v>
      </c>
      <c r="N5">
        <f t="shared" si="0"/>
        <v>2694164.446895645</v>
      </c>
      <c r="O5">
        <f t="shared" si="0"/>
        <v>2694164.446895645</v>
      </c>
      <c r="P5">
        <f t="shared" si="0"/>
        <v>2694164.446895645</v>
      </c>
      <c r="Q5">
        <f t="shared" si="0"/>
        <v>2694164.446895645</v>
      </c>
      <c r="R5">
        <f t="shared" si="0"/>
        <v>2694164.446895645</v>
      </c>
      <c r="S5">
        <f t="shared" si="0"/>
        <v>2694164.446895645</v>
      </c>
      <c r="T5">
        <f t="shared" si="0"/>
        <v>2694164.446895645</v>
      </c>
      <c r="U5">
        <f t="shared" si="0"/>
        <v>2694164.446895645</v>
      </c>
      <c r="V5">
        <f t="shared" si="0"/>
        <v>2694164.446895645</v>
      </c>
      <c r="W5">
        <f t="shared" si="0"/>
        <v>2694164.446895645</v>
      </c>
      <c r="X5">
        <f t="shared" si="0"/>
        <v>2694164.446895645</v>
      </c>
      <c r="Y5">
        <f t="shared" si="0"/>
        <v>2694164.446895645</v>
      </c>
      <c r="Z5">
        <f t="shared" si="0"/>
        <v>2694164.446895645</v>
      </c>
      <c r="AA5">
        <f t="shared" si="0"/>
        <v>2694164.446895645</v>
      </c>
      <c r="AB5">
        <f t="shared" si="0"/>
        <v>2694164.446895645</v>
      </c>
      <c r="AC5">
        <f t="shared" si="0"/>
        <v>2694164.446895645</v>
      </c>
      <c r="AD5">
        <f t="shared" si="0"/>
        <v>2694164.446895645</v>
      </c>
      <c r="AE5">
        <f t="shared" si="0"/>
        <v>2694164.446895645</v>
      </c>
      <c r="AF5">
        <f t="shared" si="0"/>
        <v>2694164.446895645</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9300000*cpi_2019to2012</f>
        <v>8351909.7853765003</v>
      </c>
      <c r="C8" s="4">
        <f>$B$8*('BNVP-HDVs-frgt'!C8/'BNVP-HDVs-frgt'!$B$8)</f>
        <v>8350093.2743863193</v>
      </c>
      <c r="D8" s="4">
        <f>$B$8*('BNVP-HDVs-frgt'!D8/'BNVP-HDVs-frgt'!$B$8)</f>
        <v>8169481.9738113843</v>
      </c>
      <c r="E8" s="4">
        <f>$B$8*('BNVP-HDVs-frgt'!E8/'BNVP-HDVs-frgt'!$B$8)</f>
        <v>8010488.1616461119</v>
      </c>
      <c r="F8" s="4">
        <f>$B$8*('BNVP-HDVs-frgt'!F8/'BNVP-HDVs-frgt'!$B$8)</f>
        <v>7849887.3013743022</v>
      </c>
      <c r="G8" s="4">
        <f>$B$8*('BNVP-HDVs-frgt'!G8/'BNVP-HDVs-frgt'!$B$8)</f>
        <v>7683655.4927991908</v>
      </c>
      <c r="H8" s="4">
        <f>$B$8*('BNVP-HDVs-frgt'!H8/'BNVP-HDVs-frgt'!$B$8)</f>
        <v>7537619.1676399168</v>
      </c>
      <c r="I8" s="4">
        <f>$B$8*('BNVP-HDVs-frgt'!I8/'BNVP-HDVs-frgt'!$B$8)</f>
        <v>7403221.8318304224</v>
      </c>
      <c r="J8" s="4">
        <f>$B$8*('BNVP-HDVs-frgt'!J8/'BNVP-HDVs-frgt'!$B$8)</f>
        <v>7275029.0386646427</v>
      </c>
      <c r="K8" s="4">
        <f>$B$8*('BNVP-HDVs-frgt'!K8/'BNVP-HDVs-frgt'!$B$8)</f>
        <v>7152882.651668638</v>
      </c>
      <c r="L8" s="4">
        <f>$B$8*('BNVP-HDVs-frgt'!L8/'BNVP-HDVs-frgt'!$B$8)</f>
        <v>7036436.6197896758</v>
      </c>
      <c r="M8" s="4">
        <f>$B$8*('BNVP-HDVs-frgt'!M8/'BNVP-HDVs-frgt'!$B$8)</f>
        <v>6925597.2231078949</v>
      </c>
      <c r="N8" s="4">
        <f>$B$8*('BNVP-HDVs-frgt'!N8/'BNVP-HDVs-frgt'!$B$8)</f>
        <v>6819455.3731961716</v>
      </c>
      <c r="O8" s="4">
        <f>$B$8*('BNVP-HDVs-frgt'!O8/'BNVP-HDVs-frgt'!$B$8)</f>
        <v>6719009.2863670755</v>
      </c>
      <c r="P8" s="4">
        <f>$B$8*('BNVP-HDVs-frgt'!P8/'BNVP-HDVs-frgt'!$B$8)</f>
        <v>6620424.7281701174</v>
      </c>
      <c r="Q8" s="4">
        <f>$B$8*('BNVP-HDVs-frgt'!Q8/'BNVP-HDVs-frgt'!$B$8)</f>
        <v>6525900.0640809229</v>
      </c>
      <c r="R8" s="4">
        <f>$B$8*('BNVP-HDVs-frgt'!R8/'BNVP-HDVs-frgt'!$B$8)</f>
        <v>6435867.5531264916</v>
      </c>
      <c r="S8" s="4">
        <f>$B$8*('BNVP-HDVs-frgt'!S8/'BNVP-HDVs-frgt'!$B$8)</f>
        <v>6350001.4095480181</v>
      </c>
      <c r="T8" s="4">
        <f>$B$8*('BNVP-HDVs-frgt'!T8/'BNVP-HDVs-frgt'!$B$8)</f>
        <v>6268125.5253675673</v>
      </c>
      <c r="U8" s="4">
        <f>$B$8*('BNVP-HDVs-frgt'!U8/'BNVP-HDVs-frgt'!$B$8)</f>
        <v>6190136.2227073228</v>
      </c>
      <c r="V8" s="4">
        <f>$B$8*('BNVP-HDVs-frgt'!V8/'BNVP-HDVs-frgt'!$B$8)</f>
        <v>6115586.4737847038</v>
      </c>
      <c r="W8" s="4">
        <f>$B$8*('BNVP-HDVs-frgt'!W8/'BNVP-HDVs-frgt'!$B$8)</f>
        <v>6044628.3353871359</v>
      </c>
      <c r="X8" s="4">
        <f>$B$8*('BNVP-HDVs-frgt'!X8/'BNVP-HDVs-frgt'!$B$8)</f>
        <v>5976948.9016175093</v>
      </c>
      <c r="Y8" s="4">
        <f>$B$8*('BNVP-HDVs-frgt'!Y8/'BNVP-HDVs-frgt'!$B$8)</f>
        <v>5912402.4415573683</v>
      </c>
      <c r="Z8" s="4">
        <f>$B$8*('BNVP-HDVs-frgt'!Z8/'BNVP-HDVs-frgt'!$B$8)</f>
        <v>5850904.762824134</v>
      </c>
      <c r="AA8" s="4">
        <f>$B$8*('BNVP-HDVs-frgt'!AA8/'BNVP-HDVs-frgt'!$B$8)</f>
        <v>5792284.709426227</v>
      </c>
      <c r="AB8" s="4">
        <f>$B$8*('BNVP-HDVs-frgt'!AB8/'BNVP-HDVs-frgt'!$B$8)</f>
        <v>5736374.6666690465</v>
      </c>
      <c r="AC8" s="4">
        <f>$B$8*('BNVP-HDVs-frgt'!AC8/'BNVP-HDVs-frgt'!$B$8)</f>
        <v>5683116.1032283921</v>
      </c>
      <c r="AD8" s="4">
        <f>$B$8*('BNVP-HDVs-frgt'!AD8/'BNVP-HDVs-frgt'!$B$8)</f>
        <v>5632317.5453448519</v>
      </c>
      <c r="AE8" s="4">
        <f>$B$8*('BNVP-HDVs-frgt'!AE8/'BNVP-HDVs-frgt'!$B$8)</f>
        <v>5583944.9895640556</v>
      </c>
      <c r="AF8" s="4">
        <f>$B$8*('BNVP-HDVs-frgt'!AF8/'BNVP-HDVs-frgt'!$B$8)</f>
        <v>5535619.0255358666</v>
      </c>
      <c r="AG8" s="4"/>
      <c r="AH8" s="4"/>
      <c r="AI8" s="4"/>
      <c r="AJ8" s="4"/>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55456.749999999993</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f>B$5</f>
        <v>30000</v>
      </c>
      <c r="C4">
        <f t="shared" ref="C4:AF4" si="0">C$5</f>
        <v>30000</v>
      </c>
      <c r="D4">
        <f t="shared" si="0"/>
        <v>30000</v>
      </c>
      <c r="E4">
        <f t="shared" si="0"/>
        <v>30000</v>
      </c>
      <c r="F4">
        <f t="shared" si="0"/>
        <v>30000</v>
      </c>
      <c r="G4">
        <f t="shared" si="0"/>
        <v>30000</v>
      </c>
      <c r="H4">
        <f t="shared" si="0"/>
        <v>30000</v>
      </c>
      <c r="I4">
        <f t="shared" si="0"/>
        <v>30000</v>
      </c>
      <c r="J4">
        <f t="shared" si="0"/>
        <v>30000</v>
      </c>
      <c r="K4">
        <f t="shared" si="0"/>
        <v>30000</v>
      </c>
      <c r="L4">
        <f t="shared" si="0"/>
        <v>30000</v>
      </c>
      <c r="M4">
        <f t="shared" si="0"/>
        <v>30000</v>
      </c>
      <c r="N4">
        <f t="shared" si="0"/>
        <v>30000</v>
      </c>
      <c r="O4">
        <f t="shared" si="0"/>
        <v>30000</v>
      </c>
      <c r="P4">
        <f t="shared" si="0"/>
        <v>30000</v>
      </c>
      <c r="Q4">
        <f t="shared" si="0"/>
        <v>30000</v>
      </c>
      <c r="R4">
        <f t="shared" si="0"/>
        <v>30000</v>
      </c>
      <c r="S4">
        <f t="shared" si="0"/>
        <v>30000</v>
      </c>
      <c r="T4">
        <f t="shared" si="0"/>
        <v>30000</v>
      </c>
      <c r="U4">
        <f t="shared" si="0"/>
        <v>30000</v>
      </c>
      <c r="V4">
        <f t="shared" si="0"/>
        <v>30000</v>
      </c>
      <c r="W4">
        <f t="shared" si="0"/>
        <v>30000</v>
      </c>
      <c r="X4">
        <f t="shared" si="0"/>
        <v>30000</v>
      </c>
      <c r="Y4">
        <f t="shared" si="0"/>
        <v>30000</v>
      </c>
      <c r="Z4">
        <f t="shared" si="0"/>
        <v>30000</v>
      </c>
      <c r="AA4">
        <f t="shared" si="0"/>
        <v>30000</v>
      </c>
      <c r="AB4">
        <f t="shared" si="0"/>
        <v>30000</v>
      </c>
      <c r="AC4">
        <f t="shared" si="0"/>
        <v>30000</v>
      </c>
      <c r="AD4">
        <f t="shared" si="0"/>
        <v>30000</v>
      </c>
      <c r="AE4">
        <f t="shared" si="0"/>
        <v>30000</v>
      </c>
      <c r="AF4">
        <f t="shared" si="0"/>
        <v>30000</v>
      </c>
    </row>
    <row r="5" spans="1:36" x14ac:dyDescent="0.25">
      <c r="A5" t="s">
        <v>3</v>
      </c>
      <c r="B5" s="10">
        <f>Ships!A49</f>
        <v>30000</v>
      </c>
      <c r="C5">
        <f t="shared" ref="C5:AF5" si="1">$B5</f>
        <v>30000</v>
      </c>
      <c r="D5">
        <f t="shared" si="1"/>
        <v>30000</v>
      </c>
      <c r="E5">
        <f t="shared" si="1"/>
        <v>30000</v>
      </c>
      <c r="F5">
        <f t="shared" si="1"/>
        <v>30000</v>
      </c>
      <c r="G5">
        <f t="shared" si="1"/>
        <v>30000</v>
      </c>
      <c r="H5">
        <f t="shared" si="1"/>
        <v>30000</v>
      </c>
      <c r="I5">
        <f t="shared" si="1"/>
        <v>30000</v>
      </c>
      <c r="J5">
        <f t="shared" si="1"/>
        <v>30000</v>
      </c>
      <c r="K5">
        <f t="shared" si="1"/>
        <v>30000</v>
      </c>
      <c r="L5">
        <f t="shared" si="1"/>
        <v>30000</v>
      </c>
      <c r="M5">
        <f t="shared" si="1"/>
        <v>30000</v>
      </c>
      <c r="N5">
        <f t="shared" si="1"/>
        <v>30000</v>
      </c>
      <c r="O5">
        <f t="shared" si="1"/>
        <v>30000</v>
      </c>
      <c r="P5">
        <f t="shared" si="1"/>
        <v>30000</v>
      </c>
      <c r="Q5">
        <f t="shared" si="1"/>
        <v>30000</v>
      </c>
      <c r="R5">
        <f t="shared" si="1"/>
        <v>30000</v>
      </c>
      <c r="S5">
        <f t="shared" si="1"/>
        <v>30000</v>
      </c>
      <c r="T5">
        <f t="shared" si="1"/>
        <v>30000</v>
      </c>
      <c r="U5">
        <f t="shared" si="1"/>
        <v>30000</v>
      </c>
      <c r="V5">
        <f t="shared" si="1"/>
        <v>30000</v>
      </c>
      <c r="W5">
        <f t="shared" si="1"/>
        <v>30000</v>
      </c>
      <c r="X5">
        <f t="shared" si="1"/>
        <v>30000</v>
      </c>
      <c r="Y5">
        <f t="shared" si="1"/>
        <v>30000</v>
      </c>
      <c r="Z5">
        <f t="shared" si="1"/>
        <v>30000</v>
      </c>
      <c r="AA5">
        <f t="shared" si="1"/>
        <v>30000</v>
      </c>
      <c r="AB5">
        <f t="shared" si="1"/>
        <v>30000</v>
      </c>
      <c r="AC5">
        <f t="shared" si="1"/>
        <v>30000</v>
      </c>
      <c r="AD5">
        <f t="shared" si="1"/>
        <v>30000</v>
      </c>
      <c r="AE5">
        <f t="shared" si="1"/>
        <v>30000</v>
      </c>
      <c r="AF5">
        <f t="shared" si="1"/>
        <v>30000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60368.100744892894</v>
      </c>
      <c r="C8" s="4">
        <f>C$5*('BNVP-HDVs-psgr'!C$8/'BNVP-HDVs-psgr'!C$5)</f>
        <v>60354.970895400103</v>
      </c>
      <c r="D8" s="4">
        <f>D$5*('BNVP-HDVs-psgr'!D$8/'BNVP-HDVs-psgr'!D$5)</f>
        <v>59049.501671119884</v>
      </c>
      <c r="E8" s="4">
        <f>E$5*('BNVP-HDVs-psgr'!E$8/'BNVP-HDVs-psgr'!E$5)</f>
        <v>57900.284938988349</v>
      </c>
      <c r="F8" s="4">
        <f>F$5*('BNVP-HDVs-psgr'!F$8/'BNVP-HDVs-psgr'!F$5)</f>
        <v>56739.452367546961</v>
      </c>
      <c r="G8" s="4">
        <f>G$5*('BNVP-HDVs-psgr'!G$8/'BNVP-HDVs-psgr'!G$5)</f>
        <v>55537.918966810437</v>
      </c>
      <c r="H8" s="4">
        <f>H$5*('BNVP-HDVs-psgr'!H$8/'BNVP-HDVs-psgr'!H$5)</f>
        <v>54482.359721538785</v>
      </c>
      <c r="I8" s="4">
        <f>I$5*('BNVP-HDVs-psgr'!I$8/'BNVP-HDVs-psgr'!I$5)</f>
        <v>53510.927783636558</v>
      </c>
      <c r="J8" s="4">
        <f>J$5*('BNVP-HDVs-psgr'!J$8/'BNVP-HDVs-psgr'!J$5)</f>
        <v>52584.342649042454</v>
      </c>
      <c r="K8" s="4">
        <f>K$5*('BNVP-HDVs-psgr'!K$8/'BNVP-HDVs-psgr'!K$5)</f>
        <v>51701.461297916001</v>
      </c>
      <c r="L8" s="4">
        <f>L$5*('BNVP-HDVs-psgr'!L$8/'BNVP-HDVs-psgr'!L$5)</f>
        <v>50859.782452663072</v>
      </c>
      <c r="M8" s="4">
        <f>M$5*('BNVP-HDVs-psgr'!M$8/'BNVP-HDVs-psgr'!M$5)</f>
        <v>50058.628700127985</v>
      </c>
      <c r="N8" s="4">
        <f>N$5*('BNVP-HDVs-psgr'!N$8/'BNVP-HDVs-psgr'!N$5)</f>
        <v>49291.429095082043</v>
      </c>
      <c r="O8" s="4">
        <f>O$5*('BNVP-HDVs-psgr'!O$8/'BNVP-HDVs-psgr'!O$5)</f>
        <v>48565.398804411729</v>
      </c>
      <c r="P8" s="4">
        <f>P$5*('BNVP-HDVs-psgr'!P$8/'BNVP-HDVs-psgr'!P$5)</f>
        <v>47852.823753428172</v>
      </c>
      <c r="Q8" s="4">
        <f>Q$5*('BNVP-HDVs-psgr'!Q$8/'BNVP-HDVs-psgr'!Q$5)</f>
        <v>47169.593858559725</v>
      </c>
      <c r="R8" s="4">
        <f>R$5*('BNVP-HDVs-psgr'!R$8/'BNVP-HDVs-psgr'!R$5)</f>
        <v>46518.833513766571</v>
      </c>
      <c r="S8" s="4">
        <f>S$5*('BNVP-HDVs-psgr'!S$8/'BNVP-HDVs-psgr'!S$5)</f>
        <v>45898.187920204655</v>
      </c>
      <c r="T8" s="4">
        <f>T$5*('BNVP-HDVs-psgr'!T$8/'BNVP-HDVs-psgr'!T$5)</f>
        <v>45306.384158933557</v>
      </c>
      <c r="U8" s="4">
        <f>U$5*('BNVP-HDVs-psgr'!U$8/'BNVP-HDVs-psgr'!U$5)</f>
        <v>44742.672840085135</v>
      </c>
      <c r="V8" s="4">
        <f>V$5*('BNVP-HDVs-psgr'!V$8/'BNVP-HDVs-psgr'!V$5)</f>
        <v>44203.822820255293</v>
      </c>
      <c r="W8" s="4">
        <f>W$5*('BNVP-HDVs-psgr'!W$8/'BNVP-HDVs-psgr'!W$5)</f>
        <v>43690.933174948696</v>
      </c>
      <c r="X8" s="4">
        <f>X$5*('BNVP-HDVs-psgr'!X$8/'BNVP-HDVs-psgr'!X$5)</f>
        <v>43201.742201727728</v>
      </c>
      <c r="Y8" s="4">
        <f>Y$5*('BNVP-HDVs-psgr'!Y$8/'BNVP-HDVs-psgr'!Y$5)</f>
        <v>42735.19654884492</v>
      </c>
      <c r="Z8" s="4">
        <f>Z$5*('BNVP-HDVs-psgr'!Z$8/'BNVP-HDVs-psgr'!Z$5)</f>
        <v>42290.68766875079</v>
      </c>
      <c r="AA8" s="4">
        <f>AA$5*('BNVP-HDVs-psgr'!AA$8/'BNVP-HDVs-psgr'!AA$5)</f>
        <v>41866.978435756915</v>
      </c>
      <c r="AB8" s="4">
        <f>AB$5*('BNVP-HDVs-psgr'!AB$8/'BNVP-HDVs-psgr'!AB$5)</f>
        <v>41462.857320880124</v>
      </c>
      <c r="AC8" s="4">
        <f>AC$5*('BNVP-HDVs-psgr'!AC$8/'BNVP-HDVs-psgr'!AC$5)</f>
        <v>41077.901256227335</v>
      </c>
      <c r="AD8" s="4">
        <f>AD$5*('BNVP-HDVs-psgr'!AD$8/'BNVP-HDVs-psgr'!AD$5)</f>
        <v>40710.726258075629</v>
      </c>
      <c r="AE8" s="4">
        <f>AE$5*('BNVP-HDVs-psgr'!AE$8/'BNVP-HDVs-psgr'!AE$5)</f>
        <v>40361.086547434112</v>
      </c>
      <c r="AF8" s="4">
        <f>AF$5*('BNVP-HDVs-psgr'!AF$8/'BNVP-HDVs-psgr'!AF$5)</f>
        <v>40011.783604751967</v>
      </c>
      <c r="AG8" s="4"/>
      <c r="AH8" s="4"/>
      <c r="AI8" s="4"/>
      <c r="AJ8"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A7415-3CF0-4845-A4EC-77B547F56462}">
  <dimension ref="A1:AJ50"/>
  <sheetViews>
    <sheetView workbookViewId="0">
      <selection sqref="A1:XFD1048576"/>
    </sheetView>
  </sheetViews>
  <sheetFormatPr defaultColWidth="9.140625" defaultRowHeight="15" x14ac:dyDescent="0.25"/>
  <sheetData>
    <row r="1" spans="1:36" x14ac:dyDescent="0.25">
      <c r="A1" t="s">
        <v>250</v>
      </c>
    </row>
    <row r="2" spans="1:36" x14ac:dyDescent="0.25">
      <c r="A2" t="s">
        <v>2576</v>
      </c>
    </row>
    <row r="3" spans="1:36" x14ac:dyDescent="0.25">
      <c r="A3" t="s">
        <v>2577</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255</v>
      </c>
      <c r="C6" t="s">
        <v>2578</v>
      </c>
    </row>
    <row r="7" spans="1:36" x14ac:dyDescent="0.25">
      <c r="A7" t="s">
        <v>256</v>
      </c>
      <c r="C7" t="s">
        <v>2579</v>
      </c>
    </row>
    <row r="8" spans="1:36" x14ac:dyDescent="0.25">
      <c r="A8" t="s">
        <v>257</v>
      </c>
      <c r="B8" t="s">
        <v>2580</v>
      </c>
      <c r="C8" t="s">
        <v>2581</v>
      </c>
      <c r="D8" t="s">
        <v>319</v>
      </c>
      <c r="F8">
        <v>115.309105</v>
      </c>
      <c r="G8">
        <v>112.08167299999999</v>
      </c>
      <c r="H8">
        <v>108.799561</v>
      </c>
      <c r="I8">
        <v>105.485443</v>
      </c>
      <c r="J8">
        <v>102.073494</v>
      </c>
      <c r="K8">
        <v>98.632080000000002</v>
      </c>
      <c r="L8">
        <v>95.168364999999994</v>
      </c>
      <c r="M8">
        <v>91.724007</v>
      </c>
      <c r="N8">
        <v>88.284615000000002</v>
      </c>
      <c r="O8">
        <v>84.925658999999996</v>
      </c>
      <c r="P8">
        <v>81.673439000000002</v>
      </c>
      <c r="Q8">
        <v>78.628928999999999</v>
      </c>
      <c r="R8">
        <v>75.756859000000006</v>
      </c>
      <c r="S8">
        <v>72.991859000000005</v>
      </c>
      <c r="T8">
        <v>70.373169000000004</v>
      </c>
      <c r="U8">
        <v>67.965141000000003</v>
      </c>
      <c r="V8">
        <v>65.821838</v>
      </c>
      <c r="W8">
        <v>63.979008</v>
      </c>
      <c r="X8">
        <v>62.405762000000003</v>
      </c>
      <c r="Y8">
        <v>61.097900000000003</v>
      </c>
      <c r="Z8">
        <v>59.994438000000002</v>
      </c>
      <c r="AA8">
        <v>59.061726</v>
      </c>
      <c r="AB8">
        <v>58.263568999999997</v>
      </c>
      <c r="AC8">
        <v>57.564259</v>
      </c>
      <c r="AD8">
        <v>56.911022000000003</v>
      </c>
      <c r="AE8">
        <v>56.330761000000003</v>
      </c>
      <c r="AF8">
        <v>55.789394000000001</v>
      </c>
      <c r="AG8">
        <v>55.268196000000003</v>
      </c>
      <c r="AH8">
        <v>54.786282</v>
      </c>
      <c r="AI8">
        <v>54.308028999999998</v>
      </c>
      <c r="AJ8" s="22">
        <v>-2.5999999999999999E-2</v>
      </c>
    </row>
    <row r="9" spans="1:36" x14ac:dyDescent="0.25">
      <c r="A9" t="s">
        <v>259</v>
      </c>
      <c r="B9" t="s">
        <v>2582</v>
      </c>
      <c r="C9" t="s">
        <v>2583</v>
      </c>
      <c r="D9" t="s">
        <v>319</v>
      </c>
      <c r="F9">
        <v>0.54955500000000002</v>
      </c>
      <c r="G9">
        <v>0.51476699999999997</v>
      </c>
      <c r="H9">
        <v>0.48099199999999998</v>
      </c>
      <c r="I9">
        <v>0.44808100000000001</v>
      </c>
      <c r="J9">
        <v>0.41580899999999998</v>
      </c>
      <c r="K9">
        <v>0.38399100000000003</v>
      </c>
      <c r="L9">
        <v>0.35262399999999999</v>
      </c>
      <c r="M9">
        <v>0.321384</v>
      </c>
      <c r="N9">
        <v>0.29009400000000002</v>
      </c>
      <c r="O9">
        <v>0.259631</v>
      </c>
      <c r="P9">
        <v>0.230735</v>
      </c>
      <c r="Q9">
        <v>0.203157</v>
      </c>
      <c r="R9">
        <v>0.17755899999999999</v>
      </c>
      <c r="S9">
        <v>0.15440799999999999</v>
      </c>
      <c r="T9">
        <v>0.13404199999999999</v>
      </c>
      <c r="U9">
        <v>0.116926</v>
      </c>
      <c r="V9">
        <v>0.10287300000000001</v>
      </c>
      <c r="W9">
        <v>9.1671000000000002E-2</v>
      </c>
      <c r="X9">
        <v>8.3354999999999999E-2</v>
      </c>
      <c r="Y9">
        <v>7.7130000000000004E-2</v>
      </c>
      <c r="Z9">
        <v>7.1486999999999995E-2</v>
      </c>
      <c r="AA9">
        <v>6.6416000000000003E-2</v>
      </c>
      <c r="AB9">
        <v>6.1850000000000002E-2</v>
      </c>
      <c r="AC9">
        <v>5.7623000000000001E-2</v>
      </c>
      <c r="AD9">
        <v>5.3690000000000002E-2</v>
      </c>
      <c r="AE9">
        <v>5.0029999999999998E-2</v>
      </c>
      <c r="AF9">
        <v>4.6623999999999999E-2</v>
      </c>
      <c r="AG9">
        <v>4.3454E-2</v>
      </c>
      <c r="AH9">
        <v>4.0503999999999998E-2</v>
      </c>
      <c r="AI9">
        <v>3.7759000000000001E-2</v>
      </c>
      <c r="AJ9" s="22">
        <v>-8.7999999999999995E-2</v>
      </c>
    </row>
    <row r="10" spans="1:36" x14ac:dyDescent="0.25">
      <c r="A10" t="s">
        <v>261</v>
      </c>
      <c r="B10" t="s">
        <v>2584</v>
      </c>
      <c r="C10" t="s">
        <v>2585</v>
      </c>
      <c r="D10" t="s">
        <v>319</v>
      </c>
      <c r="F10">
        <v>115.85865800000001</v>
      </c>
      <c r="G10">
        <v>112.59644299999999</v>
      </c>
      <c r="H10">
        <v>109.280556</v>
      </c>
      <c r="I10">
        <v>105.933525</v>
      </c>
      <c r="J10">
        <v>102.489304</v>
      </c>
      <c r="K10">
        <v>99.016068000000004</v>
      </c>
      <c r="L10">
        <v>95.520988000000003</v>
      </c>
      <c r="M10">
        <v>92.045387000000005</v>
      </c>
      <c r="N10">
        <v>88.574707000000004</v>
      </c>
      <c r="O10">
        <v>85.185287000000002</v>
      </c>
      <c r="P10">
        <v>81.904174999999995</v>
      </c>
      <c r="Q10">
        <v>78.832085000000006</v>
      </c>
      <c r="R10">
        <v>75.934417999999994</v>
      </c>
      <c r="S10">
        <v>73.146270999999999</v>
      </c>
      <c r="T10">
        <v>70.507210000000001</v>
      </c>
      <c r="U10">
        <v>68.082069000000004</v>
      </c>
      <c r="V10">
        <v>65.924712999999997</v>
      </c>
      <c r="W10">
        <v>64.070678999999998</v>
      </c>
      <c r="X10">
        <v>62.489117</v>
      </c>
      <c r="Y10">
        <v>61.17503</v>
      </c>
      <c r="Z10">
        <v>60.065925999999997</v>
      </c>
      <c r="AA10">
        <v>59.128143000000001</v>
      </c>
      <c r="AB10">
        <v>58.325420000000001</v>
      </c>
      <c r="AC10">
        <v>57.621879999999997</v>
      </c>
      <c r="AD10">
        <v>56.964709999999997</v>
      </c>
      <c r="AE10">
        <v>56.380791000000002</v>
      </c>
      <c r="AF10">
        <v>55.836018000000003</v>
      </c>
      <c r="AG10">
        <v>55.311649000000003</v>
      </c>
      <c r="AH10">
        <v>54.826785999999998</v>
      </c>
      <c r="AI10">
        <v>54.345787000000001</v>
      </c>
      <c r="AJ10" s="22">
        <v>-2.5999999999999999E-2</v>
      </c>
    </row>
    <row r="11" spans="1:36" x14ac:dyDescent="0.25">
      <c r="A11" t="s">
        <v>263</v>
      </c>
      <c r="C11" t="s">
        <v>2586</v>
      </c>
    </row>
    <row r="12" spans="1:36" x14ac:dyDescent="0.25">
      <c r="A12" t="s">
        <v>264</v>
      </c>
      <c r="B12" t="s">
        <v>2587</v>
      </c>
      <c r="C12" t="s">
        <v>2588</v>
      </c>
      <c r="D12" t="s">
        <v>319</v>
      </c>
      <c r="F12">
        <v>4.4975360000000002</v>
      </c>
      <c r="G12">
        <v>4.3282879999999997</v>
      </c>
      <c r="H12">
        <v>4.1459820000000001</v>
      </c>
      <c r="I12">
        <v>3.9485730000000001</v>
      </c>
      <c r="J12">
        <v>3.7342219999999999</v>
      </c>
      <c r="K12">
        <v>3.5045929999999998</v>
      </c>
      <c r="L12">
        <v>3.2617050000000001</v>
      </c>
      <c r="M12">
        <v>3.0099670000000001</v>
      </c>
      <c r="N12">
        <v>2.7531430000000001</v>
      </c>
      <c r="O12">
        <v>2.5001090000000001</v>
      </c>
      <c r="P12">
        <v>2.2587820000000001</v>
      </c>
      <c r="Q12">
        <v>2.0344609999999999</v>
      </c>
      <c r="R12">
        <v>1.8321289999999999</v>
      </c>
      <c r="S12">
        <v>1.650488</v>
      </c>
      <c r="T12">
        <v>1.491431</v>
      </c>
      <c r="U12">
        <v>1.3592390000000001</v>
      </c>
      <c r="V12">
        <v>1.254435</v>
      </c>
      <c r="W12">
        <v>1.169816</v>
      </c>
      <c r="X12">
        <v>1.104025</v>
      </c>
      <c r="Y12">
        <v>1.0539620000000001</v>
      </c>
      <c r="Z12">
        <v>1.012454</v>
      </c>
      <c r="AA12">
        <v>0.97662499999999997</v>
      </c>
      <c r="AB12">
        <v>0.94521200000000005</v>
      </c>
      <c r="AC12">
        <v>0.91759599999999997</v>
      </c>
      <c r="AD12">
        <v>0.891625</v>
      </c>
      <c r="AE12">
        <v>0.86783200000000005</v>
      </c>
      <c r="AF12">
        <v>0.84561399999999998</v>
      </c>
      <c r="AG12">
        <v>0.82461300000000004</v>
      </c>
      <c r="AH12">
        <v>0.80513000000000001</v>
      </c>
      <c r="AI12">
        <v>0.78630699999999998</v>
      </c>
      <c r="AJ12" s="22">
        <v>-5.8000000000000003E-2</v>
      </c>
    </row>
    <row r="13" spans="1:36" x14ac:dyDescent="0.25">
      <c r="A13" t="s">
        <v>24</v>
      </c>
      <c r="B13" t="s">
        <v>2589</v>
      </c>
      <c r="C13" t="s">
        <v>2590</v>
      </c>
      <c r="D13" t="s">
        <v>319</v>
      </c>
      <c r="F13">
        <v>0.19994300000000001</v>
      </c>
      <c r="G13">
        <v>0.195351</v>
      </c>
      <c r="H13">
        <v>0.190271</v>
      </c>
      <c r="I13">
        <v>0.18446799999999999</v>
      </c>
      <c r="J13">
        <v>0.17801800000000001</v>
      </c>
      <c r="K13">
        <v>0.17077300000000001</v>
      </c>
      <c r="L13">
        <v>0.162686</v>
      </c>
      <c r="M13">
        <v>0.15362100000000001</v>
      </c>
      <c r="N13">
        <v>0.143627</v>
      </c>
      <c r="O13">
        <v>0.13288900000000001</v>
      </c>
      <c r="P13">
        <v>0.121687</v>
      </c>
      <c r="Q13">
        <v>0.11032</v>
      </c>
      <c r="R13">
        <v>9.9067000000000002E-2</v>
      </c>
      <c r="S13">
        <v>8.8153999999999996E-2</v>
      </c>
      <c r="T13">
        <v>7.7871999999999997E-2</v>
      </c>
      <c r="U13">
        <v>6.8597000000000005E-2</v>
      </c>
      <c r="V13">
        <v>6.0506999999999998E-2</v>
      </c>
      <c r="W13">
        <v>5.4038000000000003E-2</v>
      </c>
      <c r="X13">
        <v>4.8723000000000002E-2</v>
      </c>
      <c r="Y13">
        <v>4.4741999999999997E-2</v>
      </c>
      <c r="Z13">
        <v>4.1744999999999997E-2</v>
      </c>
      <c r="AA13">
        <v>3.9503000000000003E-2</v>
      </c>
      <c r="AB13">
        <v>3.7830999999999997E-2</v>
      </c>
      <c r="AC13">
        <v>3.6459999999999999E-2</v>
      </c>
      <c r="AD13">
        <v>3.5392E-2</v>
      </c>
      <c r="AE13">
        <v>3.4458999999999997E-2</v>
      </c>
      <c r="AF13">
        <v>3.3607999999999999E-2</v>
      </c>
      <c r="AG13">
        <v>3.2805000000000001E-2</v>
      </c>
      <c r="AH13">
        <v>3.2107999999999998E-2</v>
      </c>
      <c r="AI13">
        <v>3.1428999999999999E-2</v>
      </c>
      <c r="AJ13" s="22">
        <v>-6.2E-2</v>
      </c>
    </row>
    <row r="14" spans="1:36" x14ac:dyDescent="0.25">
      <c r="A14" t="s">
        <v>23</v>
      </c>
      <c r="B14" t="s">
        <v>2591</v>
      </c>
      <c r="C14" t="s">
        <v>2592</v>
      </c>
      <c r="D14" t="s">
        <v>319</v>
      </c>
      <c r="F14">
        <v>0.13844799999999999</v>
      </c>
      <c r="G14">
        <v>0.16100400000000001</v>
      </c>
      <c r="H14">
        <v>0.18390100000000001</v>
      </c>
      <c r="I14">
        <v>0.20694499999999999</v>
      </c>
      <c r="J14">
        <v>0.22786899999999999</v>
      </c>
      <c r="K14">
        <v>0.24752099999999999</v>
      </c>
      <c r="L14">
        <v>0.26579700000000001</v>
      </c>
      <c r="M14">
        <v>0.28323799999999999</v>
      </c>
      <c r="N14">
        <v>0.30007</v>
      </c>
      <c r="O14">
        <v>0.316521</v>
      </c>
      <c r="P14">
        <v>0.33248899999999998</v>
      </c>
      <c r="Q14">
        <v>0.35017399999999999</v>
      </c>
      <c r="R14">
        <v>0.36840200000000001</v>
      </c>
      <c r="S14">
        <v>0.386042</v>
      </c>
      <c r="T14">
        <v>0.40351799999999999</v>
      </c>
      <c r="U14">
        <v>0.421097</v>
      </c>
      <c r="V14">
        <v>0.43924999999999997</v>
      </c>
      <c r="W14">
        <v>0.45860699999999999</v>
      </c>
      <c r="X14">
        <v>0.47881000000000001</v>
      </c>
      <c r="Y14">
        <v>0.50045799999999996</v>
      </c>
      <c r="Z14">
        <v>0.52275799999999994</v>
      </c>
      <c r="AA14">
        <v>0.54586299999999999</v>
      </c>
      <c r="AB14">
        <v>0.56961799999999996</v>
      </c>
      <c r="AC14">
        <v>0.59409299999999998</v>
      </c>
      <c r="AD14">
        <v>0.61792800000000003</v>
      </c>
      <c r="AE14">
        <v>0.64264299999999996</v>
      </c>
      <c r="AF14">
        <v>0.66742400000000002</v>
      </c>
      <c r="AG14">
        <v>0.69175399999999998</v>
      </c>
      <c r="AH14">
        <v>0.71638400000000002</v>
      </c>
      <c r="AI14">
        <v>0.73965700000000001</v>
      </c>
      <c r="AJ14" s="22">
        <v>5.8999999999999997E-2</v>
      </c>
    </row>
    <row r="15" spans="1:36" x14ac:dyDescent="0.25">
      <c r="A15" t="s">
        <v>200</v>
      </c>
      <c r="B15" t="s">
        <v>2593</v>
      </c>
      <c r="C15" t="s">
        <v>2594</v>
      </c>
      <c r="D15" t="s">
        <v>319</v>
      </c>
      <c r="F15">
        <v>0.71364899999999998</v>
      </c>
      <c r="G15">
        <v>0.85750400000000004</v>
      </c>
      <c r="H15">
        <v>1.012691</v>
      </c>
      <c r="I15">
        <v>1.1707430000000001</v>
      </c>
      <c r="J15">
        <v>1.3171930000000001</v>
      </c>
      <c r="K15">
        <v>1.4546840000000001</v>
      </c>
      <c r="L15">
        <v>1.5832250000000001</v>
      </c>
      <c r="M15">
        <v>1.705527</v>
      </c>
      <c r="N15">
        <v>1.823348</v>
      </c>
      <c r="O15">
        <v>1.942035</v>
      </c>
      <c r="P15">
        <v>2.058554</v>
      </c>
      <c r="Q15">
        <v>2.1833130000000001</v>
      </c>
      <c r="R15">
        <v>2.312265</v>
      </c>
      <c r="S15">
        <v>2.4381599999999999</v>
      </c>
      <c r="T15">
        <v>2.5613380000000001</v>
      </c>
      <c r="U15">
        <v>2.6828850000000002</v>
      </c>
      <c r="V15">
        <v>2.8047430000000002</v>
      </c>
      <c r="W15">
        <v>2.9302329999999999</v>
      </c>
      <c r="X15">
        <v>3.059396</v>
      </c>
      <c r="Y15">
        <v>3.194922</v>
      </c>
      <c r="Z15">
        <v>3.335172</v>
      </c>
      <c r="AA15">
        <v>3.4791639999999999</v>
      </c>
      <c r="AB15">
        <v>3.6311580000000001</v>
      </c>
      <c r="AC15">
        <v>3.7877900000000002</v>
      </c>
      <c r="AD15">
        <v>3.9481440000000001</v>
      </c>
      <c r="AE15">
        <v>4.1158809999999999</v>
      </c>
      <c r="AF15">
        <v>4.2883420000000001</v>
      </c>
      <c r="AG15">
        <v>4.4635389999999999</v>
      </c>
      <c r="AH15">
        <v>4.645168</v>
      </c>
      <c r="AI15">
        <v>4.8263740000000004</v>
      </c>
      <c r="AJ15" s="22">
        <v>6.8000000000000005E-2</v>
      </c>
    </row>
    <row r="16" spans="1:36" x14ac:dyDescent="0.25">
      <c r="A16" t="s">
        <v>2216</v>
      </c>
      <c r="B16" t="s">
        <v>2595</v>
      </c>
      <c r="C16" t="s">
        <v>2596</v>
      </c>
      <c r="D16" t="s">
        <v>319</v>
      </c>
      <c r="F16">
        <v>0.34413199999999999</v>
      </c>
      <c r="G16">
        <v>0.37788899999999997</v>
      </c>
      <c r="H16">
        <v>0.404561</v>
      </c>
      <c r="I16">
        <v>0.42787999999999998</v>
      </c>
      <c r="J16">
        <v>0.44902700000000001</v>
      </c>
      <c r="K16">
        <v>0.46759400000000001</v>
      </c>
      <c r="L16">
        <v>0.48388100000000001</v>
      </c>
      <c r="M16">
        <v>0.49827100000000002</v>
      </c>
      <c r="N16">
        <v>0.51088299999999998</v>
      </c>
      <c r="O16">
        <v>0.52259999999999995</v>
      </c>
      <c r="P16">
        <v>0.53356999999999999</v>
      </c>
      <c r="Q16">
        <v>0.54616799999999999</v>
      </c>
      <c r="R16">
        <v>0.55890600000000001</v>
      </c>
      <c r="S16">
        <v>0.57097200000000004</v>
      </c>
      <c r="T16">
        <v>0.5827</v>
      </c>
      <c r="U16">
        <v>0.59447499999999998</v>
      </c>
      <c r="V16">
        <v>0.60706599999999999</v>
      </c>
      <c r="W16">
        <v>0.62133300000000002</v>
      </c>
      <c r="X16">
        <v>0.63716200000000001</v>
      </c>
      <c r="Y16">
        <v>0.65511799999999998</v>
      </c>
      <c r="Z16">
        <v>0.67410300000000001</v>
      </c>
      <c r="AA16">
        <v>0.69457000000000002</v>
      </c>
      <c r="AB16">
        <v>0.71624600000000005</v>
      </c>
      <c r="AC16">
        <v>0.73846000000000001</v>
      </c>
      <c r="AD16">
        <v>0.76048199999999999</v>
      </c>
      <c r="AE16">
        <v>0.78330299999999997</v>
      </c>
      <c r="AF16">
        <v>0.80618900000000004</v>
      </c>
      <c r="AG16">
        <v>0.828592</v>
      </c>
      <c r="AH16">
        <v>0.85094199999999998</v>
      </c>
      <c r="AI16">
        <v>0.872035</v>
      </c>
      <c r="AJ16" s="22">
        <v>3.3000000000000002E-2</v>
      </c>
    </row>
    <row r="17" spans="1:36" x14ac:dyDescent="0.25">
      <c r="A17" t="s">
        <v>2233</v>
      </c>
      <c r="B17" t="s">
        <v>2597</v>
      </c>
      <c r="C17" t="s">
        <v>2598</v>
      </c>
      <c r="D17" t="s">
        <v>319</v>
      </c>
      <c r="F17">
        <v>0.206648</v>
      </c>
      <c r="G17">
        <v>0.203287</v>
      </c>
      <c r="H17">
        <v>0.199353</v>
      </c>
      <c r="I17">
        <v>0.19481799999999999</v>
      </c>
      <c r="J17">
        <v>0.189552</v>
      </c>
      <c r="K17">
        <v>0.183558</v>
      </c>
      <c r="L17">
        <v>0.17666499999999999</v>
      </c>
      <c r="M17">
        <v>0.16877900000000001</v>
      </c>
      <c r="N17">
        <v>0.15992500000000001</v>
      </c>
      <c r="O17">
        <v>0.15038399999999999</v>
      </c>
      <c r="P17">
        <v>0.140317</v>
      </c>
      <c r="Q17">
        <v>0.12998799999999999</v>
      </c>
      <c r="R17">
        <v>0.119528</v>
      </c>
      <c r="S17">
        <v>0.109123</v>
      </c>
      <c r="T17">
        <v>9.9152000000000004E-2</v>
      </c>
      <c r="U17">
        <v>9.0005000000000002E-2</v>
      </c>
      <c r="V17">
        <v>8.2034999999999997E-2</v>
      </c>
      <c r="W17">
        <v>7.5527999999999998E-2</v>
      </c>
      <c r="X17">
        <v>7.0557999999999996E-2</v>
      </c>
      <c r="Y17">
        <v>6.6864000000000007E-2</v>
      </c>
      <c r="Z17">
        <v>6.4060000000000006E-2</v>
      </c>
      <c r="AA17">
        <v>6.2484999999999999E-2</v>
      </c>
      <c r="AB17">
        <v>6.2106000000000001E-2</v>
      </c>
      <c r="AC17">
        <v>6.2162000000000002E-2</v>
      </c>
      <c r="AD17">
        <v>6.2370000000000002E-2</v>
      </c>
      <c r="AE17">
        <v>6.2767000000000003E-2</v>
      </c>
      <c r="AF17">
        <v>6.3258999999999996E-2</v>
      </c>
      <c r="AG17">
        <v>6.3784999999999994E-2</v>
      </c>
      <c r="AH17">
        <v>6.4435999999999993E-2</v>
      </c>
      <c r="AI17">
        <v>6.5051999999999999E-2</v>
      </c>
      <c r="AJ17" s="22">
        <v>-3.9E-2</v>
      </c>
    </row>
    <row r="18" spans="1:36" x14ac:dyDescent="0.25">
      <c r="A18" t="s">
        <v>271</v>
      </c>
      <c r="B18" t="s">
        <v>2599</v>
      </c>
      <c r="C18" t="s">
        <v>2600</v>
      </c>
      <c r="D18" t="s">
        <v>319</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2601</v>
      </c>
      <c r="C19" t="s">
        <v>2602</v>
      </c>
      <c r="D19" t="s">
        <v>319</v>
      </c>
      <c r="F19">
        <v>3.9603809999999999</v>
      </c>
      <c r="G19">
        <v>4.1201530000000002</v>
      </c>
      <c r="H19">
        <v>4.2937839999999996</v>
      </c>
      <c r="I19">
        <v>4.4494480000000003</v>
      </c>
      <c r="J19">
        <v>4.5704260000000003</v>
      </c>
      <c r="K19">
        <v>4.6713889999999996</v>
      </c>
      <c r="L19">
        <v>4.7550949999999998</v>
      </c>
      <c r="M19">
        <v>4.8283290000000001</v>
      </c>
      <c r="N19">
        <v>4.8927069999999997</v>
      </c>
      <c r="O19">
        <v>4.9553349999999998</v>
      </c>
      <c r="P19">
        <v>5.0179400000000003</v>
      </c>
      <c r="Q19">
        <v>5.0954129999999997</v>
      </c>
      <c r="R19">
        <v>5.1811210000000001</v>
      </c>
      <c r="S19">
        <v>5.2642819999999997</v>
      </c>
      <c r="T19">
        <v>5.3481779999999999</v>
      </c>
      <c r="U19">
        <v>5.431826</v>
      </c>
      <c r="V19">
        <v>5.518815</v>
      </c>
      <c r="W19">
        <v>5.6119519999999996</v>
      </c>
      <c r="X19">
        <v>5.7068940000000001</v>
      </c>
      <c r="Y19">
        <v>5.8053730000000003</v>
      </c>
      <c r="Z19">
        <v>5.9018509999999997</v>
      </c>
      <c r="AA19">
        <v>5.9944470000000001</v>
      </c>
      <c r="AB19">
        <v>6.0826520000000004</v>
      </c>
      <c r="AC19">
        <v>6.1663759999999996</v>
      </c>
      <c r="AD19">
        <v>6.242362</v>
      </c>
      <c r="AE19">
        <v>6.3187360000000004</v>
      </c>
      <c r="AF19">
        <v>6.392703</v>
      </c>
      <c r="AG19">
        <v>6.4629000000000003</v>
      </c>
      <c r="AH19">
        <v>6.5327279999999996</v>
      </c>
      <c r="AI19">
        <v>6.5962680000000002</v>
      </c>
      <c r="AJ19" s="22">
        <v>1.7999999999999999E-2</v>
      </c>
    </row>
    <row r="20" spans="1:36" x14ac:dyDescent="0.25">
      <c r="A20" t="s">
        <v>275</v>
      </c>
      <c r="B20" t="s">
        <v>2603</v>
      </c>
      <c r="C20" t="s">
        <v>2604</v>
      </c>
      <c r="D20" t="s">
        <v>319</v>
      </c>
      <c r="F20">
        <v>1.2515E-2</v>
      </c>
      <c r="G20">
        <v>1.1823E-2</v>
      </c>
      <c r="H20">
        <v>1.1119E-2</v>
      </c>
      <c r="I20">
        <v>1.039E-2</v>
      </c>
      <c r="J20">
        <v>9.6380000000000007E-3</v>
      </c>
      <c r="K20">
        <v>8.8859999999999998E-3</v>
      </c>
      <c r="L20">
        <v>8.1370000000000001E-3</v>
      </c>
      <c r="M20">
        <v>7.4050000000000001E-3</v>
      </c>
      <c r="N20">
        <v>6.7159999999999997E-3</v>
      </c>
      <c r="O20">
        <v>6.1539999999999997E-3</v>
      </c>
      <c r="P20">
        <v>5.6389999999999999E-3</v>
      </c>
      <c r="Q20">
        <v>5.195E-3</v>
      </c>
      <c r="R20">
        <v>4.8380000000000003E-3</v>
      </c>
      <c r="S20">
        <v>4.5620000000000001E-3</v>
      </c>
      <c r="T20">
        <v>4.3449999999999999E-3</v>
      </c>
      <c r="U20">
        <v>4.182E-3</v>
      </c>
      <c r="V20">
        <v>4.0990000000000002E-3</v>
      </c>
      <c r="W20">
        <v>4.0330000000000001E-3</v>
      </c>
      <c r="X20">
        <v>3.9849999999999998E-3</v>
      </c>
      <c r="Y20">
        <v>3.9420000000000002E-3</v>
      </c>
      <c r="Z20">
        <v>3.898E-3</v>
      </c>
      <c r="AA20">
        <v>3.8530000000000001E-3</v>
      </c>
      <c r="AB20">
        <v>3.8080000000000002E-3</v>
      </c>
      <c r="AC20">
        <v>3.764E-3</v>
      </c>
      <c r="AD20">
        <v>3.7200000000000002E-3</v>
      </c>
      <c r="AE20">
        <v>3.679E-3</v>
      </c>
      <c r="AF20">
        <v>3.6410000000000001E-3</v>
      </c>
      <c r="AG20">
        <v>3.6059999999999998E-3</v>
      </c>
      <c r="AH20">
        <v>3.5750000000000001E-3</v>
      </c>
      <c r="AI20">
        <v>3.5460000000000001E-3</v>
      </c>
      <c r="AJ20" s="22">
        <v>-4.2999999999999997E-2</v>
      </c>
    </row>
    <row r="21" spans="1:36" x14ac:dyDescent="0.25">
      <c r="A21" t="s">
        <v>277</v>
      </c>
      <c r="B21" t="s">
        <v>2605</v>
      </c>
      <c r="C21" t="s">
        <v>2606</v>
      </c>
      <c r="D21" t="s">
        <v>319</v>
      </c>
      <c r="F21">
        <v>4.5899999999999999E-4</v>
      </c>
      <c r="G21">
        <v>4.84E-4</v>
      </c>
      <c r="H21">
        <v>5.2700000000000002E-4</v>
      </c>
      <c r="I21">
        <v>5.8299999999999997E-4</v>
      </c>
      <c r="J21">
        <v>6.4300000000000002E-4</v>
      </c>
      <c r="K21">
        <v>6.9800000000000005E-4</v>
      </c>
      <c r="L21">
        <v>7.5100000000000004E-4</v>
      </c>
      <c r="M21">
        <v>8.03E-4</v>
      </c>
      <c r="N21">
        <v>8.52E-4</v>
      </c>
      <c r="O21">
        <v>8.9999999999999998E-4</v>
      </c>
      <c r="P21">
        <v>9.4700000000000003E-4</v>
      </c>
      <c r="Q21">
        <v>9.9200000000000004E-4</v>
      </c>
      <c r="R21">
        <v>1.0369999999999999E-3</v>
      </c>
      <c r="S21">
        <v>1.08E-3</v>
      </c>
      <c r="T21">
        <v>1.119E-3</v>
      </c>
      <c r="U21">
        <v>1.155E-3</v>
      </c>
      <c r="V21">
        <v>1.1869999999999999E-3</v>
      </c>
      <c r="W21">
        <v>1.217E-3</v>
      </c>
      <c r="X21">
        <v>1.2440000000000001E-3</v>
      </c>
      <c r="Y21">
        <v>1.2689999999999999E-3</v>
      </c>
      <c r="Z21">
        <v>1.292E-3</v>
      </c>
      <c r="AA21">
        <v>1.312E-3</v>
      </c>
      <c r="AB21">
        <v>1.3320000000000001E-3</v>
      </c>
      <c r="AC21">
        <v>1.351E-3</v>
      </c>
      <c r="AD21">
        <v>1.3680000000000001E-3</v>
      </c>
      <c r="AE21">
        <v>1.387E-3</v>
      </c>
      <c r="AF21">
        <v>1.407E-3</v>
      </c>
      <c r="AG21">
        <v>1.428E-3</v>
      </c>
      <c r="AH21">
        <v>1.4499999999999999E-3</v>
      </c>
      <c r="AI21">
        <v>1.4710000000000001E-3</v>
      </c>
      <c r="AJ21" s="22">
        <v>4.1000000000000002E-2</v>
      </c>
    </row>
    <row r="22" spans="1:36" x14ac:dyDescent="0.25">
      <c r="A22" t="s">
        <v>279</v>
      </c>
      <c r="B22" t="s">
        <v>2607</v>
      </c>
      <c r="C22" t="s">
        <v>2608</v>
      </c>
      <c r="D22" t="s">
        <v>319</v>
      </c>
      <c r="F22">
        <v>2.2599999999999999E-3</v>
      </c>
      <c r="G22">
        <v>2E-3</v>
      </c>
      <c r="H22">
        <v>1.823E-3</v>
      </c>
      <c r="I22">
        <v>1.6969999999999999E-3</v>
      </c>
      <c r="J22">
        <v>1.6080000000000001E-3</v>
      </c>
      <c r="K22">
        <v>1.5809999999999999E-3</v>
      </c>
      <c r="L22">
        <v>1.5900000000000001E-3</v>
      </c>
      <c r="M22">
        <v>1.604E-3</v>
      </c>
      <c r="N22">
        <v>1.6199999999999999E-3</v>
      </c>
      <c r="O22">
        <v>1.6379999999999999E-3</v>
      </c>
      <c r="P22">
        <v>1.66E-3</v>
      </c>
      <c r="Q22">
        <v>1.684E-3</v>
      </c>
      <c r="R22">
        <v>1.7160000000000001E-3</v>
      </c>
      <c r="S22">
        <v>1.748E-3</v>
      </c>
      <c r="T22">
        <v>1.7799999999999999E-3</v>
      </c>
      <c r="U22">
        <v>1.8129999999999999E-3</v>
      </c>
      <c r="V22">
        <v>1.846E-3</v>
      </c>
      <c r="W22">
        <v>1.8779999999999999E-3</v>
      </c>
      <c r="X22">
        <v>1.9120000000000001E-3</v>
      </c>
      <c r="Y22">
        <v>1.9449999999999999E-3</v>
      </c>
      <c r="Z22">
        <v>1.9780000000000002E-3</v>
      </c>
      <c r="AA22">
        <v>2.0100000000000001E-3</v>
      </c>
      <c r="AB22">
        <v>2.0430000000000001E-3</v>
      </c>
      <c r="AC22">
        <v>2.0760000000000002E-3</v>
      </c>
      <c r="AD22">
        <v>2.111E-3</v>
      </c>
      <c r="AE22">
        <v>2.1489999999999999E-3</v>
      </c>
      <c r="AF22">
        <v>2.1919999999999999E-3</v>
      </c>
      <c r="AG22">
        <v>2.238E-3</v>
      </c>
      <c r="AH22">
        <v>2.2889999999999998E-3</v>
      </c>
      <c r="AI22">
        <v>2.3419999999999999E-3</v>
      </c>
      <c r="AJ22" s="22">
        <v>1E-3</v>
      </c>
    </row>
    <row r="23" spans="1:36" x14ac:dyDescent="0.25">
      <c r="A23" t="s">
        <v>281</v>
      </c>
      <c r="B23" t="s">
        <v>2609</v>
      </c>
      <c r="C23" t="s">
        <v>2610</v>
      </c>
      <c r="D23" t="s">
        <v>319</v>
      </c>
      <c r="F23">
        <v>4.3140000000000001E-3</v>
      </c>
      <c r="G23">
        <v>3.6819999999999999E-3</v>
      </c>
      <c r="H23">
        <v>3.1610000000000002E-3</v>
      </c>
      <c r="I23">
        <v>2.735E-3</v>
      </c>
      <c r="J23">
        <v>2.392E-3</v>
      </c>
      <c r="K23">
        <v>2.1649999999999998E-3</v>
      </c>
      <c r="L23">
        <v>2.026E-3</v>
      </c>
      <c r="M23">
        <v>1.9109999999999999E-3</v>
      </c>
      <c r="N23">
        <v>1.817E-3</v>
      </c>
      <c r="O23">
        <v>1.73E-3</v>
      </c>
      <c r="P23">
        <v>1.65E-3</v>
      </c>
      <c r="Q23">
        <v>1.5759999999999999E-3</v>
      </c>
      <c r="R23">
        <v>1.508E-3</v>
      </c>
      <c r="S23">
        <v>1.4450000000000001E-3</v>
      </c>
      <c r="T23">
        <v>1.3860000000000001E-3</v>
      </c>
      <c r="U23">
        <v>1.3309999999999999E-3</v>
      </c>
      <c r="V23">
        <v>1.279E-3</v>
      </c>
      <c r="W23">
        <v>1.23E-3</v>
      </c>
      <c r="X23">
        <v>1.1839999999999999E-3</v>
      </c>
      <c r="Y23">
        <v>1.1410000000000001E-3</v>
      </c>
      <c r="Z23">
        <v>1.1000000000000001E-3</v>
      </c>
      <c r="AA23">
        <v>1.062E-3</v>
      </c>
      <c r="AB23">
        <v>1.026E-3</v>
      </c>
      <c r="AC23">
        <v>9.9200000000000004E-4</v>
      </c>
      <c r="AD23">
        <v>9.6000000000000002E-4</v>
      </c>
      <c r="AE23">
        <v>9.3099999999999997E-4</v>
      </c>
      <c r="AF23">
        <v>9.0499999999999999E-4</v>
      </c>
      <c r="AG23">
        <v>8.8099999999999995E-4</v>
      </c>
      <c r="AH23">
        <v>8.5999999999999998E-4</v>
      </c>
      <c r="AI23">
        <v>8.4000000000000003E-4</v>
      </c>
      <c r="AJ23" s="22">
        <v>-5.5E-2</v>
      </c>
    </row>
    <row r="24" spans="1:36" x14ac:dyDescent="0.25">
      <c r="A24" t="s">
        <v>20</v>
      </c>
      <c r="B24" t="s">
        <v>2611</v>
      </c>
      <c r="C24" t="s">
        <v>2612</v>
      </c>
      <c r="D24" t="s">
        <v>319</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2613</v>
      </c>
      <c r="C25" t="s">
        <v>2614</v>
      </c>
      <c r="D25" t="s">
        <v>319</v>
      </c>
      <c r="F25">
        <v>1.2149E-2</v>
      </c>
      <c r="G25">
        <v>1.4557E-2</v>
      </c>
      <c r="H25">
        <v>1.7247999999999999E-2</v>
      </c>
      <c r="I25">
        <v>2.0088000000000002E-2</v>
      </c>
      <c r="J25">
        <v>2.3116000000000001E-2</v>
      </c>
      <c r="K25">
        <v>2.6445E-2</v>
      </c>
      <c r="L25">
        <v>3.0001E-2</v>
      </c>
      <c r="M25">
        <v>3.3852E-2</v>
      </c>
      <c r="N25">
        <v>3.7943999999999999E-2</v>
      </c>
      <c r="O25">
        <v>4.2226E-2</v>
      </c>
      <c r="P25">
        <v>4.6626000000000001E-2</v>
      </c>
      <c r="Q25">
        <v>5.1216999999999999E-2</v>
      </c>
      <c r="R25">
        <v>5.6017999999999998E-2</v>
      </c>
      <c r="S25">
        <v>6.0657999999999997E-2</v>
      </c>
      <c r="T25">
        <v>6.5074999999999994E-2</v>
      </c>
      <c r="U25">
        <v>6.9264999999999993E-2</v>
      </c>
      <c r="V25">
        <v>7.3215000000000002E-2</v>
      </c>
      <c r="W25">
        <v>7.7186000000000005E-2</v>
      </c>
      <c r="X25">
        <v>8.1198999999999993E-2</v>
      </c>
      <c r="Y25">
        <v>8.5220000000000004E-2</v>
      </c>
      <c r="Z25">
        <v>8.9244000000000004E-2</v>
      </c>
      <c r="AA25">
        <v>9.3229999999999993E-2</v>
      </c>
      <c r="AB25">
        <v>9.7129999999999994E-2</v>
      </c>
      <c r="AC25">
        <v>0.100926</v>
      </c>
      <c r="AD25">
        <v>0.104542</v>
      </c>
      <c r="AE25">
        <v>0.10806300000000001</v>
      </c>
      <c r="AF25">
        <v>0.11143500000000001</v>
      </c>
      <c r="AG25">
        <v>0.114607</v>
      </c>
      <c r="AH25">
        <v>0.11763999999999999</v>
      </c>
      <c r="AI25">
        <v>0.120464</v>
      </c>
      <c r="AJ25" s="22">
        <v>8.2000000000000003E-2</v>
      </c>
    </row>
    <row r="26" spans="1:36" x14ac:dyDescent="0.25">
      <c r="A26" t="s">
        <v>285</v>
      </c>
      <c r="B26" t="s">
        <v>2615</v>
      </c>
      <c r="C26" t="s">
        <v>2616</v>
      </c>
      <c r="D26" t="s">
        <v>319</v>
      </c>
      <c r="F26">
        <v>10.092432000000001</v>
      </c>
      <c r="G26">
        <v>10.276025000000001</v>
      </c>
      <c r="H26">
        <v>10.464421</v>
      </c>
      <c r="I26">
        <v>10.618365000000001</v>
      </c>
      <c r="J26">
        <v>10.703703000000001</v>
      </c>
      <c r="K26">
        <v>10.739889</v>
      </c>
      <c r="L26">
        <v>10.731560999999999</v>
      </c>
      <c r="M26">
        <v>10.693307000000001</v>
      </c>
      <c r="N26">
        <v>10.632652</v>
      </c>
      <c r="O26">
        <v>10.572520000000001</v>
      </c>
      <c r="P26">
        <v>10.519859</v>
      </c>
      <c r="Q26">
        <v>10.510501</v>
      </c>
      <c r="R26">
        <v>10.536538999999999</v>
      </c>
      <c r="S26">
        <v>10.576715</v>
      </c>
      <c r="T26">
        <v>10.637896</v>
      </c>
      <c r="U26">
        <v>10.725868999999999</v>
      </c>
      <c r="V26">
        <v>10.848477000000001</v>
      </c>
      <c r="W26">
        <v>11.007051000000001</v>
      </c>
      <c r="X26">
        <v>11.195092000000001</v>
      </c>
      <c r="Y26">
        <v>11.414956</v>
      </c>
      <c r="Z26">
        <v>11.649653000000001</v>
      </c>
      <c r="AA26">
        <v>11.894123</v>
      </c>
      <c r="AB26">
        <v>12.150162</v>
      </c>
      <c r="AC26">
        <v>12.412045000000001</v>
      </c>
      <c r="AD26">
        <v>12.671003000000001</v>
      </c>
      <c r="AE26">
        <v>12.941832</v>
      </c>
      <c r="AF26">
        <v>13.21672</v>
      </c>
      <c r="AG26">
        <v>13.490746</v>
      </c>
      <c r="AH26">
        <v>13.77271</v>
      </c>
      <c r="AI26">
        <v>14.045787000000001</v>
      </c>
      <c r="AJ26" s="22">
        <v>1.0999999999999999E-2</v>
      </c>
    </row>
    <row r="27" spans="1:36" x14ac:dyDescent="0.25">
      <c r="A27" t="s">
        <v>234</v>
      </c>
      <c r="B27" t="s">
        <v>2617</v>
      </c>
      <c r="C27" t="s">
        <v>2618</v>
      </c>
      <c r="D27" t="s">
        <v>319</v>
      </c>
      <c r="F27">
        <v>125.951088</v>
      </c>
      <c r="G27">
        <v>122.872467</v>
      </c>
      <c r="H27">
        <v>119.74498</v>
      </c>
      <c r="I27">
        <v>116.55188800000001</v>
      </c>
      <c r="J27">
        <v>113.19300800000001</v>
      </c>
      <c r="K27">
        <v>109.755959</v>
      </c>
      <c r="L27">
        <v>106.252548</v>
      </c>
      <c r="M27">
        <v>102.738693</v>
      </c>
      <c r="N27">
        <v>99.207358999999997</v>
      </c>
      <c r="O27">
        <v>95.757805000000005</v>
      </c>
      <c r="P27">
        <v>92.424034000000006</v>
      </c>
      <c r="Q27">
        <v>89.342583000000005</v>
      </c>
      <c r="R27">
        <v>86.470955000000004</v>
      </c>
      <c r="S27">
        <v>83.722983999999997</v>
      </c>
      <c r="T27">
        <v>81.145103000000006</v>
      </c>
      <c r="U27">
        <v>78.807937999999993</v>
      </c>
      <c r="V27">
        <v>76.773193000000006</v>
      </c>
      <c r="W27">
        <v>75.077727999999993</v>
      </c>
      <c r="X27">
        <v>73.684212000000002</v>
      </c>
      <c r="Y27">
        <v>72.589989000000003</v>
      </c>
      <c r="Z27">
        <v>71.715575999999999</v>
      </c>
      <c r="AA27">
        <v>71.022262999999995</v>
      </c>
      <c r="AB27">
        <v>70.475586000000007</v>
      </c>
      <c r="AC27">
        <v>70.033919999999995</v>
      </c>
      <c r="AD27">
        <v>69.635711999999998</v>
      </c>
      <c r="AE27">
        <v>69.322624000000005</v>
      </c>
      <c r="AF27">
        <v>69.052734000000001</v>
      </c>
      <c r="AG27">
        <v>68.802398999999994</v>
      </c>
      <c r="AH27">
        <v>68.599495000000005</v>
      </c>
      <c r="AI27">
        <v>68.391570999999999</v>
      </c>
      <c r="AJ27" s="22">
        <v>-2.1000000000000001E-2</v>
      </c>
    </row>
    <row r="28" spans="1:36" x14ac:dyDescent="0.25">
      <c r="A28" t="s">
        <v>288</v>
      </c>
      <c r="C28" t="s">
        <v>2619</v>
      </c>
    </row>
    <row r="29" spans="1:36" x14ac:dyDescent="0.25">
      <c r="A29" t="s">
        <v>289</v>
      </c>
      <c r="C29" t="s">
        <v>2620</v>
      </c>
    </row>
    <row r="30" spans="1:36" x14ac:dyDescent="0.25">
      <c r="A30" t="s">
        <v>257</v>
      </c>
      <c r="B30" t="s">
        <v>2621</v>
      </c>
      <c r="C30" t="s">
        <v>2622</v>
      </c>
      <c r="D30" t="s">
        <v>319</v>
      </c>
      <c r="F30">
        <v>115.956627</v>
      </c>
      <c r="G30">
        <v>118.36982</v>
      </c>
      <c r="H30">
        <v>120.92440000000001</v>
      </c>
      <c r="I30">
        <v>123.652771</v>
      </c>
      <c r="J30">
        <v>126.354156</v>
      </c>
      <c r="K30">
        <v>129.058029</v>
      </c>
      <c r="L30">
        <v>131.658478</v>
      </c>
      <c r="M30">
        <v>134.20782500000001</v>
      </c>
      <c r="N30">
        <v>136.69368</v>
      </c>
      <c r="O30">
        <v>139.09433000000001</v>
      </c>
      <c r="P30">
        <v>141.43550099999999</v>
      </c>
      <c r="Q30">
        <v>143.69232199999999</v>
      </c>
      <c r="R30">
        <v>145.89419599999999</v>
      </c>
      <c r="S30">
        <v>147.806366</v>
      </c>
      <c r="T30">
        <v>149.446991</v>
      </c>
      <c r="U30">
        <v>150.909164</v>
      </c>
      <c r="V30">
        <v>152.26684599999999</v>
      </c>
      <c r="W30">
        <v>153.588989</v>
      </c>
      <c r="X30">
        <v>154.931702</v>
      </c>
      <c r="Y30">
        <v>156.260345</v>
      </c>
      <c r="Z30">
        <v>157.52702300000001</v>
      </c>
      <c r="AA30">
        <v>158.70318599999999</v>
      </c>
      <c r="AB30">
        <v>159.791473</v>
      </c>
      <c r="AC30">
        <v>160.828934</v>
      </c>
      <c r="AD30">
        <v>161.742615</v>
      </c>
      <c r="AE30">
        <v>162.670761</v>
      </c>
      <c r="AF30">
        <v>163.57545500000001</v>
      </c>
      <c r="AG30">
        <v>164.433289</v>
      </c>
      <c r="AH30">
        <v>165.32455400000001</v>
      </c>
      <c r="AI30">
        <v>166.23036200000001</v>
      </c>
      <c r="AJ30" s="22">
        <v>1.2E-2</v>
      </c>
    </row>
    <row r="31" spans="1:36" x14ac:dyDescent="0.25">
      <c r="A31" t="s">
        <v>259</v>
      </c>
      <c r="B31" t="s">
        <v>2623</v>
      </c>
      <c r="C31" t="s">
        <v>2624</v>
      </c>
      <c r="D31" t="s">
        <v>319</v>
      </c>
      <c r="F31">
        <v>0.58039099999999999</v>
      </c>
      <c r="G31">
        <v>0.61874899999999999</v>
      </c>
      <c r="H31">
        <v>0.66022599999999998</v>
      </c>
      <c r="I31">
        <v>0.69840199999999997</v>
      </c>
      <c r="J31">
        <v>0.73454600000000003</v>
      </c>
      <c r="K31">
        <v>0.76944100000000004</v>
      </c>
      <c r="L31">
        <v>0.80274100000000004</v>
      </c>
      <c r="M31">
        <v>0.83423000000000003</v>
      </c>
      <c r="N31">
        <v>0.863201</v>
      </c>
      <c r="O31">
        <v>0.89148300000000003</v>
      </c>
      <c r="P31">
        <v>0.91774199999999995</v>
      </c>
      <c r="Q31">
        <v>0.94393400000000005</v>
      </c>
      <c r="R31">
        <v>0.969337</v>
      </c>
      <c r="S31">
        <v>0.99302500000000005</v>
      </c>
      <c r="T31">
        <v>1.0143789999999999</v>
      </c>
      <c r="U31">
        <v>1.034316</v>
      </c>
      <c r="V31">
        <v>1.0533520000000001</v>
      </c>
      <c r="W31">
        <v>1.0722240000000001</v>
      </c>
      <c r="X31">
        <v>1.0911489999999999</v>
      </c>
      <c r="Y31">
        <v>1.1110660000000001</v>
      </c>
      <c r="Z31">
        <v>1.1307929999999999</v>
      </c>
      <c r="AA31">
        <v>1.149891</v>
      </c>
      <c r="AB31">
        <v>1.1686289999999999</v>
      </c>
      <c r="AC31">
        <v>1.1853610000000001</v>
      </c>
      <c r="AD31">
        <v>1.2016500000000001</v>
      </c>
      <c r="AE31">
        <v>1.217455</v>
      </c>
      <c r="AF31">
        <v>1.233174</v>
      </c>
      <c r="AG31">
        <v>1.24882</v>
      </c>
      <c r="AH31">
        <v>1.2644660000000001</v>
      </c>
      <c r="AI31">
        <v>1.2794700000000001</v>
      </c>
      <c r="AJ31" s="22">
        <v>2.8000000000000001E-2</v>
      </c>
    </row>
    <row r="32" spans="1:36" x14ac:dyDescent="0.25">
      <c r="A32" t="s">
        <v>292</v>
      </c>
      <c r="B32" t="s">
        <v>2625</v>
      </c>
      <c r="C32" t="s">
        <v>2626</v>
      </c>
      <c r="D32" t="s">
        <v>319</v>
      </c>
      <c r="F32">
        <v>116.537018</v>
      </c>
      <c r="G32">
        <v>118.98857099999999</v>
      </c>
      <c r="H32">
        <v>121.584625</v>
      </c>
      <c r="I32">
        <v>124.351173</v>
      </c>
      <c r="J32">
        <v>127.08869900000001</v>
      </c>
      <c r="K32">
        <v>129.82746900000001</v>
      </c>
      <c r="L32">
        <v>132.46121199999999</v>
      </c>
      <c r="M32">
        <v>135.04205300000001</v>
      </c>
      <c r="N32">
        <v>137.55688499999999</v>
      </c>
      <c r="O32">
        <v>139.98580899999999</v>
      </c>
      <c r="P32">
        <v>142.353241</v>
      </c>
      <c r="Q32">
        <v>144.63626099999999</v>
      </c>
      <c r="R32">
        <v>146.86352500000001</v>
      </c>
      <c r="S32">
        <v>148.79939300000001</v>
      </c>
      <c r="T32">
        <v>150.461365</v>
      </c>
      <c r="U32">
        <v>151.94348099999999</v>
      </c>
      <c r="V32">
        <v>153.32019</v>
      </c>
      <c r="W32">
        <v>154.66120900000001</v>
      </c>
      <c r="X32">
        <v>156.02285800000001</v>
      </c>
      <c r="Y32">
        <v>157.37141399999999</v>
      </c>
      <c r="Z32">
        <v>158.65782200000001</v>
      </c>
      <c r="AA32">
        <v>159.85307299999999</v>
      </c>
      <c r="AB32">
        <v>160.96009799999999</v>
      </c>
      <c r="AC32">
        <v>162.014297</v>
      </c>
      <c r="AD32">
        <v>162.94426000000001</v>
      </c>
      <c r="AE32">
        <v>163.888214</v>
      </c>
      <c r="AF32">
        <v>164.80862400000001</v>
      </c>
      <c r="AG32">
        <v>165.68211400000001</v>
      </c>
      <c r="AH32">
        <v>166.58902</v>
      </c>
      <c r="AI32">
        <v>167.509827</v>
      </c>
      <c r="AJ32" s="22">
        <v>1.2999999999999999E-2</v>
      </c>
    </row>
    <row r="33" spans="1:36" x14ac:dyDescent="0.25">
      <c r="A33" t="s">
        <v>294</v>
      </c>
      <c r="C33" t="s">
        <v>2627</v>
      </c>
    </row>
    <row r="34" spans="1:36" x14ac:dyDescent="0.25">
      <c r="A34" t="s">
        <v>264</v>
      </c>
      <c r="B34" t="s">
        <v>2628</v>
      </c>
      <c r="C34" t="s">
        <v>2629</v>
      </c>
      <c r="D34" t="s">
        <v>319</v>
      </c>
      <c r="F34">
        <v>15.826245</v>
      </c>
      <c r="G34">
        <v>15.720214</v>
      </c>
      <c r="H34">
        <v>15.596048</v>
      </c>
      <c r="I34">
        <v>15.447931000000001</v>
      </c>
      <c r="J34">
        <v>15.263036</v>
      </c>
      <c r="K34">
        <v>15.040846999999999</v>
      </c>
      <c r="L34">
        <v>14.779839000000001</v>
      </c>
      <c r="M34">
        <v>14.488794</v>
      </c>
      <c r="N34">
        <v>14.172278</v>
      </c>
      <c r="O34">
        <v>13.842055999999999</v>
      </c>
      <c r="P34">
        <v>13.505879</v>
      </c>
      <c r="Q34">
        <v>13.183394</v>
      </c>
      <c r="R34">
        <v>12.880165999999999</v>
      </c>
      <c r="S34">
        <v>12.584087</v>
      </c>
      <c r="T34">
        <v>12.306613</v>
      </c>
      <c r="U34">
        <v>12.061845</v>
      </c>
      <c r="V34">
        <v>11.851217999999999</v>
      </c>
      <c r="W34">
        <v>11.680166</v>
      </c>
      <c r="X34">
        <v>11.547872999999999</v>
      </c>
      <c r="Y34">
        <v>11.440963999999999</v>
      </c>
      <c r="Z34">
        <v>11.347671999999999</v>
      </c>
      <c r="AA34">
        <v>11.269774999999999</v>
      </c>
      <c r="AB34">
        <v>11.201943999999999</v>
      </c>
      <c r="AC34">
        <v>11.142218</v>
      </c>
      <c r="AD34">
        <v>11.085469</v>
      </c>
      <c r="AE34">
        <v>11.037894</v>
      </c>
      <c r="AF34">
        <v>10.995481</v>
      </c>
      <c r="AG34">
        <v>10.956037999999999</v>
      </c>
      <c r="AH34">
        <v>10.924932</v>
      </c>
      <c r="AI34">
        <v>10.899506000000001</v>
      </c>
      <c r="AJ34" s="22">
        <v>-1.2999999999999999E-2</v>
      </c>
    </row>
    <row r="35" spans="1:36" x14ac:dyDescent="0.25">
      <c r="A35" t="s">
        <v>24</v>
      </c>
      <c r="B35" t="s">
        <v>2630</v>
      </c>
      <c r="C35" t="s">
        <v>2631</v>
      </c>
      <c r="D35" t="s">
        <v>319</v>
      </c>
      <c r="F35">
        <v>1.212E-3</v>
      </c>
      <c r="G35">
        <v>1.2179999999999999E-3</v>
      </c>
      <c r="H35">
        <v>1.227E-3</v>
      </c>
      <c r="I35">
        <v>1.232E-3</v>
      </c>
      <c r="J35">
        <v>1.2359999999999999E-3</v>
      </c>
      <c r="K35">
        <v>1.2390000000000001E-3</v>
      </c>
      <c r="L35">
        <v>1.2390000000000001E-3</v>
      </c>
      <c r="M35">
        <v>1.235E-3</v>
      </c>
      <c r="N35">
        <v>1.225E-3</v>
      </c>
      <c r="O35">
        <v>1.2099999999999999E-3</v>
      </c>
      <c r="P35">
        <v>1.191E-3</v>
      </c>
      <c r="Q35">
        <v>1.1689999999999999E-3</v>
      </c>
      <c r="R35">
        <v>1.142E-3</v>
      </c>
      <c r="S35">
        <v>1.108E-3</v>
      </c>
      <c r="T35">
        <v>1.0690000000000001E-3</v>
      </c>
      <c r="U35">
        <v>1.0280000000000001E-3</v>
      </c>
      <c r="V35">
        <v>9.8299999999999993E-4</v>
      </c>
      <c r="W35">
        <v>9.3400000000000004E-4</v>
      </c>
      <c r="X35">
        <v>8.8500000000000004E-4</v>
      </c>
      <c r="Y35">
        <v>8.3500000000000002E-4</v>
      </c>
      <c r="Z35">
        <v>7.85E-4</v>
      </c>
      <c r="AA35">
        <v>7.3499999999999998E-4</v>
      </c>
      <c r="AB35">
        <v>6.87E-4</v>
      </c>
      <c r="AC35">
        <v>6.3500000000000004E-4</v>
      </c>
      <c r="AD35">
        <v>5.9400000000000002E-4</v>
      </c>
      <c r="AE35">
        <v>5.53E-4</v>
      </c>
      <c r="AF35">
        <v>5.13E-4</v>
      </c>
      <c r="AG35">
        <v>4.73E-4</v>
      </c>
      <c r="AH35">
        <v>4.3399999999999998E-4</v>
      </c>
      <c r="AI35">
        <v>3.9599999999999998E-4</v>
      </c>
      <c r="AJ35" s="22">
        <v>-3.7999999999999999E-2</v>
      </c>
    </row>
    <row r="36" spans="1:36" x14ac:dyDescent="0.25">
      <c r="A36" t="s">
        <v>23</v>
      </c>
      <c r="B36" t="s">
        <v>2632</v>
      </c>
      <c r="C36" t="s">
        <v>2633</v>
      </c>
      <c r="D36" t="s">
        <v>319</v>
      </c>
      <c r="F36">
        <v>5.3226999999999997E-2</v>
      </c>
      <c r="G36">
        <v>9.0626999999999999E-2</v>
      </c>
      <c r="H36">
        <v>0.135324</v>
      </c>
      <c r="I36">
        <v>0.18605099999999999</v>
      </c>
      <c r="J36">
        <v>0.23822399999999999</v>
      </c>
      <c r="K36">
        <v>0.291126</v>
      </c>
      <c r="L36">
        <v>0.34429799999999999</v>
      </c>
      <c r="M36">
        <v>0.39833499999999999</v>
      </c>
      <c r="N36">
        <v>0.45353900000000003</v>
      </c>
      <c r="O36">
        <v>0.509992</v>
      </c>
      <c r="P36">
        <v>0.56552999999999998</v>
      </c>
      <c r="Q36">
        <v>0.62174200000000002</v>
      </c>
      <c r="R36">
        <v>0.67758700000000005</v>
      </c>
      <c r="S36">
        <v>0.73059600000000002</v>
      </c>
      <c r="T36">
        <v>0.78069500000000003</v>
      </c>
      <c r="U36">
        <v>0.82850999999999997</v>
      </c>
      <c r="V36">
        <v>0.87452200000000002</v>
      </c>
      <c r="W36">
        <v>0.91923200000000005</v>
      </c>
      <c r="X36">
        <v>0.96250800000000003</v>
      </c>
      <c r="Y36">
        <v>1.0036229999999999</v>
      </c>
      <c r="Z36">
        <v>1.041539</v>
      </c>
      <c r="AA36">
        <v>1.0760149999999999</v>
      </c>
      <c r="AB36">
        <v>1.1072390000000001</v>
      </c>
      <c r="AC36">
        <v>1.1354470000000001</v>
      </c>
      <c r="AD36">
        <v>1.159999</v>
      </c>
      <c r="AE36">
        <v>1.1831240000000001</v>
      </c>
      <c r="AF36">
        <v>1.204286</v>
      </c>
      <c r="AG36">
        <v>1.2232179999999999</v>
      </c>
      <c r="AH36">
        <v>1.241528</v>
      </c>
      <c r="AI36">
        <v>1.258467</v>
      </c>
      <c r="AJ36" s="22">
        <v>0.115</v>
      </c>
    </row>
    <row r="37" spans="1:36" x14ac:dyDescent="0.25">
      <c r="A37" t="s">
        <v>200</v>
      </c>
      <c r="B37" t="s">
        <v>2634</v>
      </c>
      <c r="C37" t="s">
        <v>2635</v>
      </c>
      <c r="D37" t="s">
        <v>319</v>
      </c>
      <c r="F37">
        <v>0.167295</v>
      </c>
      <c r="G37">
        <v>0.29510700000000001</v>
      </c>
      <c r="H37">
        <v>0.44941199999999998</v>
      </c>
      <c r="I37">
        <v>0.63112699999999999</v>
      </c>
      <c r="J37">
        <v>0.824878</v>
      </c>
      <c r="K37">
        <v>1.027093</v>
      </c>
      <c r="L37">
        <v>1.2357720000000001</v>
      </c>
      <c r="M37">
        <v>1.452772</v>
      </c>
      <c r="N37">
        <v>1.6804330000000001</v>
      </c>
      <c r="O37">
        <v>1.9175610000000001</v>
      </c>
      <c r="P37">
        <v>2.1632750000000001</v>
      </c>
      <c r="Q37">
        <v>2.4295230000000001</v>
      </c>
      <c r="R37">
        <v>2.7117520000000002</v>
      </c>
      <c r="S37">
        <v>3.001131</v>
      </c>
      <c r="T37">
        <v>3.2963529999999999</v>
      </c>
      <c r="U37">
        <v>3.5980400000000001</v>
      </c>
      <c r="V37">
        <v>3.908312</v>
      </c>
      <c r="W37">
        <v>4.2306080000000001</v>
      </c>
      <c r="X37">
        <v>4.5638180000000004</v>
      </c>
      <c r="Y37">
        <v>4.9103289999999999</v>
      </c>
      <c r="Z37">
        <v>5.2647719999999998</v>
      </c>
      <c r="AA37">
        <v>5.6258749999999997</v>
      </c>
      <c r="AB37">
        <v>5.9950150000000004</v>
      </c>
      <c r="AC37">
        <v>6.3687849999999999</v>
      </c>
      <c r="AD37">
        <v>6.7433550000000002</v>
      </c>
      <c r="AE37">
        <v>7.1278379999999997</v>
      </c>
      <c r="AF37">
        <v>7.5186149999999996</v>
      </c>
      <c r="AG37">
        <v>7.9128340000000001</v>
      </c>
      <c r="AH37">
        <v>8.3168629999999997</v>
      </c>
      <c r="AI37">
        <v>8.7220510000000004</v>
      </c>
      <c r="AJ37" s="22">
        <v>0.14599999999999999</v>
      </c>
    </row>
    <row r="38" spans="1:36" x14ac:dyDescent="0.25">
      <c r="A38" t="s">
        <v>2216</v>
      </c>
      <c r="B38" t="s">
        <v>2636</v>
      </c>
      <c r="C38" t="s">
        <v>2637</v>
      </c>
      <c r="D38" t="s">
        <v>319</v>
      </c>
      <c r="F38">
        <v>0.143902</v>
      </c>
      <c r="G38">
        <v>0.195798</v>
      </c>
      <c r="H38">
        <v>0.24768699999999999</v>
      </c>
      <c r="I38">
        <v>0.298508</v>
      </c>
      <c r="J38">
        <v>0.34722999999999998</v>
      </c>
      <c r="K38">
        <v>0.39447900000000002</v>
      </c>
      <c r="L38">
        <v>0.44023299999999999</v>
      </c>
      <c r="M38">
        <v>0.48524499999999998</v>
      </c>
      <c r="N38">
        <v>0.52973499999999996</v>
      </c>
      <c r="O38">
        <v>0.57406999999999997</v>
      </c>
      <c r="P38">
        <v>0.61844399999999999</v>
      </c>
      <c r="Q38">
        <v>0.66398999999999997</v>
      </c>
      <c r="R38">
        <v>0.70988499999999999</v>
      </c>
      <c r="S38">
        <v>0.75480800000000003</v>
      </c>
      <c r="T38">
        <v>0.79823900000000003</v>
      </c>
      <c r="U38">
        <v>0.84058100000000002</v>
      </c>
      <c r="V38">
        <v>0.88236400000000004</v>
      </c>
      <c r="W38">
        <v>0.92405300000000001</v>
      </c>
      <c r="X38">
        <v>0.96581899999999998</v>
      </c>
      <c r="Y38">
        <v>1.00773</v>
      </c>
      <c r="Z38">
        <v>1.0491680000000001</v>
      </c>
      <c r="AA38">
        <v>1.089766</v>
      </c>
      <c r="AB38">
        <v>1.130085</v>
      </c>
      <c r="AC38">
        <v>1.169813</v>
      </c>
      <c r="AD38">
        <v>1.208391</v>
      </c>
      <c r="AE38">
        <v>1.2474050000000001</v>
      </c>
      <c r="AF38">
        <v>1.2864199999999999</v>
      </c>
      <c r="AG38">
        <v>1.3250869999999999</v>
      </c>
      <c r="AH38">
        <v>1.3641399999999999</v>
      </c>
      <c r="AI38">
        <v>1.4028750000000001</v>
      </c>
      <c r="AJ38" s="22">
        <v>8.2000000000000003E-2</v>
      </c>
    </row>
    <row r="39" spans="1:36" x14ac:dyDescent="0.25">
      <c r="A39" t="s">
        <v>2233</v>
      </c>
      <c r="B39" t="s">
        <v>2638</v>
      </c>
      <c r="C39" t="s">
        <v>2639</v>
      </c>
      <c r="D39" t="s">
        <v>319</v>
      </c>
      <c r="F39">
        <v>3.6219000000000001E-2</v>
      </c>
      <c r="G39">
        <v>0.19077</v>
      </c>
      <c r="H39">
        <v>0.381158</v>
      </c>
      <c r="I39">
        <v>0.57521299999999997</v>
      </c>
      <c r="J39">
        <v>0.76460700000000004</v>
      </c>
      <c r="K39">
        <v>0.94979899999999995</v>
      </c>
      <c r="L39">
        <v>1.130417</v>
      </c>
      <c r="M39">
        <v>1.3093980000000001</v>
      </c>
      <c r="N39">
        <v>1.487557</v>
      </c>
      <c r="O39">
        <v>1.6660699999999999</v>
      </c>
      <c r="P39">
        <v>1.846158</v>
      </c>
      <c r="Q39">
        <v>2.0314739999999998</v>
      </c>
      <c r="R39">
        <v>2.2202060000000001</v>
      </c>
      <c r="S39">
        <v>2.4065300000000001</v>
      </c>
      <c r="T39">
        <v>2.5891570000000002</v>
      </c>
      <c r="U39">
        <v>2.7685179999999998</v>
      </c>
      <c r="V39">
        <v>2.9449429999999999</v>
      </c>
      <c r="W39">
        <v>3.1201590000000001</v>
      </c>
      <c r="X39">
        <v>3.294022</v>
      </c>
      <c r="Y39">
        <v>3.4654020000000001</v>
      </c>
      <c r="Z39">
        <v>3.6321140000000001</v>
      </c>
      <c r="AA39">
        <v>3.7931560000000002</v>
      </c>
      <c r="AB39">
        <v>3.9489869999999998</v>
      </c>
      <c r="AC39">
        <v>4.0996430000000004</v>
      </c>
      <c r="AD39">
        <v>4.2443759999999999</v>
      </c>
      <c r="AE39">
        <v>4.3859870000000001</v>
      </c>
      <c r="AF39">
        <v>4.5257120000000004</v>
      </c>
      <c r="AG39">
        <v>4.6631030000000004</v>
      </c>
      <c r="AH39">
        <v>4.8008480000000002</v>
      </c>
      <c r="AI39">
        <v>4.9368530000000002</v>
      </c>
      <c r="AJ39" s="22">
        <v>0.185</v>
      </c>
    </row>
    <row r="40" spans="1:36" x14ac:dyDescent="0.25">
      <c r="A40" t="s">
        <v>271</v>
      </c>
      <c r="B40" t="s">
        <v>2640</v>
      </c>
      <c r="C40" t="s">
        <v>2641</v>
      </c>
      <c r="D40" t="s">
        <v>319</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v>
      </c>
    </row>
    <row r="41" spans="1:36" x14ac:dyDescent="0.25">
      <c r="A41" t="s">
        <v>273</v>
      </c>
      <c r="B41" t="s">
        <v>2642</v>
      </c>
      <c r="C41" t="s">
        <v>2643</v>
      </c>
      <c r="D41" t="s">
        <v>319</v>
      </c>
      <c r="F41">
        <v>1.3571489999999999</v>
      </c>
      <c r="G41">
        <v>1.8371219999999999</v>
      </c>
      <c r="H41">
        <v>2.3565360000000002</v>
      </c>
      <c r="I41">
        <v>2.88808</v>
      </c>
      <c r="J41">
        <v>3.4123329999999998</v>
      </c>
      <c r="K41">
        <v>3.9293749999999998</v>
      </c>
      <c r="L41">
        <v>4.4339190000000004</v>
      </c>
      <c r="M41">
        <v>4.9317669999999998</v>
      </c>
      <c r="N41">
        <v>5.4218609999999998</v>
      </c>
      <c r="O41">
        <v>5.9032270000000002</v>
      </c>
      <c r="P41">
        <v>6.3777470000000003</v>
      </c>
      <c r="Q41">
        <v>6.8506090000000004</v>
      </c>
      <c r="R41">
        <v>7.3185729999999998</v>
      </c>
      <c r="S41">
        <v>7.7641960000000001</v>
      </c>
      <c r="T41">
        <v>8.1839700000000004</v>
      </c>
      <c r="U41">
        <v>8.5817800000000002</v>
      </c>
      <c r="V41">
        <v>8.9613420000000001</v>
      </c>
      <c r="W41">
        <v>9.32681</v>
      </c>
      <c r="X41">
        <v>9.6794370000000001</v>
      </c>
      <c r="Y41">
        <v>10.018387000000001</v>
      </c>
      <c r="Z41">
        <v>10.338613</v>
      </c>
      <c r="AA41">
        <v>10.639241999999999</v>
      </c>
      <c r="AB41">
        <v>10.921692</v>
      </c>
      <c r="AC41">
        <v>11.186514000000001</v>
      </c>
      <c r="AD41">
        <v>11.432294000000001</v>
      </c>
      <c r="AE41">
        <v>11.671358</v>
      </c>
      <c r="AF41">
        <v>11.902032999999999</v>
      </c>
      <c r="AG41">
        <v>12.123004999999999</v>
      </c>
      <c r="AH41">
        <v>12.341191</v>
      </c>
      <c r="AI41">
        <v>12.552536999999999</v>
      </c>
      <c r="AJ41" s="22">
        <v>0.08</v>
      </c>
    </row>
    <row r="42" spans="1:36" x14ac:dyDescent="0.25">
      <c r="A42" t="s">
        <v>275</v>
      </c>
      <c r="B42" t="s">
        <v>2644</v>
      </c>
      <c r="C42" t="s">
        <v>2645</v>
      </c>
      <c r="D42" t="s">
        <v>319</v>
      </c>
      <c r="F42">
        <v>2.6689999999999999E-3</v>
      </c>
      <c r="G42">
        <v>2.6280000000000001E-3</v>
      </c>
      <c r="H42">
        <v>2.6480000000000002E-3</v>
      </c>
      <c r="I42">
        <v>2.7339999999999999E-3</v>
      </c>
      <c r="J42">
        <v>2.8500000000000001E-3</v>
      </c>
      <c r="K42">
        <v>2.9789999999999999E-3</v>
      </c>
      <c r="L42">
        <v>3.1150000000000001E-3</v>
      </c>
      <c r="M42">
        <v>3.2590000000000002E-3</v>
      </c>
      <c r="N42">
        <v>3.4090000000000001E-3</v>
      </c>
      <c r="O42">
        <v>3.5630000000000002E-3</v>
      </c>
      <c r="P42">
        <v>3.715E-3</v>
      </c>
      <c r="Q42">
        <v>3.8730000000000001E-3</v>
      </c>
      <c r="R42">
        <v>4.0340000000000003E-3</v>
      </c>
      <c r="S42">
        <v>4.1920000000000004E-3</v>
      </c>
      <c r="T42">
        <v>4.346E-3</v>
      </c>
      <c r="U42">
        <v>4.4980000000000003E-3</v>
      </c>
      <c r="V42">
        <v>4.6560000000000004E-3</v>
      </c>
      <c r="W42">
        <v>4.8110000000000002E-3</v>
      </c>
      <c r="X42">
        <v>4.9649999999999998E-3</v>
      </c>
      <c r="Y42">
        <v>5.1190000000000003E-3</v>
      </c>
      <c r="Z42">
        <v>5.2649999999999997E-3</v>
      </c>
      <c r="AA42">
        <v>5.4060000000000002E-3</v>
      </c>
      <c r="AB42">
        <v>5.5449999999999996E-3</v>
      </c>
      <c r="AC42">
        <v>5.679E-3</v>
      </c>
      <c r="AD42">
        <v>5.8040000000000001E-3</v>
      </c>
      <c r="AE42">
        <v>5.9280000000000001E-3</v>
      </c>
      <c r="AF42">
        <v>6.0480000000000004E-3</v>
      </c>
      <c r="AG42">
        <v>6.1640000000000002E-3</v>
      </c>
      <c r="AH42">
        <v>6.28E-3</v>
      </c>
      <c r="AI42">
        <v>6.3930000000000002E-3</v>
      </c>
      <c r="AJ42" s="22">
        <v>3.1E-2</v>
      </c>
    </row>
    <row r="43" spans="1:36" x14ac:dyDescent="0.25">
      <c r="A43" t="s">
        <v>277</v>
      </c>
      <c r="B43" t="s">
        <v>2646</v>
      </c>
      <c r="C43" t="s">
        <v>2647</v>
      </c>
      <c r="D43" t="s">
        <v>319</v>
      </c>
      <c r="F43">
        <v>1.8810000000000001E-3</v>
      </c>
      <c r="G43">
        <v>1.738E-3</v>
      </c>
      <c r="H43">
        <v>1.629E-3</v>
      </c>
      <c r="I43">
        <v>1.555E-3</v>
      </c>
      <c r="J43">
        <v>1.488E-3</v>
      </c>
      <c r="K43">
        <v>1.4270000000000001E-3</v>
      </c>
      <c r="L43">
        <v>1.372E-3</v>
      </c>
      <c r="M43">
        <v>1.323E-3</v>
      </c>
      <c r="N43">
        <v>1.279E-3</v>
      </c>
      <c r="O43">
        <v>1.24E-3</v>
      </c>
      <c r="P43">
        <v>1.2049999999999999E-3</v>
      </c>
      <c r="Q43">
        <v>1.175E-3</v>
      </c>
      <c r="R43">
        <v>1.1490000000000001E-3</v>
      </c>
      <c r="S43">
        <v>1.126E-3</v>
      </c>
      <c r="T43">
        <v>1.106E-3</v>
      </c>
      <c r="U43">
        <v>1.088E-3</v>
      </c>
      <c r="V43">
        <v>1.0740000000000001E-3</v>
      </c>
      <c r="W43">
        <v>1.062E-3</v>
      </c>
      <c r="X43">
        <v>1.0529999999999999E-3</v>
      </c>
      <c r="Y43">
        <v>1.047E-3</v>
      </c>
      <c r="Z43">
        <v>1.044E-3</v>
      </c>
      <c r="AA43">
        <v>1.0430000000000001E-3</v>
      </c>
      <c r="AB43">
        <v>1.0449999999999999E-3</v>
      </c>
      <c r="AC43">
        <v>1.049E-3</v>
      </c>
      <c r="AD43">
        <v>1.0549999999999999E-3</v>
      </c>
      <c r="AE43">
        <v>1.0640000000000001E-3</v>
      </c>
      <c r="AF43">
        <v>1.075E-3</v>
      </c>
      <c r="AG43">
        <v>1.0889999999999999E-3</v>
      </c>
      <c r="AH43">
        <v>1.1050000000000001E-3</v>
      </c>
      <c r="AI43">
        <v>1.1230000000000001E-3</v>
      </c>
      <c r="AJ43" s="22">
        <v>-1.7999999999999999E-2</v>
      </c>
    </row>
    <row r="44" spans="1:36" x14ac:dyDescent="0.25">
      <c r="A44" t="s">
        <v>279</v>
      </c>
      <c r="B44" t="s">
        <v>2648</v>
      </c>
      <c r="C44" t="s">
        <v>2649</v>
      </c>
      <c r="D44" t="s">
        <v>319</v>
      </c>
      <c r="F44">
        <v>5.0920000000000002E-3</v>
      </c>
      <c r="G44">
        <v>5.2269999999999999E-3</v>
      </c>
      <c r="H44">
        <v>5.4920000000000004E-3</v>
      </c>
      <c r="I44">
        <v>5.8409999999999998E-3</v>
      </c>
      <c r="J44">
        <v>6.2830000000000004E-3</v>
      </c>
      <c r="K44">
        <v>6.8149999999999999E-3</v>
      </c>
      <c r="L44">
        <v>7.4070000000000004E-3</v>
      </c>
      <c r="M44">
        <v>8.0260000000000001E-3</v>
      </c>
      <c r="N44">
        <v>8.6580000000000008E-3</v>
      </c>
      <c r="O44">
        <v>9.3080000000000003E-3</v>
      </c>
      <c r="P44">
        <v>9.9679999999999994E-3</v>
      </c>
      <c r="Q44">
        <v>1.0662E-2</v>
      </c>
      <c r="R44">
        <v>1.1372999999999999E-2</v>
      </c>
      <c r="S44">
        <v>1.2085E-2</v>
      </c>
      <c r="T44">
        <v>1.2794E-2</v>
      </c>
      <c r="U44">
        <v>1.3505E-2</v>
      </c>
      <c r="V44">
        <v>1.4220999999999999E-2</v>
      </c>
      <c r="W44">
        <v>1.4954E-2</v>
      </c>
      <c r="X44">
        <v>1.5699999999999999E-2</v>
      </c>
      <c r="Y44">
        <v>1.6466999999999999E-2</v>
      </c>
      <c r="Z44">
        <v>1.7239999999999998E-2</v>
      </c>
      <c r="AA44">
        <v>1.8022E-2</v>
      </c>
      <c r="AB44">
        <v>1.8811999999999999E-2</v>
      </c>
      <c r="AC44">
        <v>1.9609000000000001E-2</v>
      </c>
      <c r="AD44">
        <v>2.0421000000000002E-2</v>
      </c>
      <c r="AE44">
        <v>2.1288999999999999E-2</v>
      </c>
      <c r="AF44">
        <v>2.2214000000000001E-2</v>
      </c>
      <c r="AG44">
        <v>2.3186999999999999E-2</v>
      </c>
      <c r="AH44">
        <v>2.4225E-2</v>
      </c>
      <c r="AI44">
        <v>2.5307E-2</v>
      </c>
      <c r="AJ44" s="22">
        <v>5.7000000000000002E-2</v>
      </c>
    </row>
    <row r="45" spans="1:36" x14ac:dyDescent="0.25">
      <c r="A45" t="s">
        <v>281</v>
      </c>
      <c r="B45" t="s">
        <v>2650</v>
      </c>
      <c r="C45" t="s">
        <v>2651</v>
      </c>
      <c r="D45" t="s">
        <v>319</v>
      </c>
      <c r="F45">
        <v>4.359E-3</v>
      </c>
      <c r="G45">
        <v>3.9769999999999996E-3</v>
      </c>
      <c r="H45">
        <v>3.6740000000000002E-3</v>
      </c>
      <c r="I45">
        <v>3.4489999999999998E-3</v>
      </c>
      <c r="J45">
        <v>3.2390000000000001E-3</v>
      </c>
      <c r="K45">
        <v>3.0430000000000001E-3</v>
      </c>
      <c r="L45">
        <v>2.859E-3</v>
      </c>
      <c r="M45">
        <v>2.6879999999999999E-3</v>
      </c>
      <c r="N45">
        <v>2.5279999999999999E-3</v>
      </c>
      <c r="O45">
        <v>2.3779999999999999E-3</v>
      </c>
      <c r="P45">
        <v>2.238E-3</v>
      </c>
      <c r="Q45">
        <v>2.1080000000000001E-3</v>
      </c>
      <c r="R45">
        <v>1.9859999999999999E-3</v>
      </c>
      <c r="S45">
        <v>1.872E-3</v>
      </c>
      <c r="T45">
        <v>1.766E-3</v>
      </c>
      <c r="U45">
        <v>1.6659999999999999E-3</v>
      </c>
      <c r="V45">
        <v>1.573E-3</v>
      </c>
      <c r="W45">
        <v>1.487E-3</v>
      </c>
      <c r="X45">
        <v>1.4059999999999999E-3</v>
      </c>
      <c r="Y45">
        <v>1.33E-3</v>
      </c>
      <c r="Z45">
        <v>1.2589999999999999E-3</v>
      </c>
      <c r="AA45">
        <v>1.193E-3</v>
      </c>
      <c r="AB45">
        <v>1.132E-3</v>
      </c>
      <c r="AC45">
        <v>1.0740000000000001E-3</v>
      </c>
      <c r="AD45">
        <v>1.021E-3</v>
      </c>
      <c r="AE45">
        <v>9.7099999999999997E-4</v>
      </c>
      <c r="AF45">
        <v>9.2500000000000004E-4</v>
      </c>
      <c r="AG45">
        <v>8.8199999999999997E-4</v>
      </c>
      <c r="AH45">
        <v>8.43E-4</v>
      </c>
      <c r="AI45">
        <v>8.0699999999999999E-4</v>
      </c>
      <c r="AJ45" s="22">
        <v>-5.7000000000000002E-2</v>
      </c>
    </row>
    <row r="46" spans="1:36" x14ac:dyDescent="0.25">
      <c r="A46" t="s">
        <v>20</v>
      </c>
      <c r="B46" t="s">
        <v>2652</v>
      </c>
      <c r="C46" t="s">
        <v>2653</v>
      </c>
      <c r="D46" t="s">
        <v>319</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19</v>
      </c>
      <c r="B47" t="s">
        <v>2654</v>
      </c>
      <c r="C47" t="s">
        <v>2655</v>
      </c>
      <c r="D47" t="s">
        <v>319</v>
      </c>
      <c r="F47">
        <v>9.9999999999999995E-7</v>
      </c>
      <c r="G47">
        <v>5.0000000000000004E-6</v>
      </c>
      <c r="H47">
        <v>1.2E-5</v>
      </c>
      <c r="I47">
        <v>2.4000000000000001E-5</v>
      </c>
      <c r="J47">
        <v>4.1E-5</v>
      </c>
      <c r="K47">
        <v>6.2000000000000003E-5</v>
      </c>
      <c r="L47">
        <v>8.7000000000000001E-5</v>
      </c>
      <c r="M47">
        <v>1.17E-4</v>
      </c>
      <c r="N47">
        <v>1.5200000000000001E-4</v>
      </c>
      <c r="O47">
        <v>1.92E-4</v>
      </c>
      <c r="P47">
        <v>2.3599999999999999E-4</v>
      </c>
      <c r="Q47">
        <v>2.8600000000000001E-4</v>
      </c>
      <c r="R47">
        <v>3.4200000000000002E-4</v>
      </c>
      <c r="S47">
        <v>4.0099999999999999E-4</v>
      </c>
      <c r="T47">
        <v>4.6500000000000003E-4</v>
      </c>
      <c r="U47">
        <v>5.3499999999999999E-4</v>
      </c>
      <c r="V47">
        <v>6.0999999999999997E-4</v>
      </c>
      <c r="W47">
        <v>6.9300000000000004E-4</v>
      </c>
      <c r="X47">
        <v>7.8399999999999997E-4</v>
      </c>
      <c r="Y47">
        <v>8.8400000000000002E-4</v>
      </c>
      <c r="Z47">
        <v>9.9200000000000004E-4</v>
      </c>
      <c r="AA47">
        <v>1.109E-3</v>
      </c>
      <c r="AB47">
        <v>1.2329999999999999E-3</v>
      </c>
      <c r="AC47">
        <v>1.366E-3</v>
      </c>
      <c r="AD47">
        <v>1.5070000000000001E-3</v>
      </c>
      <c r="AE47">
        <v>1.658E-3</v>
      </c>
      <c r="AF47">
        <v>1.818E-3</v>
      </c>
      <c r="AG47">
        <v>1.9880000000000002E-3</v>
      </c>
      <c r="AH47">
        <v>2.1689999999999999E-3</v>
      </c>
      <c r="AI47">
        <v>2.3600000000000001E-3</v>
      </c>
      <c r="AJ47" s="22">
        <v>0.32800000000000001</v>
      </c>
    </row>
    <row r="48" spans="1:36" x14ac:dyDescent="0.25">
      <c r="A48" t="s">
        <v>309</v>
      </c>
      <c r="B48" t="s">
        <v>2656</v>
      </c>
      <c r="C48" t="s">
        <v>2657</v>
      </c>
      <c r="D48" t="s">
        <v>319</v>
      </c>
      <c r="F48">
        <v>17.599249</v>
      </c>
      <c r="G48">
        <v>18.344429000000002</v>
      </c>
      <c r="H48">
        <v>19.180847</v>
      </c>
      <c r="I48">
        <v>20.041741999999999</v>
      </c>
      <c r="J48">
        <v>20.865444</v>
      </c>
      <c r="K48">
        <v>21.648282999999999</v>
      </c>
      <c r="L48">
        <v>22.380558000000001</v>
      </c>
      <c r="M48">
        <v>23.08296</v>
      </c>
      <c r="N48">
        <v>23.762653</v>
      </c>
      <c r="O48">
        <v>24.430868</v>
      </c>
      <c r="P48">
        <v>25.095586999999998</v>
      </c>
      <c r="Q48">
        <v>25.800007000000001</v>
      </c>
      <c r="R48">
        <v>26.538195000000002</v>
      </c>
      <c r="S48">
        <v>27.262132999999999</v>
      </c>
      <c r="T48">
        <v>27.976576000000001</v>
      </c>
      <c r="U48">
        <v>28.701591000000001</v>
      </c>
      <c r="V48">
        <v>29.445820000000001</v>
      </c>
      <c r="W48">
        <v>30.224969999999999</v>
      </c>
      <c r="X48">
        <v>31.038267000000001</v>
      </c>
      <c r="Y48">
        <v>31.872115999999998</v>
      </c>
      <c r="Z48">
        <v>32.700462000000002</v>
      </c>
      <c r="AA48">
        <v>33.521338999999998</v>
      </c>
      <c r="AB48">
        <v>34.333416</v>
      </c>
      <c r="AC48">
        <v>35.131827999999999</v>
      </c>
      <c r="AD48">
        <v>35.904285000000002</v>
      </c>
      <c r="AE48">
        <v>36.685070000000003</v>
      </c>
      <c r="AF48">
        <v>37.465141000000003</v>
      </c>
      <c r="AG48">
        <v>38.237068000000001</v>
      </c>
      <c r="AH48">
        <v>39.024559000000004</v>
      </c>
      <c r="AI48">
        <v>39.808674000000003</v>
      </c>
      <c r="AJ48" s="22">
        <v>2.9000000000000001E-2</v>
      </c>
    </row>
    <row r="49" spans="1:36" x14ac:dyDescent="0.25">
      <c r="A49" t="s">
        <v>235</v>
      </c>
      <c r="B49" t="s">
        <v>2658</v>
      </c>
      <c r="C49" t="s">
        <v>2659</v>
      </c>
      <c r="D49" t="s">
        <v>319</v>
      </c>
      <c r="F49">
        <v>134.13626099999999</v>
      </c>
      <c r="G49">
        <v>137.33300800000001</v>
      </c>
      <c r="H49">
        <v>140.76547199999999</v>
      </c>
      <c r="I49">
        <v>144.39291399999999</v>
      </c>
      <c r="J49">
        <v>147.95414700000001</v>
      </c>
      <c r="K49">
        <v>151.47575399999999</v>
      </c>
      <c r="L49">
        <v>154.84176600000001</v>
      </c>
      <c r="M49">
        <v>158.12501499999999</v>
      </c>
      <c r="N49">
        <v>161.319534</v>
      </c>
      <c r="O49">
        <v>164.41667200000001</v>
      </c>
      <c r="P49">
        <v>167.44882200000001</v>
      </c>
      <c r="Q49">
        <v>170.43626399999999</v>
      </c>
      <c r="R49">
        <v>173.40171799999999</v>
      </c>
      <c r="S49">
        <v>176.06152299999999</v>
      </c>
      <c r="T49">
        <v>178.43794299999999</v>
      </c>
      <c r="U49">
        <v>180.645081</v>
      </c>
      <c r="V49">
        <v>182.766006</v>
      </c>
      <c r="W49">
        <v>184.88618500000001</v>
      </c>
      <c r="X49">
        <v>187.061127</v>
      </c>
      <c r="Y49">
        <v>189.24352999999999</v>
      </c>
      <c r="Z49">
        <v>191.35827599999999</v>
      </c>
      <c r="AA49">
        <v>193.37441999999999</v>
      </c>
      <c r="AB49">
        <v>195.29351800000001</v>
      </c>
      <c r="AC49">
        <v>197.146118</v>
      </c>
      <c r="AD49">
        <v>198.84854100000001</v>
      </c>
      <c r="AE49">
        <v>200.57328799999999</v>
      </c>
      <c r="AF49">
        <v>202.27377300000001</v>
      </c>
      <c r="AG49">
        <v>203.91918899999999</v>
      </c>
      <c r="AH49">
        <v>205.613586</v>
      </c>
      <c r="AI49">
        <v>207.31849700000001</v>
      </c>
      <c r="AJ49" s="22">
        <v>1.4999999999999999E-2</v>
      </c>
    </row>
    <row r="50" spans="1:36" x14ac:dyDescent="0.25">
      <c r="A50" t="s">
        <v>236</v>
      </c>
      <c r="B50" t="s">
        <v>2660</v>
      </c>
      <c r="C50" t="s">
        <v>2661</v>
      </c>
      <c r="D50" t="s">
        <v>319</v>
      </c>
      <c r="F50">
        <v>260.08734099999998</v>
      </c>
      <c r="G50">
        <v>260.20547499999998</v>
      </c>
      <c r="H50">
        <v>260.51043700000002</v>
      </c>
      <c r="I50">
        <v>260.944794</v>
      </c>
      <c r="J50">
        <v>261.147156</v>
      </c>
      <c r="K50">
        <v>261.23172</v>
      </c>
      <c r="L50">
        <v>261.09429899999998</v>
      </c>
      <c r="M50">
        <v>260.86370799999997</v>
      </c>
      <c r="N50">
        <v>260.52688599999999</v>
      </c>
      <c r="O50">
        <v>260.17446899999999</v>
      </c>
      <c r="P50">
        <v>259.87286399999999</v>
      </c>
      <c r="Q50">
        <v>259.778839</v>
      </c>
      <c r="R50">
        <v>259.872681</v>
      </c>
      <c r="S50">
        <v>259.784515</v>
      </c>
      <c r="T50">
        <v>259.58303799999999</v>
      </c>
      <c r="U50">
        <v>259.45300300000002</v>
      </c>
      <c r="V50">
        <v>259.53918499999997</v>
      </c>
      <c r="W50">
        <v>259.96392800000001</v>
      </c>
      <c r="X50">
        <v>260.74533100000002</v>
      </c>
      <c r="Y50">
        <v>261.833527</v>
      </c>
      <c r="Z50">
        <v>263.07385299999999</v>
      </c>
      <c r="AA50">
        <v>264.39666699999998</v>
      </c>
      <c r="AB50">
        <v>265.76910400000003</v>
      </c>
      <c r="AC50">
        <v>267.18005399999998</v>
      </c>
      <c r="AD50">
        <v>268.48425300000002</v>
      </c>
      <c r="AE50">
        <v>269.89590500000003</v>
      </c>
      <c r="AF50">
        <v>271.32650799999999</v>
      </c>
      <c r="AG50">
        <v>272.721588</v>
      </c>
      <c r="AH50">
        <v>274.21307400000001</v>
      </c>
      <c r="AI50">
        <v>275.710083</v>
      </c>
      <c r="AJ50" s="22">
        <v>2E-3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18485583.333333332</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Ships!A35</f>
        <v>10000000</v>
      </c>
      <c r="C5">
        <f t="shared" ref="C5:AF5" si="0">$B5</f>
        <v>10000000</v>
      </c>
      <c r="D5">
        <f t="shared" si="0"/>
        <v>10000000</v>
      </c>
      <c r="E5">
        <f t="shared" si="0"/>
        <v>10000000</v>
      </c>
      <c r="F5">
        <f t="shared" si="0"/>
        <v>10000000</v>
      </c>
      <c r="G5">
        <f t="shared" si="0"/>
        <v>10000000</v>
      </c>
      <c r="H5">
        <f t="shared" si="0"/>
        <v>10000000</v>
      </c>
      <c r="I5">
        <f t="shared" si="0"/>
        <v>10000000</v>
      </c>
      <c r="J5">
        <f t="shared" si="0"/>
        <v>10000000</v>
      </c>
      <c r="K5">
        <f t="shared" si="0"/>
        <v>10000000</v>
      </c>
      <c r="L5">
        <f t="shared" si="0"/>
        <v>10000000</v>
      </c>
      <c r="M5">
        <f t="shared" si="0"/>
        <v>10000000</v>
      </c>
      <c r="N5">
        <f t="shared" si="0"/>
        <v>10000000</v>
      </c>
      <c r="O5">
        <f t="shared" si="0"/>
        <v>10000000</v>
      </c>
      <c r="P5">
        <f t="shared" si="0"/>
        <v>10000000</v>
      </c>
      <c r="Q5">
        <f t="shared" si="0"/>
        <v>10000000</v>
      </c>
      <c r="R5">
        <f t="shared" si="0"/>
        <v>10000000</v>
      </c>
      <c r="S5">
        <f t="shared" si="0"/>
        <v>10000000</v>
      </c>
      <c r="T5">
        <f t="shared" si="0"/>
        <v>10000000</v>
      </c>
      <c r="U5">
        <f t="shared" si="0"/>
        <v>10000000</v>
      </c>
      <c r="V5">
        <f t="shared" si="0"/>
        <v>10000000</v>
      </c>
      <c r="W5">
        <f t="shared" si="0"/>
        <v>10000000</v>
      </c>
      <c r="X5">
        <f t="shared" si="0"/>
        <v>10000000</v>
      </c>
      <c r="Y5">
        <f t="shared" si="0"/>
        <v>10000000</v>
      </c>
      <c r="Z5">
        <f t="shared" si="0"/>
        <v>10000000</v>
      </c>
      <c r="AA5">
        <f t="shared" si="0"/>
        <v>10000000</v>
      </c>
      <c r="AB5">
        <f t="shared" si="0"/>
        <v>10000000</v>
      </c>
      <c r="AC5">
        <f t="shared" si="0"/>
        <v>10000000</v>
      </c>
      <c r="AD5">
        <f t="shared" si="0"/>
        <v>10000000</v>
      </c>
      <c r="AE5">
        <f t="shared" si="0"/>
        <v>10000000</v>
      </c>
      <c r="AF5">
        <f t="shared" si="0"/>
        <v>10000000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20122700.248297632</v>
      </c>
      <c r="C8" s="4">
        <f>C$5*('BNVP-HDVs-psgr'!C$8/'BNVP-HDVs-psgr'!C$5)</f>
        <v>20118323.631800033</v>
      </c>
      <c r="D8" s="4">
        <f>D$5*('BNVP-HDVs-psgr'!D$8/'BNVP-HDVs-psgr'!D$5)</f>
        <v>19683167.223706629</v>
      </c>
      <c r="E8" s="4">
        <f>E$5*('BNVP-HDVs-psgr'!E$8/'BNVP-HDVs-psgr'!E$5)</f>
        <v>19300094.979662783</v>
      </c>
      <c r="F8" s="4">
        <f>F$5*('BNVP-HDVs-psgr'!F$8/'BNVP-HDVs-psgr'!F$5)</f>
        <v>18913150.78918232</v>
      </c>
      <c r="G8" s="4">
        <f>G$5*('BNVP-HDVs-psgr'!G$8/'BNVP-HDVs-psgr'!G$5)</f>
        <v>18512639.65560348</v>
      </c>
      <c r="H8" s="4">
        <f>H$5*('BNVP-HDVs-psgr'!H$8/'BNVP-HDVs-psgr'!H$5)</f>
        <v>18160786.573846262</v>
      </c>
      <c r="I8" s="4">
        <f>I$5*('BNVP-HDVs-psgr'!I$8/'BNVP-HDVs-psgr'!I$5)</f>
        <v>17836975.927878853</v>
      </c>
      <c r="J8" s="4">
        <f>J$5*('BNVP-HDVs-psgr'!J$8/'BNVP-HDVs-psgr'!J$5)</f>
        <v>17528114.216347482</v>
      </c>
      <c r="K8" s="4">
        <f>K$5*('BNVP-HDVs-psgr'!K$8/'BNVP-HDVs-psgr'!K$5)</f>
        <v>17233820.432638668</v>
      </c>
      <c r="L8" s="4">
        <f>L$5*('BNVP-HDVs-psgr'!L$8/'BNVP-HDVs-psgr'!L$5)</f>
        <v>16953260.817554355</v>
      </c>
      <c r="M8" s="4">
        <f>M$5*('BNVP-HDVs-psgr'!M$8/'BNVP-HDVs-psgr'!M$5)</f>
        <v>16686209.566709328</v>
      </c>
      <c r="N8" s="4">
        <f>N$5*('BNVP-HDVs-psgr'!N$8/'BNVP-HDVs-psgr'!N$5)</f>
        <v>16430476.365027349</v>
      </c>
      <c r="O8" s="4">
        <f>O$5*('BNVP-HDVs-psgr'!O$8/'BNVP-HDVs-psgr'!O$5)</f>
        <v>16188466.268137243</v>
      </c>
      <c r="P8" s="4">
        <f>P$5*('BNVP-HDVs-psgr'!P$8/'BNVP-HDVs-psgr'!P$5)</f>
        <v>15950941.251142725</v>
      </c>
      <c r="Q8" s="4">
        <f>Q$5*('BNVP-HDVs-psgr'!Q$8/'BNVP-HDVs-psgr'!Q$5)</f>
        <v>15723197.95285324</v>
      </c>
      <c r="R8" s="4">
        <f>R$5*('BNVP-HDVs-psgr'!R$8/'BNVP-HDVs-psgr'!R$5)</f>
        <v>15506277.837922191</v>
      </c>
      <c r="S8" s="4">
        <f>S$5*('BNVP-HDVs-psgr'!S$8/'BNVP-HDVs-psgr'!S$5)</f>
        <v>15299395.97340155</v>
      </c>
      <c r="T8" s="4">
        <f>T$5*('BNVP-HDVs-psgr'!T$8/'BNVP-HDVs-psgr'!T$5)</f>
        <v>15102128.052977853</v>
      </c>
      <c r="U8" s="4">
        <f>U$5*('BNVP-HDVs-psgr'!U$8/'BNVP-HDVs-psgr'!U$5)</f>
        <v>14914224.280028379</v>
      </c>
      <c r="V8" s="4">
        <f>V$5*('BNVP-HDVs-psgr'!V$8/'BNVP-HDVs-psgr'!V$5)</f>
        <v>14734607.606751764</v>
      </c>
      <c r="W8" s="4">
        <f>W$5*('BNVP-HDVs-psgr'!W$8/'BNVP-HDVs-psgr'!W$5)</f>
        <v>14563644.391649567</v>
      </c>
      <c r="X8" s="4">
        <f>X$5*('BNVP-HDVs-psgr'!X$8/'BNVP-HDVs-psgr'!X$5)</f>
        <v>14400580.733909244</v>
      </c>
      <c r="Y8" s="4">
        <f>Y$5*('BNVP-HDVs-psgr'!Y$8/'BNVP-HDVs-psgr'!Y$5)</f>
        <v>14245065.51628164</v>
      </c>
      <c r="Z8" s="4">
        <f>Z$5*('BNVP-HDVs-psgr'!Z$8/'BNVP-HDVs-psgr'!Z$5)</f>
        <v>14096895.889583597</v>
      </c>
      <c r="AA8" s="4">
        <f>AA$5*('BNVP-HDVs-psgr'!AA$8/'BNVP-HDVs-psgr'!AA$5)</f>
        <v>13955659.478585638</v>
      </c>
      <c r="AB8" s="4">
        <f>AB$5*('BNVP-HDVs-psgr'!AB$8/'BNVP-HDVs-psgr'!AB$5)</f>
        <v>13820952.440293375</v>
      </c>
      <c r="AC8" s="4">
        <f>AC$5*('BNVP-HDVs-psgr'!AC$8/'BNVP-HDVs-psgr'!AC$5)</f>
        <v>13692633.752075778</v>
      </c>
      <c r="AD8" s="4">
        <f>AD$5*('BNVP-HDVs-psgr'!AD$8/'BNVP-HDVs-psgr'!AD$5)</f>
        <v>13570242.08602521</v>
      </c>
      <c r="AE8" s="4">
        <f>AE$5*('BNVP-HDVs-psgr'!AE$8/'BNVP-HDVs-psgr'!AE$5)</f>
        <v>13453695.515811371</v>
      </c>
      <c r="AF8" s="4">
        <f>AF$5*('BNVP-HDVs-psgr'!AF$8/'BNVP-HDVs-psgr'!AF$5)</f>
        <v>13337261.201583989</v>
      </c>
      <c r="AG8" s="4"/>
      <c r="AH8" s="4"/>
      <c r="AI8" s="4"/>
      <c r="AJ8" s="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B4*(Motorbikes!$B$19/Motorbikes!$B$20)</f>
        <v>13157.391090569377</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s="10">
        <f>AVERAGE(Motorbikes!C3:C12)</f>
        <v>8980</v>
      </c>
      <c r="C4">
        <f>$B4</f>
        <v>8980</v>
      </c>
      <c r="D4">
        <f t="shared" ref="D4:AF4" si="0">$B4</f>
        <v>8980</v>
      </c>
      <c r="E4">
        <f t="shared" si="0"/>
        <v>8980</v>
      </c>
      <c r="F4">
        <f t="shared" si="0"/>
        <v>8980</v>
      </c>
      <c r="G4">
        <f t="shared" si="0"/>
        <v>8980</v>
      </c>
      <c r="H4">
        <f t="shared" si="0"/>
        <v>8980</v>
      </c>
      <c r="I4">
        <f t="shared" si="0"/>
        <v>8980</v>
      </c>
      <c r="J4">
        <f t="shared" si="0"/>
        <v>8980</v>
      </c>
      <c r="K4">
        <f t="shared" si="0"/>
        <v>8980</v>
      </c>
      <c r="L4">
        <f t="shared" si="0"/>
        <v>8980</v>
      </c>
      <c r="M4">
        <f t="shared" si="0"/>
        <v>8980</v>
      </c>
      <c r="N4">
        <f t="shared" si="0"/>
        <v>8980</v>
      </c>
      <c r="O4">
        <f t="shared" si="0"/>
        <v>8980</v>
      </c>
      <c r="P4">
        <f t="shared" si="0"/>
        <v>8980</v>
      </c>
      <c r="Q4">
        <f t="shared" si="0"/>
        <v>8980</v>
      </c>
      <c r="R4">
        <f t="shared" si="0"/>
        <v>8980</v>
      </c>
      <c r="S4">
        <f t="shared" si="0"/>
        <v>8980</v>
      </c>
      <c r="T4">
        <f t="shared" si="0"/>
        <v>8980</v>
      </c>
      <c r="U4">
        <f t="shared" si="0"/>
        <v>8980</v>
      </c>
      <c r="V4">
        <f t="shared" si="0"/>
        <v>8980</v>
      </c>
      <c r="W4">
        <f t="shared" si="0"/>
        <v>8980</v>
      </c>
      <c r="X4">
        <f t="shared" si="0"/>
        <v>8980</v>
      </c>
      <c r="Y4">
        <f t="shared" si="0"/>
        <v>8980</v>
      </c>
      <c r="Z4">
        <f t="shared" si="0"/>
        <v>8980</v>
      </c>
      <c r="AA4">
        <f t="shared" si="0"/>
        <v>8980</v>
      </c>
      <c r="AB4">
        <f t="shared" si="0"/>
        <v>8980</v>
      </c>
      <c r="AC4">
        <f t="shared" si="0"/>
        <v>8980</v>
      </c>
      <c r="AD4">
        <f t="shared" si="0"/>
        <v>8980</v>
      </c>
      <c r="AE4">
        <f t="shared" si="0"/>
        <v>8980</v>
      </c>
      <c r="AF4">
        <f t="shared" si="0"/>
        <v>8980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1F22C-40CC-4706-ACD8-A8BBC04200FF}">
  <dimension ref="A1:AH4409"/>
  <sheetViews>
    <sheetView topLeftCell="B7" workbookViewId="0">
      <selection activeCell="AJ42" sqref="AJ42"/>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1628</v>
      </c>
      <c r="B10" s="84" t="s">
        <v>1629</v>
      </c>
      <c r="AG10" s="85" t="s">
        <v>1522</v>
      </c>
    </row>
    <row r="11" spans="1:33" ht="15" customHeight="1" x14ac:dyDescent="0.25">
      <c r="B11" s="80" t="s">
        <v>1630</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1526</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1631</v>
      </c>
    </row>
    <row r="16" spans="1:33" ht="15" customHeight="1" x14ac:dyDescent="0.25">
      <c r="B16" s="35" t="s">
        <v>1529</v>
      </c>
    </row>
    <row r="17" spans="1:33" ht="15" customHeight="1" x14ac:dyDescent="0.25">
      <c r="A17" s="83" t="s">
        <v>1632</v>
      </c>
      <c r="B17" s="88" t="s">
        <v>1531</v>
      </c>
      <c r="C17" s="92">
        <f>'AEO 2022 39 Raw'!F8</f>
        <v>115.309105</v>
      </c>
      <c r="D17" s="92">
        <f>'AEO 2022 39 Raw'!G8</f>
        <v>112.08167299999999</v>
      </c>
      <c r="E17" s="92">
        <f>'AEO 2022 39 Raw'!H8</f>
        <v>108.799561</v>
      </c>
      <c r="F17" s="92">
        <f>'AEO 2022 39 Raw'!I8</f>
        <v>105.485443</v>
      </c>
      <c r="G17" s="92">
        <f>'AEO 2022 39 Raw'!J8</f>
        <v>102.073494</v>
      </c>
      <c r="H17" s="92">
        <f>'AEO 2022 39 Raw'!K8</f>
        <v>98.632080000000002</v>
      </c>
      <c r="I17" s="92">
        <f>'AEO 2022 39 Raw'!L8</f>
        <v>95.168364999999994</v>
      </c>
      <c r="J17" s="92">
        <f>'AEO 2022 39 Raw'!M8</f>
        <v>91.724007</v>
      </c>
      <c r="K17" s="92">
        <f>'AEO 2022 39 Raw'!N8</f>
        <v>88.284615000000002</v>
      </c>
      <c r="L17" s="92">
        <f>'AEO 2022 39 Raw'!O8</f>
        <v>84.925658999999996</v>
      </c>
      <c r="M17" s="92">
        <f>'AEO 2022 39 Raw'!P8</f>
        <v>81.673439000000002</v>
      </c>
      <c r="N17" s="92">
        <f>'AEO 2022 39 Raw'!Q8</f>
        <v>78.628928999999999</v>
      </c>
      <c r="O17" s="92">
        <f>'AEO 2022 39 Raw'!R8</f>
        <v>75.756859000000006</v>
      </c>
      <c r="P17" s="92">
        <f>'AEO 2022 39 Raw'!S8</f>
        <v>72.991859000000005</v>
      </c>
      <c r="Q17" s="92">
        <f>'AEO 2022 39 Raw'!T8</f>
        <v>70.373169000000004</v>
      </c>
      <c r="R17" s="92">
        <f>'AEO 2022 39 Raw'!U8</f>
        <v>67.965141000000003</v>
      </c>
      <c r="S17" s="92">
        <f>'AEO 2022 39 Raw'!V8</f>
        <v>65.821838</v>
      </c>
      <c r="T17" s="92">
        <f>'AEO 2022 39 Raw'!W8</f>
        <v>63.979008</v>
      </c>
      <c r="U17" s="92">
        <f>'AEO 2022 39 Raw'!X8</f>
        <v>62.405762000000003</v>
      </c>
      <c r="V17" s="92">
        <f>'AEO 2022 39 Raw'!Y8</f>
        <v>61.097900000000003</v>
      </c>
      <c r="W17" s="92">
        <f>'AEO 2022 39 Raw'!Z8</f>
        <v>59.994438000000002</v>
      </c>
      <c r="X17" s="92">
        <f>'AEO 2022 39 Raw'!AA8</f>
        <v>59.061726</v>
      </c>
      <c r="Y17" s="92">
        <f>'AEO 2022 39 Raw'!AB8</f>
        <v>58.263568999999997</v>
      </c>
      <c r="Z17" s="92">
        <f>'AEO 2022 39 Raw'!AC8</f>
        <v>57.564259</v>
      </c>
      <c r="AA17" s="92">
        <f>'AEO 2022 39 Raw'!AD8</f>
        <v>56.911022000000003</v>
      </c>
      <c r="AB17" s="92">
        <f>'AEO 2022 39 Raw'!AE8</f>
        <v>56.330761000000003</v>
      </c>
      <c r="AC17" s="92">
        <f>'AEO 2022 39 Raw'!AF8</f>
        <v>55.789394000000001</v>
      </c>
      <c r="AD17" s="92">
        <f>'AEO 2022 39 Raw'!AG8</f>
        <v>55.268196000000003</v>
      </c>
      <c r="AE17" s="92">
        <f>'AEO 2022 39 Raw'!AH8</f>
        <v>54.786282</v>
      </c>
      <c r="AF17" s="92">
        <f>'AEO 2022 39 Raw'!AI8</f>
        <v>54.308028999999998</v>
      </c>
      <c r="AG17" s="95">
        <f>'AEO 2022 39 Raw'!AJ8</f>
        <v>-2.5999999999999999E-2</v>
      </c>
    </row>
    <row r="18" spans="1:33" ht="15" customHeight="1" x14ac:dyDescent="0.25">
      <c r="A18" s="83" t="s">
        <v>1633</v>
      </c>
      <c r="B18" s="88" t="s">
        <v>1533</v>
      </c>
      <c r="C18" s="92">
        <f>'AEO 2022 39 Raw'!F9</f>
        <v>0.54955500000000002</v>
      </c>
      <c r="D18" s="92">
        <f>'AEO 2022 39 Raw'!G9</f>
        <v>0.51476699999999997</v>
      </c>
      <c r="E18" s="92">
        <f>'AEO 2022 39 Raw'!H9</f>
        <v>0.48099199999999998</v>
      </c>
      <c r="F18" s="92">
        <f>'AEO 2022 39 Raw'!I9</f>
        <v>0.44808100000000001</v>
      </c>
      <c r="G18" s="92">
        <f>'AEO 2022 39 Raw'!J9</f>
        <v>0.41580899999999998</v>
      </c>
      <c r="H18" s="92">
        <f>'AEO 2022 39 Raw'!K9</f>
        <v>0.38399100000000003</v>
      </c>
      <c r="I18" s="92">
        <f>'AEO 2022 39 Raw'!L9</f>
        <v>0.35262399999999999</v>
      </c>
      <c r="J18" s="92">
        <f>'AEO 2022 39 Raw'!M9</f>
        <v>0.321384</v>
      </c>
      <c r="K18" s="92">
        <f>'AEO 2022 39 Raw'!N9</f>
        <v>0.29009400000000002</v>
      </c>
      <c r="L18" s="92">
        <f>'AEO 2022 39 Raw'!O9</f>
        <v>0.259631</v>
      </c>
      <c r="M18" s="92">
        <f>'AEO 2022 39 Raw'!P9</f>
        <v>0.230735</v>
      </c>
      <c r="N18" s="92">
        <f>'AEO 2022 39 Raw'!Q9</f>
        <v>0.203157</v>
      </c>
      <c r="O18" s="92">
        <f>'AEO 2022 39 Raw'!R9</f>
        <v>0.17755899999999999</v>
      </c>
      <c r="P18" s="92">
        <f>'AEO 2022 39 Raw'!S9</f>
        <v>0.15440799999999999</v>
      </c>
      <c r="Q18" s="92">
        <f>'AEO 2022 39 Raw'!T9</f>
        <v>0.13404199999999999</v>
      </c>
      <c r="R18" s="92">
        <f>'AEO 2022 39 Raw'!U9</f>
        <v>0.116926</v>
      </c>
      <c r="S18" s="92">
        <f>'AEO 2022 39 Raw'!V9</f>
        <v>0.10287300000000001</v>
      </c>
      <c r="T18" s="92">
        <f>'AEO 2022 39 Raw'!W9</f>
        <v>9.1671000000000002E-2</v>
      </c>
      <c r="U18" s="92">
        <f>'AEO 2022 39 Raw'!X9</f>
        <v>8.3354999999999999E-2</v>
      </c>
      <c r="V18" s="92">
        <f>'AEO 2022 39 Raw'!Y9</f>
        <v>7.7130000000000004E-2</v>
      </c>
      <c r="W18" s="92">
        <f>'AEO 2022 39 Raw'!Z9</f>
        <v>7.1486999999999995E-2</v>
      </c>
      <c r="X18" s="92">
        <f>'AEO 2022 39 Raw'!AA9</f>
        <v>6.6416000000000003E-2</v>
      </c>
      <c r="Y18" s="92">
        <f>'AEO 2022 39 Raw'!AB9</f>
        <v>6.1850000000000002E-2</v>
      </c>
      <c r="Z18" s="92">
        <f>'AEO 2022 39 Raw'!AC9</f>
        <v>5.7623000000000001E-2</v>
      </c>
      <c r="AA18" s="92">
        <f>'AEO 2022 39 Raw'!AD9</f>
        <v>5.3690000000000002E-2</v>
      </c>
      <c r="AB18" s="92">
        <f>'AEO 2022 39 Raw'!AE9</f>
        <v>5.0029999999999998E-2</v>
      </c>
      <c r="AC18" s="92">
        <f>'AEO 2022 39 Raw'!AF9</f>
        <v>4.6623999999999999E-2</v>
      </c>
      <c r="AD18" s="92">
        <f>'AEO 2022 39 Raw'!AG9</f>
        <v>4.3454E-2</v>
      </c>
      <c r="AE18" s="92">
        <f>'AEO 2022 39 Raw'!AH9</f>
        <v>4.0503999999999998E-2</v>
      </c>
      <c r="AF18" s="92">
        <f>'AEO 2022 39 Raw'!AI9</f>
        <v>3.7759000000000001E-2</v>
      </c>
      <c r="AG18" s="95">
        <f>'AEO 2022 39 Raw'!AJ9</f>
        <v>-8.7999999999999995E-2</v>
      </c>
    </row>
    <row r="19" spans="1:33" ht="15" customHeight="1" x14ac:dyDescent="0.25">
      <c r="A19" s="83" t="s">
        <v>1634</v>
      </c>
      <c r="B19" s="88" t="s">
        <v>1535</v>
      </c>
      <c r="C19" s="92">
        <f>'AEO 2022 39 Raw'!F10</f>
        <v>115.85865800000001</v>
      </c>
      <c r="D19" s="92">
        <f>'AEO 2022 39 Raw'!G10</f>
        <v>112.59644299999999</v>
      </c>
      <c r="E19" s="92">
        <f>'AEO 2022 39 Raw'!H10</f>
        <v>109.280556</v>
      </c>
      <c r="F19" s="92">
        <f>'AEO 2022 39 Raw'!I10</f>
        <v>105.933525</v>
      </c>
      <c r="G19" s="92">
        <f>'AEO 2022 39 Raw'!J10</f>
        <v>102.489304</v>
      </c>
      <c r="H19" s="92">
        <f>'AEO 2022 39 Raw'!K10</f>
        <v>99.016068000000004</v>
      </c>
      <c r="I19" s="92">
        <f>'AEO 2022 39 Raw'!L10</f>
        <v>95.520988000000003</v>
      </c>
      <c r="J19" s="92">
        <f>'AEO 2022 39 Raw'!M10</f>
        <v>92.045387000000005</v>
      </c>
      <c r="K19" s="92">
        <f>'AEO 2022 39 Raw'!N10</f>
        <v>88.574707000000004</v>
      </c>
      <c r="L19" s="92">
        <f>'AEO 2022 39 Raw'!O10</f>
        <v>85.185287000000002</v>
      </c>
      <c r="M19" s="92">
        <f>'AEO 2022 39 Raw'!P10</f>
        <v>81.904174999999995</v>
      </c>
      <c r="N19" s="92">
        <f>'AEO 2022 39 Raw'!Q10</f>
        <v>78.832085000000006</v>
      </c>
      <c r="O19" s="92">
        <f>'AEO 2022 39 Raw'!R10</f>
        <v>75.934417999999994</v>
      </c>
      <c r="P19" s="92">
        <f>'AEO 2022 39 Raw'!S10</f>
        <v>73.146270999999999</v>
      </c>
      <c r="Q19" s="92">
        <f>'AEO 2022 39 Raw'!T10</f>
        <v>70.507210000000001</v>
      </c>
      <c r="R19" s="92">
        <f>'AEO 2022 39 Raw'!U10</f>
        <v>68.082069000000004</v>
      </c>
      <c r="S19" s="92">
        <f>'AEO 2022 39 Raw'!V10</f>
        <v>65.924712999999997</v>
      </c>
      <c r="T19" s="92">
        <f>'AEO 2022 39 Raw'!W10</f>
        <v>64.070678999999998</v>
      </c>
      <c r="U19" s="92">
        <f>'AEO 2022 39 Raw'!X10</f>
        <v>62.489117</v>
      </c>
      <c r="V19" s="92">
        <f>'AEO 2022 39 Raw'!Y10</f>
        <v>61.17503</v>
      </c>
      <c r="W19" s="92">
        <f>'AEO 2022 39 Raw'!Z10</f>
        <v>60.065925999999997</v>
      </c>
      <c r="X19" s="92">
        <f>'AEO 2022 39 Raw'!AA10</f>
        <v>59.128143000000001</v>
      </c>
      <c r="Y19" s="92">
        <f>'AEO 2022 39 Raw'!AB10</f>
        <v>58.325420000000001</v>
      </c>
      <c r="Z19" s="92">
        <f>'AEO 2022 39 Raw'!AC10</f>
        <v>57.621879999999997</v>
      </c>
      <c r="AA19" s="92">
        <f>'AEO 2022 39 Raw'!AD10</f>
        <v>56.964709999999997</v>
      </c>
      <c r="AB19" s="92">
        <f>'AEO 2022 39 Raw'!AE10</f>
        <v>56.380791000000002</v>
      </c>
      <c r="AC19" s="92">
        <f>'AEO 2022 39 Raw'!AF10</f>
        <v>55.836018000000003</v>
      </c>
      <c r="AD19" s="92">
        <f>'AEO 2022 39 Raw'!AG10</f>
        <v>55.311649000000003</v>
      </c>
      <c r="AE19" s="92">
        <f>'AEO 2022 39 Raw'!AH10</f>
        <v>54.826785999999998</v>
      </c>
      <c r="AF19" s="92">
        <f>'AEO 2022 39 Raw'!AI10</f>
        <v>54.345787000000001</v>
      </c>
      <c r="AG19" s="95">
        <f>'AEO 2022 39 Raw'!AJ10</f>
        <v>-2.5999999999999999E-2</v>
      </c>
    </row>
    <row r="20" spans="1:33" ht="15" customHeight="1" x14ac:dyDescent="0.25">
      <c r="C20" s="92"/>
      <c r="D20" s="92"/>
      <c r="E20" s="92"/>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5"/>
    </row>
    <row r="21" spans="1:33" ht="15" customHeight="1" x14ac:dyDescent="0.25">
      <c r="B21" s="35" t="s">
        <v>1536</v>
      </c>
      <c r="C21" s="92"/>
      <c r="D21" s="92"/>
      <c r="E21" s="92"/>
      <c r="F21" s="92"/>
      <c r="G21" s="92"/>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5"/>
    </row>
    <row r="22" spans="1:33" ht="15" customHeight="1" x14ac:dyDescent="0.25">
      <c r="A22" s="83" t="s">
        <v>1635</v>
      </c>
      <c r="B22" s="88" t="s">
        <v>1538</v>
      </c>
      <c r="C22" s="92">
        <f>'AEO 2022 39 Raw'!F12</f>
        <v>4.4975360000000002</v>
      </c>
      <c r="D22" s="92">
        <f>'AEO 2022 39 Raw'!G12</f>
        <v>4.3282879999999997</v>
      </c>
      <c r="E22" s="92">
        <f>'AEO 2022 39 Raw'!H12</f>
        <v>4.1459820000000001</v>
      </c>
      <c r="F22" s="92">
        <f>'AEO 2022 39 Raw'!I12</f>
        <v>3.9485730000000001</v>
      </c>
      <c r="G22" s="92">
        <f>'AEO 2022 39 Raw'!J12</f>
        <v>3.7342219999999999</v>
      </c>
      <c r="H22" s="92">
        <f>'AEO 2022 39 Raw'!K12</f>
        <v>3.5045929999999998</v>
      </c>
      <c r="I22" s="92">
        <f>'AEO 2022 39 Raw'!L12</f>
        <v>3.2617050000000001</v>
      </c>
      <c r="J22" s="92">
        <f>'AEO 2022 39 Raw'!M12</f>
        <v>3.0099670000000001</v>
      </c>
      <c r="K22" s="92">
        <f>'AEO 2022 39 Raw'!N12</f>
        <v>2.7531430000000001</v>
      </c>
      <c r="L22" s="92">
        <f>'AEO 2022 39 Raw'!O12</f>
        <v>2.5001090000000001</v>
      </c>
      <c r="M22" s="92">
        <f>'AEO 2022 39 Raw'!P12</f>
        <v>2.2587820000000001</v>
      </c>
      <c r="N22" s="92">
        <f>'AEO 2022 39 Raw'!Q12</f>
        <v>2.0344609999999999</v>
      </c>
      <c r="O22" s="92">
        <f>'AEO 2022 39 Raw'!R12</f>
        <v>1.8321289999999999</v>
      </c>
      <c r="P22" s="92">
        <f>'AEO 2022 39 Raw'!S12</f>
        <v>1.650488</v>
      </c>
      <c r="Q22" s="92">
        <f>'AEO 2022 39 Raw'!T12</f>
        <v>1.491431</v>
      </c>
      <c r="R22" s="92">
        <f>'AEO 2022 39 Raw'!U12</f>
        <v>1.3592390000000001</v>
      </c>
      <c r="S22" s="92">
        <f>'AEO 2022 39 Raw'!V12</f>
        <v>1.254435</v>
      </c>
      <c r="T22" s="92">
        <f>'AEO 2022 39 Raw'!W12</f>
        <v>1.169816</v>
      </c>
      <c r="U22" s="92">
        <f>'AEO 2022 39 Raw'!X12</f>
        <v>1.104025</v>
      </c>
      <c r="V22" s="92">
        <f>'AEO 2022 39 Raw'!Y12</f>
        <v>1.0539620000000001</v>
      </c>
      <c r="W22" s="92">
        <f>'AEO 2022 39 Raw'!Z12</f>
        <v>1.012454</v>
      </c>
      <c r="X22" s="92">
        <f>'AEO 2022 39 Raw'!AA12</f>
        <v>0.97662499999999997</v>
      </c>
      <c r="Y22" s="92">
        <f>'AEO 2022 39 Raw'!AB12</f>
        <v>0.94521200000000005</v>
      </c>
      <c r="Z22" s="92">
        <f>'AEO 2022 39 Raw'!AC12</f>
        <v>0.91759599999999997</v>
      </c>
      <c r="AA22" s="92">
        <f>'AEO 2022 39 Raw'!AD12</f>
        <v>0.891625</v>
      </c>
      <c r="AB22" s="92">
        <f>'AEO 2022 39 Raw'!AE12</f>
        <v>0.86783200000000005</v>
      </c>
      <c r="AC22" s="92">
        <f>'AEO 2022 39 Raw'!AF12</f>
        <v>0.84561399999999998</v>
      </c>
      <c r="AD22" s="92">
        <f>'AEO 2022 39 Raw'!AG12</f>
        <v>0.82461300000000004</v>
      </c>
      <c r="AE22" s="92">
        <f>'AEO 2022 39 Raw'!AH12</f>
        <v>0.80513000000000001</v>
      </c>
      <c r="AF22" s="92">
        <f>'AEO 2022 39 Raw'!AI12</f>
        <v>0.78630699999999998</v>
      </c>
      <c r="AG22" s="95">
        <f>'AEO 2022 39 Raw'!AJ12</f>
        <v>-5.8000000000000003E-2</v>
      </c>
    </row>
    <row r="23" spans="1:33" ht="15" customHeight="1" x14ac:dyDescent="0.25">
      <c r="A23" s="83" t="s">
        <v>1636</v>
      </c>
      <c r="B23" s="88" t="s">
        <v>1540</v>
      </c>
      <c r="C23" s="92">
        <f>'AEO 2022 39 Raw'!F13</f>
        <v>0.19994300000000001</v>
      </c>
      <c r="D23" s="92">
        <f>'AEO 2022 39 Raw'!G13</f>
        <v>0.195351</v>
      </c>
      <c r="E23" s="92">
        <f>'AEO 2022 39 Raw'!H13</f>
        <v>0.190271</v>
      </c>
      <c r="F23" s="92">
        <f>'AEO 2022 39 Raw'!I13</f>
        <v>0.18446799999999999</v>
      </c>
      <c r="G23" s="92">
        <f>'AEO 2022 39 Raw'!J13</f>
        <v>0.17801800000000001</v>
      </c>
      <c r="H23" s="92">
        <f>'AEO 2022 39 Raw'!K13</f>
        <v>0.17077300000000001</v>
      </c>
      <c r="I23" s="92">
        <f>'AEO 2022 39 Raw'!L13</f>
        <v>0.162686</v>
      </c>
      <c r="J23" s="92">
        <f>'AEO 2022 39 Raw'!M13</f>
        <v>0.15362100000000001</v>
      </c>
      <c r="K23" s="92">
        <f>'AEO 2022 39 Raw'!N13</f>
        <v>0.143627</v>
      </c>
      <c r="L23" s="92">
        <f>'AEO 2022 39 Raw'!O13</f>
        <v>0.13288900000000001</v>
      </c>
      <c r="M23" s="92">
        <f>'AEO 2022 39 Raw'!P13</f>
        <v>0.121687</v>
      </c>
      <c r="N23" s="92">
        <f>'AEO 2022 39 Raw'!Q13</f>
        <v>0.11032</v>
      </c>
      <c r="O23" s="92">
        <f>'AEO 2022 39 Raw'!R13</f>
        <v>9.9067000000000002E-2</v>
      </c>
      <c r="P23" s="92">
        <f>'AEO 2022 39 Raw'!S13</f>
        <v>8.8153999999999996E-2</v>
      </c>
      <c r="Q23" s="92">
        <f>'AEO 2022 39 Raw'!T13</f>
        <v>7.7871999999999997E-2</v>
      </c>
      <c r="R23" s="92">
        <f>'AEO 2022 39 Raw'!U13</f>
        <v>6.8597000000000005E-2</v>
      </c>
      <c r="S23" s="92">
        <f>'AEO 2022 39 Raw'!V13</f>
        <v>6.0506999999999998E-2</v>
      </c>
      <c r="T23" s="92">
        <f>'AEO 2022 39 Raw'!W13</f>
        <v>5.4038000000000003E-2</v>
      </c>
      <c r="U23" s="92">
        <f>'AEO 2022 39 Raw'!X13</f>
        <v>4.8723000000000002E-2</v>
      </c>
      <c r="V23" s="92">
        <f>'AEO 2022 39 Raw'!Y13</f>
        <v>4.4741999999999997E-2</v>
      </c>
      <c r="W23" s="92">
        <f>'AEO 2022 39 Raw'!Z13</f>
        <v>4.1744999999999997E-2</v>
      </c>
      <c r="X23" s="92">
        <f>'AEO 2022 39 Raw'!AA13</f>
        <v>3.9503000000000003E-2</v>
      </c>
      <c r="Y23" s="92">
        <f>'AEO 2022 39 Raw'!AB13</f>
        <v>3.7830999999999997E-2</v>
      </c>
      <c r="Z23" s="92">
        <f>'AEO 2022 39 Raw'!AC13</f>
        <v>3.6459999999999999E-2</v>
      </c>
      <c r="AA23" s="92">
        <f>'AEO 2022 39 Raw'!AD13</f>
        <v>3.5392E-2</v>
      </c>
      <c r="AB23" s="92">
        <f>'AEO 2022 39 Raw'!AE13</f>
        <v>3.4458999999999997E-2</v>
      </c>
      <c r="AC23" s="92">
        <f>'AEO 2022 39 Raw'!AF13</f>
        <v>3.3607999999999999E-2</v>
      </c>
      <c r="AD23" s="92">
        <f>'AEO 2022 39 Raw'!AG13</f>
        <v>3.2805000000000001E-2</v>
      </c>
      <c r="AE23" s="92">
        <f>'AEO 2022 39 Raw'!AH13</f>
        <v>3.2107999999999998E-2</v>
      </c>
      <c r="AF23" s="92">
        <f>'AEO 2022 39 Raw'!AI13</f>
        <v>3.1428999999999999E-2</v>
      </c>
      <c r="AG23" s="95">
        <f>'AEO 2022 39 Raw'!AJ13</f>
        <v>-6.2E-2</v>
      </c>
    </row>
    <row r="24" spans="1:33" ht="15" customHeight="1" x14ac:dyDescent="0.25">
      <c r="A24" s="83" t="s">
        <v>1637</v>
      </c>
      <c r="B24" s="88" t="s">
        <v>1542</v>
      </c>
      <c r="C24" s="92">
        <f>'AEO 2022 39 Raw'!F14</f>
        <v>0.13844799999999999</v>
      </c>
      <c r="D24" s="92">
        <f>'AEO 2022 39 Raw'!G14</f>
        <v>0.16100400000000001</v>
      </c>
      <c r="E24" s="92">
        <f>'AEO 2022 39 Raw'!H14</f>
        <v>0.18390100000000001</v>
      </c>
      <c r="F24" s="92">
        <f>'AEO 2022 39 Raw'!I14</f>
        <v>0.20694499999999999</v>
      </c>
      <c r="G24" s="92">
        <f>'AEO 2022 39 Raw'!J14</f>
        <v>0.22786899999999999</v>
      </c>
      <c r="H24" s="92">
        <f>'AEO 2022 39 Raw'!K14</f>
        <v>0.24752099999999999</v>
      </c>
      <c r="I24" s="92">
        <f>'AEO 2022 39 Raw'!L14</f>
        <v>0.26579700000000001</v>
      </c>
      <c r="J24" s="92">
        <f>'AEO 2022 39 Raw'!M14</f>
        <v>0.28323799999999999</v>
      </c>
      <c r="K24" s="92">
        <f>'AEO 2022 39 Raw'!N14</f>
        <v>0.30007</v>
      </c>
      <c r="L24" s="92">
        <f>'AEO 2022 39 Raw'!O14</f>
        <v>0.316521</v>
      </c>
      <c r="M24" s="92">
        <f>'AEO 2022 39 Raw'!P14</f>
        <v>0.33248899999999998</v>
      </c>
      <c r="N24" s="92">
        <f>'AEO 2022 39 Raw'!Q14</f>
        <v>0.35017399999999999</v>
      </c>
      <c r="O24" s="92">
        <f>'AEO 2022 39 Raw'!R14</f>
        <v>0.36840200000000001</v>
      </c>
      <c r="P24" s="92">
        <f>'AEO 2022 39 Raw'!S14</f>
        <v>0.386042</v>
      </c>
      <c r="Q24" s="92">
        <f>'AEO 2022 39 Raw'!T14</f>
        <v>0.40351799999999999</v>
      </c>
      <c r="R24" s="92">
        <f>'AEO 2022 39 Raw'!U14</f>
        <v>0.421097</v>
      </c>
      <c r="S24" s="92">
        <f>'AEO 2022 39 Raw'!V14</f>
        <v>0.43924999999999997</v>
      </c>
      <c r="T24" s="92">
        <f>'AEO 2022 39 Raw'!W14</f>
        <v>0.45860699999999999</v>
      </c>
      <c r="U24" s="92">
        <f>'AEO 2022 39 Raw'!X14</f>
        <v>0.47881000000000001</v>
      </c>
      <c r="V24" s="92">
        <f>'AEO 2022 39 Raw'!Y14</f>
        <v>0.50045799999999996</v>
      </c>
      <c r="W24" s="92">
        <f>'AEO 2022 39 Raw'!Z14</f>
        <v>0.52275799999999994</v>
      </c>
      <c r="X24" s="92">
        <f>'AEO 2022 39 Raw'!AA14</f>
        <v>0.54586299999999999</v>
      </c>
      <c r="Y24" s="92">
        <f>'AEO 2022 39 Raw'!AB14</f>
        <v>0.56961799999999996</v>
      </c>
      <c r="Z24" s="92">
        <f>'AEO 2022 39 Raw'!AC14</f>
        <v>0.59409299999999998</v>
      </c>
      <c r="AA24" s="92">
        <f>'AEO 2022 39 Raw'!AD14</f>
        <v>0.61792800000000003</v>
      </c>
      <c r="AB24" s="92">
        <f>'AEO 2022 39 Raw'!AE14</f>
        <v>0.64264299999999996</v>
      </c>
      <c r="AC24" s="92">
        <f>'AEO 2022 39 Raw'!AF14</f>
        <v>0.66742400000000002</v>
      </c>
      <c r="AD24" s="92">
        <f>'AEO 2022 39 Raw'!AG14</f>
        <v>0.69175399999999998</v>
      </c>
      <c r="AE24" s="92">
        <f>'AEO 2022 39 Raw'!AH14</f>
        <v>0.71638400000000002</v>
      </c>
      <c r="AF24" s="92">
        <f>'AEO 2022 39 Raw'!AI14</f>
        <v>0.73965700000000001</v>
      </c>
      <c r="AG24" s="95">
        <f>'AEO 2022 39 Raw'!AJ14</f>
        <v>5.8999999999999997E-2</v>
      </c>
    </row>
    <row r="25" spans="1:33" ht="15" customHeight="1" x14ac:dyDescent="0.25">
      <c r="A25" s="83" t="s">
        <v>1638</v>
      </c>
      <c r="B25" s="88" t="s">
        <v>1544</v>
      </c>
      <c r="C25" s="92">
        <f>'AEO 2022 39 Raw'!F15</f>
        <v>0.71364899999999998</v>
      </c>
      <c r="D25" s="92">
        <f>'AEO 2022 39 Raw'!G15</f>
        <v>0.85750400000000004</v>
      </c>
      <c r="E25" s="92">
        <f>'AEO 2022 39 Raw'!H15</f>
        <v>1.012691</v>
      </c>
      <c r="F25" s="92">
        <f>'AEO 2022 39 Raw'!I15</f>
        <v>1.1707430000000001</v>
      </c>
      <c r="G25" s="92">
        <f>'AEO 2022 39 Raw'!J15</f>
        <v>1.3171930000000001</v>
      </c>
      <c r="H25" s="92">
        <f>'AEO 2022 39 Raw'!K15</f>
        <v>1.4546840000000001</v>
      </c>
      <c r="I25" s="92">
        <f>'AEO 2022 39 Raw'!L15</f>
        <v>1.5832250000000001</v>
      </c>
      <c r="J25" s="92">
        <f>'AEO 2022 39 Raw'!M15</f>
        <v>1.705527</v>
      </c>
      <c r="K25" s="92">
        <f>'AEO 2022 39 Raw'!N15</f>
        <v>1.823348</v>
      </c>
      <c r="L25" s="92">
        <f>'AEO 2022 39 Raw'!O15</f>
        <v>1.942035</v>
      </c>
      <c r="M25" s="92">
        <f>'AEO 2022 39 Raw'!P15</f>
        <v>2.058554</v>
      </c>
      <c r="N25" s="92">
        <f>'AEO 2022 39 Raw'!Q15</f>
        <v>2.1833130000000001</v>
      </c>
      <c r="O25" s="92">
        <f>'AEO 2022 39 Raw'!R15</f>
        <v>2.312265</v>
      </c>
      <c r="P25" s="92">
        <f>'AEO 2022 39 Raw'!S15</f>
        <v>2.4381599999999999</v>
      </c>
      <c r="Q25" s="92">
        <f>'AEO 2022 39 Raw'!T15</f>
        <v>2.5613380000000001</v>
      </c>
      <c r="R25" s="92">
        <f>'AEO 2022 39 Raw'!U15</f>
        <v>2.6828850000000002</v>
      </c>
      <c r="S25" s="92">
        <f>'AEO 2022 39 Raw'!V15</f>
        <v>2.8047430000000002</v>
      </c>
      <c r="T25" s="92">
        <f>'AEO 2022 39 Raw'!W15</f>
        <v>2.9302329999999999</v>
      </c>
      <c r="U25" s="92">
        <f>'AEO 2022 39 Raw'!X15</f>
        <v>3.059396</v>
      </c>
      <c r="V25" s="92">
        <f>'AEO 2022 39 Raw'!Y15</f>
        <v>3.194922</v>
      </c>
      <c r="W25" s="92">
        <f>'AEO 2022 39 Raw'!Z15</f>
        <v>3.335172</v>
      </c>
      <c r="X25" s="92">
        <f>'AEO 2022 39 Raw'!AA15</f>
        <v>3.4791639999999999</v>
      </c>
      <c r="Y25" s="92">
        <f>'AEO 2022 39 Raw'!AB15</f>
        <v>3.6311580000000001</v>
      </c>
      <c r="Z25" s="92">
        <f>'AEO 2022 39 Raw'!AC15</f>
        <v>3.7877900000000002</v>
      </c>
      <c r="AA25" s="92">
        <f>'AEO 2022 39 Raw'!AD15</f>
        <v>3.9481440000000001</v>
      </c>
      <c r="AB25" s="92">
        <f>'AEO 2022 39 Raw'!AE15</f>
        <v>4.1158809999999999</v>
      </c>
      <c r="AC25" s="92">
        <f>'AEO 2022 39 Raw'!AF15</f>
        <v>4.2883420000000001</v>
      </c>
      <c r="AD25" s="92">
        <f>'AEO 2022 39 Raw'!AG15</f>
        <v>4.4635389999999999</v>
      </c>
      <c r="AE25" s="92">
        <f>'AEO 2022 39 Raw'!AH15</f>
        <v>4.645168</v>
      </c>
      <c r="AF25" s="92">
        <f>'AEO 2022 39 Raw'!AI15</f>
        <v>4.8263740000000004</v>
      </c>
      <c r="AG25" s="95">
        <f>'AEO 2022 39 Raw'!AJ15</f>
        <v>6.8000000000000005E-2</v>
      </c>
    </row>
    <row r="26" spans="1:33" ht="15" customHeight="1" x14ac:dyDescent="0.25">
      <c r="A26" s="83" t="s">
        <v>1639</v>
      </c>
      <c r="B26" s="88" t="s">
        <v>1546</v>
      </c>
      <c r="C26" s="92">
        <f>'AEO 2022 39 Raw'!F16</f>
        <v>0.34413199999999999</v>
      </c>
      <c r="D26" s="92">
        <f>'AEO 2022 39 Raw'!G16</f>
        <v>0.37788899999999997</v>
      </c>
      <c r="E26" s="92">
        <f>'AEO 2022 39 Raw'!H16</f>
        <v>0.404561</v>
      </c>
      <c r="F26" s="92">
        <f>'AEO 2022 39 Raw'!I16</f>
        <v>0.42787999999999998</v>
      </c>
      <c r="G26" s="92">
        <f>'AEO 2022 39 Raw'!J16</f>
        <v>0.44902700000000001</v>
      </c>
      <c r="H26" s="92">
        <f>'AEO 2022 39 Raw'!K16</f>
        <v>0.46759400000000001</v>
      </c>
      <c r="I26" s="92">
        <f>'AEO 2022 39 Raw'!L16</f>
        <v>0.48388100000000001</v>
      </c>
      <c r="J26" s="92">
        <f>'AEO 2022 39 Raw'!M16</f>
        <v>0.49827100000000002</v>
      </c>
      <c r="K26" s="92">
        <f>'AEO 2022 39 Raw'!N16</f>
        <v>0.51088299999999998</v>
      </c>
      <c r="L26" s="92">
        <f>'AEO 2022 39 Raw'!O16</f>
        <v>0.52259999999999995</v>
      </c>
      <c r="M26" s="92">
        <f>'AEO 2022 39 Raw'!P16</f>
        <v>0.53356999999999999</v>
      </c>
      <c r="N26" s="92">
        <f>'AEO 2022 39 Raw'!Q16</f>
        <v>0.54616799999999999</v>
      </c>
      <c r="O26" s="92">
        <f>'AEO 2022 39 Raw'!R16</f>
        <v>0.55890600000000001</v>
      </c>
      <c r="P26" s="92">
        <f>'AEO 2022 39 Raw'!S16</f>
        <v>0.57097200000000004</v>
      </c>
      <c r="Q26" s="92">
        <f>'AEO 2022 39 Raw'!T16</f>
        <v>0.5827</v>
      </c>
      <c r="R26" s="92">
        <f>'AEO 2022 39 Raw'!U16</f>
        <v>0.59447499999999998</v>
      </c>
      <c r="S26" s="92">
        <f>'AEO 2022 39 Raw'!V16</f>
        <v>0.60706599999999999</v>
      </c>
      <c r="T26" s="92">
        <f>'AEO 2022 39 Raw'!W16</f>
        <v>0.62133300000000002</v>
      </c>
      <c r="U26" s="92">
        <f>'AEO 2022 39 Raw'!X16</f>
        <v>0.63716200000000001</v>
      </c>
      <c r="V26" s="92">
        <f>'AEO 2022 39 Raw'!Y16</f>
        <v>0.65511799999999998</v>
      </c>
      <c r="W26" s="92">
        <f>'AEO 2022 39 Raw'!Z16</f>
        <v>0.67410300000000001</v>
      </c>
      <c r="X26" s="92">
        <f>'AEO 2022 39 Raw'!AA16</f>
        <v>0.69457000000000002</v>
      </c>
      <c r="Y26" s="92">
        <f>'AEO 2022 39 Raw'!AB16</f>
        <v>0.71624600000000005</v>
      </c>
      <c r="Z26" s="92">
        <f>'AEO 2022 39 Raw'!AC16</f>
        <v>0.73846000000000001</v>
      </c>
      <c r="AA26" s="92">
        <f>'AEO 2022 39 Raw'!AD16</f>
        <v>0.76048199999999999</v>
      </c>
      <c r="AB26" s="92">
        <f>'AEO 2022 39 Raw'!AE16</f>
        <v>0.78330299999999997</v>
      </c>
      <c r="AC26" s="92">
        <f>'AEO 2022 39 Raw'!AF16</f>
        <v>0.80618900000000004</v>
      </c>
      <c r="AD26" s="92">
        <f>'AEO 2022 39 Raw'!AG16</f>
        <v>0.828592</v>
      </c>
      <c r="AE26" s="92">
        <f>'AEO 2022 39 Raw'!AH16</f>
        <v>0.85094199999999998</v>
      </c>
      <c r="AF26" s="92">
        <f>'AEO 2022 39 Raw'!AI16</f>
        <v>0.872035</v>
      </c>
      <c r="AG26" s="95">
        <f>'AEO 2022 39 Raw'!AJ16</f>
        <v>3.3000000000000002E-2</v>
      </c>
    </row>
    <row r="27" spans="1:33" ht="15" customHeight="1" x14ac:dyDescent="0.25">
      <c r="A27" s="83" t="s">
        <v>1640</v>
      </c>
      <c r="B27" s="88" t="s">
        <v>1548</v>
      </c>
      <c r="C27" s="92">
        <f>'AEO 2022 39 Raw'!F17</f>
        <v>0.206648</v>
      </c>
      <c r="D27" s="92">
        <f>'AEO 2022 39 Raw'!G17</f>
        <v>0.203287</v>
      </c>
      <c r="E27" s="92">
        <f>'AEO 2022 39 Raw'!H17</f>
        <v>0.199353</v>
      </c>
      <c r="F27" s="92">
        <f>'AEO 2022 39 Raw'!I17</f>
        <v>0.19481799999999999</v>
      </c>
      <c r="G27" s="92">
        <f>'AEO 2022 39 Raw'!J17</f>
        <v>0.189552</v>
      </c>
      <c r="H27" s="92">
        <f>'AEO 2022 39 Raw'!K17</f>
        <v>0.183558</v>
      </c>
      <c r="I27" s="92">
        <f>'AEO 2022 39 Raw'!L17</f>
        <v>0.17666499999999999</v>
      </c>
      <c r="J27" s="92">
        <f>'AEO 2022 39 Raw'!M17</f>
        <v>0.16877900000000001</v>
      </c>
      <c r="K27" s="92">
        <f>'AEO 2022 39 Raw'!N17</f>
        <v>0.15992500000000001</v>
      </c>
      <c r="L27" s="92">
        <f>'AEO 2022 39 Raw'!O17</f>
        <v>0.15038399999999999</v>
      </c>
      <c r="M27" s="92">
        <f>'AEO 2022 39 Raw'!P17</f>
        <v>0.140317</v>
      </c>
      <c r="N27" s="92">
        <f>'AEO 2022 39 Raw'!Q17</f>
        <v>0.12998799999999999</v>
      </c>
      <c r="O27" s="92">
        <f>'AEO 2022 39 Raw'!R17</f>
        <v>0.119528</v>
      </c>
      <c r="P27" s="92">
        <f>'AEO 2022 39 Raw'!S17</f>
        <v>0.109123</v>
      </c>
      <c r="Q27" s="92">
        <f>'AEO 2022 39 Raw'!T17</f>
        <v>9.9152000000000004E-2</v>
      </c>
      <c r="R27" s="92">
        <f>'AEO 2022 39 Raw'!U17</f>
        <v>9.0005000000000002E-2</v>
      </c>
      <c r="S27" s="92">
        <f>'AEO 2022 39 Raw'!V17</f>
        <v>8.2034999999999997E-2</v>
      </c>
      <c r="T27" s="92">
        <f>'AEO 2022 39 Raw'!W17</f>
        <v>7.5527999999999998E-2</v>
      </c>
      <c r="U27" s="92">
        <f>'AEO 2022 39 Raw'!X17</f>
        <v>7.0557999999999996E-2</v>
      </c>
      <c r="V27" s="92">
        <f>'AEO 2022 39 Raw'!Y17</f>
        <v>6.6864000000000007E-2</v>
      </c>
      <c r="W27" s="92">
        <f>'AEO 2022 39 Raw'!Z17</f>
        <v>6.4060000000000006E-2</v>
      </c>
      <c r="X27" s="92">
        <f>'AEO 2022 39 Raw'!AA17</f>
        <v>6.2484999999999999E-2</v>
      </c>
      <c r="Y27" s="92">
        <f>'AEO 2022 39 Raw'!AB17</f>
        <v>6.2106000000000001E-2</v>
      </c>
      <c r="Z27" s="92">
        <f>'AEO 2022 39 Raw'!AC17</f>
        <v>6.2162000000000002E-2</v>
      </c>
      <c r="AA27" s="92">
        <f>'AEO 2022 39 Raw'!AD17</f>
        <v>6.2370000000000002E-2</v>
      </c>
      <c r="AB27" s="92">
        <f>'AEO 2022 39 Raw'!AE17</f>
        <v>6.2767000000000003E-2</v>
      </c>
      <c r="AC27" s="92">
        <f>'AEO 2022 39 Raw'!AF17</f>
        <v>6.3258999999999996E-2</v>
      </c>
      <c r="AD27" s="92">
        <f>'AEO 2022 39 Raw'!AG17</f>
        <v>6.3784999999999994E-2</v>
      </c>
      <c r="AE27" s="92">
        <f>'AEO 2022 39 Raw'!AH17</f>
        <v>6.4435999999999993E-2</v>
      </c>
      <c r="AF27" s="92">
        <f>'AEO 2022 39 Raw'!AI17</f>
        <v>6.5051999999999999E-2</v>
      </c>
      <c r="AG27" s="95">
        <f>'AEO 2022 39 Raw'!AJ17</f>
        <v>-3.9E-2</v>
      </c>
    </row>
    <row r="28" spans="1:33" ht="15" customHeight="1" x14ac:dyDescent="0.25">
      <c r="A28" s="83" t="s">
        <v>1641</v>
      </c>
      <c r="B28" s="88" t="s">
        <v>1550</v>
      </c>
      <c r="C28" s="92">
        <f>'AEO 2022 39 Raw'!F18</f>
        <v>0</v>
      </c>
      <c r="D28" s="92">
        <f>'AEO 2022 39 Raw'!G18</f>
        <v>0</v>
      </c>
      <c r="E28" s="92">
        <f>'AEO 2022 39 Raw'!H18</f>
        <v>0</v>
      </c>
      <c r="F28" s="92">
        <f>'AEO 2022 39 Raw'!I18</f>
        <v>0</v>
      </c>
      <c r="G28" s="92">
        <f>'AEO 2022 39 Raw'!J18</f>
        <v>0</v>
      </c>
      <c r="H28" s="92">
        <f>'AEO 2022 39 Raw'!K18</f>
        <v>0</v>
      </c>
      <c r="I28" s="92">
        <f>'AEO 2022 39 Raw'!L18</f>
        <v>0</v>
      </c>
      <c r="J28" s="92">
        <f>'AEO 2022 39 Raw'!M18</f>
        <v>0</v>
      </c>
      <c r="K28" s="92">
        <f>'AEO 2022 39 Raw'!N18</f>
        <v>0</v>
      </c>
      <c r="L28" s="92">
        <f>'AEO 2022 39 Raw'!O18</f>
        <v>0</v>
      </c>
      <c r="M28" s="92">
        <f>'AEO 2022 39 Raw'!P18</f>
        <v>0</v>
      </c>
      <c r="N28" s="92">
        <f>'AEO 2022 39 Raw'!Q18</f>
        <v>0</v>
      </c>
      <c r="O28" s="92">
        <f>'AEO 2022 39 Raw'!R18</f>
        <v>0</v>
      </c>
      <c r="P28" s="92">
        <f>'AEO 2022 39 Raw'!S18</f>
        <v>0</v>
      </c>
      <c r="Q28" s="92">
        <f>'AEO 2022 39 Raw'!T18</f>
        <v>0</v>
      </c>
      <c r="R28" s="92">
        <f>'AEO 2022 39 Raw'!U18</f>
        <v>0</v>
      </c>
      <c r="S28" s="92">
        <f>'AEO 2022 39 Raw'!V18</f>
        <v>0</v>
      </c>
      <c r="T28" s="92">
        <f>'AEO 2022 39 Raw'!W18</f>
        <v>0</v>
      </c>
      <c r="U28" s="92">
        <f>'AEO 2022 39 Raw'!X18</f>
        <v>0</v>
      </c>
      <c r="V28" s="92">
        <f>'AEO 2022 39 Raw'!Y18</f>
        <v>0</v>
      </c>
      <c r="W28" s="92">
        <f>'AEO 2022 39 Raw'!Z18</f>
        <v>0</v>
      </c>
      <c r="X28" s="92">
        <f>'AEO 2022 39 Raw'!AA18</f>
        <v>0</v>
      </c>
      <c r="Y28" s="92">
        <f>'AEO 2022 39 Raw'!AB18</f>
        <v>0</v>
      </c>
      <c r="Z28" s="92">
        <f>'AEO 2022 39 Raw'!AC18</f>
        <v>0</v>
      </c>
      <c r="AA28" s="92">
        <f>'AEO 2022 39 Raw'!AD18</f>
        <v>0</v>
      </c>
      <c r="AB28" s="92">
        <f>'AEO 2022 39 Raw'!AE18</f>
        <v>0</v>
      </c>
      <c r="AC28" s="92">
        <f>'AEO 2022 39 Raw'!AF18</f>
        <v>0</v>
      </c>
      <c r="AD28" s="92">
        <f>'AEO 2022 39 Raw'!AG18</f>
        <v>0</v>
      </c>
      <c r="AE28" s="92">
        <f>'AEO 2022 39 Raw'!AH18</f>
        <v>0</v>
      </c>
      <c r="AF28" s="92">
        <f>'AEO 2022 39 Raw'!AI18</f>
        <v>0</v>
      </c>
      <c r="AG28" s="95" t="str">
        <f>'AEO 2022 39 Raw'!AJ18</f>
        <v>- -</v>
      </c>
    </row>
    <row r="29" spans="1:33" ht="15" customHeight="1" x14ac:dyDescent="0.25">
      <c r="A29" s="83" t="s">
        <v>1642</v>
      </c>
      <c r="B29" s="88" t="s">
        <v>1552</v>
      </c>
      <c r="C29" s="92">
        <f>'AEO 2022 39 Raw'!F19</f>
        <v>3.9603809999999999</v>
      </c>
      <c r="D29" s="92">
        <f>'AEO 2022 39 Raw'!G19</f>
        <v>4.1201530000000002</v>
      </c>
      <c r="E29" s="92">
        <f>'AEO 2022 39 Raw'!H19</f>
        <v>4.2937839999999996</v>
      </c>
      <c r="F29" s="92">
        <f>'AEO 2022 39 Raw'!I19</f>
        <v>4.4494480000000003</v>
      </c>
      <c r="G29" s="92">
        <f>'AEO 2022 39 Raw'!J19</f>
        <v>4.5704260000000003</v>
      </c>
      <c r="H29" s="92">
        <f>'AEO 2022 39 Raw'!K19</f>
        <v>4.6713889999999996</v>
      </c>
      <c r="I29" s="92">
        <f>'AEO 2022 39 Raw'!L19</f>
        <v>4.7550949999999998</v>
      </c>
      <c r="J29" s="92">
        <f>'AEO 2022 39 Raw'!M19</f>
        <v>4.8283290000000001</v>
      </c>
      <c r="K29" s="92">
        <f>'AEO 2022 39 Raw'!N19</f>
        <v>4.8927069999999997</v>
      </c>
      <c r="L29" s="92">
        <f>'AEO 2022 39 Raw'!O19</f>
        <v>4.9553349999999998</v>
      </c>
      <c r="M29" s="92">
        <f>'AEO 2022 39 Raw'!P19</f>
        <v>5.0179400000000003</v>
      </c>
      <c r="N29" s="92">
        <f>'AEO 2022 39 Raw'!Q19</f>
        <v>5.0954129999999997</v>
      </c>
      <c r="O29" s="92">
        <f>'AEO 2022 39 Raw'!R19</f>
        <v>5.1811210000000001</v>
      </c>
      <c r="P29" s="92">
        <f>'AEO 2022 39 Raw'!S19</f>
        <v>5.2642819999999997</v>
      </c>
      <c r="Q29" s="92">
        <f>'AEO 2022 39 Raw'!T19</f>
        <v>5.3481779999999999</v>
      </c>
      <c r="R29" s="92">
        <f>'AEO 2022 39 Raw'!U19</f>
        <v>5.431826</v>
      </c>
      <c r="S29" s="92">
        <f>'AEO 2022 39 Raw'!V19</f>
        <v>5.518815</v>
      </c>
      <c r="T29" s="92">
        <f>'AEO 2022 39 Raw'!W19</f>
        <v>5.6119519999999996</v>
      </c>
      <c r="U29" s="92">
        <f>'AEO 2022 39 Raw'!X19</f>
        <v>5.7068940000000001</v>
      </c>
      <c r="V29" s="92">
        <f>'AEO 2022 39 Raw'!Y19</f>
        <v>5.8053730000000003</v>
      </c>
      <c r="W29" s="92">
        <f>'AEO 2022 39 Raw'!Z19</f>
        <v>5.9018509999999997</v>
      </c>
      <c r="X29" s="92">
        <f>'AEO 2022 39 Raw'!AA19</f>
        <v>5.9944470000000001</v>
      </c>
      <c r="Y29" s="92">
        <f>'AEO 2022 39 Raw'!AB19</f>
        <v>6.0826520000000004</v>
      </c>
      <c r="Z29" s="92">
        <f>'AEO 2022 39 Raw'!AC19</f>
        <v>6.1663759999999996</v>
      </c>
      <c r="AA29" s="92">
        <f>'AEO 2022 39 Raw'!AD19</f>
        <v>6.242362</v>
      </c>
      <c r="AB29" s="92">
        <f>'AEO 2022 39 Raw'!AE19</f>
        <v>6.3187360000000004</v>
      </c>
      <c r="AC29" s="92">
        <f>'AEO 2022 39 Raw'!AF19</f>
        <v>6.392703</v>
      </c>
      <c r="AD29" s="92">
        <f>'AEO 2022 39 Raw'!AG19</f>
        <v>6.4629000000000003</v>
      </c>
      <c r="AE29" s="92">
        <f>'AEO 2022 39 Raw'!AH19</f>
        <v>6.5327279999999996</v>
      </c>
      <c r="AF29" s="92">
        <f>'AEO 2022 39 Raw'!AI19</f>
        <v>6.5962680000000002</v>
      </c>
      <c r="AG29" s="95">
        <f>'AEO 2022 39 Raw'!AJ19</f>
        <v>1.7999999999999999E-2</v>
      </c>
    </row>
    <row r="30" spans="1:33" ht="15" customHeight="1" x14ac:dyDescent="0.25">
      <c r="A30" s="83" t="s">
        <v>1643</v>
      </c>
      <c r="B30" s="88" t="s">
        <v>1554</v>
      </c>
      <c r="C30" s="92">
        <f>'AEO 2022 39 Raw'!F20</f>
        <v>1.2515E-2</v>
      </c>
      <c r="D30" s="92">
        <f>'AEO 2022 39 Raw'!G20</f>
        <v>1.1823E-2</v>
      </c>
      <c r="E30" s="92">
        <f>'AEO 2022 39 Raw'!H20</f>
        <v>1.1119E-2</v>
      </c>
      <c r="F30" s="92">
        <f>'AEO 2022 39 Raw'!I20</f>
        <v>1.039E-2</v>
      </c>
      <c r="G30" s="92">
        <f>'AEO 2022 39 Raw'!J20</f>
        <v>9.6380000000000007E-3</v>
      </c>
      <c r="H30" s="92">
        <f>'AEO 2022 39 Raw'!K20</f>
        <v>8.8859999999999998E-3</v>
      </c>
      <c r="I30" s="92">
        <f>'AEO 2022 39 Raw'!L20</f>
        <v>8.1370000000000001E-3</v>
      </c>
      <c r="J30" s="92">
        <f>'AEO 2022 39 Raw'!M20</f>
        <v>7.4050000000000001E-3</v>
      </c>
      <c r="K30" s="92">
        <f>'AEO 2022 39 Raw'!N20</f>
        <v>6.7159999999999997E-3</v>
      </c>
      <c r="L30" s="92">
        <f>'AEO 2022 39 Raw'!O20</f>
        <v>6.1539999999999997E-3</v>
      </c>
      <c r="M30" s="92">
        <f>'AEO 2022 39 Raw'!P20</f>
        <v>5.6389999999999999E-3</v>
      </c>
      <c r="N30" s="92">
        <f>'AEO 2022 39 Raw'!Q20</f>
        <v>5.195E-3</v>
      </c>
      <c r="O30" s="92">
        <f>'AEO 2022 39 Raw'!R20</f>
        <v>4.8380000000000003E-3</v>
      </c>
      <c r="P30" s="92">
        <f>'AEO 2022 39 Raw'!S20</f>
        <v>4.5620000000000001E-3</v>
      </c>
      <c r="Q30" s="92">
        <f>'AEO 2022 39 Raw'!T20</f>
        <v>4.3449999999999999E-3</v>
      </c>
      <c r="R30" s="92">
        <f>'AEO 2022 39 Raw'!U20</f>
        <v>4.182E-3</v>
      </c>
      <c r="S30" s="92">
        <f>'AEO 2022 39 Raw'!V20</f>
        <v>4.0990000000000002E-3</v>
      </c>
      <c r="T30" s="92">
        <f>'AEO 2022 39 Raw'!W20</f>
        <v>4.0330000000000001E-3</v>
      </c>
      <c r="U30" s="92">
        <f>'AEO 2022 39 Raw'!X20</f>
        <v>3.9849999999999998E-3</v>
      </c>
      <c r="V30" s="92">
        <f>'AEO 2022 39 Raw'!Y20</f>
        <v>3.9420000000000002E-3</v>
      </c>
      <c r="W30" s="92">
        <f>'AEO 2022 39 Raw'!Z20</f>
        <v>3.898E-3</v>
      </c>
      <c r="X30" s="92">
        <f>'AEO 2022 39 Raw'!AA20</f>
        <v>3.8530000000000001E-3</v>
      </c>
      <c r="Y30" s="92">
        <f>'AEO 2022 39 Raw'!AB20</f>
        <v>3.8080000000000002E-3</v>
      </c>
      <c r="Z30" s="92">
        <f>'AEO 2022 39 Raw'!AC20</f>
        <v>3.764E-3</v>
      </c>
      <c r="AA30" s="92">
        <f>'AEO 2022 39 Raw'!AD20</f>
        <v>3.7200000000000002E-3</v>
      </c>
      <c r="AB30" s="92">
        <f>'AEO 2022 39 Raw'!AE20</f>
        <v>3.679E-3</v>
      </c>
      <c r="AC30" s="92">
        <f>'AEO 2022 39 Raw'!AF20</f>
        <v>3.6410000000000001E-3</v>
      </c>
      <c r="AD30" s="92">
        <f>'AEO 2022 39 Raw'!AG20</f>
        <v>3.6059999999999998E-3</v>
      </c>
      <c r="AE30" s="92">
        <f>'AEO 2022 39 Raw'!AH20</f>
        <v>3.5750000000000001E-3</v>
      </c>
      <c r="AF30" s="92">
        <f>'AEO 2022 39 Raw'!AI20</f>
        <v>3.5460000000000001E-3</v>
      </c>
      <c r="AG30" s="95">
        <f>'AEO 2022 39 Raw'!AJ20</f>
        <v>-4.2999999999999997E-2</v>
      </c>
    </row>
    <row r="31" spans="1:33" ht="15" customHeight="1" x14ac:dyDescent="0.25">
      <c r="A31" s="83" t="s">
        <v>1644</v>
      </c>
      <c r="B31" s="88" t="s">
        <v>1556</v>
      </c>
      <c r="C31" s="92">
        <f>'AEO 2022 39 Raw'!F21</f>
        <v>4.5899999999999999E-4</v>
      </c>
      <c r="D31" s="92">
        <f>'AEO 2022 39 Raw'!G21</f>
        <v>4.84E-4</v>
      </c>
      <c r="E31" s="92">
        <f>'AEO 2022 39 Raw'!H21</f>
        <v>5.2700000000000002E-4</v>
      </c>
      <c r="F31" s="92">
        <f>'AEO 2022 39 Raw'!I21</f>
        <v>5.8299999999999997E-4</v>
      </c>
      <c r="G31" s="92">
        <f>'AEO 2022 39 Raw'!J21</f>
        <v>6.4300000000000002E-4</v>
      </c>
      <c r="H31" s="92">
        <f>'AEO 2022 39 Raw'!K21</f>
        <v>6.9800000000000005E-4</v>
      </c>
      <c r="I31" s="92">
        <f>'AEO 2022 39 Raw'!L21</f>
        <v>7.5100000000000004E-4</v>
      </c>
      <c r="J31" s="92">
        <f>'AEO 2022 39 Raw'!M21</f>
        <v>8.03E-4</v>
      </c>
      <c r="K31" s="92">
        <f>'AEO 2022 39 Raw'!N21</f>
        <v>8.52E-4</v>
      </c>
      <c r="L31" s="92">
        <f>'AEO 2022 39 Raw'!O21</f>
        <v>8.9999999999999998E-4</v>
      </c>
      <c r="M31" s="92">
        <f>'AEO 2022 39 Raw'!P21</f>
        <v>9.4700000000000003E-4</v>
      </c>
      <c r="N31" s="92">
        <f>'AEO 2022 39 Raw'!Q21</f>
        <v>9.9200000000000004E-4</v>
      </c>
      <c r="O31" s="92">
        <f>'AEO 2022 39 Raw'!R21</f>
        <v>1.0369999999999999E-3</v>
      </c>
      <c r="P31" s="92">
        <f>'AEO 2022 39 Raw'!S21</f>
        <v>1.08E-3</v>
      </c>
      <c r="Q31" s="92">
        <f>'AEO 2022 39 Raw'!T21</f>
        <v>1.119E-3</v>
      </c>
      <c r="R31" s="92">
        <f>'AEO 2022 39 Raw'!U21</f>
        <v>1.155E-3</v>
      </c>
      <c r="S31" s="92">
        <f>'AEO 2022 39 Raw'!V21</f>
        <v>1.1869999999999999E-3</v>
      </c>
      <c r="T31" s="92">
        <f>'AEO 2022 39 Raw'!W21</f>
        <v>1.217E-3</v>
      </c>
      <c r="U31" s="92">
        <f>'AEO 2022 39 Raw'!X21</f>
        <v>1.2440000000000001E-3</v>
      </c>
      <c r="V31" s="92">
        <f>'AEO 2022 39 Raw'!Y21</f>
        <v>1.2689999999999999E-3</v>
      </c>
      <c r="W31" s="92">
        <f>'AEO 2022 39 Raw'!Z21</f>
        <v>1.292E-3</v>
      </c>
      <c r="X31" s="92">
        <f>'AEO 2022 39 Raw'!AA21</f>
        <v>1.312E-3</v>
      </c>
      <c r="Y31" s="92">
        <f>'AEO 2022 39 Raw'!AB21</f>
        <v>1.3320000000000001E-3</v>
      </c>
      <c r="Z31" s="92">
        <f>'AEO 2022 39 Raw'!AC21</f>
        <v>1.351E-3</v>
      </c>
      <c r="AA31" s="92">
        <f>'AEO 2022 39 Raw'!AD21</f>
        <v>1.3680000000000001E-3</v>
      </c>
      <c r="AB31" s="92">
        <f>'AEO 2022 39 Raw'!AE21</f>
        <v>1.387E-3</v>
      </c>
      <c r="AC31" s="92">
        <f>'AEO 2022 39 Raw'!AF21</f>
        <v>1.407E-3</v>
      </c>
      <c r="AD31" s="92">
        <f>'AEO 2022 39 Raw'!AG21</f>
        <v>1.428E-3</v>
      </c>
      <c r="AE31" s="92">
        <f>'AEO 2022 39 Raw'!AH21</f>
        <v>1.4499999999999999E-3</v>
      </c>
      <c r="AF31" s="92">
        <f>'AEO 2022 39 Raw'!AI21</f>
        <v>1.4710000000000001E-3</v>
      </c>
      <c r="AG31" s="95">
        <f>'AEO 2022 39 Raw'!AJ21</f>
        <v>4.1000000000000002E-2</v>
      </c>
    </row>
    <row r="32" spans="1:33" ht="15" customHeight="1" x14ac:dyDescent="0.25">
      <c r="A32" s="83" t="s">
        <v>1645</v>
      </c>
      <c r="B32" s="88" t="s">
        <v>1558</v>
      </c>
      <c r="C32" s="92">
        <f>'AEO 2022 39 Raw'!F22</f>
        <v>2.2599999999999999E-3</v>
      </c>
      <c r="D32" s="92">
        <f>'AEO 2022 39 Raw'!G22</f>
        <v>2E-3</v>
      </c>
      <c r="E32" s="92">
        <f>'AEO 2022 39 Raw'!H22</f>
        <v>1.823E-3</v>
      </c>
      <c r="F32" s="92">
        <f>'AEO 2022 39 Raw'!I22</f>
        <v>1.6969999999999999E-3</v>
      </c>
      <c r="G32" s="92">
        <f>'AEO 2022 39 Raw'!J22</f>
        <v>1.6080000000000001E-3</v>
      </c>
      <c r="H32" s="92">
        <f>'AEO 2022 39 Raw'!K22</f>
        <v>1.5809999999999999E-3</v>
      </c>
      <c r="I32" s="92">
        <f>'AEO 2022 39 Raw'!L22</f>
        <v>1.5900000000000001E-3</v>
      </c>
      <c r="J32" s="92">
        <f>'AEO 2022 39 Raw'!M22</f>
        <v>1.604E-3</v>
      </c>
      <c r="K32" s="92">
        <f>'AEO 2022 39 Raw'!N22</f>
        <v>1.6199999999999999E-3</v>
      </c>
      <c r="L32" s="92">
        <f>'AEO 2022 39 Raw'!O22</f>
        <v>1.6379999999999999E-3</v>
      </c>
      <c r="M32" s="92">
        <f>'AEO 2022 39 Raw'!P22</f>
        <v>1.66E-3</v>
      </c>
      <c r="N32" s="92">
        <f>'AEO 2022 39 Raw'!Q22</f>
        <v>1.684E-3</v>
      </c>
      <c r="O32" s="92">
        <f>'AEO 2022 39 Raw'!R22</f>
        <v>1.7160000000000001E-3</v>
      </c>
      <c r="P32" s="92">
        <f>'AEO 2022 39 Raw'!S22</f>
        <v>1.748E-3</v>
      </c>
      <c r="Q32" s="92">
        <f>'AEO 2022 39 Raw'!T22</f>
        <v>1.7799999999999999E-3</v>
      </c>
      <c r="R32" s="92">
        <f>'AEO 2022 39 Raw'!U22</f>
        <v>1.8129999999999999E-3</v>
      </c>
      <c r="S32" s="92">
        <f>'AEO 2022 39 Raw'!V22</f>
        <v>1.846E-3</v>
      </c>
      <c r="T32" s="92">
        <f>'AEO 2022 39 Raw'!W22</f>
        <v>1.8779999999999999E-3</v>
      </c>
      <c r="U32" s="92">
        <f>'AEO 2022 39 Raw'!X22</f>
        <v>1.9120000000000001E-3</v>
      </c>
      <c r="V32" s="92">
        <f>'AEO 2022 39 Raw'!Y22</f>
        <v>1.9449999999999999E-3</v>
      </c>
      <c r="W32" s="92">
        <f>'AEO 2022 39 Raw'!Z22</f>
        <v>1.9780000000000002E-3</v>
      </c>
      <c r="X32" s="92">
        <f>'AEO 2022 39 Raw'!AA22</f>
        <v>2.0100000000000001E-3</v>
      </c>
      <c r="Y32" s="92">
        <f>'AEO 2022 39 Raw'!AB22</f>
        <v>2.0430000000000001E-3</v>
      </c>
      <c r="Z32" s="92">
        <f>'AEO 2022 39 Raw'!AC22</f>
        <v>2.0760000000000002E-3</v>
      </c>
      <c r="AA32" s="92">
        <f>'AEO 2022 39 Raw'!AD22</f>
        <v>2.111E-3</v>
      </c>
      <c r="AB32" s="92">
        <f>'AEO 2022 39 Raw'!AE22</f>
        <v>2.1489999999999999E-3</v>
      </c>
      <c r="AC32" s="92">
        <f>'AEO 2022 39 Raw'!AF22</f>
        <v>2.1919999999999999E-3</v>
      </c>
      <c r="AD32" s="92">
        <f>'AEO 2022 39 Raw'!AG22</f>
        <v>2.238E-3</v>
      </c>
      <c r="AE32" s="92">
        <f>'AEO 2022 39 Raw'!AH22</f>
        <v>2.2889999999999998E-3</v>
      </c>
      <c r="AF32" s="92">
        <f>'AEO 2022 39 Raw'!AI22</f>
        <v>2.3419999999999999E-3</v>
      </c>
      <c r="AG32" s="95">
        <f>'AEO 2022 39 Raw'!AJ22</f>
        <v>1E-3</v>
      </c>
    </row>
    <row r="33" spans="1:33" ht="15" customHeight="1" x14ac:dyDescent="0.25">
      <c r="A33" s="83" t="s">
        <v>1646</v>
      </c>
      <c r="B33" s="88" t="s">
        <v>1560</v>
      </c>
      <c r="C33" s="92">
        <f>'AEO 2022 39 Raw'!F23</f>
        <v>4.3140000000000001E-3</v>
      </c>
      <c r="D33" s="92">
        <f>'AEO 2022 39 Raw'!G23</f>
        <v>3.6819999999999999E-3</v>
      </c>
      <c r="E33" s="92">
        <f>'AEO 2022 39 Raw'!H23</f>
        <v>3.1610000000000002E-3</v>
      </c>
      <c r="F33" s="92">
        <f>'AEO 2022 39 Raw'!I23</f>
        <v>2.735E-3</v>
      </c>
      <c r="G33" s="92">
        <f>'AEO 2022 39 Raw'!J23</f>
        <v>2.392E-3</v>
      </c>
      <c r="H33" s="92">
        <f>'AEO 2022 39 Raw'!K23</f>
        <v>2.1649999999999998E-3</v>
      </c>
      <c r="I33" s="92">
        <f>'AEO 2022 39 Raw'!L23</f>
        <v>2.026E-3</v>
      </c>
      <c r="J33" s="92">
        <f>'AEO 2022 39 Raw'!M23</f>
        <v>1.9109999999999999E-3</v>
      </c>
      <c r="K33" s="92">
        <f>'AEO 2022 39 Raw'!N23</f>
        <v>1.817E-3</v>
      </c>
      <c r="L33" s="92">
        <f>'AEO 2022 39 Raw'!O23</f>
        <v>1.73E-3</v>
      </c>
      <c r="M33" s="92">
        <f>'AEO 2022 39 Raw'!P23</f>
        <v>1.65E-3</v>
      </c>
      <c r="N33" s="92">
        <f>'AEO 2022 39 Raw'!Q23</f>
        <v>1.5759999999999999E-3</v>
      </c>
      <c r="O33" s="92">
        <f>'AEO 2022 39 Raw'!R23</f>
        <v>1.508E-3</v>
      </c>
      <c r="P33" s="92">
        <f>'AEO 2022 39 Raw'!S23</f>
        <v>1.4450000000000001E-3</v>
      </c>
      <c r="Q33" s="92">
        <f>'AEO 2022 39 Raw'!T23</f>
        <v>1.3860000000000001E-3</v>
      </c>
      <c r="R33" s="92">
        <f>'AEO 2022 39 Raw'!U23</f>
        <v>1.3309999999999999E-3</v>
      </c>
      <c r="S33" s="92">
        <f>'AEO 2022 39 Raw'!V23</f>
        <v>1.279E-3</v>
      </c>
      <c r="T33" s="92">
        <f>'AEO 2022 39 Raw'!W23</f>
        <v>1.23E-3</v>
      </c>
      <c r="U33" s="92">
        <f>'AEO 2022 39 Raw'!X23</f>
        <v>1.1839999999999999E-3</v>
      </c>
      <c r="V33" s="92">
        <f>'AEO 2022 39 Raw'!Y23</f>
        <v>1.1410000000000001E-3</v>
      </c>
      <c r="W33" s="92">
        <f>'AEO 2022 39 Raw'!Z23</f>
        <v>1.1000000000000001E-3</v>
      </c>
      <c r="X33" s="92">
        <f>'AEO 2022 39 Raw'!AA23</f>
        <v>1.062E-3</v>
      </c>
      <c r="Y33" s="92">
        <f>'AEO 2022 39 Raw'!AB23</f>
        <v>1.026E-3</v>
      </c>
      <c r="Z33" s="92">
        <f>'AEO 2022 39 Raw'!AC23</f>
        <v>9.9200000000000004E-4</v>
      </c>
      <c r="AA33" s="92">
        <f>'AEO 2022 39 Raw'!AD23</f>
        <v>9.6000000000000002E-4</v>
      </c>
      <c r="AB33" s="92">
        <f>'AEO 2022 39 Raw'!AE23</f>
        <v>9.3099999999999997E-4</v>
      </c>
      <c r="AC33" s="92">
        <f>'AEO 2022 39 Raw'!AF23</f>
        <v>9.0499999999999999E-4</v>
      </c>
      <c r="AD33" s="92">
        <f>'AEO 2022 39 Raw'!AG23</f>
        <v>8.8099999999999995E-4</v>
      </c>
      <c r="AE33" s="92">
        <f>'AEO 2022 39 Raw'!AH23</f>
        <v>8.5999999999999998E-4</v>
      </c>
      <c r="AF33" s="92">
        <f>'AEO 2022 39 Raw'!AI23</f>
        <v>8.4000000000000003E-4</v>
      </c>
      <c r="AG33" s="95">
        <f>'AEO 2022 39 Raw'!AJ23</f>
        <v>-5.5E-2</v>
      </c>
    </row>
    <row r="34" spans="1:33" ht="15" customHeight="1" x14ac:dyDescent="0.25">
      <c r="A34" s="83" t="s">
        <v>1647</v>
      </c>
      <c r="B34" s="88" t="s">
        <v>1562</v>
      </c>
      <c r="C34" s="92">
        <f>'AEO 2022 39 Raw'!F24</f>
        <v>0</v>
      </c>
      <c r="D34" s="92">
        <f>'AEO 2022 39 Raw'!G24</f>
        <v>0</v>
      </c>
      <c r="E34" s="92">
        <f>'AEO 2022 39 Raw'!H24</f>
        <v>0</v>
      </c>
      <c r="F34" s="92">
        <f>'AEO 2022 39 Raw'!I24</f>
        <v>0</v>
      </c>
      <c r="G34" s="92">
        <f>'AEO 2022 39 Raw'!J24</f>
        <v>0</v>
      </c>
      <c r="H34" s="92">
        <f>'AEO 2022 39 Raw'!K24</f>
        <v>0</v>
      </c>
      <c r="I34" s="92">
        <f>'AEO 2022 39 Raw'!L24</f>
        <v>0</v>
      </c>
      <c r="J34" s="92">
        <f>'AEO 2022 39 Raw'!M24</f>
        <v>0</v>
      </c>
      <c r="K34" s="92">
        <f>'AEO 2022 39 Raw'!N24</f>
        <v>0</v>
      </c>
      <c r="L34" s="92">
        <f>'AEO 2022 39 Raw'!O24</f>
        <v>0</v>
      </c>
      <c r="M34" s="92">
        <f>'AEO 2022 39 Raw'!P24</f>
        <v>0</v>
      </c>
      <c r="N34" s="92">
        <f>'AEO 2022 39 Raw'!Q24</f>
        <v>0</v>
      </c>
      <c r="O34" s="92">
        <f>'AEO 2022 39 Raw'!R24</f>
        <v>0</v>
      </c>
      <c r="P34" s="92">
        <f>'AEO 2022 39 Raw'!S24</f>
        <v>0</v>
      </c>
      <c r="Q34" s="92">
        <f>'AEO 2022 39 Raw'!T24</f>
        <v>0</v>
      </c>
      <c r="R34" s="92">
        <f>'AEO 2022 39 Raw'!U24</f>
        <v>0</v>
      </c>
      <c r="S34" s="92">
        <f>'AEO 2022 39 Raw'!V24</f>
        <v>0</v>
      </c>
      <c r="T34" s="92">
        <f>'AEO 2022 39 Raw'!W24</f>
        <v>0</v>
      </c>
      <c r="U34" s="92">
        <f>'AEO 2022 39 Raw'!X24</f>
        <v>0</v>
      </c>
      <c r="V34" s="92">
        <f>'AEO 2022 39 Raw'!Y24</f>
        <v>0</v>
      </c>
      <c r="W34" s="92">
        <f>'AEO 2022 39 Raw'!Z24</f>
        <v>0</v>
      </c>
      <c r="X34" s="92">
        <f>'AEO 2022 39 Raw'!AA24</f>
        <v>0</v>
      </c>
      <c r="Y34" s="92">
        <f>'AEO 2022 39 Raw'!AB24</f>
        <v>0</v>
      </c>
      <c r="Z34" s="92">
        <f>'AEO 2022 39 Raw'!AC24</f>
        <v>0</v>
      </c>
      <c r="AA34" s="92">
        <f>'AEO 2022 39 Raw'!AD24</f>
        <v>0</v>
      </c>
      <c r="AB34" s="92">
        <f>'AEO 2022 39 Raw'!AE24</f>
        <v>0</v>
      </c>
      <c r="AC34" s="92">
        <f>'AEO 2022 39 Raw'!AF24</f>
        <v>0</v>
      </c>
      <c r="AD34" s="92">
        <f>'AEO 2022 39 Raw'!AG24</f>
        <v>0</v>
      </c>
      <c r="AE34" s="92">
        <f>'AEO 2022 39 Raw'!AH24</f>
        <v>0</v>
      </c>
      <c r="AF34" s="92">
        <f>'AEO 2022 39 Raw'!AI24</f>
        <v>0</v>
      </c>
      <c r="AG34" s="95" t="str">
        <f>'AEO 2022 39 Raw'!AJ24</f>
        <v>- -</v>
      </c>
    </row>
    <row r="35" spans="1:33" ht="15" customHeight="1" x14ac:dyDescent="0.25">
      <c r="A35" s="83" t="s">
        <v>1648</v>
      </c>
      <c r="B35" s="88" t="s">
        <v>1564</v>
      </c>
      <c r="C35" s="92">
        <f>'AEO 2022 39 Raw'!F25</f>
        <v>1.2149E-2</v>
      </c>
      <c r="D35" s="92">
        <f>'AEO 2022 39 Raw'!G25</f>
        <v>1.4557E-2</v>
      </c>
      <c r="E35" s="92">
        <f>'AEO 2022 39 Raw'!H25</f>
        <v>1.7247999999999999E-2</v>
      </c>
      <c r="F35" s="92">
        <f>'AEO 2022 39 Raw'!I25</f>
        <v>2.0088000000000002E-2</v>
      </c>
      <c r="G35" s="92">
        <f>'AEO 2022 39 Raw'!J25</f>
        <v>2.3116000000000001E-2</v>
      </c>
      <c r="H35" s="92">
        <f>'AEO 2022 39 Raw'!K25</f>
        <v>2.6445E-2</v>
      </c>
      <c r="I35" s="92">
        <f>'AEO 2022 39 Raw'!L25</f>
        <v>3.0001E-2</v>
      </c>
      <c r="J35" s="92">
        <f>'AEO 2022 39 Raw'!M25</f>
        <v>3.3852E-2</v>
      </c>
      <c r="K35" s="92">
        <f>'AEO 2022 39 Raw'!N25</f>
        <v>3.7943999999999999E-2</v>
      </c>
      <c r="L35" s="92">
        <f>'AEO 2022 39 Raw'!O25</f>
        <v>4.2226E-2</v>
      </c>
      <c r="M35" s="92">
        <f>'AEO 2022 39 Raw'!P25</f>
        <v>4.6626000000000001E-2</v>
      </c>
      <c r="N35" s="92">
        <f>'AEO 2022 39 Raw'!Q25</f>
        <v>5.1216999999999999E-2</v>
      </c>
      <c r="O35" s="92">
        <f>'AEO 2022 39 Raw'!R25</f>
        <v>5.6017999999999998E-2</v>
      </c>
      <c r="P35" s="92">
        <f>'AEO 2022 39 Raw'!S25</f>
        <v>6.0657999999999997E-2</v>
      </c>
      <c r="Q35" s="92">
        <f>'AEO 2022 39 Raw'!T25</f>
        <v>6.5074999999999994E-2</v>
      </c>
      <c r="R35" s="92">
        <f>'AEO 2022 39 Raw'!U25</f>
        <v>6.9264999999999993E-2</v>
      </c>
      <c r="S35" s="92">
        <f>'AEO 2022 39 Raw'!V25</f>
        <v>7.3215000000000002E-2</v>
      </c>
      <c r="T35" s="92">
        <f>'AEO 2022 39 Raw'!W25</f>
        <v>7.7186000000000005E-2</v>
      </c>
      <c r="U35" s="92">
        <f>'AEO 2022 39 Raw'!X25</f>
        <v>8.1198999999999993E-2</v>
      </c>
      <c r="V35" s="92">
        <f>'AEO 2022 39 Raw'!Y25</f>
        <v>8.5220000000000004E-2</v>
      </c>
      <c r="W35" s="92">
        <f>'AEO 2022 39 Raw'!Z25</f>
        <v>8.9244000000000004E-2</v>
      </c>
      <c r="X35" s="92">
        <f>'AEO 2022 39 Raw'!AA25</f>
        <v>9.3229999999999993E-2</v>
      </c>
      <c r="Y35" s="92">
        <f>'AEO 2022 39 Raw'!AB25</f>
        <v>9.7129999999999994E-2</v>
      </c>
      <c r="Z35" s="92">
        <f>'AEO 2022 39 Raw'!AC25</f>
        <v>0.100926</v>
      </c>
      <c r="AA35" s="92">
        <f>'AEO 2022 39 Raw'!AD25</f>
        <v>0.104542</v>
      </c>
      <c r="AB35" s="92">
        <f>'AEO 2022 39 Raw'!AE25</f>
        <v>0.10806300000000001</v>
      </c>
      <c r="AC35" s="92">
        <f>'AEO 2022 39 Raw'!AF25</f>
        <v>0.11143500000000001</v>
      </c>
      <c r="AD35" s="92">
        <f>'AEO 2022 39 Raw'!AG25</f>
        <v>0.114607</v>
      </c>
      <c r="AE35" s="92">
        <f>'AEO 2022 39 Raw'!AH25</f>
        <v>0.11763999999999999</v>
      </c>
      <c r="AF35" s="92">
        <f>'AEO 2022 39 Raw'!AI25</f>
        <v>0.120464</v>
      </c>
      <c r="AG35" s="95">
        <f>'AEO 2022 39 Raw'!AJ25</f>
        <v>8.2000000000000003E-2</v>
      </c>
    </row>
    <row r="36" spans="1:33" ht="15" customHeight="1" x14ac:dyDescent="0.25">
      <c r="A36" s="83" t="s">
        <v>1649</v>
      </c>
      <c r="B36" s="88" t="s">
        <v>1566</v>
      </c>
      <c r="C36" s="92">
        <f>'AEO 2022 39 Raw'!F26</f>
        <v>10.092432000000001</v>
      </c>
      <c r="D36" s="92">
        <f>'AEO 2022 39 Raw'!G26</f>
        <v>10.276025000000001</v>
      </c>
      <c r="E36" s="92">
        <f>'AEO 2022 39 Raw'!H26</f>
        <v>10.464421</v>
      </c>
      <c r="F36" s="92">
        <f>'AEO 2022 39 Raw'!I26</f>
        <v>10.618365000000001</v>
      </c>
      <c r="G36" s="92">
        <f>'AEO 2022 39 Raw'!J26</f>
        <v>10.703703000000001</v>
      </c>
      <c r="H36" s="92">
        <f>'AEO 2022 39 Raw'!K26</f>
        <v>10.739889</v>
      </c>
      <c r="I36" s="92">
        <f>'AEO 2022 39 Raw'!L26</f>
        <v>10.731560999999999</v>
      </c>
      <c r="J36" s="92">
        <f>'AEO 2022 39 Raw'!M26</f>
        <v>10.693307000000001</v>
      </c>
      <c r="K36" s="92">
        <f>'AEO 2022 39 Raw'!N26</f>
        <v>10.632652</v>
      </c>
      <c r="L36" s="92">
        <f>'AEO 2022 39 Raw'!O26</f>
        <v>10.572520000000001</v>
      </c>
      <c r="M36" s="92">
        <f>'AEO 2022 39 Raw'!P26</f>
        <v>10.519859</v>
      </c>
      <c r="N36" s="92">
        <f>'AEO 2022 39 Raw'!Q26</f>
        <v>10.510501</v>
      </c>
      <c r="O36" s="92">
        <f>'AEO 2022 39 Raw'!R26</f>
        <v>10.536538999999999</v>
      </c>
      <c r="P36" s="92">
        <f>'AEO 2022 39 Raw'!S26</f>
        <v>10.576715</v>
      </c>
      <c r="Q36" s="92">
        <f>'AEO 2022 39 Raw'!T26</f>
        <v>10.637896</v>
      </c>
      <c r="R36" s="92">
        <f>'AEO 2022 39 Raw'!U26</f>
        <v>10.725868999999999</v>
      </c>
      <c r="S36" s="92">
        <f>'AEO 2022 39 Raw'!V26</f>
        <v>10.848477000000001</v>
      </c>
      <c r="T36" s="92">
        <f>'AEO 2022 39 Raw'!W26</f>
        <v>11.007051000000001</v>
      </c>
      <c r="U36" s="92">
        <f>'AEO 2022 39 Raw'!X26</f>
        <v>11.195092000000001</v>
      </c>
      <c r="V36" s="92">
        <f>'AEO 2022 39 Raw'!Y26</f>
        <v>11.414956</v>
      </c>
      <c r="W36" s="92">
        <f>'AEO 2022 39 Raw'!Z26</f>
        <v>11.649653000000001</v>
      </c>
      <c r="X36" s="92">
        <f>'AEO 2022 39 Raw'!AA26</f>
        <v>11.894123</v>
      </c>
      <c r="Y36" s="92">
        <f>'AEO 2022 39 Raw'!AB26</f>
        <v>12.150162</v>
      </c>
      <c r="Z36" s="92">
        <f>'AEO 2022 39 Raw'!AC26</f>
        <v>12.412045000000001</v>
      </c>
      <c r="AA36" s="92">
        <f>'AEO 2022 39 Raw'!AD26</f>
        <v>12.671003000000001</v>
      </c>
      <c r="AB36" s="92">
        <f>'AEO 2022 39 Raw'!AE26</f>
        <v>12.941832</v>
      </c>
      <c r="AC36" s="92">
        <f>'AEO 2022 39 Raw'!AF26</f>
        <v>13.21672</v>
      </c>
      <c r="AD36" s="92">
        <f>'AEO 2022 39 Raw'!AG26</f>
        <v>13.490746</v>
      </c>
      <c r="AE36" s="92">
        <f>'AEO 2022 39 Raw'!AH26</f>
        <v>13.77271</v>
      </c>
      <c r="AF36" s="92">
        <f>'AEO 2022 39 Raw'!AI26</f>
        <v>14.045787000000001</v>
      </c>
      <c r="AG36" s="95">
        <f>'AEO 2022 39 Raw'!AJ26</f>
        <v>1.0999999999999999E-2</v>
      </c>
    </row>
    <row r="37" spans="1:33" ht="15" customHeight="1" x14ac:dyDescent="0.25">
      <c r="C37" s="92"/>
      <c r="D37" s="92"/>
      <c r="E37" s="92"/>
      <c r="F37" s="92"/>
      <c r="G37" s="92"/>
      <c r="H37" s="92"/>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5"/>
    </row>
    <row r="38" spans="1:33" ht="15" customHeight="1" x14ac:dyDescent="0.25">
      <c r="A38" s="83" t="s">
        <v>1650</v>
      </c>
      <c r="B38" s="35" t="s">
        <v>234</v>
      </c>
      <c r="C38" s="92">
        <f>'AEO 2022 39 Raw'!F27</f>
        <v>125.951088</v>
      </c>
      <c r="D38" s="92">
        <f>'AEO 2022 39 Raw'!G27</f>
        <v>122.872467</v>
      </c>
      <c r="E38" s="92">
        <f>'AEO 2022 39 Raw'!H27</f>
        <v>119.74498</v>
      </c>
      <c r="F38" s="92">
        <f>'AEO 2022 39 Raw'!I27</f>
        <v>116.55188800000001</v>
      </c>
      <c r="G38" s="92">
        <f>'AEO 2022 39 Raw'!J27</f>
        <v>113.19300800000001</v>
      </c>
      <c r="H38" s="92">
        <f>'AEO 2022 39 Raw'!K27</f>
        <v>109.755959</v>
      </c>
      <c r="I38" s="92">
        <f>'AEO 2022 39 Raw'!L27</f>
        <v>106.252548</v>
      </c>
      <c r="J38" s="92">
        <f>'AEO 2022 39 Raw'!M27</f>
        <v>102.738693</v>
      </c>
      <c r="K38" s="92">
        <f>'AEO 2022 39 Raw'!N27</f>
        <v>99.207358999999997</v>
      </c>
      <c r="L38" s="92">
        <f>'AEO 2022 39 Raw'!O27</f>
        <v>95.757805000000005</v>
      </c>
      <c r="M38" s="92">
        <f>'AEO 2022 39 Raw'!P27</f>
        <v>92.424034000000006</v>
      </c>
      <c r="N38" s="92">
        <f>'AEO 2022 39 Raw'!Q27</f>
        <v>89.342583000000005</v>
      </c>
      <c r="O38" s="92">
        <f>'AEO 2022 39 Raw'!R27</f>
        <v>86.470955000000004</v>
      </c>
      <c r="P38" s="92">
        <f>'AEO 2022 39 Raw'!S27</f>
        <v>83.722983999999997</v>
      </c>
      <c r="Q38" s="92">
        <f>'AEO 2022 39 Raw'!T27</f>
        <v>81.145103000000006</v>
      </c>
      <c r="R38" s="92">
        <f>'AEO 2022 39 Raw'!U27</f>
        <v>78.807937999999993</v>
      </c>
      <c r="S38" s="92">
        <f>'AEO 2022 39 Raw'!V27</f>
        <v>76.773193000000006</v>
      </c>
      <c r="T38" s="92">
        <f>'AEO 2022 39 Raw'!W27</f>
        <v>75.077727999999993</v>
      </c>
      <c r="U38" s="92">
        <f>'AEO 2022 39 Raw'!X27</f>
        <v>73.684212000000002</v>
      </c>
      <c r="V38" s="92">
        <f>'AEO 2022 39 Raw'!Y27</f>
        <v>72.589989000000003</v>
      </c>
      <c r="W38" s="92">
        <f>'AEO 2022 39 Raw'!Z27</f>
        <v>71.715575999999999</v>
      </c>
      <c r="X38" s="92">
        <f>'AEO 2022 39 Raw'!AA27</f>
        <v>71.022262999999995</v>
      </c>
      <c r="Y38" s="92">
        <f>'AEO 2022 39 Raw'!AB27</f>
        <v>70.475586000000007</v>
      </c>
      <c r="Z38" s="92">
        <f>'AEO 2022 39 Raw'!AC27</f>
        <v>70.033919999999995</v>
      </c>
      <c r="AA38" s="92">
        <f>'AEO 2022 39 Raw'!AD27</f>
        <v>69.635711999999998</v>
      </c>
      <c r="AB38" s="92">
        <f>'AEO 2022 39 Raw'!AE27</f>
        <v>69.322624000000005</v>
      </c>
      <c r="AC38" s="92">
        <f>'AEO 2022 39 Raw'!AF27</f>
        <v>69.052734000000001</v>
      </c>
      <c r="AD38" s="92">
        <f>'AEO 2022 39 Raw'!AG27</f>
        <v>68.802398999999994</v>
      </c>
      <c r="AE38" s="92">
        <f>'AEO 2022 39 Raw'!AH27</f>
        <v>68.599495000000005</v>
      </c>
      <c r="AF38" s="92">
        <f>'AEO 2022 39 Raw'!AI27</f>
        <v>68.391570999999999</v>
      </c>
      <c r="AG38" s="95">
        <f>'AEO 2022 39 Raw'!AJ27</f>
        <v>-2.1000000000000001E-2</v>
      </c>
    </row>
    <row r="39" spans="1:33" ht="12" customHeight="1" x14ac:dyDescent="0.25">
      <c r="C39" s="92"/>
      <c r="D39" s="92"/>
      <c r="E39" s="92"/>
      <c r="F39" s="92"/>
      <c r="G39" s="92"/>
      <c r="H39" s="92"/>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5"/>
    </row>
    <row r="40" spans="1:33" ht="12" customHeight="1" x14ac:dyDescent="0.25">
      <c r="B40" s="35" t="s">
        <v>1651</v>
      </c>
      <c r="C40" s="92"/>
      <c r="D40" s="92"/>
      <c r="E40" s="92"/>
      <c r="F40" s="92"/>
      <c r="G40" s="92"/>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5"/>
    </row>
    <row r="41" spans="1:33" ht="12" customHeight="1" x14ac:dyDescent="0.25">
      <c r="B41" s="35" t="s">
        <v>1570</v>
      </c>
      <c r="C41" s="92"/>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5"/>
    </row>
    <row r="42" spans="1:33" ht="12" customHeight="1" x14ac:dyDescent="0.25">
      <c r="A42" s="83" t="s">
        <v>1652</v>
      </c>
      <c r="B42" s="88" t="s">
        <v>1531</v>
      </c>
      <c r="C42" s="92">
        <f>'AEO 2022 39 Raw'!F30</f>
        <v>115.956627</v>
      </c>
      <c r="D42" s="92">
        <f>'AEO 2022 39 Raw'!G30</f>
        <v>118.36982</v>
      </c>
      <c r="E42" s="92">
        <f>'AEO 2022 39 Raw'!H30</f>
        <v>120.92440000000001</v>
      </c>
      <c r="F42" s="92">
        <f>'AEO 2022 39 Raw'!I30</f>
        <v>123.652771</v>
      </c>
      <c r="G42" s="92">
        <f>'AEO 2022 39 Raw'!J30</f>
        <v>126.354156</v>
      </c>
      <c r="H42" s="92">
        <f>'AEO 2022 39 Raw'!K30</f>
        <v>129.058029</v>
      </c>
      <c r="I42" s="92">
        <f>'AEO 2022 39 Raw'!L30</f>
        <v>131.658478</v>
      </c>
      <c r="J42" s="92">
        <f>'AEO 2022 39 Raw'!M30</f>
        <v>134.20782500000001</v>
      </c>
      <c r="K42" s="92">
        <f>'AEO 2022 39 Raw'!N30</f>
        <v>136.69368</v>
      </c>
      <c r="L42" s="92">
        <f>'AEO 2022 39 Raw'!O30</f>
        <v>139.09433000000001</v>
      </c>
      <c r="M42" s="92">
        <f>'AEO 2022 39 Raw'!P30</f>
        <v>141.43550099999999</v>
      </c>
      <c r="N42" s="92">
        <f>'AEO 2022 39 Raw'!Q30</f>
        <v>143.69232199999999</v>
      </c>
      <c r="O42" s="92">
        <f>'AEO 2022 39 Raw'!R30</f>
        <v>145.89419599999999</v>
      </c>
      <c r="P42" s="92">
        <f>'AEO 2022 39 Raw'!S30</f>
        <v>147.806366</v>
      </c>
      <c r="Q42" s="92">
        <f>'AEO 2022 39 Raw'!T30</f>
        <v>149.446991</v>
      </c>
      <c r="R42" s="92">
        <f>'AEO 2022 39 Raw'!U30</f>
        <v>150.909164</v>
      </c>
      <c r="S42" s="92">
        <f>'AEO 2022 39 Raw'!V30</f>
        <v>152.26684599999999</v>
      </c>
      <c r="T42" s="92">
        <f>'AEO 2022 39 Raw'!W30</f>
        <v>153.588989</v>
      </c>
      <c r="U42" s="92">
        <f>'AEO 2022 39 Raw'!X30</f>
        <v>154.931702</v>
      </c>
      <c r="V42" s="92">
        <f>'AEO 2022 39 Raw'!Y30</f>
        <v>156.260345</v>
      </c>
      <c r="W42" s="92">
        <f>'AEO 2022 39 Raw'!Z30</f>
        <v>157.52702300000001</v>
      </c>
      <c r="X42" s="92">
        <f>'AEO 2022 39 Raw'!AA30</f>
        <v>158.70318599999999</v>
      </c>
      <c r="Y42" s="92">
        <f>'AEO 2022 39 Raw'!AB30</f>
        <v>159.791473</v>
      </c>
      <c r="Z42" s="92">
        <f>'AEO 2022 39 Raw'!AC30</f>
        <v>160.828934</v>
      </c>
      <c r="AA42" s="92">
        <f>'AEO 2022 39 Raw'!AD30</f>
        <v>161.742615</v>
      </c>
      <c r="AB42" s="92">
        <f>'AEO 2022 39 Raw'!AE30</f>
        <v>162.670761</v>
      </c>
      <c r="AC42" s="92">
        <f>'AEO 2022 39 Raw'!AF30</f>
        <v>163.57545500000001</v>
      </c>
      <c r="AD42" s="92">
        <f>'AEO 2022 39 Raw'!AG30</f>
        <v>164.433289</v>
      </c>
      <c r="AE42" s="92">
        <f>'AEO 2022 39 Raw'!AH30</f>
        <v>165.32455400000001</v>
      </c>
      <c r="AF42" s="92">
        <f>'AEO 2022 39 Raw'!AI30</f>
        <v>166.23036200000001</v>
      </c>
      <c r="AG42" s="95">
        <f>'AEO 2022 39 Raw'!AJ30</f>
        <v>1.2E-2</v>
      </c>
    </row>
    <row r="43" spans="1:33" ht="12" customHeight="1" x14ac:dyDescent="0.25">
      <c r="A43" s="83" t="s">
        <v>1653</v>
      </c>
      <c r="B43" s="88" t="s">
        <v>1533</v>
      </c>
      <c r="C43" s="92">
        <f>'AEO 2022 39 Raw'!F31</f>
        <v>0.58039099999999999</v>
      </c>
      <c r="D43" s="92">
        <f>'AEO 2022 39 Raw'!G31</f>
        <v>0.61874899999999999</v>
      </c>
      <c r="E43" s="92">
        <f>'AEO 2022 39 Raw'!H31</f>
        <v>0.66022599999999998</v>
      </c>
      <c r="F43" s="92">
        <f>'AEO 2022 39 Raw'!I31</f>
        <v>0.69840199999999997</v>
      </c>
      <c r="G43" s="92">
        <f>'AEO 2022 39 Raw'!J31</f>
        <v>0.73454600000000003</v>
      </c>
      <c r="H43" s="92">
        <f>'AEO 2022 39 Raw'!K31</f>
        <v>0.76944100000000004</v>
      </c>
      <c r="I43" s="92">
        <f>'AEO 2022 39 Raw'!L31</f>
        <v>0.80274100000000004</v>
      </c>
      <c r="J43" s="92">
        <f>'AEO 2022 39 Raw'!M31</f>
        <v>0.83423000000000003</v>
      </c>
      <c r="K43" s="92">
        <f>'AEO 2022 39 Raw'!N31</f>
        <v>0.863201</v>
      </c>
      <c r="L43" s="92">
        <f>'AEO 2022 39 Raw'!O31</f>
        <v>0.89148300000000003</v>
      </c>
      <c r="M43" s="92">
        <f>'AEO 2022 39 Raw'!P31</f>
        <v>0.91774199999999995</v>
      </c>
      <c r="N43" s="92">
        <f>'AEO 2022 39 Raw'!Q31</f>
        <v>0.94393400000000005</v>
      </c>
      <c r="O43" s="92">
        <f>'AEO 2022 39 Raw'!R31</f>
        <v>0.969337</v>
      </c>
      <c r="P43" s="92">
        <f>'AEO 2022 39 Raw'!S31</f>
        <v>0.99302500000000005</v>
      </c>
      <c r="Q43" s="92">
        <f>'AEO 2022 39 Raw'!T31</f>
        <v>1.0143789999999999</v>
      </c>
      <c r="R43" s="92">
        <f>'AEO 2022 39 Raw'!U31</f>
        <v>1.034316</v>
      </c>
      <c r="S43" s="92">
        <f>'AEO 2022 39 Raw'!V31</f>
        <v>1.0533520000000001</v>
      </c>
      <c r="T43" s="92">
        <f>'AEO 2022 39 Raw'!W31</f>
        <v>1.0722240000000001</v>
      </c>
      <c r="U43" s="92">
        <f>'AEO 2022 39 Raw'!X31</f>
        <v>1.0911489999999999</v>
      </c>
      <c r="V43" s="92">
        <f>'AEO 2022 39 Raw'!Y31</f>
        <v>1.1110660000000001</v>
      </c>
      <c r="W43" s="92">
        <f>'AEO 2022 39 Raw'!Z31</f>
        <v>1.1307929999999999</v>
      </c>
      <c r="X43" s="92">
        <f>'AEO 2022 39 Raw'!AA31</f>
        <v>1.149891</v>
      </c>
      <c r="Y43" s="92">
        <f>'AEO 2022 39 Raw'!AB31</f>
        <v>1.1686289999999999</v>
      </c>
      <c r="Z43" s="92">
        <f>'AEO 2022 39 Raw'!AC31</f>
        <v>1.1853610000000001</v>
      </c>
      <c r="AA43" s="92">
        <f>'AEO 2022 39 Raw'!AD31</f>
        <v>1.2016500000000001</v>
      </c>
      <c r="AB43" s="92">
        <f>'AEO 2022 39 Raw'!AE31</f>
        <v>1.217455</v>
      </c>
      <c r="AC43" s="92">
        <f>'AEO 2022 39 Raw'!AF31</f>
        <v>1.233174</v>
      </c>
      <c r="AD43" s="92">
        <f>'AEO 2022 39 Raw'!AG31</f>
        <v>1.24882</v>
      </c>
      <c r="AE43" s="92">
        <f>'AEO 2022 39 Raw'!AH31</f>
        <v>1.2644660000000001</v>
      </c>
      <c r="AF43" s="92">
        <f>'AEO 2022 39 Raw'!AI31</f>
        <v>1.2794700000000001</v>
      </c>
      <c r="AG43" s="95">
        <f>'AEO 2022 39 Raw'!AJ31</f>
        <v>2.8000000000000001E-2</v>
      </c>
    </row>
    <row r="44" spans="1:33" ht="12" customHeight="1" x14ac:dyDescent="0.25">
      <c r="A44" s="83" t="s">
        <v>1654</v>
      </c>
      <c r="B44" s="88" t="s">
        <v>1574</v>
      </c>
      <c r="C44" s="92">
        <f>'AEO 2022 39 Raw'!F32</f>
        <v>116.537018</v>
      </c>
      <c r="D44" s="92">
        <f>'AEO 2022 39 Raw'!G32</f>
        <v>118.98857099999999</v>
      </c>
      <c r="E44" s="92">
        <f>'AEO 2022 39 Raw'!H32</f>
        <v>121.584625</v>
      </c>
      <c r="F44" s="92">
        <f>'AEO 2022 39 Raw'!I32</f>
        <v>124.351173</v>
      </c>
      <c r="G44" s="92">
        <f>'AEO 2022 39 Raw'!J32</f>
        <v>127.08869900000001</v>
      </c>
      <c r="H44" s="92">
        <f>'AEO 2022 39 Raw'!K32</f>
        <v>129.82746900000001</v>
      </c>
      <c r="I44" s="92">
        <f>'AEO 2022 39 Raw'!L32</f>
        <v>132.46121199999999</v>
      </c>
      <c r="J44" s="92">
        <f>'AEO 2022 39 Raw'!M32</f>
        <v>135.04205300000001</v>
      </c>
      <c r="K44" s="92">
        <f>'AEO 2022 39 Raw'!N32</f>
        <v>137.55688499999999</v>
      </c>
      <c r="L44" s="92">
        <f>'AEO 2022 39 Raw'!O32</f>
        <v>139.98580899999999</v>
      </c>
      <c r="M44" s="92">
        <f>'AEO 2022 39 Raw'!P32</f>
        <v>142.353241</v>
      </c>
      <c r="N44" s="92">
        <f>'AEO 2022 39 Raw'!Q32</f>
        <v>144.63626099999999</v>
      </c>
      <c r="O44" s="92">
        <f>'AEO 2022 39 Raw'!R32</f>
        <v>146.86352500000001</v>
      </c>
      <c r="P44" s="92">
        <f>'AEO 2022 39 Raw'!S32</f>
        <v>148.79939300000001</v>
      </c>
      <c r="Q44" s="92">
        <f>'AEO 2022 39 Raw'!T32</f>
        <v>150.461365</v>
      </c>
      <c r="R44" s="92">
        <f>'AEO 2022 39 Raw'!U32</f>
        <v>151.94348099999999</v>
      </c>
      <c r="S44" s="92">
        <f>'AEO 2022 39 Raw'!V32</f>
        <v>153.32019</v>
      </c>
      <c r="T44" s="92">
        <f>'AEO 2022 39 Raw'!W32</f>
        <v>154.66120900000001</v>
      </c>
      <c r="U44" s="92">
        <f>'AEO 2022 39 Raw'!X32</f>
        <v>156.02285800000001</v>
      </c>
      <c r="V44" s="92">
        <f>'AEO 2022 39 Raw'!Y32</f>
        <v>157.37141399999999</v>
      </c>
      <c r="W44" s="92">
        <f>'AEO 2022 39 Raw'!Z32</f>
        <v>158.65782200000001</v>
      </c>
      <c r="X44" s="92">
        <f>'AEO 2022 39 Raw'!AA32</f>
        <v>159.85307299999999</v>
      </c>
      <c r="Y44" s="92">
        <f>'AEO 2022 39 Raw'!AB32</f>
        <v>160.96009799999999</v>
      </c>
      <c r="Z44" s="92">
        <f>'AEO 2022 39 Raw'!AC32</f>
        <v>162.014297</v>
      </c>
      <c r="AA44" s="92">
        <f>'AEO 2022 39 Raw'!AD32</f>
        <v>162.94426000000001</v>
      </c>
      <c r="AB44" s="92">
        <f>'AEO 2022 39 Raw'!AE32</f>
        <v>163.888214</v>
      </c>
      <c r="AC44" s="92">
        <f>'AEO 2022 39 Raw'!AF32</f>
        <v>164.80862400000001</v>
      </c>
      <c r="AD44" s="92">
        <f>'AEO 2022 39 Raw'!AG32</f>
        <v>165.68211400000001</v>
      </c>
      <c r="AE44" s="92">
        <f>'AEO 2022 39 Raw'!AH32</f>
        <v>166.58902</v>
      </c>
      <c r="AF44" s="92">
        <f>'AEO 2022 39 Raw'!AI32</f>
        <v>167.509827</v>
      </c>
      <c r="AG44" s="95">
        <f>'AEO 2022 39 Raw'!AJ32</f>
        <v>1.2999999999999999E-2</v>
      </c>
    </row>
    <row r="45" spans="1:33" ht="12" customHeight="1" x14ac:dyDescent="0.25">
      <c r="C45" s="92"/>
      <c r="D45" s="92"/>
      <c r="E45" s="92"/>
      <c r="F45" s="92"/>
      <c r="G45" s="92"/>
      <c r="H45" s="92"/>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5"/>
    </row>
    <row r="46" spans="1:33" ht="12" customHeight="1" x14ac:dyDescent="0.25">
      <c r="B46" s="35" t="s">
        <v>1575</v>
      </c>
      <c r="C46" s="92"/>
      <c r="D46" s="92"/>
      <c r="E46" s="92"/>
      <c r="F46" s="92"/>
      <c r="G46" s="92"/>
      <c r="H46" s="92"/>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5"/>
    </row>
    <row r="47" spans="1:33" ht="12" customHeight="1" x14ac:dyDescent="0.25">
      <c r="A47" s="83" t="s">
        <v>1655</v>
      </c>
      <c r="B47" s="88" t="s">
        <v>1538</v>
      </c>
      <c r="C47" s="92">
        <f>'AEO 2022 39 Raw'!F34</f>
        <v>15.826245</v>
      </c>
      <c r="D47" s="92">
        <f>'AEO 2022 39 Raw'!G34</f>
        <v>15.720214</v>
      </c>
      <c r="E47" s="92">
        <f>'AEO 2022 39 Raw'!H34</f>
        <v>15.596048</v>
      </c>
      <c r="F47" s="92">
        <f>'AEO 2022 39 Raw'!I34</f>
        <v>15.447931000000001</v>
      </c>
      <c r="G47" s="92">
        <f>'AEO 2022 39 Raw'!J34</f>
        <v>15.263036</v>
      </c>
      <c r="H47" s="92">
        <f>'AEO 2022 39 Raw'!K34</f>
        <v>15.040846999999999</v>
      </c>
      <c r="I47" s="92">
        <f>'AEO 2022 39 Raw'!L34</f>
        <v>14.779839000000001</v>
      </c>
      <c r="J47" s="92">
        <f>'AEO 2022 39 Raw'!M34</f>
        <v>14.488794</v>
      </c>
      <c r="K47" s="92">
        <f>'AEO 2022 39 Raw'!N34</f>
        <v>14.172278</v>
      </c>
      <c r="L47" s="92">
        <f>'AEO 2022 39 Raw'!O34</f>
        <v>13.842055999999999</v>
      </c>
      <c r="M47" s="92">
        <f>'AEO 2022 39 Raw'!P34</f>
        <v>13.505879</v>
      </c>
      <c r="N47" s="92">
        <f>'AEO 2022 39 Raw'!Q34</f>
        <v>13.183394</v>
      </c>
      <c r="O47" s="92">
        <f>'AEO 2022 39 Raw'!R34</f>
        <v>12.880165999999999</v>
      </c>
      <c r="P47" s="92">
        <f>'AEO 2022 39 Raw'!S34</f>
        <v>12.584087</v>
      </c>
      <c r="Q47" s="92">
        <f>'AEO 2022 39 Raw'!T34</f>
        <v>12.306613</v>
      </c>
      <c r="R47" s="92">
        <f>'AEO 2022 39 Raw'!U34</f>
        <v>12.061845</v>
      </c>
      <c r="S47" s="92">
        <f>'AEO 2022 39 Raw'!V34</f>
        <v>11.851217999999999</v>
      </c>
      <c r="T47" s="92">
        <f>'AEO 2022 39 Raw'!W34</f>
        <v>11.680166</v>
      </c>
      <c r="U47" s="92">
        <f>'AEO 2022 39 Raw'!X34</f>
        <v>11.547872999999999</v>
      </c>
      <c r="V47" s="92">
        <f>'AEO 2022 39 Raw'!Y34</f>
        <v>11.440963999999999</v>
      </c>
      <c r="W47" s="92">
        <f>'AEO 2022 39 Raw'!Z34</f>
        <v>11.347671999999999</v>
      </c>
      <c r="X47" s="92">
        <f>'AEO 2022 39 Raw'!AA34</f>
        <v>11.269774999999999</v>
      </c>
      <c r="Y47" s="92">
        <f>'AEO 2022 39 Raw'!AB34</f>
        <v>11.201943999999999</v>
      </c>
      <c r="Z47" s="92">
        <f>'AEO 2022 39 Raw'!AC34</f>
        <v>11.142218</v>
      </c>
      <c r="AA47" s="92">
        <f>'AEO 2022 39 Raw'!AD34</f>
        <v>11.085469</v>
      </c>
      <c r="AB47" s="92">
        <f>'AEO 2022 39 Raw'!AE34</f>
        <v>11.037894</v>
      </c>
      <c r="AC47" s="92">
        <f>'AEO 2022 39 Raw'!AF34</f>
        <v>10.995481</v>
      </c>
      <c r="AD47" s="92">
        <f>'AEO 2022 39 Raw'!AG34</f>
        <v>10.956037999999999</v>
      </c>
      <c r="AE47" s="92">
        <f>'AEO 2022 39 Raw'!AH34</f>
        <v>10.924932</v>
      </c>
      <c r="AF47" s="92">
        <f>'AEO 2022 39 Raw'!AI34</f>
        <v>10.899506000000001</v>
      </c>
      <c r="AG47" s="95">
        <f>'AEO 2022 39 Raw'!AJ34</f>
        <v>-1.2999999999999999E-2</v>
      </c>
    </row>
    <row r="48" spans="1:33" ht="12" customHeight="1" x14ac:dyDescent="0.25">
      <c r="A48" s="83" t="s">
        <v>1656</v>
      </c>
      <c r="B48" s="88" t="s">
        <v>1540</v>
      </c>
      <c r="C48" s="92">
        <f>'AEO 2022 39 Raw'!F35</f>
        <v>1.212E-3</v>
      </c>
      <c r="D48" s="92">
        <f>'AEO 2022 39 Raw'!G35</f>
        <v>1.2179999999999999E-3</v>
      </c>
      <c r="E48" s="92">
        <f>'AEO 2022 39 Raw'!H35</f>
        <v>1.227E-3</v>
      </c>
      <c r="F48" s="92">
        <f>'AEO 2022 39 Raw'!I35</f>
        <v>1.232E-3</v>
      </c>
      <c r="G48" s="92">
        <f>'AEO 2022 39 Raw'!J35</f>
        <v>1.2359999999999999E-3</v>
      </c>
      <c r="H48" s="92">
        <f>'AEO 2022 39 Raw'!K35</f>
        <v>1.2390000000000001E-3</v>
      </c>
      <c r="I48" s="92">
        <f>'AEO 2022 39 Raw'!L35</f>
        <v>1.2390000000000001E-3</v>
      </c>
      <c r="J48" s="92">
        <f>'AEO 2022 39 Raw'!M35</f>
        <v>1.235E-3</v>
      </c>
      <c r="K48" s="92">
        <f>'AEO 2022 39 Raw'!N35</f>
        <v>1.225E-3</v>
      </c>
      <c r="L48" s="92">
        <f>'AEO 2022 39 Raw'!O35</f>
        <v>1.2099999999999999E-3</v>
      </c>
      <c r="M48" s="92">
        <f>'AEO 2022 39 Raw'!P35</f>
        <v>1.191E-3</v>
      </c>
      <c r="N48" s="92">
        <f>'AEO 2022 39 Raw'!Q35</f>
        <v>1.1689999999999999E-3</v>
      </c>
      <c r="O48" s="92">
        <f>'AEO 2022 39 Raw'!R35</f>
        <v>1.142E-3</v>
      </c>
      <c r="P48" s="92">
        <f>'AEO 2022 39 Raw'!S35</f>
        <v>1.108E-3</v>
      </c>
      <c r="Q48" s="92">
        <f>'AEO 2022 39 Raw'!T35</f>
        <v>1.0690000000000001E-3</v>
      </c>
      <c r="R48" s="92">
        <f>'AEO 2022 39 Raw'!U35</f>
        <v>1.0280000000000001E-3</v>
      </c>
      <c r="S48" s="92">
        <f>'AEO 2022 39 Raw'!V35</f>
        <v>9.8299999999999993E-4</v>
      </c>
      <c r="T48" s="92">
        <f>'AEO 2022 39 Raw'!W35</f>
        <v>9.3400000000000004E-4</v>
      </c>
      <c r="U48" s="92">
        <f>'AEO 2022 39 Raw'!X35</f>
        <v>8.8500000000000004E-4</v>
      </c>
      <c r="V48" s="92">
        <f>'AEO 2022 39 Raw'!Y35</f>
        <v>8.3500000000000002E-4</v>
      </c>
      <c r="W48" s="92">
        <f>'AEO 2022 39 Raw'!Z35</f>
        <v>7.85E-4</v>
      </c>
      <c r="X48" s="92">
        <f>'AEO 2022 39 Raw'!AA35</f>
        <v>7.3499999999999998E-4</v>
      </c>
      <c r="Y48" s="92">
        <f>'AEO 2022 39 Raw'!AB35</f>
        <v>6.87E-4</v>
      </c>
      <c r="Z48" s="92">
        <f>'AEO 2022 39 Raw'!AC35</f>
        <v>6.3500000000000004E-4</v>
      </c>
      <c r="AA48" s="92">
        <f>'AEO 2022 39 Raw'!AD35</f>
        <v>5.9400000000000002E-4</v>
      </c>
      <c r="AB48" s="92">
        <f>'AEO 2022 39 Raw'!AE35</f>
        <v>5.53E-4</v>
      </c>
      <c r="AC48" s="92">
        <f>'AEO 2022 39 Raw'!AF35</f>
        <v>5.13E-4</v>
      </c>
      <c r="AD48" s="92">
        <f>'AEO 2022 39 Raw'!AG35</f>
        <v>4.73E-4</v>
      </c>
      <c r="AE48" s="92">
        <f>'AEO 2022 39 Raw'!AH35</f>
        <v>4.3399999999999998E-4</v>
      </c>
      <c r="AF48" s="92">
        <f>'AEO 2022 39 Raw'!AI35</f>
        <v>3.9599999999999998E-4</v>
      </c>
      <c r="AG48" s="95">
        <f>'AEO 2022 39 Raw'!AJ35</f>
        <v>-3.7999999999999999E-2</v>
      </c>
    </row>
    <row r="49" spans="1:33" ht="12" customHeight="1" x14ac:dyDescent="0.25">
      <c r="A49" s="83" t="s">
        <v>1657</v>
      </c>
      <c r="B49" s="88" t="s">
        <v>1542</v>
      </c>
      <c r="C49" s="92">
        <f>'AEO 2022 39 Raw'!F36</f>
        <v>5.3226999999999997E-2</v>
      </c>
      <c r="D49" s="92">
        <f>'AEO 2022 39 Raw'!G36</f>
        <v>9.0626999999999999E-2</v>
      </c>
      <c r="E49" s="92">
        <f>'AEO 2022 39 Raw'!H36</f>
        <v>0.135324</v>
      </c>
      <c r="F49" s="92">
        <f>'AEO 2022 39 Raw'!I36</f>
        <v>0.18605099999999999</v>
      </c>
      <c r="G49" s="92">
        <f>'AEO 2022 39 Raw'!J36</f>
        <v>0.23822399999999999</v>
      </c>
      <c r="H49" s="92">
        <f>'AEO 2022 39 Raw'!K36</f>
        <v>0.291126</v>
      </c>
      <c r="I49" s="92">
        <f>'AEO 2022 39 Raw'!L36</f>
        <v>0.34429799999999999</v>
      </c>
      <c r="J49" s="92">
        <f>'AEO 2022 39 Raw'!M36</f>
        <v>0.39833499999999999</v>
      </c>
      <c r="K49" s="92">
        <f>'AEO 2022 39 Raw'!N36</f>
        <v>0.45353900000000003</v>
      </c>
      <c r="L49" s="92">
        <f>'AEO 2022 39 Raw'!O36</f>
        <v>0.509992</v>
      </c>
      <c r="M49" s="92">
        <f>'AEO 2022 39 Raw'!P36</f>
        <v>0.56552999999999998</v>
      </c>
      <c r="N49" s="92">
        <f>'AEO 2022 39 Raw'!Q36</f>
        <v>0.62174200000000002</v>
      </c>
      <c r="O49" s="92">
        <f>'AEO 2022 39 Raw'!R36</f>
        <v>0.67758700000000005</v>
      </c>
      <c r="P49" s="92">
        <f>'AEO 2022 39 Raw'!S36</f>
        <v>0.73059600000000002</v>
      </c>
      <c r="Q49" s="92">
        <f>'AEO 2022 39 Raw'!T36</f>
        <v>0.78069500000000003</v>
      </c>
      <c r="R49" s="92">
        <f>'AEO 2022 39 Raw'!U36</f>
        <v>0.82850999999999997</v>
      </c>
      <c r="S49" s="92">
        <f>'AEO 2022 39 Raw'!V36</f>
        <v>0.87452200000000002</v>
      </c>
      <c r="T49" s="92">
        <f>'AEO 2022 39 Raw'!W36</f>
        <v>0.91923200000000005</v>
      </c>
      <c r="U49" s="92">
        <f>'AEO 2022 39 Raw'!X36</f>
        <v>0.96250800000000003</v>
      </c>
      <c r="V49" s="92">
        <f>'AEO 2022 39 Raw'!Y36</f>
        <v>1.0036229999999999</v>
      </c>
      <c r="W49" s="92">
        <f>'AEO 2022 39 Raw'!Z36</f>
        <v>1.041539</v>
      </c>
      <c r="X49" s="92">
        <f>'AEO 2022 39 Raw'!AA36</f>
        <v>1.0760149999999999</v>
      </c>
      <c r="Y49" s="92">
        <f>'AEO 2022 39 Raw'!AB36</f>
        <v>1.1072390000000001</v>
      </c>
      <c r="Z49" s="92">
        <f>'AEO 2022 39 Raw'!AC36</f>
        <v>1.1354470000000001</v>
      </c>
      <c r="AA49" s="92">
        <f>'AEO 2022 39 Raw'!AD36</f>
        <v>1.159999</v>
      </c>
      <c r="AB49" s="92">
        <f>'AEO 2022 39 Raw'!AE36</f>
        <v>1.1831240000000001</v>
      </c>
      <c r="AC49" s="92">
        <f>'AEO 2022 39 Raw'!AF36</f>
        <v>1.204286</v>
      </c>
      <c r="AD49" s="92">
        <f>'AEO 2022 39 Raw'!AG36</f>
        <v>1.2232179999999999</v>
      </c>
      <c r="AE49" s="92">
        <f>'AEO 2022 39 Raw'!AH36</f>
        <v>1.241528</v>
      </c>
      <c r="AF49" s="92">
        <f>'AEO 2022 39 Raw'!AI36</f>
        <v>1.258467</v>
      </c>
      <c r="AG49" s="95">
        <f>'AEO 2022 39 Raw'!AJ36</f>
        <v>0.115</v>
      </c>
    </row>
    <row r="50" spans="1:33" ht="15" customHeight="1" x14ac:dyDescent="0.25">
      <c r="A50" s="83" t="s">
        <v>1658</v>
      </c>
      <c r="B50" s="88" t="s">
        <v>1544</v>
      </c>
      <c r="C50" s="92">
        <f>'AEO 2022 39 Raw'!F37</f>
        <v>0.167295</v>
      </c>
      <c r="D50" s="92">
        <f>'AEO 2022 39 Raw'!G37</f>
        <v>0.29510700000000001</v>
      </c>
      <c r="E50" s="92">
        <f>'AEO 2022 39 Raw'!H37</f>
        <v>0.44941199999999998</v>
      </c>
      <c r="F50" s="92">
        <f>'AEO 2022 39 Raw'!I37</f>
        <v>0.63112699999999999</v>
      </c>
      <c r="G50" s="92">
        <f>'AEO 2022 39 Raw'!J37</f>
        <v>0.824878</v>
      </c>
      <c r="H50" s="92">
        <f>'AEO 2022 39 Raw'!K37</f>
        <v>1.027093</v>
      </c>
      <c r="I50" s="92">
        <f>'AEO 2022 39 Raw'!L37</f>
        <v>1.2357720000000001</v>
      </c>
      <c r="J50" s="92">
        <f>'AEO 2022 39 Raw'!M37</f>
        <v>1.452772</v>
      </c>
      <c r="K50" s="92">
        <f>'AEO 2022 39 Raw'!N37</f>
        <v>1.6804330000000001</v>
      </c>
      <c r="L50" s="92">
        <f>'AEO 2022 39 Raw'!O37</f>
        <v>1.9175610000000001</v>
      </c>
      <c r="M50" s="92">
        <f>'AEO 2022 39 Raw'!P37</f>
        <v>2.1632750000000001</v>
      </c>
      <c r="N50" s="92">
        <f>'AEO 2022 39 Raw'!Q37</f>
        <v>2.4295230000000001</v>
      </c>
      <c r="O50" s="92">
        <f>'AEO 2022 39 Raw'!R37</f>
        <v>2.7117520000000002</v>
      </c>
      <c r="P50" s="92">
        <f>'AEO 2022 39 Raw'!S37</f>
        <v>3.001131</v>
      </c>
      <c r="Q50" s="92">
        <f>'AEO 2022 39 Raw'!T37</f>
        <v>3.2963529999999999</v>
      </c>
      <c r="R50" s="92">
        <f>'AEO 2022 39 Raw'!U37</f>
        <v>3.5980400000000001</v>
      </c>
      <c r="S50" s="92">
        <f>'AEO 2022 39 Raw'!V37</f>
        <v>3.908312</v>
      </c>
      <c r="T50" s="92">
        <f>'AEO 2022 39 Raw'!W37</f>
        <v>4.2306080000000001</v>
      </c>
      <c r="U50" s="92">
        <f>'AEO 2022 39 Raw'!X37</f>
        <v>4.5638180000000004</v>
      </c>
      <c r="V50" s="92">
        <f>'AEO 2022 39 Raw'!Y37</f>
        <v>4.9103289999999999</v>
      </c>
      <c r="W50" s="92">
        <f>'AEO 2022 39 Raw'!Z37</f>
        <v>5.2647719999999998</v>
      </c>
      <c r="X50" s="92">
        <f>'AEO 2022 39 Raw'!AA37</f>
        <v>5.6258749999999997</v>
      </c>
      <c r="Y50" s="92">
        <f>'AEO 2022 39 Raw'!AB37</f>
        <v>5.9950150000000004</v>
      </c>
      <c r="Z50" s="92">
        <f>'AEO 2022 39 Raw'!AC37</f>
        <v>6.3687849999999999</v>
      </c>
      <c r="AA50" s="92">
        <f>'AEO 2022 39 Raw'!AD37</f>
        <v>6.7433550000000002</v>
      </c>
      <c r="AB50" s="92">
        <f>'AEO 2022 39 Raw'!AE37</f>
        <v>7.1278379999999997</v>
      </c>
      <c r="AC50" s="92">
        <f>'AEO 2022 39 Raw'!AF37</f>
        <v>7.5186149999999996</v>
      </c>
      <c r="AD50" s="92">
        <f>'AEO 2022 39 Raw'!AG37</f>
        <v>7.9128340000000001</v>
      </c>
      <c r="AE50" s="92">
        <f>'AEO 2022 39 Raw'!AH37</f>
        <v>8.3168629999999997</v>
      </c>
      <c r="AF50" s="92">
        <f>'AEO 2022 39 Raw'!AI37</f>
        <v>8.7220510000000004</v>
      </c>
      <c r="AG50" s="95">
        <f>'AEO 2022 39 Raw'!AJ37</f>
        <v>0.14599999999999999</v>
      </c>
    </row>
    <row r="51" spans="1:33" ht="15" customHeight="1" x14ac:dyDescent="0.25">
      <c r="A51" s="83" t="s">
        <v>1659</v>
      </c>
      <c r="B51" s="88" t="s">
        <v>1546</v>
      </c>
      <c r="C51" s="92">
        <f>'AEO 2022 39 Raw'!F38</f>
        <v>0.143902</v>
      </c>
      <c r="D51" s="92">
        <f>'AEO 2022 39 Raw'!G38</f>
        <v>0.195798</v>
      </c>
      <c r="E51" s="92">
        <f>'AEO 2022 39 Raw'!H38</f>
        <v>0.24768699999999999</v>
      </c>
      <c r="F51" s="92">
        <f>'AEO 2022 39 Raw'!I38</f>
        <v>0.298508</v>
      </c>
      <c r="G51" s="92">
        <f>'AEO 2022 39 Raw'!J38</f>
        <v>0.34722999999999998</v>
      </c>
      <c r="H51" s="92">
        <f>'AEO 2022 39 Raw'!K38</f>
        <v>0.39447900000000002</v>
      </c>
      <c r="I51" s="92">
        <f>'AEO 2022 39 Raw'!L38</f>
        <v>0.44023299999999999</v>
      </c>
      <c r="J51" s="92">
        <f>'AEO 2022 39 Raw'!M38</f>
        <v>0.48524499999999998</v>
      </c>
      <c r="K51" s="92">
        <f>'AEO 2022 39 Raw'!N38</f>
        <v>0.52973499999999996</v>
      </c>
      <c r="L51" s="92">
        <f>'AEO 2022 39 Raw'!O38</f>
        <v>0.57406999999999997</v>
      </c>
      <c r="M51" s="92">
        <f>'AEO 2022 39 Raw'!P38</f>
        <v>0.61844399999999999</v>
      </c>
      <c r="N51" s="92">
        <f>'AEO 2022 39 Raw'!Q38</f>
        <v>0.66398999999999997</v>
      </c>
      <c r="O51" s="92">
        <f>'AEO 2022 39 Raw'!R38</f>
        <v>0.70988499999999999</v>
      </c>
      <c r="P51" s="92">
        <f>'AEO 2022 39 Raw'!S38</f>
        <v>0.75480800000000003</v>
      </c>
      <c r="Q51" s="92">
        <f>'AEO 2022 39 Raw'!T38</f>
        <v>0.79823900000000003</v>
      </c>
      <c r="R51" s="92">
        <f>'AEO 2022 39 Raw'!U38</f>
        <v>0.84058100000000002</v>
      </c>
      <c r="S51" s="92">
        <f>'AEO 2022 39 Raw'!V38</f>
        <v>0.88236400000000004</v>
      </c>
      <c r="T51" s="92">
        <f>'AEO 2022 39 Raw'!W38</f>
        <v>0.92405300000000001</v>
      </c>
      <c r="U51" s="92">
        <f>'AEO 2022 39 Raw'!X38</f>
        <v>0.96581899999999998</v>
      </c>
      <c r="V51" s="92">
        <f>'AEO 2022 39 Raw'!Y38</f>
        <v>1.00773</v>
      </c>
      <c r="W51" s="92">
        <f>'AEO 2022 39 Raw'!Z38</f>
        <v>1.0491680000000001</v>
      </c>
      <c r="X51" s="92">
        <f>'AEO 2022 39 Raw'!AA38</f>
        <v>1.089766</v>
      </c>
      <c r="Y51" s="92">
        <f>'AEO 2022 39 Raw'!AB38</f>
        <v>1.130085</v>
      </c>
      <c r="Z51" s="92">
        <f>'AEO 2022 39 Raw'!AC38</f>
        <v>1.169813</v>
      </c>
      <c r="AA51" s="92">
        <f>'AEO 2022 39 Raw'!AD38</f>
        <v>1.208391</v>
      </c>
      <c r="AB51" s="92">
        <f>'AEO 2022 39 Raw'!AE38</f>
        <v>1.2474050000000001</v>
      </c>
      <c r="AC51" s="92">
        <f>'AEO 2022 39 Raw'!AF38</f>
        <v>1.2864199999999999</v>
      </c>
      <c r="AD51" s="92">
        <f>'AEO 2022 39 Raw'!AG38</f>
        <v>1.3250869999999999</v>
      </c>
      <c r="AE51" s="92">
        <f>'AEO 2022 39 Raw'!AH38</f>
        <v>1.3641399999999999</v>
      </c>
      <c r="AF51" s="92">
        <f>'AEO 2022 39 Raw'!AI38</f>
        <v>1.4028750000000001</v>
      </c>
      <c r="AG51" s="95">
        <f>'AEO 2022 39 Raw'!AJ38</f>
        <v>8.2000000000000003E-2</v>
      </c>
    </row>
    <row r="52" spans="1:33" ht="15" customHeight="1" x14ac:dyDescent="0.25">
      <c r="A52" s="83" t="s">
        <v>1660</v>
      </c>
      <c r="B52" s="88" t="s">
        <v>1548</v>
      </c>
      <c r="C52" s="92">
        <f>'AEO 2022 39 Raw'!F39</f>
        <v>3.6219000000000001E-2</v>
      </c>
      <c r="D52" s="92">
        <f>'AEO 2022 39 Raw'!G39</f>
        <v>0.19077</v>
      </c>
      <c r="E52" s="92">
        <f>'AEO 2022 39 Raw'!H39</f>
        <v>0.381158</v>
      </c>
      <c r="F52" s="92">
        <f>'AEO 2022 39 Raw'!I39</f>
        <v>0.57521299999999997</v>
      </c>
      <c r="G52" s="92">
        <f>'AEO 2022 39 Raw'!J39</f>
        <v>0.76460700000000004</v>
      </c>
      <c r="H52" s="92">
        <f>'AEO 2022 39 Raw'!K39</f>
        <v>0.94979899999999995</v>
      </c>
      <c r="I52" s="92">
        <f>'AEO 2022 39 Raw'!L39</f>
        <v>1.130417</v>
      </c>
      <c r="J52" s="92">
        <f>'AEO 2022 39 Raw'!M39</f>
        <v>1.3093980000000001</v>
      </c>
      <c r="K52" s="92">
        <f>'AEO 2022 39 Raw'!N39</f>
        <v>1.487557</v>
      </c>
      <c r="L52" s="92">
        <f>'AEO 2022 39 Raw'!O39</f>
        <v>1.6660699999999999</v>
      </c>
      <c r="M52" s="92">
        <f>'AEO 2022 39 Raw'!P39</f>
        <v>1.846158</v>
      </c>
      <c r="N52" s="92">
        <f>'AEO 2022 39 Raw'!Q39</f>
        <v>2.0314739999999998</v>
      </c>
      <c r="O52" s="92">
        <f>'AEO 2022 39 Raw'!R39</f>
        <v>2.2202060000000001</v>
      </c>
      <c r="P52" s="92">
        <f>'AEO 2022 39 Raw'!S39</f>
        <v>2.4065300000000001</v>
      </c>
      <c r="Q52" s="92">
        <f>'AEO 2022 39 Raw'!T39</f>
        <v>2.5891570000000002</v>
      </c>
      <c r="R52" s="92">
        <f>'AEO 2022 39 Raw'!U39</f>
        <v>2.7685179999999998</v>
      </c>
      <c r="S52" s="92">
        <f>'AEO 2022 39 Raw'!V39</f>
        <v>2.9449429999999999</v>
      </c>
      <c r="T52" s="92">
        <f>'AEO 2022 39 Raw'!W39</f>
        <v>3.1201590000000001</v>
      </c>
      <c r="U52" s="92">
        <f>'AEO 2022 39 Raw'!X39</f>
        <v>3.294022</v>
      </c>
      <c r="V52" s="92">
        <f>'AEO 2022 39 Raw'!Y39</f>
        <v>3.4654020000000001</v>
      </c>
      <c r="W52" s="92">
        <f>'AEO 2022 39 Raw'!Z39</f>
        <v>3.6321140000000001</v>
      </c>
      <c r="X52" s="92">
        <f>'AEO 2022 39 Raw'!AA39</f>
        <v>3.7931560000000002</v>
      </c>
      <c r="Y52" s="92">
        <f>'AEO 2022 39 Raw'!AB39</f>
        <v>3.9489869999999998</v>
      </c>
      <c r="Z52" s="92">
        <f>'AEO 2022 39 Raw'!AC39</f>
        <v>4.0996430000000004</v>
      </c>
      <c r="AA52" s="92">
        <f>'AEO 2022 39 Raw'!AD39</f>
        <v>4.2443759999999999</v>
      </c>
      <c r="AB52" s="92">
        <f>'AEO 2022 39 Raw'!AE39</f>
        <v>4.3859870000000001</v>
      </c>
      <c r="AC52" s="92">
        <f>'AEO 2022 39 Raw'!AF39</f>
        <v>4.5257120000000004</v>
      </c>
      <c r="AD52" s="92">
        <f>'AEO 2022 39 Raw'!AG39</f>
        <v>4.6631030000000004</v>
      </c>
      <c r="AE52" s="92">
        <f>'AEO 2022 39 Raw'!AH39</f>
        <v>4.8008480000000002</v>
      </c>
      <c r="AF52" s="92">
        <f>'AEO 2022 39 Raw'!AI39</f>
        <v>4.9368530000000002</v>
      </c>
      <c r="AG52" s="95">
        <f>'AEO 2022 39 Raw'!AJ39</f>
        <v>0.185</v>
      </c>
    </row>
    <row r="53" spans="1:33" ht="15" customHeight="1" x14ac:dyDescent="0.25">
      <c r="A53" s="83" t="s">
        <v>1661</v>
      </c>
      <c r="B53" s="88" t="s">
        <v>1550</v>
      </c>
      <c r="C53" s="92">
        <f>'AEO 2022 39 Raw'!F40</f>
        <v>0</v>
      </c>
      <c r="D53" s="92">
        <f>'AEO 2022 39 Raw'!G40</f>
        <v>0</v>
      </c>
      <c r="E53" s="92">
        <f>'AEO 2022 39 Raw'!H40</f>
        <v>0</v>
      </c>
      <c r="F53" s="92">
        <f>'AEO 2022 39 Raw'!I40</f>
        <v>0</v>
      </c>
      <c r="G53" s="92">
        <f>'AEO 2022 39 Raw'!J40</f>
        <v>0</v>
      </c>
      <c r="H53" s="92">
        <f>'AEO 2022 39 Raw'!K40</f>
        <v>0</v>
      </c>
      <c r="I53" s="92">
        <f>'AEO 2022 39 Raw'!L40</f>
        <v>0</v>
      </c>
      <c r="J53" s="92">
        <f>'AEO 2022 39 Raw'!M40</f>
        <v>0</v>
      </c>
      <c r="K53" s="92">
        <f>'AEO 2022 39 Raw'!N40</f>
        <v>0</v>
      </c>
      <c r="L53" s="92">
        <f>'AEO 2022 39 Raw'!O40</f>
        <v>0</v>
      </c>
      <c r="M53" s="92">
        <f>'AEO 2022 39 Raw'!P40</f>
        <v>0</v>
      </c>
      <c r="N53" s="92">
        <f>'AEO 2022 39 Raw'!Q40</f>
        <v>0</v>
      </c>
      <c r="O53" s="92">
        <f>'AEO 2022 39 Raw'!R40</f>
        <v>0</v>
      </c>
      <c r="P53" s="92">
        <f>'AEO 2022 39 Raw'!S40</f>
        <v>0</v>
      </c>
      <c r="Q53" s="92">
        <f>'AEO 2022 39 Raw'!T40</f>
        <v>0</v>
      </c>
      <c r="R53" s="92">
        <f>'AEO 2022 39 Raw'!U40</f>
        <v>0</v>
      </c>
      <c r="S53" s="92">
        <f>'AEO 2022 39 Raw'!V40</f>
        <v>0</v>
      </c>
      <c r="T53" s="92">
        <f>'AEO 2022 39 Raw'!W40</f>
        <v>0</v>
      </c>
      <c r="U53" s="92">
        <f>'AEO 2022 39 Raw'!X40</f>
        <v>0</v>
      </c>
      <c r="V53" s="92">
        <f>'AEO 2022 39 Raw'!Y40</f>
        <v>0</v>
      </c>
      <c r="W53" s="92">
        <f>'AEO 2022 39 Raw'!Z40</f>
        <v>0</v>
      </c>
      <c r="X53" s="92">
        <f>'AEO 2022 39 Raw'!AA40</f>
        <v>0</v>
      </c>
      <c r="Y53" s="92">
        <f>'AEO 2022 39 Raw'!AB40</f>
        <v>0</v>
      </c>
      <c r="Z53" s="92">
        <f>'AEO 2022 39 Raw'!AC40</f>
        <v>0</v>
      </c>
      <c r="AA53" s="92">
        <f>'AEO 2022 39 Raw'!AD40</f>
        <v>0</v>
      </c>
      <c r="AB53" s="92">
        <f>'AEO 2022 39 Raw'!AE40</f>
        <v>0</v>
      </c>
      <c r="AC53" s="92">
        <f>'AEO 2022 39 Raw'!AF40</f>
        <v>0</v>
      </c>
      <c r="AD53" s="92">
        <f>'AEO 2022 39 Raw'!AG40</f>
        <v>0</v>
      </c>
      <c r="AE53" s="92">
        <f>'AEO 2022 39 Raw'!AH40</f>
        <v>0</v>
      </c>
      <c r="AF53" s="92">
        <f>'AEO 2022 39 Raw'!AI40</f>
        <v>0</v>
      </c>
      <c r="AG53" s="95" t="str">
        <f>'AEO 2022 39 Raw'!AJ40</f>
        <v>- -</v>
      </c>
    </row>
    <row r="54" spans="1:33" ht="15" customHeight="1" x14ac:dyDescent="0.25">
      <c r="A54" s="83" t="s">
        <v>1662</v>
      </c>
      <c r="B54" s="88" t="s">
        <v>1552</v>
      </c>
      <c r="C54" s="92">
        <f>'AEO 2022 39 Raw'!F41</f>
        <v>1.3571489999999999</v>
      </c>
      <c r="D54" s="92">
        <f>'AEO 2022 39 Raw'!G41</f>
        <v>1.8371219999999999</v>
      </c>
      <c r="E54" s="92">
        <f>'AEO 2022 39 Raw'!H41</f>
        <v>2.3565360000000002</v>
      </c>
      <c r="F54" s="92">
        <f>'AEO 2022 39 Raw'!I41</f>
        <v>2.88808</v>
      </c>
      <c r="G54" s="92">
        <f>'AEO 2022 39 Raw'!J41</f>
        <v>3.4123329999999998</v>
      </c>
      <c r="H54" s="92">
        <f>'AEO 2022 39 Raw'!K41</f>
        <v>3.9293749999999998</v>
      </c>
      <c r="I54" s="92">
        <f>'AEO 2022 39 Raw'!L41</f>
        <v>4.4339190000000004</v>
      </c>
      <c r="J54" s="92">
        <f>'AEO 2022 39 Raw'!M41</f>
        <v>4.9317669999999998</v>
      </c>
      <c r="K54" s="92">
        <f>'AEO 2022 39 Raw'!N41</f>
        <v>5.4218609999999998</v>
      </c>
      <c r="L54" s="92">
        <f>'AEO 2022 39 Raw'!O41</f>
        <v>5.9032270000000002</v>
      </c>
      <c r="M54" s="92">
        <f>'AEO 2022 39 Raw'!P41</f>
        <v>6.3777470000000003</v>
      </c>
      <c r="N54" s="92">
        <f>'AEO 2022 39 Raw'!Q41</f>
        <v>6.8506090000000004</v>
      </c>
      <c r="O54" s="92">
        <f>'AEO 2022 39 Raw'!R41</f>
        <v>7.3185729999999998</v>
      </c>
      <c r="P54" s="92">
        <f>'AEO 2022 39 Raw'!S41</f>
        <v>7.7641960000000001</v>
      </c>
      <c r="Q54" s="92">
        <f>'AEO 2022 39 Raw'!T41</f>
        <v>8.1839700000000004</v>
      </c>
      <c r="R54" s="92">
        <f>'AEO 2022 39 Raw'!U41</f>
        <v>8.5817800000000002</v>
      </c>
      <c r="S54" s="92">
        <f>'AEO 2022 39 Raw'!V41</f>
        <v>8.9613420000000001</v>
      </c>
      <c r="T54" s="92">
        <f>'AEO 2022 39 Raw'!W41</f>
        <v>9.32681</v>
      </c>
      <c r="U54" s="92">
        <f>'AEO 2022 39 Raw'!X41</f>
        <v>9.6794370000000001</v>
      </c>
      <c r="V54" s="92">
        <f>'AEO 2022 39 Raw'!Y41</f>
        <v>10.018387000000001</v>
      </c>
      <c r="W54" s="92">
        <f>'AEO 2022 39 Raw'!Z41</f>
        <v>10.338613</v>
      </c>
      <c r="X54" s="92">
        <f>'AEO 2022 39 Raw'!AA41</f>
        <v>10.639241999999999</v>
      </c>
      <c r="Y54" s="92">
        <f>'AEO 2022 39 Raw'!AB41</f>
        <v>10.921692</v>
      </c>
      <c r="Z54" s="92">
        <f>'AEO 2022 39 Raw'!AC41</f>
        <v>11.186514000000001</v>
      </c>
      <c r="AA54" s="92">
        <f>'AEO 2022 39 Raw'!AD41</f>
        <v>11.432294000000001</v>
      </c>
      <c r="AB54" s="92">
        <f>'AEO 2022 39 Raw'!AE41</f>
        <v>11.671358</v>
      </c>
      <c r="AC54" s="92">
        <f>'AEO 2022 39 Raw'!AF41</f>
        <v>11.902032999999999</v>
      </c>
      <c r="AD54" s="92">
        <f>'AEO 2022 39 Raw'!AG41</f>
        <v>12.123004999999999</v>
      </c>
      <c r="AE54" s="92">
        <f>'AEO 2022 39 Raw'!AH41</f>
        <v>12.341191</v>
      </c>
      <c r="AF54" s="92">
        <f>'AEO 2022 39 Raw'!AI41</f>
        <v>12.552536999999999</v>
      </c>
      <c r="AG54" s="95">
        <f>'AEO 2022 39 Raw'!AJ41</f>
        <v>0.08</v>
      </c>
    </row>
    <row r="55" spans="1:33" ht="15" customHeight="1" x14ac:dyDescent="0.25">
      <c r="A55" s="83" t="s">
        <v>1663</v>
      </c>
      <c r="B55" s="88" t="s">
        <v>1554</v>
      </c>
      <c r="C55" s="92">
        <f>'AEO 2022 39 Raw'!F42</f>
        <v>2.6689999999999999E-3</v>
      </c>
      <c r="D55" s="92">
        <f>'AEO 2022 39 Raw'!G42</f>
        <v>2.6280000000000001E-3</v>
      </c>
      <c r="E55" s="92">
        <f>'AEO 2022 39 Raw'!H42</f>
        <v>2.6480000000000002E-3</v>
      </c>
      <c r="F55" s="92">
        <f>'AEO 2022 39 Raw'!I42</f>
        <v>2.7339999999999999E-3</v>
      </c>
      <c r="G55" s="92">
        <f>'AEO 2022 39 Raw'!J42</f>
        <v>2.8500000000000001E-3</v>
      </c>
      <c r="H55" s="92">
        <f>'AEO 2022 39 Raw'!K42</f>
        <v>2.9789999999999999E-3</v>
      </c>
      <c r="I55" s="92">
        <f>'AEO 2022 39 Raw'!L42</f>
        <v>3.1150000000000001E-3</v>
      </c>
      <c r="J55" s="92">
        <f>'AEO 2022 39 Raw'!M42</f>
        <v>3.2590000000000002E-3</v>
      </c>
      <c r="K55" s="92">
        <f>'AEO 2022 39 Raw'!N42</f>
        <v>3.4090000000000001E-3</v>
      </c>
      <c r="L55" s="92">
        <f>'AEO 2022 39 Raw'!O42</f>
        <v>3.5630000000000002E-3</v>
      </c>
      <c r="M55" s="92">
        <f>'AEO 2022 39 Raw'!P42</f>
        <v>3.715E-3</v>
      </c>
      <c r="N55" s="92">
        <f>'AEO 2022 39 Raw'!Q42</f>
        <v>3.8730000000000001E-3</v>
      </c>
      <c r="O55" s="92">
        <f>'AEO 2022 39 Raw'!R42</f>
        <v>4.0340000000000003E-3</v>
      </c>
      <c r="P55" s="92">
        <f>'AEO 2022 39 Raw'!S42</f>
        <v>4.1920000000000004E-3</v>
      </c>
      <c r="Q55" s="92">
        <f>'AEO 2022 39 Raw'!T42</f>
        <v>4.346E-3</v>
      </c>
      <c r="R55" s="92">
        <f>'AEO 2022 39 Raw'!U42</f>
        <v>4.4980000000000003E-3</v>
      </c>
      <c r="S55" s="92">
        <f>'AEO 2022 39 Raw'!V42</f>
        <v>4.6560000000000004E-3</v>
      </c>
      <c r="T55" s="92">
        <f>'AEO 2022 39 Raw'!W42</f>
        <v>4.8110000000000002E-3</v>
      </c>
      <c r="U55" s="92">
        <f>'AEO 2022 39 Raw'!X42</f>
        <v>4.9649999999999998E-3</v>
      </c>
      <c r="V55" s="92">
        <f>'AEO 2022 39 Raw'!Y42</f>
        <v>5.1190000000000003E-3</v>
      </c>
      <c r="W55" s="92">
        <f>'AEO 2022 39 Raw'!Z42</f>
        <v>5.2649999999999997E-3</v>
      </c>
      <c r="X55" s="92">
        <f>'AEO 2022 39 Raw'!AA42</f>
        <v>5.4060000000000002E-3</v>
      </c>
      <c r="Y55" s="92">
        <f>'AEO 2022 39 Raw'!AB42</f>
        <v>5.5449999999999996E-3</v>
      </c>
      <c r="Z55" s="92">
        <f>'AEO 2022 39 Raw'!AC42</f>
        <v>5.679E-3</v>
      </c>
      <c r="AA55" s="92">
        <f>'AEO 2022 39 Raw'!AD42</f>
        <v>5.8040000000000001E-3</v>
      </c>
      <c r="AB55" s="92">
        <f>'AEO 2022 39 Raw'!AE42</f>
        <v>5.9280000000000001E-3</v>
      </c>
      <c r="AC55" s="92">
        <f>'AEO 2022 39 Raw'!AF42</f>
        <v>6.0480000000000004E-3</v>
      </c>
      <c r="AD55" s="92">
        <f>'AEO 2022 39 Raw'!AG42</f>
        <v>6.1640000000000002E-3</v>
      </c>
      <c r="AE55" s="92">
        <f>'AEO 2022 39 Raw'!AH42</f>
        <v>6.28E-3</v>
      </c>
      <c r="AF55" s="92">
        <f>'AEO 2022 39 Raw'!AI42</f>
        <v>6.3930000000000002E-3</v>
      </c>
      <c r="AG55" s="95">
        <f>'AEO 2022 39 Raw'!AJ42</f>
        <v>3.1E-2</v>
      </c>
    </row>
    <row r="56" spans="1:33" ht="15" customHeight="1" x14ac:dyDescent="0.25">
      <c r="A56" s="83" t="s">
        <v>1664</v>
      </c>
      <c r="B56" s="88" t="s">
        <v>1556</v>
      </c>
      <c r="C56" s="92">
        <f>'AEO 2022 39 Raw'!F43</f>
        <v>1.8810000000000001E-3</v>
      </c>
      <c r="D56" s="92">
        <f>'AEO 2022 39 Raw'!G43</f>
        <v>1.738E-3</v>
      </c>
      <c r="E56" s="92">
        <f>'AEO 2022 39 Raw'!H43</f>
        <v>1.629E-3</v>
      </c>
      <c r="F56" s="92">
        <f>'AEO 2022 39 Raw'!I43</f>
        <v>1.555E-3</v>
      </c>
      <c r="G56" s="92">
        <f>'AEO 2022 39 Raw'!J43</f>
        <v>1.488E-3</v>
      </c>
      <c r="H56" s="92">
        <f>'AEO 2022 39 Raw'!K43</f>
        <v>1.4270000000000001E-3</v>
      </c>
      <c r="I56" s="92">
        <f>'AEO 2022 39 Raw'!L43</f>
        <v>1.372E-3</v>
      </c>
      <c r="J56" s="92">
        <f>'AEO 2022 39 Raw'!M43</f>
        <v>1.323E-3</v>
      </c>
      <c r="K56" s="92">
        <f>'AEO 2022 39 Raw'!N43</f>
        <v>1.279E-3</v>
      </c>
      <c r="L56" s="92">
        <f>'AEO 2022 39 Raw'!O43</f>
        <v>1.24E-3</v>
      </c>
      <c r="M56" s="92">
        <f>'AEO 2022 39 Raw'!P43</f>
        <v>1.2049999999999999E-3</v>
      </c>
      <c r="N56" s="92">
        <f>'AEO 2022 39 Raw'!Q43</f>
        <v>1.175E-3</v>
      </c>
      <c r="O56" s="92">
        <f>'AEO 2022 39 Raw'!R43</f>
        <v>1.1490000000000001E-3</v>
      </c>
      <c r="P56" s="92">
        <f>'AEO 2022 39 Raw'!S43</f>
        <v>1.126E-3</v>
      </c>
      <c r="Q56" s="92">
        <f>'AEO 2022 39 Raw'!T43</f>
        <v>1.106E-3</v>
      </c>
      <c r="R56" s="92">
        <f>'AEO 2022 39 Raw'!U43</f>
        <v>1.088E-3</v>
      </c>
      <c r="S56" s="92">
        <f>'AEO 2022 39 Raw'!V43</f>
        <v>1.0740000000000001E-3</v>
      </c>
      <c r="T56" s="92">
        <f>'AEO 2022 39 Raw'!W43</f>
        <v>1.062E-3</v>
      </c>
      <c r="U56" s="92">
        <f>'AEO 2022 39 Raw'!X43</f>
        <v>1.0529999999999999E-3</v>
      </c>
      <c r="V56" s="92">
        <f>'AEO 2022 39 Raw'!Y43</f>
        <v>1.047E-3</v>
      </c>
      <c r="W56" s="92">
        <f>'AEO 2022 39 Raw'!Z43</f>
        <v>1.044E-3</v>
      </c>
      <c r="X56" s="92">
        <f>'AEO 2022 39 Raw'!AA43</f>
        <v>1.0430000000000001E-3</v>
      </c>
      <c r="Y56" s="92">
        <f>'AEO 2022 39 Raw'!AB43</f>
        <v>1.0449999999999999E-3</v>
      </c>
      <c r="Z56" s="92">
        <f>'AEO 2022 39 Raw'!AC43</f>
        <v>1.049E-3</v>
      </c>
      <c r="AA56" s="92">
        <f>'AEO 2022 39 Raw'!AD43</f>
        <v>1.0549999999999999E-3</v>
      </c>
      <c r="AB56" s="92">
        <f>'AEO 2022 39 Raw'!AE43</f>
        <v>1.0640000000000001E-3</v>
      </c>
      <c r="AC56" s="92">
        <f>'AEO 2022 39 Raw'!AF43</f>
        <v>1.075E-3</v>
      </c>
      <c r="AD56" s="92">
        <f>'AEO 2022 39 Raw'!AG43</f>
        <v>1.0889999999999999E-3</v>
      </c>
      <c r="AE56" s="92">
        <f>'AEO 2022 39 Raw'!AH43</f>
        <v>1.1050000000000001E-3</v>
      </c>
      <c r="AF56" s="92">
        <f>'AEO 2022 39 Raw'!AI43</f>
        <v>1.1230000000000001E-3</v>
      </c>
      <c r="AG56" s="95">
        <f>'AEO 2022 39 Raw'!AJ43</f>
        <v>-1.7999999999999999E-2</v>
      </c>
    </row>
    <row r="57" spans="1:33" ht="15" customHeight="1" x14ac:dyDescent="0.25">
      <c r="A57" s="83" t="s">
        <v>1665</v>
      </c>
      <c r="B57" s="88" t="s">
        <v>1558</v>
      </c>
      <c r="C57" s="92">
        <f>'AEO 2022 39 Raw'!F44</f>
        <v>5.0920000000000002E-3</v>
      </c>
      <c r="D57" s="92">
        <f>'AEO 2022 39 Raw'!G44</f>
        <v>5.2269999999999999E-3</v>
      </c>
      <c r="E57" s="92">
        <f>'AEO 2022 39 Raw'!H44</f>
        <v>5.4920000000000004E-3</v>
      </c>
      <c r="F57" s="92">
        <f>'AEO 2022 39 Raw'!I44</f>
        <v>5.8409999999999998E-3</v>
      </c>
      <c r="G57" s="92">
        <f>'AEO 2022 39 Raw'!J44</f>
        <v>6.2830000000000004E-3</v>
      </c>
      <c r="H57" s="92">
        <f>'AEO 2022 39 Raw'!K44</f>
        <v>6.8149999999999999E-3</v>
      </c>
      <c r="I57" s="92">
        <f>'AEO 2022 39 Raw'!L44</f>
        <v>7.4070000000000004E-3</v>
      </c>
      <c r="J57" s="92">
        <f>'AEO 2022 39 Raw'!M44</f>
        <v>8.0260000000000001E-3</v>
      </c>
      <c r="K57" s="92">
        <f>'AEO 2022 39 Raw'!N44</f>
        <v>8.6580000000000008E-3</v>
      </c>
      <c r="L57" s="92">
        <f>'AEO 2022 39 Raw'!O44</f>
        <v>9.3080000000000003E-3</v>
      </c>
      <c r="M57" s="92">
        <f>'AEO 2022 39 Raw'!P44</f>
        <v>9.9679999999999994E-3</v>
      </c>
      <c r="N57" s="92">
        <f>'AEO 2022 39 Raw'!Q44</f>
        <v>1.0662E-2</v>
      </c>
      <c r="O57" s="92">
        <f>'AEO 2022 39 Raw'!R44</f>
        <v>1.1372999999999999E-2</v>
      </c>
      <c r="P57" s="92">
        <f>'AEO 2022 39 Raw'!S44</f>
        <v>1.2085E-2</v>
      </c>
      <c r="Q57" s="92">
        <f>'AEO 2022 39 Raw'!T44</f>
        <v>1.2794E-2</v>
      </c>
      <c r="R57" s="92">
        <f>'AEO 2022 39 Raw'!U44</f>
        <v>1.3505E-2</v>
      </c>
      <c r="S57" s="92">
        <f>'AEO 2022 39 Raw'!V44</f>
        <v>1.4220999999999999E-2</v>
      </c>
      <c r="T57" s="92">
        <f>'AEO 2022 39 Raw'!W44</f>
        <v>1.4954E-2</v>
      </c>
      <c r="U57" s="92">
        <f>'AEO 2022 39 Raw'!X44</f>
        <v>1.5699999999999999E-2</v>
      </c>
      <c r="V57" s="92">
        <f>'AEO 2022 39 Raw'!Y44</f>
        <v>1.6466999999999999E-2</v>
      </c>
      <c r="W57" s="92">
        <f>'AEO 2022 39 Raw'!Z44</f>
        <v>1.7239999999999998E-2</v>
      </c>
      <c r="X57" s="92">
        <f>'AEO 2022 39 Raw'!AA44</f>
        <v>1.8022E-2</v>
      </c>
      <c r="Y57" s="92">
        <f>'AEO 2022 39 Raw'!AB44</f>
        <v>1.8811999999999999E-2</v>
      </c>
      <c r="Z57" s="92">
        <f>'AEO 2022 39 Raw'!AC44</f>
        <v>1.9609000000000001E-2</v>
      </c>
      <c r="AA57" s="92">
        <f>'AEO 2022 39 Raw'!AD44</f>
        <v>2.0421000000000002E-2</v>
      </c>
      <c r="AB57" s="92">
        <f>'AEO 2022 39 Raw'!AE44</f>
        <v>2.1288999999999999E-2</v>
      </c>
      <c r="AC57" s="92">
        <f>'AEO 2022 39 Raw'!AF44</f>
        <v>2.2214000000000001E-2</v>
      </c>
      <c r="AD57" s="92">
        <f>'AEO 2022 39 Raw'!AG44</f>
        <v>2.3186999999999999E-2</v>
      </c>
      <c r="AE57" s="92">
        <f>'AEO 2022 39 Raw'!AH44</f>
        <v>2.4225E-2</v>
      </c>
      <c r="AF57" s="92">
        <f>'AEO 2022 39 Raw'!AI44</f>
        <v>2.5307E-2</v>
      </c>
      <c r="AG57" s="95">
        <f>'AEO 2022 39 Raw'!AJ44</f>
        <v>5.7000000000000002E-2</v>
      </c>
    </row>
    <row r="58" spans="1:33" ht="15" customHeight="1" x14ac:dyDescent="0.25">
      <c r="A58" s="83" t="s">
        <v>1666</v>
      </c>
      <c r="B58" s="88" t="s">
        <v>1560</v>
      </c>
      <c r="C58" s="92">
        <f>'AEO 2022 39 Raw'!F45</f>
        <v>4.359E-3</v>
      </c>
      <c r="D58" s="92">
        <f>'AEO 2022 39 Raw'!G45</f>
        <v>3.9769999999999996E-3</v>
      </c>
      <c r="E58" s="92">
        <f>'AEO 2022 39 Raw'!H45</f>
        <v>3.6740000000000002E-3</v>
      </c>
      <c r="F58" s="92">
        <f>'AEO 2022 39 Raw'!I45</f>
        <v>3.4489999999999998E-3</v>
      </c>
      <c r="G58" s="92">
        <f>'AEO 2022 39 Raw'!J45</f>
        <v>3.2390000000000001E-3</v>
      </c>
      <c r="H58" s="92">
        <f>'AEO 2022 39 Raw'!K45</f>
        <v>3.0430000000000001E-3</v>
      </c>
      <c r="I58" s="92">
        <f>'AEO 2022 39 Raw'!L45</f>
        <v>2.859E-3</v>
      </c>
      <c r="J58" s="92">
        <f>'AEO 2022 39 Raw'!M45</f>
        <v>2.6879999999999999E-3</v>
      </c>
      <c r="K58" s="92">
        <f>'AEO 2022 39 Raw'!N45</f>
        <v>2.5279999999999999E-3</v>
      </c>
      <c r="L58" s="92">
        <f>'AEO 2022 39 Raw'!O45</f>
        <v>2.3779999999999999E-3</v>
      </c>
      <c r="M58" s="92">
        <f>'AEO 2022 39 Raw'!P45</f>
        <v>2.238E-3</v>
      </c>
      <c r="N58" s="92">
        <f>'AEO 2022 39 Raw'!Q45</f>
        <v>2.1080000000000001E-3</v>
      </c>
      <c r="O58" s="92">
        <f>'AEO 2022 39 Raw'!R45</f>
        <v>1.9859999999999999E-3</v>
      </c>
      <c r="P58" s="92">
        <f>'AEO 2022 39 Raw'!S45</f>
        <v>1.872E-3</v>
      </c>
      <c r="Q58" s="92">
        <f>'AEO 2022 39 Raw'!T45</f>
        <v>1.766E-3</v>
      </c>
      <c r="R58" s="92">
        <f>'AEO 2022 39 Raw'!U45</f>
        <v>1.6659999999999999E-3</v>
      </c>
      <c r="S58" s="92">
        <f>'AEO 2022 39 Raw'!V45</f>
        <v>1.573E-3</v>
      </c>
      <c r="T58" s="92">
        <f>'AEO 2022 39 Raw'!W45</f>
        <v>1.487E-3</v>
      </c>
      <c r="U58" s="92">
        <f>'AEO 2022 39 Raw'!X45</f>
        <v>1.4059999999999999E-3</v>
      </c>
      <c r="V58" s="92">
        <f>'AEO 2022 39 Raw'!Y45</f>
        <v>1.33E-3</v>
      </c>
      <c r="W58" s="92">
        <f>'AEO 2022 39 Raw'!Z45</f>
        <v>1.2589999999999999E-3</v>
      </c>
      <c r="X58" s="92">
        <f>'AEO 2022 39 Raw'!AA45</f>
        <v>1.193E-3</v>
      </c>
      <c r="Y58" s="92">
        <f>'AEO 2022 39 Raw'!AB45</f>
        <v>1.132E-3</v>
      </c>
      <c r="Z58" s="92">
        <f>'AEO 2022 39 Raw'!AC45</f>
        <v>1.0740000000000001E-3</v>
      </c>
      <c r="AA58" s="92">
        <f>'AEO 2022 39 Raw'!AD45</f>
        <v>1.021E-3</v>
      </c>
      <c r="AB58" s="92">
        <f>'AEO 2022 39 Raw'!AE45</f>
        <v>9.7099999999999997E-4</v>
      </c>
      <c r="AC58" s="92">
        <f>'AEO 2022 39 Raw'!AF45</f>
        <v>9.2500000000000004E-4</v>
      </c>
      <c r="AD58" s="92">
        <f>'AEO 2022 39 Raw'!AG45</f>
        <v>8.8199999999999997E-4</v>
      </c>
      <c r="AE58" s="92">
        <f>'AEO 2022 39 Raw'!AH45</f>
        <v>8.43E-4</v>
      </c>
      <c r="AF58" s="92">
        <f>'AEO 2022 39 Raw'!AI45</f>
        <v>8.0699999999999999E-4</v>
      </c>
      <c r="AG58" s="95">
        <f>'AEO 2022 39 Raw'!AJ45</f>
        <v>-5.7000000000000002E-2</v>
      </c>
    </row>
    <row r="59" spans="1:33" ht="15" customHeight="1" x14ac:dyDescent="0.25">
      <c r="A59" s="83" t="s">
        <v>1667</v>
      </c>
      <c r="B59" s="88" t="s">
        <v>1562</v>
      </c>
      <c r="C59" s="92">
        <f>'AEO 2022 39 Raw'!F46</f>
        <v>0</v>
      </c>
      <c r="D59" s="92">
        <f>'AEO 2022 39 Raw'!G46</f>
        <v>0</v>
      </c>
      <c r="E59" s="92">
        <f>'AEO 2022 39 Raw'!H46</f>
        <v>0</v>
      </c>
      <c r="F59" s="92">
        <f>'AEO 2022 39 Raw'!I46</f>
        <v>0</v>
      </c>
      <c r="G59" s="92">
        <f>'AEO 2022 39 Raw'!J46</f>
        <v>0</v>
      </c>
      <c r="H59" s="92">
        <f>'AEO 2022 39 Raw'!K46</f>
        <v>0</v>
      </c>
      <c r="I59" s="92">
        <f>'AEO 2022 39 Raw'!L46</f>
        <v>0</v>
      </c>
      <c r="J59" s="92">
        <f>'AEO 2022 39 Raw'!M46</f>
        <v>0</v>
      </c>
      <c r="K59" s="92">
        <f>'AEO 2022 39 Raw'!N46</f>
        <v>0</v>
      </c>
      <c r="L59" s="92">
        <f>'AEO 2022 39 Raw'!O46</f>
        <v>0</v>
      </c>
      <c r="M59" s="92">
        <f>'AEO 2022 39 Raw'!P46</f>
        <v>0</v>
      </c>
      <c r="N59" s="92">
        <f>'AEO 2022 39 Raw'!Q46</f>
        <v>0</v>
      </c>
      <c r="O59" s="92">
        <f>'AEO 2022 39 Raw'!R46</f>
        <v>0</v>
      </c>
      <c r="P59" s="92">
        <f>'AEO 2022 39 Raw'!S46</f>
        <v>0</v>
      </c>
      <c r="Q59" s="92">
        <f>'AEO 2022 39 Raw'!T46</f>
        <v>0</v>
      </c>
      <c r="R59" s="92">
        <f>'AEO 2022 39 Raw'!U46</f>
        <v>0</v>
      </c>
      <c r="S59" s="92">
        <f>'AEO 2022 39 Raw'!V46</f>
        <v>0</v>
      </c>
      <c r="T59" s="92">
        <f>'AEO 2022 39 Raw'!W46</f>
        <v>0</v>
      </c>
      <c r="U59" s="92">
        <f>'AEO 2022 39 Raw'!X46</f>
        <v>0</v>
      </c>
      <c r="V59" s="92">
        <f>'AEO 2022 39 Raw'!Y46</f>
        <v>0</v>
      </c>
      <c r="W59" s="92">
        <f>'AEO 2022 39 Raw'!Z46</f>
        <v>0</v>
      </c>
      <c r="X59" s="92">
        <f>'AEO 2022 39 Raw'!AA46</f>
        <v>0</v>
      </c>
      <c r="Y59" s="92">
        <f>'AEO 2022 39 Raw'!AB46</f>
        <v>0</v>
      </c>
      <c r="Z59" s="92">
        <f>'AEO 2022 39 Raw'!AC46</f>
        <v>0</v>
      </c>
      <c r="AA59" s="92">
        <f>'AEO 2022 39 Raw'!AD46</f>
        <v>0</v>
      </c>
      <c r="AB59" s="92">
        <f>'AEO 2022 39 Raw'!AE46</f>
        <v>0</v>
      </c>
      <c r="AC59" s="92">
        <f>'AEO 2022 39 Raw'!AF46</f>
        <v>0</v>
      </c>
      <c r="AD59" s="92">
        <f>'AEO 2022 39 Raw'!AG46</f>
        <v>0</v>
      </c>
      <c r="AE59" s="92">
        <f>'AEO 2022 39 Raw'!AH46</f>
        <v>0</v>
      </c>
      <c r="AF59" s="92">
        <f>'AEO 2022 39 Raw'!AI46</f>
        <v>0</v>
      </c>
      <c r="AG59" s="95" t="str">
        <f>'AEO 2022 39 Raw'!AJ46</f>
        <v>- -</v>
      </c>
    </row>
    <row r="60" spans="1:33" ht="15" customHeight="1" x14ac:dyDescent="0.25">
      <c r="A60" s="83" t="s">
        <v>1668</v>
      </c>
      <c r="B60" s="88" t="s">
        <v>1564</v>
      </c>
      <c r="C60" s="92">
        <f>'AEO 2022 39 Raw'!F47</f>
        <v>9.9999999999999995E-7</v>
      </c>
      <c r="D60" s="92">
        <f>'AEO 2022 39 Raw'!G47</f>
        <v>5.0000000000000004E-6</v>
      </c>
      <c r="E60" s="92">
        <f>'AEO 2022 39 Raw'!H47</f>
        <v>1.2E-5</v>
      </c>
      <c r="F60" s="92">
        <f>'AEO 2022 39 Raw'!I47</f>
        <v>2.4000000000000001E-5</v>
      </c>
      <c r="G60" s="92">
        <f>'AEO 2022 39 Raw'!J47</f>
        <v>4.1E-5</v>
      </c>
      <c r="H60" s="92">
        <f>'AEO 2022 39 Raw'!K47</f>
        <v>6.2000000000000003E-5</v>
      </c>
      <c r="I60" s="92">
        <f>'AEO 2022 39 Raw'!L47</f>
        <v>8.7000000000000001E-5</v>
      </c>
      <c r="J60" s="92">
        <f>'AEO 2022 39 Raw'!M47</f>
        <v>1.17E-4</v>
      </c>
      <c r="K60" s="92">
        <f>'AEO 2022 39 Raw'!N47</f>
        <v>1.5200000000000001E-4</v>
      </c>
      <c r="L60" s="92">
        <f>'AEO 2022 39 Raw'!O47</f>
        <v>1.92E-4</v>
      </c>
      <c r="M60" s="92">
        <f>'AEO 2022 39 Raw'!P47</f>
        <v>2.3599999999999999E-4</v>
      </c>
      <c r="N60" s="92">
        <f>'AEO 2022 39 Raw'!Q47</f>
        <v>2.8600000000000001E-4</v>
      </c>
      <c r="O60" s="92">
        <f>'AEO 2022 39 Raw'!R47</f>
        <v>3.4200000000000002E-4</v>
      </c>
      <c r="P60" s="92">
        <f>'AEO 2022 39 Raw'!S47</f>
        <v>4.0099999999999999E-4</v>
      </c>
      <c r="Q60" s="92">
        <f>'AEO 2022 39 Raw'!T47</f>
        <v>4.6500000000000003E-4</v>
      </c>
      <c r="R60" s="92">
        <f>'AEO 2022 39 Raw'!U47</f>
        <v>5.3499999999999999E-4</v>
      </c>
      <c r="S60" s="92">
        <f>'AEO 2022 39 Raw'!V47</f>
        <v>6.0999999999999997E-4</v>
      </c>
      <c r="T60" s="92">
        <f>'AEO 2022 39 Raw'!W47</f>
        <v>6.9300000000000004E-4</v>
      </c>
      <c r="U60" s="92">
        <f>'AEO 2022 39 Raw'!X47</f>
        <v>7.8399999999999997E-4</v>
      </c>
      <c r="V60" s="92">
        <f>'AEO 2022 39 Raw'!Y47</f>
        <v>8.8400000000000002E-4</v>
      </c>
      <c r="W60" s="92">
        <f>'AEO 2022 39 Raw'!Z47</f>
        <v>9.9200000000000004E-4</v>
      </c>
      <c r="X60" s="92">
        <f>'AEO 2022 39 Raw'!AA47</f>
        <v>1.109E-3</v>
      </c>
      <c r="Y60" s="92">
        <f>'AEO 2022 39 Raw'!AB47</f>
        <v>1.2329999999999999E-3</v>
      </c>
      <c r="Z60" s="92">
        <f>'AEO 2022 39 Raw'!AC47</f>
        <v>1.366E-3</v>
      </c>
      <c r="AA60" s="92">
        <f>'AEO 2022 39 Raw'!AD47</f>
        <v>1.5070000000000001E-3</v>
      </c>
      <c r="AB60" s="92">
        <f>'AEO 2022 39 Raw'!AE47</f>
        <v>1.658E-3</v>
      </c>
      <c r="AC60" s="92">
        <f>'AEO 2022 39 Raw'!AF47</f>
        <v>1.818E-3</v>
      </c>
      <c r="AD60" s="92">
        <f>'AEO 2022 39 Raw'!AG47</f>
        <v>1.9880000000000002E-3</v>
      </c>
      <c r="AE60" s="92">
        <f>'AEO 2022 39 Raw'!AH47</f>
        <v>2.1689999999999999E-3</v>
      </c>
      <c r="AF60" s="92">
        <f>'AEO 2022 39 Raw'!AI47</f>
        <v>2.3600000000000001E-3</v>
      </c>
      <c r="AG60" s="95">
        <f>'AEO 2022 39 Raw'!AJ47</f>
        <v>0.32800000000000001</v>
      </c>
    </row>
    <row r="61" spans="1:33" ht="15" customHeight="1" x14ac:dyDescent="0.25">
      <c r="A61" s="83" t="s">
        <v>1669</v>
      </c>
      <c r="B61" s="88" t="s">
        <v>1591</v>
      </c>
      <c r="C61" s="92">
        <f>'AEO 2022 39 Raw'!F48</f>
        <v>17.599249</v>
      </c>
      <c r="D61" s="92">
        <f>'AEO 2022 39 Raw'!G48</f>
        <v>18.344429000000002</v>
      </c>
      <c r="E61" s="92">
        <f>'AEO 2022 39 Raw'!H48</f>
        <v>19.180847</v>
      </c>
      <c r="F61" s="92">
        <f>'AEO 2022 39 Raw'!I48</f>
        <v>20.041741999999999</v>
      </c>
      <c r="G61" s="92">
        <f>'AEO 2022 39 Raw'!J48</f>
        <v>20.865444</v>
      </c>
      <c r="H61" s="92">
        <f>'AEO 2022 39 Raw'!K48</f>
        <v>21.648282999999999</v>
      </c>
      <c r="I61" s="92">
        <f>'AEO 2022 39 Raw'!L48</f>
        <v>22.380558000000001</v>
      </c>
      <c r="J61" s="92">
        <f>'AEO 2022 39 Raw'!M48</f>
        <v>23.08296</v>
      </c>
      <c r="K61" s="92">
        <f>'AEO 2022 39 Raw'!N48</f>
        <v>23.762653</v>
      </c>
      <c r="L61" s="92">
        <f>'AEO 2022 39 Raw'!O48</f>
        <v>24.430868</v>
      </c>
      <c r="M61" s="92">
        <f>'AEO 2022 39 Raw'!P48</f>
        <v>25.095586999999998</v>
      </c>
      <c r="N61" s="92">
        <f>'AEO 2022 39 Raw'!Q48</f>
        <v>25.800007000000001</v>
      </c>
      <c r="O61" s="92">
        <f>'AEO 2022 39 Raw'!R48</f>
        <v>26.538195000000002</v>
      </c>
      <c r="P61" s="92">
        <f>'AEO 2022 39 Raw'!S48</f>
        <v>27.262132999999999</v>
      </c>
      <c r="Q61" s="92">
        <f>'AEO 2022 39 Raw'!T48</f>
        <v>27.976576000000001</v>
      </c>
      <c r="R61" s="92">
        <f>'AEO 2022 39 Raw'!U48</f>
        <v>28.701591000000001</v>
      </c>
      <c r="S61" s="92">
        <f>'AEO 2022 39 Raw'!V48</f>
        <v>29.445820000000001</v>
      </c>
      <c r="T61" s="92">
        <f>'AEO 2022 39 Raw'!W48</f>
        <v>30.224969999999999</v>
      </c>
      <c r="U61" s="92">
        <f>'AEO 2022 39 Raw'!X48</f>
        <v>31.038267000000001</v>
      </c>
      <c r="V61" s="92">
        <f>'AEO 2022 39 Raw'!Y48</f>
        <v>31.872115999999998</v>
      </c>
      <c r="W61" s="92">
        <f>'AEO 2022 39 Raw'!Z48</f>
        <v>32.700462000000002</v>
      </c>
      <c r="X61" s="92">
        <f>'AEO 2022 39 Raw'!AA48</f>
        <v>33.521338999999998</v>
      </c>
      <c r="Y61" s="92">
        <f>'AEO 2022 39 Raw'!AB48</f>
        <v>34.333416</v>
      </c>
      <c r="Z61" s="92">
        <f>'AEO 2022 39 Raw'!AC48</f>
        <v>35.131827999999999</v>
      </c>
      <c r="AA61" s="92">
        <f>'AEO 2022 39 Raw'!AD48</f>
        <v>35.904285000000002</v>
      </c>
      <c r="AB61" s="92">
        <f>'AEO 2022 39 Raw'!AE48</f>
        <v>36.685070000000003</v>
      </c>
      <c r="AC61" s="92">
        <f>'AEO 2022 39 Raw'!AF48</f>
        <v>37.465141000000003</v>
      </c>
      <c r="AD61" s="92">
        <f>'AEO 2022 39 Raw'!AG48</f>
        <v>38.237068000000001</v>
      </c>
      <c r="AE61" s="92">
        <f>'AEO 2022 39 Raw'!AH48</f>
        <v>39.024559000000004</v>
      </c>
      <c r="AF61" s="92">
        <f>'AEO 2022 39 Raw'!AI48</f>
        <v>39.808674000000003</v>
      </c>
      <c r="AG61" s="95">
        <f>'AEO 2022 39 Raw'!AJ48</f>
        <v>2.9000000000000001E-2</v>
      </c>
    </row>
    <row r="62" spans="1:33" ht="15" customHeight="1" x14ac:dyDescent="0.25">
      <c r="C62" s="92"/>
      <c r="D62" s="92"/>
      <c r="E62" s="92"/>
      <c r="F62" s="92"/>
      <c r="G62" s="92"/>
      <c r="H62" s="92"/>
      <c r="I62" s="92"/>
      <c r="J62" s="92"/>
      <c r="K62" s="92"/>
      <c r="L62" s="92"/>
      <c r="M62" s="92"/>
      <c r="N62" s="92"/>
      <c r="O62" s="92"/>
      <c r="P62" s="92"/>
      <c r="Q62" s="92"/>
      <c r="R62" s="92"/>
      <c r="S62" s="92"/>
      <c r="T62" s="92"/>
      <c r="U62" s="92"/>
      <c r="V62" s="92"/>
      <c r="W62" s="92"/>
      <c r="X62" s="92"/>
      <c r="Y62" s="92"/>
      <c r="Z62" s="92"/>
      <c r="AA62" s="92"/>
      <c r="AB62" s="92"/>
      <c r="AC62" s="92"/>
      <c r="AD62" s="92"/>
      <c r="AE62" s="92"/>
      <c r="AF62" s="92"/>
      <c r="AG62" s="95"/>
    </row>
    <row r="63" spans="1:33" ht="15" customHeight="1" x14ac:dyDescent="0.25">
      <c r="A63" s="83" t="s">
        <v>1670</v>
      </c>
      <c r="B63" s="35" t="s">
        <v>235</v>
      </c>
      <c r="C63" s="92">
        <f>'AEO 2022 39 Raw'!F49</f>
        <v>134.13626099999999</v>
      </c>
      <c r="D63" s="92">
        <f>'AEO 2022 39 Raw'!G49</f>
        <v>137.33300800000001</v>
      </c>
      <c r="E63" s="92">
        <f>'AEO 2022 39 Raw'!H49</f>
        <v>140.76547199999999</v>
      </c>
      <c r="F63" s="92">
        <f>'AEO 2022 39 Raw'!I49</f>
        <v>144.39291399999999</v>
      </c>
      <c r="G63" s="92">
        <f>'AEO 2022 39 Raw'!J49</f>
        <v>147.95414700000001</v>
      </c>
      <c r="H63" s="92">
        <f>'AEO 2022 39 Raw'!K49</f>
        <v>151.47575399999999</v>
      </c>
      <c r="I63" s="92">
        <f>'AEO 2022 39 Raw'!L49</f>
        <v>154.84176600000001</v>
      </c>
      <c r="J63" s="92">
        <f>'AEO 2022 39 Raw'!M49</f>
        <v>158.12501499999999</v>
      </c>
      <c r="K63" s="92">
        <f>'AEO 2022 39 Raw'!N49</f>
        <v>161.319534</v>
      </c>
      <c r="L63" s="92">
        <f>'AEO 2022 39 Raw'!O49</f>
        <v>164.41667200000001</v>
      </c>
      <c r="M63" s="92">
        <f>'AEO 2022 39 Raw'!P49</f>
        <v>167.44882200000001</v>
      </c>
      <c r="N63" s="92">
        <f>'AEO 2022 39 Raw'!Q49</f>
        <v>170.43626399999999</v>
      </c>
      <c r="O63" s="92">
        <f>'AEO 2022 39 Raw'!R49</f>
        <v>173.40171799999999</v>
      </c>
      <c r="P63" s="92">
        <f>'AEO 2022 39 Raw'!S49</f>
        <v>176.06152299999999</v>
      </c>
      <c r="Q63" s="92">
        <f>'AEO 2022 39 Raw'!T49</f>
        <v>178.43794299999999</v>
      </c>
      <c r="R63" s="92">
        <f>'AEO 2022 39 Raw'!U49</f>
        <v>180.645081</v>
      </c>
      <c r="S63" s="92">
        <f>'AEO 2022 39 Raw'!V49</f>
        <v>182.766006</v>
      </c>
      <c r="T63" s="92">
        <f>'AEO 2022 39 Raw'!W49</f>
        <v>184.88618500000001</v>
      </c>
      <c r="U63" s="92">
        <f>'AEO 2022 39 Raw'!X49</f>
        <v>187.061127</v>
      </c>
      <c r="V63" s="92">
        <f>'AEO 2022 39 Raw'!Y49</f>
        <v>189.24352999999999</v>
      </c>
      <c r="W63" s="92">
        <f>'AEO 2022 39 Raw'!Z49</f>
        <v>191.35827599999999</v>
      </c>
      <c r="X63" s="92">
        <f>'AEO 2022 39 Raw'!AA49</f>
        <v>193.37441999999999</v>
      </c>
      <c r="Y63" s="92">
        <f>'AEO 2022 39 Raw'!AB49</f>
        <v>195.29351800000001</v>
      </c>
      <c r="Z63" s="92">
        <f>'AEO 2022 39 Raw'!AC49</f>
        <v>197.146118</v>
      </c>
      <c r="AA63" s="92">
        <f>'AEO 2022 39 Raw'!AD49</f>
        <v>198.84854100000001</v>
      </c>
      <c r="AB63" s="92">
        <f>'AEO 2022 39 Raw'!AE49</f>
        <v>200.57328799999999</v>
      </c>
      <c r="AC63" s="92">
        <f>'AEO 2022 39 Raw'!AF49</f>
        <v>202.27377300000001</v>
      </c>
      <c r="AD63" s="92">
        <f>'AEO 2022 39 Raw'!AG49</f>
        <v>203.91918899999999</v>
      </c>
      <c r="AE63" s="92">
        <f>'AEO 2022 39 Raw'!AH49</f>
        <v>205.613586</v>
      </c>
      <c r="AF63" s="92">
        <f>'AEO 2022 39 Raw'!AI49</f>
        <v>207.31849700000001</v>
      </c>
      <c r="AG63" s="95">
        <f>'AEO 2022 39 Raw'!AJ49</f>
        <v>1.4999999999999999E-2</v>
      </c>
    </row>
    <row r="64" spans="1:33" ht="15" customHeight="1" x14ac:dyDescent="0.25">
      <c r="C64" s="92"/>
      <c r="D64" s="92"/>
      <c r="E64" s="92"/>
      <c r="F64" s="92"/>
      <c r="G64" s="92"/>
      <c r="H64" s="92"/>
      <c r="I64" s="92"/>
      <c r="J64" s="92"/>
      <c r="K64" s="92"/>
      <c r="L64" s="92"/>
      <c r="M64" s="92"/>
      <c r="N64" s="92"/>
      <c r="O64" s="92"/>
      <c r="P64" s="92"/>
      <c r="Q64" s="92"/>
      <c r="R64" s="92"/>
      <c r="S64" s="92"/>
      <c r="T64" s="92"/>
      <c r="U64" s="92"/>
      <c r="V64" s="92"/>
      <c r="W64" s="92"/>
      <c r="X64" s="92"/>
      <c r="Y64" s="92"/>
      <c r="Z64" s="92"/>
      <c r="AA64" s="92"/>
      <c r="AB64" s="92"/>
      <c r="AC64" s="92"/>
      <c r="AD64" s="92"/>
      <c r="AE64" s="92"/>
      <c r="AF64" s="92"/>
      <c r="AG64" s="95"/>
    </row>
    <row r="65" spans="1:34" ht="15" customHeight="1" x14ac:dyDescent="0.25">
      <c r="A65" s="83" t="s">
        <v>1671</v>
      </c>
      <c r="B65" s="35" t="s">
        <v>236</v>
      </c>
      <c r="C65" s="92">
        <f>'AEO 2022 39 Raw'!F50</f>
        <v>260.08734099999998</v>
      </c>
      <c r="D65" s="92">
        <f>'AEO 2022 39 Raw'!G50</f>
        <v>260.20547499999998</v>
      </c>
      <c r="E65" s="92">
        <f>'AEO 2022 39 Raw'!H50</f>
        <v>260.51043700000002</v>
      </c>
      <c r="F65" s="92">
        <f>'AEO 2022 39 Raw'!I50</f>
        <v>260.944794</v>
      </c>
      <c r="G65" s="92">
        <f>'AEO 2022 39 Raw'!J50</f>
        <v>261.147156</v>
      </c>
      <c r="H65" s="92">
        <f>'AEO 2022 39 Raw'!K50</f>
        <v>261.23172</v>
      </c>
      <c r="I65" s="92">
        <f>'AEO 2022 39 Raw'!L50</f>
        <v>261.09429899999998</v>
      </c>
      <c r="J65" s="92">
        <f>'AEO 2022 39 Raw'!M50</f>
        <v>260.86370799999997</v>
      </c>
      <c r="K65" s="92">
        <f>'AEO 2022 39 Raw'!N50</f>
        <v>260.52688599999999</v>
      </c>
      <c r="L65" s="92">
        <f>'AEO 2022 39 Raw'!O50</f>
        <v>260.17446899999999</v>
      </c>
      <c r="M65" s="92">
        <f>'AEO 2022 39 Raw'!P50</f>
        <v>259.87286399999999</v>
      </c>
      <c r="N65" s="92">
        <f>'AEO 2022 39 Raw'!Q50</f>
        <v>259.778839</v>
      </c>
      <c r="O65" s="92">
        <f>'AEO 2022 39 Raw'!R50</f>
        <v>259.872681</v>
      </c>
      <c r="P65" s="92">
        <f>'AEO 2022 39 Raw'!S50</f>
        <v>259.784515</v>
      </c>
      <c r="Q65" s="92">
        <f>'AEO 2022 39 Raw'!T50</f>
        <v>259.58303799999999</v>
      </c>
      <c r="R65" s="92">
        <f>'AEO 2022 39 Raw'!U50</f>
        <v>259.45300300000002</v>
      </c>
      <c r="S65" s="92">
        <f>'AEO 2022 39 Raw'!V50</f>
        <v>259.53918499999997</v>
      </c>
      <c r="T65" s="92">
        <f>'AEO 2022 39 Raw'!W50</f>
        <v>259.96392800000001</v>
      </c>
      <c r="U65" s="92">
        <f>'AEO 2022 39 Raw'!X50</f>
        <v>260.74533100000002</v>
      </c>
      <c r="V65" s="92">
        <f>'AEO 2022 39 Raw'!Y50</f>
        <v>261.833527</v>
      </c>
      <c r="W65" s="92">
        <f>'AEO 2022 39 Raw'!Z50</f>
        <v>263.07385299999999</v>
      </c>
      <c r="X65" s="92">
        <f>'AEO 2022 39 Raw'!AA50</f>
        <v>264.39666699999998</v>
      </c>
      <c r="Y65" s="92">
        <f>'AEO 2022 39 Raw'!AB50</f>
        <v>265.76910400000003</v>
      </c>
      <c r="Z65" s="92">
        <f>'AEO 2022 39 Raw'!AC50</f>
        <v>267.18005399999998</v>
      </c>
      <c r="AA65" s="92">
        <f>'AEO 2022 39 Raw'!AD50</f>
        <v>268.48425300000002</v>
      </c>
      <c r="AB65" s="92">
        <f>'AEO 2022 39 Raw'!AE50</f>
        <v>269.89590500000003</v>
      </c>
      <c r="AC65" s="92">
        <f>'AEO 2022 39 Raw'!AF50</f>
        <v>271.32650799999999</v>
      </c>
      <c r="AD65" s="92">
        <f>'AEO 2022 39 Raw'!AG50</f>
        <v>272.721588</v>
      </c>
      <c r="AE65" s="92">
        <f>'AEO 2022 39 Raw'!AH50</f>
        <v>274.21307400000001</v>
      </c>
      <c r="AF65" s="92">
        <f>'AEO 2022 39 Raw'!AI50</f>
        <v>275.710083</v>
      </c>
      <c r="AG65" s="95">
        <f>'AEO 2022 39 Raw'!AJ50</f>
        <v>2E-3</v>
      </c>
    </row>
    <row r="66" spans="1:34" ht="15" customHeight="1" thickBot="1" x14ac:dyDescent="0.3"/>
    <row r="67" spans="1:34" ht="15" customHeight="1" x14ac:dyDescent="0.25">
      <c r="B67" s="99" t="s">
        <v>1672</v>
      </c>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c r="AA67" s="100"/>
      <c r="AB67" s="100"/>
      <c r="AC67" s="100"/>
      <c r="AD67" s="100"/>
      <c r="AE67" s="100"/>
      <c r="AF67" s="100"/>
      <c r="AG67" s="100"/>
      <c r="AH67" s="90"/>
    </row>
    <row r="68" spans="1:34" ht="15" customHeight="1" x14ac:dyDescent="0.25">
      <c r="B68" s="91" t="s">
        <v>1622</v>
      </c>
    </row>
    <row r="69" spans="1:34" ht="15" customHeight="1" x14ac:dyDescent="0.25">
      <c r="B69" s="91" t="s">
        <v>1625</v>
      </c>
    </row>
    <row r="70" spans="1:34" ht="12" customHeight="1" x14ac:dyDescent="0.25">
      <c r="B70" s="91" t="s">
        <v>1626</v>
      </c>
    </row>
    <row r="71" spans="1:34" ht="15" customHeight="1" x14ac:dyDescent="0.25">
      <c r="B71" s="91" t="s">
        <v>1627</v>
      </c>
    </row>
    <row r="72" spans="1:34" ht="15" customHeight="1" x14ac:dyDescent="0.25"/>
    <row r="73" spans="1:34" ht="15" customHeight="1" x14ac:dyDescent="0.25"/>
    <row r="74" spans="1:34" ht="15" customHeight="1" x14ac:dyDescent="0.25"/>
    <row r="75" spans="1:34" ht="15" customHeight="1" x14ac:dyDescent="0.25"/>
    <row r="76" spans="1:34" ht="15" customHeight="1" x14ac:dyDescent="0.25"/>
    <row r="77" spans="1:34" ht="15" customHeight="1" x14ac:dyDescent="0.25"/>
    <row r="78" spans="1:34" ht="15" customHeight="1" x14ac:dyDescent="0.25"/>
    <row r="79" spans="1:34" ht="15" customHeight="1" x14ac:dyDescent="0.25"/>
    <row r="80" spans="1:34"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2" customHeight="1" x14ac:dyDescent="0.25"/>
    <row r="91" ht="15" customHeight="1" x14ac:dyDescent="0.25"/>
    <row r="92" ht="15" customHeight="1" x14ac:dyDescent="0.25"/>
    <row r="93" ht="15" customHeight="1" x14ac:dyDescent="0.25"/>
    <row r="94" ht="15" customHeight="1" x14ac:dyDescent="0.25"/>
    <row r="95" ht="12" customHeight="1" x14ac:dyDescent="0.25"/>
    <row r="96"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67:AG6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4D26E-743E-43DD-A6C6-899EAEF910BD}">
  <dimension ref="A1:AJ124"/>
  <sheetViews>
    <sheetView workbookViewId="0">
      <selection sqref="A1:AJ124"/>
    </sheetView>
  </sheetViews>
  <sheetFormatPr defaultRowHeight="15" x14ac:dyDescent="0.25"/>
  <sheetData>
    <row r="1" spans="1:36" x14ac:dyDescent="0.25">
      <c r="A1" t="s">
        <v>362</v>
      </c>
    </row>
    <row r="2" spans="1:36" x14ac:dyDescent="0.25">
      <c r="A2" t="s">
        <v>2662</v>
      </c>
    </row>
    <row r="3" spans="1:36" x14ac:dyDescent="0.25">
      <c r="A3" t="s">
        <v>2663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161</v>
      </c>
      <c r="C6" t="s">
        <v>2664</v>
      </c>
    </row>
    <row r="7" spans="1:36" x14ac:dyDescent="0.25">
      <c r="A7" t="s">
        <v>365</v>
      </c>
      <c r="C7" t="s">
        <v>2665</v>
      </c>
    </row>
    <row r="8" spans="1:36" x14ac:dyDescent="0.25">
      <c r="A8" t="s">
        <v>366</v>
      </c>
      <c r="C8" t="s">
        <v>2666</v>
      </c>
    </row>
    <row r="9" spans="1:36" x14ac:dyDescent="0.25">
      <c r="A9" t="s">
        <v>367</v>
      </c>
      <c r="B9" t="s">
        <v>2667</v>
      </c>
      <c r="C9" t="s">
        <v>2668</v>
      </c>
      <c r="D9" t="s">
        <v>484</v>
      </c>
      <c r="F9">
        <v>36.250168000000002</v>
      </c>
      <c r="G9">
        <v>36.743473000000002</v>
      </c>
      <c r="H9">
        <v>36.873058</v>
      </c>
      <c r="I9">
        <v>37.112068000000001</v>
      </c>
      <c r="J9">
        <v>37.993301000000002</v>
      </c>
      <c r="K9">
        <v>38.784430999999998</v>
      </c>
      <c r="L9">
        <v>39.057620999999997</v>
      </c>
      <c r="M9">
        <v>39.21114</v>
      </c>
      <c r="N9">
        <v>39.295012999999997</v>
      </c>
      <c r="O9">
        <v>39.383575</v>
      </c>
      <c r="P9">
        <v>39.382373999999999</v>
      </c>
      <c r="Q9">
        <v>39.397551999999997</v>
      </c>
      <c r="R9">
        <v>39.389034000000002</v>
      </c>
      <c r="S9">
        <v>39.371513</v>
      </c>
      <c r="T9">
        <v>39.361083999999998</v>
      </c>
      <c r="U9">
        <v>39.331947</v>
      </c>
      <c r="V9">
        <v>39.322696999999998</v>
      </c>
      <c r="W9">
        <v>39.311447000000001</v>
      </c>
      <c r="X9">
        <v>39.278500000000001</v>
      </c>
      <c r="Y9">
        <v>39.258259000000002</v>
      </c>
      <c r="Z9">
        <v>39.232787999999999</v>
      </c>
      <c r="AA9">
        <v>39.205849000000001</v>
      </c>
      <c r="AB9">
        <v>39.188476999999999</v>
      </c>
      <c r="AC9">
        <v>39.161251</v>
      </c>
      <c r="AD9">
        <v>39.130333</v>
      </c>
      <c r="AE9">
        <v>39.105164000000002</v>
      </c>
      <c r="AF9">
        <v>39.085411000000001</v>
      </c>
      <c r="AG9">
        <v>39.044288999999999</v>
      </c>
      <c r="AH9">
        <v>39.009059999999998</v>
      </c>
      <c r="AI9">
        <v>38.957745000000003</v>
      </c>
      <c r="AJ9" s="22">
        <v>2E-3</v>
      </c>
    </row>
    <row r="10" spans="1:36" x14ac:dyDescent="0.25">
      <c r="A10" t="s">
        <v>369</v>
      </c>
      <c r="B10" t="s">
        <v>2669</v>
      </c>
      <c r="C10" t="s">
        <v>2670</v>
      </c>
      <c r="D10" t="s">
        <v>484</v>
      </c>
      <c r="F10">
        <v>37.589942999999998</v>
      </c>
      <c r="G10">
        <v>37.953071999999999</v>
      </c>
      <c r="H10">
        <v>37.802672999999999</v>
      </c>
      <c r="I10">
        <v>37.808990000000001</v>
      </c>
      <c r="J10">
        <v>38.614078999999997</v>
      </c>
      <c r="K10">
        <v>39.295200000000001</v>
      </c>
      <c r="L10">
        <v>39.519764000000002</v>
      </c>
      <c r="M10">
        <v>39.454738999999996</v>
      </c>
      <c r="N10">
        <v>39.383450000000003</v>
      </c>
      <c r="O10">
        <v>39.310211000000002</v>
      </c>
      <c r="P10">
        <v>39.206637999999998</v>
      </c>
      <c r="Q10">
        <v>39.123874999999998</v>
      </c>
      <c r="R10">
        <v>39.012428</v>
      </c>
      <c r="S10">
        <v>38.930442999999997</v>
      </c>
      <c r="T10">
        <v>38.871357000000003</v>
      </c>
      <c r="U10">
        <v>38.7943</v>
      </c>
      <c r="V10">
        <v>38.717036999999998</v>
      </c>
      <c r="W10">
        <v>38.644160999999997</v>
      </c>
      <c r="X10">
        <v>38.532657999999998</v>
      </c>
      <c r="Y10">
        <v>38.483898000000003</v>
      </c>
      <c r="Z10">
        <v>38.412300000000002</v>
      </c>
      <c r="AA10">
        <v>38.347546000000001</v>
      </c>
      <c r="AB10">
        <v>38.272644</v>
      </c>
      <c r="AC10">
        <v>38.192008999999999</v>
      </c>
      <c r="AD10">
        <v>38.108929000000003</v>
      </c>
      <c r="AE10">
        <v>38.030216000000003</v>
      </c>
      <c r="AF10">
        <v>37.944682999999998</v>
      </c>
      <c r="AG10">
        <v>37.873351999999997</v>
      </c>
      <c r="AH10">
        <v>37.793197999999997</v>
      </c>
      <c r="AI10">
        <v>37.697327000000001</v>
      </c>
      <c r="AJ10" s="22">
        <v>0</v>
      </c>
    </row>
    <row r="11" spans="1:36" x14ac:dyDescent="0.25">
      <c r="A11" t="s">
        <v>371</v>
      </c>
      <c r="B11" t="s">
        <v>2671</v>
      </c>
      <c r="C11" t="s">
        <v>2672</v>
      </c>
      <c r="D11" t="s">
        <v>484</v>
      </c>
      <c r="F11">
        <v>44.813147999999998</v>
      </c>
      <c r="G11">
        <v>45.282744999999998</v>
      </c>
      <c r="H11">
        <v>45.284081</v>
      </c>
      <c r="I11">
        <v>45.358494</v>
      </c>
      <c r="J11">
        <v>46.188254999999998</v>
      </c>
      <c r="K11">
        <v>46.611725</v>
      </c>
      <c r="L11">
        <v>46.539707</v>
      </c>
      <c r="M11">
        <v>46.472026999999997</v>
      </c>
      <c r="N11">
        <v>46.371699999999997</v>
      </c>
      <c r="O11">
        <v>46.290633999999997</v>
      </c>
      <c r="P11">
        <v>46.208744000000003</v>
      </c>
      <c r="Q11">
        <v>46.177574</v>
      </c>
      <c r="R11">
        <v>46.094768999999999</v>
      </c>
      <c r="S11">
        <v>46.015255000000003</v>
      </c>
      <c r="T11">
        <v>45.944797999999999</v>
      </c>
      <c r="U11">
        <v>45.873631000000003</v>
      </c>
      <c r="V11">
        <v>45.807499</v>
      </c>
      <c r="W11">
        <v>45.740378999999997</v>
      </c>
      <c r="X11">
        <v>45.653767000000002</v>
      </c>
      <c r="Y11">
        <v>45.583072999999999</v>
      </c>
      <c r="Z11">
        <v>45.512588999999998</v>
      </c>
      <c r="AA11">
        <v>45.436954</v>
      </c>
      <c r="AB11">
        <v>45.367840000000001</v>
      </c>
      <c r="AC11">
        <v>45.291344000000002</v>
      </c>
      <c r="AD11">
        <v>45.206524000000002</v>
      </c>
      <c r="AE11">
        <v>45.121974999999999</v>
      </c>
      <c r="AF11">
        <v>45.033337000000003</v>
      </c>
      <c r="AG11">
        <v>44.941063</v>
      </c>
      <c r="AH11">
        <v>44.848095000000001</v>
      </c>
      <c r="AI11">
        <v>44.725848999999997</v>
      </c>
      <c r="AJ11" s="22">
        <v>0</v>
      </c>
    </row>
    <row r="12" spans="1:36" x14ac:dyDescent="0.25">
      <c r="A12" t="s">
        <v>373</v>
      </c>
      <c r="B12" t="s">
        <v>2673</v>
      </c>
      <c r="C12" t="s">
        <v>2674</v>
      </c>
      <c r="D12" t="s">
        <v>484</v>
      </c>
      <c r="F12">
        <v>48.920485999999997</v>
      </c>
      <c r="G12">
        <v>49.492271000000002</v>
      </c>
      <c r="H12">
        <v>49.533938999999997</v>
      </c>
      <c r="I12">
        <v>49.785274999999999</v>
      </c>
      <c r="J12">
        <v>50.049495999999998</v>
      </c>
      <c r="K12">
        <v>50.193272</v>
      </c>
      <c r="L12">
        <v>50.182048999999999</v>
      </c>
      <c r="M12">
        <v>50.117579999999997</v>
      </c>
      <c r="N12">
        <v>50.044894999999997</v>
      </c>
      <c r="O12">
        <v>49.976909999999997</v>
      </c>
      <c r="P12">
        <v>49.871234999999999</v>
      </c>
      <c r="Q12">
        <v>49.823925000000003</v>
      </c>
      <c r="R12">
        <v>49.753039999999999</v>
      </c>
      <c r="S12">
        <v>49.700164999999998</v>
      </c>
      <c r="T12">
        <v>49.658462999999998</v>
      </c>
      <c r="U12">
        <v>49.614449</v>
      </c>
      <c r="V12">
        <v>49.574717999999997</v>
      </c>
      <c r="W12">
        <v>49.528458000000001</v>
      </c>
      <c r="X12">
        <v>49.461669999999998</v>
      </c>
      <c r="Y12">
        <v>49.402393000000004</v>
      </c>
      <c r="Z12">
        <v>49.343842000000002</v>
      </c>
      <c r="AA12">
        <v>49.276916999999997</v>
      </c>
      <c r="AB12">
        <v>49.217461</v>
      </c>
      <c r="AC12">
        <v>49.149684999999998</v>
      </c>
      <c r="AD12">
        <v>49.102412999999999</v>
      </c>
      <c r="AE12">
        <v>49.048515000000002</v>
      </c>
      <c r="AF12">
        <v>49.001052999999999</v>
      </c>
      <c r="AG12">
        <v>48.914810000000003</v>
      </c>
      <c r="AH12">
        <v>48.846606999999999</v>
      </c>
      <c r="AI12">
        <v>48.737923000000002</v>
      </c>
      <c r="AJ12" s="22">
        <v>0</v>
      </c>
    </row>
    <row r="13" spans="1:36" x14ac:dyDescent="0.25">
      <c r="A13" t="s">
        <v>375</v>
      </c>
      <c r="B13" t="s">
        <v>2675</v>
      </c>
      <c r="C13" t="s">
        <v>2676</v>
      </c>
      <c r="D13" t="s">
        <v>484</v>
      </c>
      <c r="F13">
        <v>40.424911000000002</v>
      </c>
      <c r="G13">
        <v>40.880702999999997</v>
      </c>
      <c r="H13">
        <v>40.962814000000002</v>
      </c>
      <c r="I13">
        <v>41.506610999999999</v>
      </c>
      <c r="J13">
        <v>41.916378000000002</v>
      </c>
      <c r="K13">
        <v>42.274093999999998</v>
      </c>
      <c r="L13">
        <v>42.252876000000001</v>
      </c>
      <c r="M13">
        <v>42.155849000000003</v>
      </c>
      <c r="N13">
        <v>42.085757999999998</v>
      </c>
      <c r="O13">
        <v>42.020229</v>
      </c>
      <c r="P13">
        <v>41.930973000000002</v>
      </c>
      <c r="Q13">
        <v>41.897263000000002</v>
      </c>
      <c r="R13">
        <v>41.829357000000002</v>
      </c>
      <c r="S13">
        <v>41.766013999999998</v>
      </c>
      <c r="T13">
        <v>41.712769000000002</v>
      </c>
      <c r="U13">
        <v>41.659435000000002</v>
      </c>
      <c r="V13">
        <v>41.611916000000001</v>
      </c>
      <c r="W13">
        <v>41.573256999999998</v>
      </c>
      <c r="X13">
        <v>41.539154000000003</v>
      </c>
      <c r="Y13">
        <v>41.490882999999997</v>
      </c>
      <c r="Z13">
        <v>41.450119000000001</v>
      </c>
      <c r="AA13">
        <v>41.404926000000003</v>
      </c>
      <c r="AB13">
        <v>41.381377999999998</v>
      </c>
      <c r="AC13">
        <v>41.347191000000002</v>
      </c>
      <c r="AD13">
        <v>41.317368000000002</v>
      </c>
      <c r="AE13">
        <v>41.291538000000003</v>
      </c>
      <c r="AF13">
        <v>41.274203999999997</v>
      </c>
      <c r="AG13">
        <v>41.207782999999999</v>
      </c>
      <c r="AH13">
        <v>41.166912000000004</v>
      </c>
      <c r="AI13">
        <v>41.089447</v>
      </c>
      <c r="AJ13" s="22">
        <v>1E-3</v>
      </c>
    </row>
    <row r="14" spans="1:36" x14ac:dyDescent="0.25">
      <c r="A14" t="s">
        <v>377</v>
      </c>
      <c r="B14" t="s">
        <v>2677</v>
      </c>
      <c r="C14" t="s">
        <v>2678</v>
      </c>
      <c r="D14" t="s">
        <v>484</v>
      </c>
      <c r="F14">
        <v>29.970406000000001</v>
      </c>
      <c r="G14">
        <v>30.422308000000001</v>
      </c>
      <c r="H14">
        <v>30.404309999999999</v>
      </c>
      <c r="I14">
        <v>30.491942999999999</v>
      </c>
      <c r="J14">
        <v>30.647618999999999</v>
      </c>
      <c r="K14">
        <v>30.978992000000002</v>
      </c>
      <c r="L14">
        <v>31.087793000000001</v>
      </c>
      <c r="M14">
        <v>31.1234</v>
      </c>
      <c r="N14">
        <v>31.119046999999998</v>
      </c>
      <c r="O14">
        <v>31.126341</v>
      </c>
      <c r="P14">
        <v>31.130306000000001</v>
      </c>
      <c r="Q14">
        <v>31.108758999999999</v>
      </c>
      <c r="R14">
        <v>31.046714999999999</v>
      </c>
      <c r="S14">
        <v>31.008713</v>
      </c>
      <c r="T14">
        <v>30.945623000000001</v>
      </c>
      <c r="U14">
        <v>30.911577000000001</v>
      </c>
      <c r="V14">
        <v>30.897998999999999</v>
      </c>
      <c r="W14">
        <v>30.875713000000001</v>
      </c>
      <c r="X14">
        <v>30.847819999999999</v>
      </c>
      <c r="Y14">
        <v>30.822336</v>
      </c>
      <c r="Z14">
        <v>30.796206000000002</v>
      </c>
      <c r="AA14">
        <v>30.766399</v>
      </c>
      <c r="AB14">
        <v>30.736742</v>
      </c>
      <c r="AC14">
        <v>30.704884</v>
      </c>
      <c r="AD14">
        <v>30.668240000000001</v>
      </c>
      <c r="AE14">
        <v>30.629239999999999</v>
      </c>
      <c r="AF14">
        <v>30.580598999999999</v>
      </c>
      <c r="AG14">
        <v>30.541765000000002</v>
      </c>
      <c r="AH14">
        <v>30.497579999999999</v>
      </c>
      <c r="AI14">
        <v>30.446434</v>
      </c>
      <c r="AJ14" s="22">
        <v>1E-3</v>
      </c>
    </row>
    <row r="15" spans="1:36" x14ac:dyDescent="0.25">
      <c r="A15" t="s">
        <v>201</v>
      </c>
      <c r="B15" t="s">
        <v>2679</v>
      </c>
      <c r="C15" t="s">
        <v>2680</v>
      </c>
      <c r="D15" t="s">
        <v>484</v>
      </c>
      <c r="F15">
        <v>41.314433999999999</v>
      </c>
      <c r="G15">
        <v>41.772114000000002</v>
      </c>
      <c r="H15">
        <v>41.788848999999999</v>
      </c>
      <c r="I15">
        <v>42.562904000000003</v>
      </c>
      <c r="J15">
        <v>43.407257000000001</v>
      </c>
      <c r="K15">
        <v>44.010249999999999</v>
      </c>
      <c r="L15">
        <v>43.999203000000001</v>
      </c>
      <c r="M15">
        <v>43.956263999999997</v>
      </c>
      <c r="N15">
        <v>43.904457000000001</v>
      </c>
      <c r="O15">
        <v>43.861992000000001</v>
      </c>
      <c r="P15">
        <v>43.817745000000002</v>
      </c>
      <c r="Q15">
        <v>43.802284</v>
      </c>
      <c r="R15">
        <v>43.774982000000001</v>
      </c>
      <c r="S15">
        <v>43.753413999999999</v>
      </c>
      <c r="T15">
        <v>43.742798000000001</v>
      </c>
      <c r="U15">
        <v>43.727924000000002</v>
      </c>
      <c r="V15">
        <v>43.715992</v>
      </c>
      <c r="W15">
        <v>43.697800000000001</v>
      </c>
      <c r="X15">
        <v>43.675086999999998</v>
      </c>
      <c r="Y15">
        <v>43.645373999999997</v>
      </c>
      <c r="Z15">
        <v>43.623016</v>
      </c>
      <c r="AA15">
        <v>43.597163999999999</v>
      </c>
      <c r="AB15">
        <v>43.603698999999999</v>
      </c>
      <c r="AC15">
        <v>43.588825</v>
      </c>
      <c r="AD15">
        <v>43.532680999999997</v>
      </c>
      <c r="AE15">
        <v>43.476619999999997</v>
      </c>
      <c r="AF15">
        <v>43.414752999999997</v>
      </c>
      <c r="AG15">
        <v>43.364902000000001</v>
      </c>
      <c r="AH15">
        <v>43.308506000000001</v>
      </c>
      <c r="AI15">
        <v>43.241225999999997</v>
      </c>
      <c r="AJ15" s="22">
        <v>2E-3</v>
      </c>
    </row>
    <row r="16" spans="1:36" x14ac:dyDescent="0.25">
      <c r="A16" t="s">
        <v>202</v>
      </c>
      <c r="B16" t="s">
        <v>2681</v>
      </c>
      <c r="C16" t="s">
        <v>2682</v>
      </c>
      <c r="D16" t="s">
        <v>484</v>
      </c>
      <c r="F16">
        <v>36.394150000000003</v>
      </c>
      <c r="G16">
        <v>36.899569999999997</v>
      </c>
      <c r="H16">
        <v>37.344802999999999</v>
      </c>
      <c r="I16">
        <v>38.154407999999997</v>
      </c>
      <c r="J16">
        <v>38.912616999999997</v>
      </c>
      <c r="K16">
        <v>39.389881000000003</v>
      </c>
      <c r="L16">
        <v>39.400050999999998</v>
      </c>
      <c r="M16">
        <v>39.384148000000003</v>
      </c>
      <c r="N16">
        <v>39.365543000000002</v>
      </c>
      <c r="O16">
        <v>39.353606999999997</v>
      </c>
      <c r="P16">
        <v>39.345745000000001</v>
      </c>
      <c r="Q16">
        <v>39.357258000000002</v>
      </c>
      <c r="R16">
        <v>39.354697999999999</v>
      </c>
      <c r="S16">
        <v>39.354816</v>
      </c>
      <c r="T16">
        <v>39.445484</v>
      </c>
      <c r="U16">
        <v>39.514857999999997</v>
      </c>
      <c r="V16">
        <v>39.573630999999999</v>
      </c>
      <c r="W16">
        <v>39.611930999999998</v>
      </c>
      <c r="X16">
        <v>39.648570999999997</v>
      </c>
      <c r="Y16">
        <v>39.628971</v>
      </c>
      <c r="Z16">
        <v>39.647731999999998</v>
      </c>
      <c r="AA16">
        <v>39.644379000000001</v>
      </c>
      <c r="AB16">
        <v>39.693829000000001</v>
      </c>
      <c r="AC16">
        <v>39.718212000000001</v>
      </c>
      <c r="AD16">
        <v>39.746529000000002</v>
      </c>
      <c r="AE16">
        <v>39.761172999999999</v>
      </c>
      <c r="AF16">
        <v>39.747185000000002</v>
      </c>
      <c r="AG16">
        <v>39.712952000000001</v>
      </c>
      <c r="AH16">
        <v>39.681289999999997</v>
      </c>
      <c r="AI16">
        <v>39.638759999999998</v>
      </c>
      <c r="AJ16" s="22">
        <v>3.0000000000000001E-3</v>
      </c>
    </row>
    <row r="17" spans="1:36" x14ac:dyDescent="0.25">
      <c r="A17" t="s">
        <v>381</v>
      </c>
      <c r="B17" t="s">
        <v>2683</v>
      </c>
      <c r="C17" t="s">
        <v>2684</v>
      </c>
      <c r="D17" t="s">
        <v>484</v>
      </c>
      <c r="F17">
        <v>42.836395000000003</v>
      </c>
      <c r="G17">
        <v>43.348109999999998</v>
      </c>
      <c r="H17">
        <v>43.417572</v>
      </c>
      <c r="I17">
        <v>43.873291000000002</v>
      </c>
      <c r="J17">
        <v>44.479320999999999</v>
      </c>
      <c r="K17">
        <v>44.907634999999999</v>
      </c>
      <c r="L17">
        <v>44.894444</v>
      </c>
      <c r="M17">
        <v>44.830813999999997</v>
      </c>
      <c r="N17">
        <v>44.761398</v>
      </c>
      <c r="O17">
        <v>44.691668999999997</v>
      </c>
      <c r="P17">
        <v>44.623202999999997</v>
      </c>
      <c r="Q17">
        <v>44.566189000000001</v>
      </c>
      <c r="R17">
        <v>44.525950999999999</v>
      </c>
      <c r="S17">
        <v>44.478371000000003</v>
      </c>
      <c r="T17">
        <v>44.448028999999998</v>
      </c>
      <c r="U17">
        <v>44.414917000000003</v>
      </c>
      <c r="V17">
        <v>44.382198000000002</v>
      </c>
      <c r="W17">
        <v>44.344177000000002</v>
      </c>
      <c r="X17">
        <v>44.302151000000002</v>
      </c>
      <c r="Y17">
        <v>44.245021999999999</v>
      </c>
      <c r="Z17">
        <v>44.213009</v>
      </c>
      <c r="AA17">
        <v>44.165095999999998</v>
      </c>
      <c r="AB17">
        <v>44.138236999999997</v>
      </c>
      <c r="AC17">
        <v>44.101298999999997</v>
      </c>
      <c r="AD17">
        <v>44.050139999999999</v>
      </c>
      <c r="AE17">
        <v>43.994616999999998</v>
      </c>
      <c r="AF17">
        <v>43.939075000000003</v>
      </c>
      <c r="AG17">
        <v>43.873725999999998</v>
      </c>
      <c r="AH17">
        <v>43.808922000000003</v>
      </c>
      <c r="AI17">
        <v>43.729270999999997</v>
      </c>
      <c r="AJ17" s="22">
        <v>1E-3</v>
      </c>
    </row>
    <row r="18" spans="1:36" x14ac:dyDescent="0.25">
      <c r="A18" t="s">
        <v>383</v>
      </c>
      <c r="B18" t="s">
        <v>2685</v>
      </c>
      <c r="C18" t="s">
        <v>2686</v>
      </c>
      <c r="D18" t="s">
        <v>484</v>
      </c>
      <c r="F18">
        <v>34.980831000000002</v>
      </c>
      <c r="G18">
        <v>35.398705</v>
      </c>
      <c r="H18">
        <v>35.455429000000002</v>
      </c>
      <c r="I18">
        <v>35.827576000000001</v>
      </c>
      <c r="J18">
        <v>36.322468000000001</v>
      </c>
      <c r="K18">
        <v>36.672237000000003</v>
      </c>
      <c r="L18">
        <v>36.661465</v>
      </c>
      <c r="M18">
        <v>36.609504999999999</v>
      </c>
      <c r="N18">
        <v>36.552818000000002</v>
      </c>
      <c r="O18">
        <v>36.495876000000003</v>
      </c>
      <c r="P18">
        <v>36.439964000000003</v>
      </c>
      <c r="Q18">
        <v>36.393405999999999</v>
      </c>
      <c r="R18">
        <v>36.360550000000003</v>
      </c>
      <c r="S18">
        <v>36.321693000000003</v>
      </c>
      <c r="T18">
        <v>36.296917000000001</v>
      </c>
      <c r="U18">
        <v>36.269874999999999</v>
      </c>
      <c r="V18">
        <v>36.243155999999999</v>
      </c>
      <c r="W18">
        <v>36.212108999999998</v>
      </c>
      <c r="X18">
        <v>36.177788</v>
      </c>
      <c r="Y18">
        <v>36.131138</v>
      </c>
      <c r="Z18">
        <v>36.104996</v>
      </c>
      <c r="AA18">
        <v>36.065868000000002</v>
      </c>
      <c r="AB18">
        <v>36.043934</v>
      </c>
      <c r="AC18">
        <v>36.013770999999998</v>
      </c>
      <c r="AD18">
        <v>35.971992</v>
      </c>
      <c r="AE18">
        <v>35.926654999999997</v>
      </c>
      <c r="AF18">
        <v>35.881298000000001</v>
      </c>
      <c r="AG18">
        <v>35.827930000000002</v>
      </c>
      <c r="AH18">
        <v>35.775013000000001</v>
      </c>
      <c r="AI18">
        <v>35.709969000000001</v>
      </c>
      <c r="AJ18" s="22">
        <v>1E-3</v>
      </c>
    </row>
    <row r="19" spans="1:36" x14ac:dyDescent="0.25">
      <c r="A19" t="s">
        <v>289</v>
      </c>
      <c r="C19" t="s">
        <v>2687</v>
      </c>
    </row>
    <row r="20" spans="1:36" x14ac:dyDescent="0.25">
      <c r="A20" t="s">
        <v>167</v>
      </c>
      <c r="B20" t="s">
        <v>2688</v>
      </c>
      <c r="C20" t="s">
        <v>2689</v>
      </c>
      <c r="D20" t="s">
        <v>484</v>
      </c>
      <c r="F20">
        <v>29.917580000000001</v>
      </c>
      <c r="G20">
        <v>30.565833999999999</v>
      </c>
      <c r="H20">
        <v>30.806395999999999</v>
      </c>
      <c r="I20">
        <v>30.900628999999999</v>
      </c>
      <c r="J20">
        <v>30.964535000000001</v>
      </c>
      <c r="K20">
        <v>30.984997</v>
      </c>
      <c r="L20">
        <v>31.009974</v>
      </c>
      <c r="M20">
        <v>31.04129</v>
      </c>
      <c r="N20">
        <v>31.057894000000001</v>
      </c>
      <c r="O20">
        <v>31.059694</v>
      </c>
      <c r="P20">
        <v>31.058817000000001</v>
      </c>
      <c r="Q20">
        <v>31.048943999999999</v>
      </c>
      <c r="R20">
        <v>31.009806000000001</v>
      </c>
      <c r="S20">
        <v>30.959257000000001</v>
      </c>
      <c r="T20">
        <v>30.897455000000001</v>
      </c>
      <c r="U20">
        <v>30.878342</v>
      </c>
      <c r="V20">
        <v>30.884810999999999</v>
      </c>
      <c r="W20">
        <v>30.891741</v>
      </c>
      <c r="X20">
        <v>30.895344000000001</v>
      </c>
      <c r="Y20">
        <v>30.899977</v>
      </c>
      <c r="Z20">
        <v>30.897472</v>
      </c>
      <c r="AA20">
        <v>30.89695</v>
      </c>
      <c r="AB20">
        <v>30.897421000000001</v>
      </c>
      <c r="AC20">
        <v>30.897438000000001</v>
      </c>
      <c r="AD20">
        <v>30.896151</v>
      </c>
      <c r="AE20">
        <v>30.895015999999998</v>
      </c>
      <c r="AF20">
        <v>30.897110000000001</v>
      </c>
      <c r="AG20">
        <v>30.892427000000001</v>
      </c>
      <c r="AH20">
        <v>30.89134</v>
      </c>
      <c r="AI20">
        <v>30.886036000000001</v>
      </c>
      <c r="AJ20" s="22">
        <v>1E-3</v>
      </c>
    </row>
    <row r="21" spans="1:36" x14ac:dyDescent="0.25">
      <c r="A21" t="s">
        <v>174</v>
      </c>
      <c r="B21" t="s">
        <v>2690</v>
      </c>
      <c r="C21" t="s">
        <v>2691</v>
      </c>
      <c r="D21" t="s">
        <v>484</v>
      </c>
      <c r="F21">
        <v>27.365261</v>
      </c>
      <c r="G21">
        <v>27.895562999999999</v>
      </c>
      <c r="H21">
        <v>28.265198000000002</v>
      </c>
      <c r="I21">
        <v>28.657575999999999</v>
      </c>
      <c r="J21">
        <v>28.730464999999999</v>
      </c>
      <c r="K21">
        <v>28.817236000000001</v>
      </c>
      <c r="L21">
        <v>28.901304</v>
      </c>
      <c r="M21">
        <v>28.988983000000001</v>
      </c>
      <c r="N21">
        <v>29.041245</v>
      </c>
      <c r="O21">
        <v>29.072966000000001</v>
      </c>
      <c r="P21">
        <v>29.093644999999999</v>
      </c>
      <c r="Q21">
        <v>29.111507</v>
      </c>
      <c r="R21">
        <v>29.124442999999999</v>
      </c>
      <c r="S21">
        <v>29.135151</v>
      </c>
      <c r="T21">
        <v>29.155595999999999</v>
      </c>
      <c r="U21">
        <v>29.174558999999999</v>
      </c>
      <c r="V21">
        <v>29.180399000000001</v>
      </c>
      <c r="W21">
        <v>29.182099999999998</v>
      </c>
      <c r="X21">
        <v>29.196563999999999</v>
      </c>
      <c r="Y21">
        <v>29.186399000000002</v>
      </c>
      <c r="Z21">
        <v>29.175144</v>
      </c>
      <c r="AA21">
        <v>29.165064000000001</v>
      </c>
      <c r="AB21">
        <v>29.171295000000001</v>
      </c>
      <c r="AC21">
        <v>29.152577999999998</v>
      </c>
      <c r="AD21">
        <v>29.132408000000002</v>
      </c>
      <c r="AE21">
        <v>29.112535000000001</v>
      </c>
      <c r="AF21">
        <v>29.090444999999999</v>
      </c>
      <c r="AG21">
        <v>29.072642999999999</v>
      </c>
      <c r="AH21">
        <v>29.052038</v>
      </c>
      <c r="AI21">
        <v>29.027740000000001</v>
      </c>
      <c r="AJ21" s="22">
        <v>2E-3</v>
      </c>
    </row>
    <row r="22" spans="1:36" x14ac:dyDescent="0.25">
      <c r="A22" t="s">
        <v>175</v>
      </c>
      <c r="B22" t="s">
        <v>2692</v>
      </c>
      <c r="C22" t="s">
        <v>2693</v>
      </c>
      <c r="D22" t="s">
        <v>484</v>
      </c>
      <c r="F22">
        <v>38.451199000000003</v>
      </c>
      <c r="G22">
        <v>39.664088999999997</v>
      </c>
      <c r="H22">
        <v>40.585132999999999</v>
      </c>
      <c r="I22">
        <v>41.621101000000003</v>
      </c>
      <c r="J22">
        <v>41.903885000000002</v>
      </c>
      <c r="K22">
        <v>42.143250000000002</v>
      </c>
      <c r="L22">
        <v>42.284992000000003</v>
      </c>
      <c r="M22">
        <v>42.439700999999999</v>
      </c>
      <c r="N22">
        <v>42.525620000000004</v>
      </c>
      <c r="O22">
        <v>42.562491999999999</v>
      </c>
      <c r="P22">
        <v>42.576056999999999</v>
      </c>
      <c r="Q22">
        <v>42.594588999999999</v>
      </c>
      <c r="R22">
        <v>42.591704999999997</v>
      </c>
      <c r="S22">
        <v>42.584045000000003</v>
      </c>
      <c r="T22">
        <v>42.583069000000002</v>
      </c>
      <c r="U22">
        <v>42.579628</v>
      </c>
      <c r="V22">
        <v>42.687817000000003</v>
      </c>
      <c r="W22">
        <v>42.685749000000001</v>
      </c>
      <c r="X22">
        <v>42.676411000000002</v>
      </c>
      <c r="Y22">
        <v>42.656196999999999</v>
      </c>
      <c r="Z22">
        <v>42.639037999999999</v>
      </c>
      <c r="AA22">
        <v>42.618374000000003</v>
      </c>
      <c r="AB22">
        <v>42.608848999999999</v>
      </c>
      <c r="AC22">
        <v>42.592922000000002</v>
      </c>
      <c r="AD22">
        <v>42.573711000000003</v>
      </c>
      <c r="AE22">
        <v>42.555335999999997</v>
      </c>
      <c r="AF22">
        <v>42.538131999999997</v>
      </c>
      <c r="AG22">
        <v>42.508308</v>
      </c>
      <c r="AH22">
        <v>42.484729999999999</v>
      </c>
      <c r="AI22">
        <v>42.448689000000002</v>
      </c>
      <c r="AJ22" s="22">
        <v>3.0000000000000001E-3</v>
      </c>
    </row>
    <row r="23" spans="1:36" x14ac:dyDescent="0.25">
      <c r="A23" t="s">
        <v>176</v>
      </c>
      <c r="B23" t="s">
        <v>2694</v>
      </c>
      <c r="C23" t="s">
        <v>2695</v>
      </c>
      <c r="D23" t="s">
        <v>484</v>
      </c>
      <c r="F23">
        <v>31.761778</v>
      </c>
      <c r="G23">
        <v>32.199348000000001</v>
      </c>
      <c r="H23">
        <v>32.480483999999997</v>
      </c>
      <c r="I23">
        <v>32.520966000000001</v>
      </c>
      <c r="J23">
        <v>32.515346999999998</v>
      </c>
      <c r="K23">
        <v>32.511043999999998</v>
      </c>
      <c r="L23">
        <v>32.508495000000003</v>
      </c>
      <c r="M23">
        <v>32.506649000000003</v>
      </c>
      <c r="N23">
        <v>32.507458</v>
      </c>
      <c r="O23">
        <v>32.509520999999999</v>
      </c>
      <c r="P23">
        <v>32.513283000000001</v>
      </c>
      <c r="Q23">
        <v>32.519371</v>
      </c>
      <c r="R23">
        <v>32.519936000000001</v>
      </c>
      <c r="S23">
        <v>32.502453000000003</v>
      </c>
      <c r="T23">
        <v>32.465744000000001</v>
      </c>
      <c r="U23">
        <v>32.439841999999999</v>
      </c>
      <c r="V23">
        <v>32.421562000000002</v>
      </c>
      <c r="W23">
        <v>32.427737999999998</v>
      </c>
      <c r="X23">
        <v>32.437469</v>
      </c>
      <c r="Y23">
        <v>32.440224000000001</v>
      </c>
      <c r="Z23">
        <v>32.444102999999998</v>
      </c>
      <c r="AA23">
        <v>32.445236000000001</v>
      </c>
      <c r="AB23">
        <v>32.447048000000002</v>
      </c>
      <c r="AC23">
        <v>32.447288999999998</v>
      </c>
      <c r="AD23">
        <v>32.446773999999998</v>
      </c>
      <c r="AE23">
        <v>32.454082</v>
      </c>
      <c r="AF23">
        <v>32.467537</v>
      </c>
      <c r="AG23">
        <v>32.464458</v>
      </c>
      <c r="AH23">
        <v>32.469158</v>
      </c>
      <c r="AI23">
        <v>32.467624999999998</v>
      </c>
      <c r="AJ23" s="22">
        <v>1E-3</v>
      </c>
    </row>
    <row r="24" spans="1:36" x14ac:dyDescent="0.25">
      <c r="A24" t="s">
        <v>177</v>
      </c>
      <c r="B24" t="s">
        <v>2696</v>
      </c>
      <c r="C24" t="s">
        <v>2697</v>
      </c>
      <c r="D24" t="s">
        <v>484</v>
      </c>
      <c r="F24">
        <v>27.149215999999999</v>
      </c>
      <c r="G24">
        <v>27.235987000000002</v>
      </c>
      <c r="H24">
        <v>27.277664000000001</v>
      </c>
      <c r="I24">
        <v>27.310286999999999</v>
      </c>
      <c r="J24">
        <v>27.336292</v>
      </c>
      <c r="K24">
        <v>27.330904</v>
      </c>
      <c r="L24">
        <v>27.331562000000002</v>
      </c>
      <c r="M24">
        <v>27.336285</v>
      </c>
      <c r="N24">
        <v>27.330618000000001</v>
      </c>
      <c r="O24">
        <v>27.327696</v>
      </c>
      <c r="P24">
        <v>27.326989999999999</v>
      </c>
      <c r="Q24">
        <v>27.333646999999999</v>
      </c>
      <c r="R24">
        <v>27.337980000000002</v>
      </c>
      <c r="S24">
        <v>27.341881000000001</v>
      </c>
      <c r="T24">
        <v>27.345711000000001</v>
      </c>
      <c r="U24">
        <v>27.342876</v>
      </c>
      <c r="V24">
        <v>27.341159999999999</v>
      </c>
      <c r="W24">
        <v>27.335149999999999</v>
      </c>
      <c r="X24">
        <v>27.327925</v>
      </c>
      <c r="Y24">
        <v>27.325298</v>
      </c>
      <c r="Z24">
        <v>27.320833</v>
      </c>
      <c r="AA24">
        <v>27.315809000000002</v>
      </c>
      <c r="AB24">
        <v>27.310010999999999</v>
      </c>
      <c r="AC24">
        <v>27.304068000000001</v>
      </c>
      <c r="AD24">
        <v>27.297342</v>
      </c>
      <c r="AE24">
        <v>27.290707000000001</v>
      </c>
      <c r="AF24">
        <v>27.283978999999999</v>
      </c>
      <c r="AG24">
        <v>27.276522</v>
      </c>
      <c r="AH24">
        <v>27.269971999999999</v>
      </c>
      <c r="AI24">
        <v>27.260731</v>
      </c>
      <c r="AJ24" s="22">
        <v>0</v>
      </c>
    </row>
    <row r="25" spans="1:36" x14ac:dyDescent="0.25">
      <c r="A25" t="s">
        <v>178</v>
      </c>
      <c r="B25" t="s">
        <v>2698</v>
      </c>
      <c r="C25" t="s">
        <v>2699</v>
      </c>
      <c r="D25" t="s">
        <v>484</v>
      </c>
      <c r="F25">
        <v>24.255231999999999</v>
      </c>
      <c r="G25">
        <v>24.774356999999998</v>
      </c>
      <c r="H25">
        <v>25.224422000000001</v>
      </c>
      <c r="I25">
        <v>25.693276999999998</v>
      </c>
      <c r="J25">
        <v>25.703645999999999</v>
      </c>
      <c r="K25">
        <v>25.731511999999999</v>
      </c>
      <c r="L25">
        <v>25.772333</v>
      </c>
      <c r="M25">
        <v>25.822666000000002</v>
      </c>
      <c r="N25">
        <v>25.838448</v>
      </c>
      <c r="O25">
        <v>25.843980999999999</v>
      </c>
      <c r="P25">
        <v>25.851033999999999</v>
      </c>
      <c r="Q25">
        <v>25.864553000000001</v>
      </c>
      <c r="R25">
        <v>25.882929000000001</v>
      </c>
      <c r="S25">
        <v>25.898817000000001</v>
      </c>
      <c r="T25">
        <v>25.939288999999999</v>
      </c>
      <c r="U25">
        <v>25.99399</v>
      </c>
      <c r="V25">
        <v>26.068569</v>
      </c>
      <c r="W25">
        <v>26.115265000000001</v>
      </c>
      <c r="X25">
        <v>26.170832000000001</v>
      </c>
      <c r="Y25">
        <v>26.172411</v>
      </c>
      <c r="Z25">
        <v>26.177671</v>
      </c>
      <c r="AA25">
        <v>26.180651000000001</v>
      </c>
      <c r="AB25">
        <v>26.214607000000001</v>
      </c>
      <c r="AC25">
        <v>26.233962999999999</v>
      </c>
      <c r="AD25">
        <v>26.253387</v>
      </c>
      <c r="AE25">
        <v>26.277560999999999</v>
      </c>
      <c r="AF25">
        <v>26.282458999999999</v>
      </c>
      <c r="AG25">
        <v>26.274460000000001</v>
      </c>
      <c r="AH25">
        <v>26.262042999999998</v>
      </c>
      <c r="AI25">
        <v>26.249319</v>
      </c>
      <c r="AJ25" s="22">
        <v>3.0000000000000001E-3</v>
      </c>
    </row>
    <row r="26" spans="1:36" x14ac:dyDescent="0.25">
      <c r="A26" t="s">
        <v>201</v>
      </c>
      <c r="B26" t="s">
        <v>2700</v>
      </c>
      <c r="C26" t="s">
        <v>2701</v>
      </c>
      <c r="D26" t="s">
        <v>484</v>
      </c>
      <c r="F26">
        <v>38.824818</v>
      </c>
      <c r="G26">
        <v>39.333702000000002</v>
      </c>
      <c r="H26">
        <v>39.614108999999999</v>
      </c>
      <c r="I26">
        <v>39.871634999999998</v>
      </c>
      <c r="J26">
        <v>39.871673999999999</v>
      </c>
      <c r="K26">
        <v>39.873493000000003</v>
      </c>
      <c r="L26">
        <v>39.916843</v>
      </c>
      <c r="M26">
        <v>39.951861999999998</v>
      </c>
      <c r="N26">
        <v>39.958537999999997</v>
      </c>
      <c r="O26">
        <v>39.956547</v>
      </c>
      <c r="P26">
        <v>39.956955000000001</v>
      </c>
      <c r="Q26">
        <v>39.974434000000002</v>
      </c>
      <c r="R26">
        <v>39.975417999999998</v>
      </c>
      <c r="S26">
        <v>39.976664999999997</v>
      </c>
      <c r="T26">
        <v>39.987492000000003</v>
      </c>
      <c r="U26">
        <v>39.996127999999999</v>
      </c>
      <c r="V26">
        <v>40.011417000000002</v>
      </c>
      <c r="W26">
        <v>40.009472000000002</v>
      </c>
      <c r="X26">
        <v>39.994307999999997</v>
      </c>
      <c r="Y26">
        <v>39.976143</v>
      </c>
      <c r="Z26">
        <v>39.959724000000001</v>
      </c>
      <c r="AA26">
        <v>39.936976999999999</v>
      </c>
      <c r="AB26">
        <v>39.918568</v>
      </c>
      <c r="AC26">
        <v>39.894238000000001</v>
      </c>
      <c r="AD26">
        <v>39.863953000000002</v>
      </c>
      <c r="AE26">
        <v>39.834350999999998</v>
      </c>
      <c r="AF26">
        <v>39.806117999999998</v>
      </c>
      <c r="AG26">
        <v>39.770721000000002</v>
      </c>
      <c r="AH26">
        <v>39.737892000000002</v>
      </c>
      <c r="AI26">
        <v>39.692822</v>
      </c>
      <c r="AJ26" s="22">
        <v>1E-3</v>
      </c>
    </row>
    <row r="27" spans="1:36" x14ac:dyDescent="0.25">
      <c r="A27" t="s">
        <v>202</v>
      </c>
      <c r="B27" t="s">
        <v>2702</v>
      </c>
      <c r="C27" t="s">
        <v>2703</v>
      </c>
      <c r="D27" t="s">
        <v>484</v>
      </c>
      <c r="F27">
        <v>32.318824999999997</v>
      </c>
      <c r="G27">
        <v>32.887912999999998</v>
      </c>
      <c r="H27">
        <v>33.036118000000002</v>
      </c>
      <c r="I27">
        <v>33.251483999999998</v>
      </c>
      <c r="J27">
        <v>33.282772000000001</v>
      </c>
      <c r="K27">
        <v>33.317574</v>
      </c>
      <c r="L27">
        <v>33.353282999999998</v>
      </c>
      <c r="M27">
        <v>33.380015999999998</v>
      </c>
      <c r="N27">
        <v>33.376392000000003</v>
      </c>
      <c r="O27">
        <v>33.366135</v>
      </c>
      <c r="P27">
        <v>33.353198999999996</v>
      </c>
      <c r="Q27">
        <v>33.353045999999999</v>
      </c>
      <c r="R27">
        <v>33.337955000000001</v>
      </c>
      <c r="S27">
        <v>33.318043000000003</v>
      </c>
      <c r="T27">
        <v>33.287078999999999</v>
      </c>
      <c r="U27">
        <v>33.269733000000002</v>
      </c>
      <c r="V27">
        <v>33.249057999999998</v>
      </c>
      <c r="W27">
        <v>33.227001000000001</v>
      </c>
      <c r="X27">
        <v>33.197056000000003</v>
      </c>
      <c r="Y27">
        <v>33.181938000000002</v>
      </c>
      <c r="Z27">
        <v>33.159008</v>
      </c>
      <c r="AA27">
        <v>33.137695000000001</v>
      </c>
      <c r="AB27">
        <v>33.118141000000001</v>
      </c>
      <c r="AC27">
        <v>33.094582000000003</v>
      </c>
      <c r="AD27">
        <v>33.066443999999997</v>
      </c>
      <c r="AE27">
        <v>33.038933</v>
      </c>
      <c r="AF27">
        <v>33.011355999999999</v>
      </c>
      <c r="AG27">
        <v>32.979691000000003</v>
      </c>
      <c r="AH27">
        <v>32.949275999999998</v>
      </c>
      <c r="AI27">
        <v>32.908447000000002</v>
      </c>
      <c r="AJ27" s="22">
        <v>1E-3</v>
      </c>
    </row>
    <row r="28" spans="1:36" x14ac:dyDescent="0.25">
      <c r="A28" t="s">
        <v>393</v>
      </c>
      <c r="B28" t="s">
        <v>2704</v>
      </c>
      <c r="C28" t="s">
        <v>2705</v>
      </c>
      <c r="D28" t="s">
        <v>484</v>
      </c>
      <c r="F28">
        <v>31.041903999999999</v>
      </c>
      <c r="G28">
        <v>31.443404999999998</v>
      </c>
      <c r="H28">
        <v>31.695049000000001</v>
      </c>
      <c r="I28">
        <v>31.977672999999999</v>
      </c>
      <c r="J28">
        <v>32.027157000000003</v>
      </c>
      <c r="K28">
        <v>32.078113999999999</v>
      </c>
      <c r="L28">
        <v>32.130299000000001</v>
      </c>
      <c r="M28">
        <v>32.180748000000001</v>
      </c>
      <c r="N28">
        <v>32.198048</v>
      </c>
      <c r="O28">
        <v>32.200370999999997</v>
      </c>
      <c r="P28">
        <v>32.198677000000004</v>
      </c>
      <c r="Q28">
        <v>32.196826999999999</v>
      </c>
      <c r="R28">
        <v>32.189219999999999</v>
      </c>
      <c r="S28">
        <v>32.177177</v>
      </c>
      <c r="T28">
        <v>32.165134000000002</v>
      </c>
      <c r="U28">
        <v>32.161278000000003</v>
      </c>
      <c r="V28">
        <v>32.156677000000002</v>
      </c>
      <c r="W28">
        <v>32.147060000000003</v>
      </c>
      <c r="X28">
        <v>32.139083999999997</v>
      </c>
      <c r="Y28">
        <v>32.123936</v>
      </c>
      <c r="Z28">
        <v>32.106181999999997</v>
      </c>
      <c r="AA28">
        <v>32.089447</v>
      </c>
      <c r="AB28">
        <v>32.080513000000003</v>
      </c>
      <c r="AC28">
        <v>32.060946999999999</v>
      </c>
      <c r="AD28">
        <v>32.039253000000002</v>
      </c>
      <c r="AE28">
        <v>32.018211000000001</v>
      </c>
      <c r="AF28">
        <v>31.995937000000001</v>
      </c>
      <c r="AG28">
        <v>31.971909</v>
      </c>
      <c r="AH28">
        <v>31.947645000000001</v>
      </c>
      <c r="AI28">
        <v>31.9177</v>
      </c>
      <c r="AJ28" s="22">
        <v>1E-3</v>
      </c>
    </row>
    <row r="29" spans="1:36" x14ac:dyDescent="0.25">
      <c r="A29" t="s">
        <v>395</v>
      </c>
      <c r="B29" t="s">
        <v>2706</v>
      </c>
      <c r="C29" t="s">
        <v>2707</v>
      </c>
      <c r="D29" t="s">
        <v>484</v>
      </c>
      <c r="F29">
        <v>25.310265999999999</v>
      </c>
      <c r="G29">
        <v>25.637632</v>
      </c>
      <c r="H29">
        <v>25.842813</v>
      </c>
      <c r="I29">
        <v>26.073252</v>
      </c>
      <c r="J29">
        <v>26.113600000000002</v>
      </c>
      <c r="K29">
        <v>26.155148000000001</v>
      </c>
      <c r="L29">
        <v>26.197697000000002</v>
      </c>
      <c r="M29">
        <v>26.238831999999999</v>
      </c>
      <c r="N29">
        <v>26.252936999999999</v>
      </c>
      <c r="O29">
        <v>26.254830999999999</v>
      </c>
      <c r="P29">
        <v>26.253450000000001</v>
      </c>
      <c r="Q29">
        <v>26.251942</v>
      </c>
      <c r="R29">
        <v>26.245739</v>
      </c>
      <c r="S29">
        <v>26.23592</v>
      </c>
      <c r="T29">
        <v>26.226101</v>
      </c>
      <c r="U29">
        <v>26.222956</v>
      </c>
      <c r="V29">
        <v>26.219206</v>
      </c>
      <c r="W29">
        <v>26.211365000000001</v>
      </c>
      <c r="X29">
        <v>26.204861000000001</v>
      </c>
      <c r="Y29">
        <v>26.192509000000001</v>
      </c>
      <c r="Z29">
        <v>26.178034</v>
      </c>
      <c r="AA29">
        <v>26.164389</v>
      </c>
      <c r="AB29">
        <v>26.157104</v>
      </c>
      <c r="AC29">
        <v>26.141151000000001</v>
      </c>
      <c r="AD29">
        <v>26.123463000000001</v>
      </c>
      <c r="AE29">
        <v>26.106306</v>
      </c>
      <c r="AF29">
        <v>26.088144</v>
      </c>
      <c r="AG29">
        <v>26.068552</v>
      </c>
      <c r="AH29">
        <v>26.048769</v>
      </c>
      <c r="AI29">
        <v>26.024353000000001</v>
      </c>
      <c r="AJ29" s="22">
        <v>1E-3</v>
      </c>
    </row>
    <row r="30" spans="1:36" x14ac:dyDescent="0.25">
      <c r="A30" t="s">
        <v>397</v>
      </c>
      <c r="C30" t="s">
        <v>2708</v>
      </c>
    </row>
    <row r="31" spans="1:36" x14ac:dyDescent="0.25">
      <c r="A31" t="s">
        <v>162</v>
      </c>
      <c r="B31" t="s">
        <v>2709</v>
      </c>
      <c r="C31" t="s">
        <v>2710</v>
      </c>
      <c r="D31" t="s">
        <v>507</v>
      </c>
      <c r="F31">
        <v>0.81661499999999998</v>
      </c>
      <c r="G31">
        <v>0.81661499999999998</v>
      </c>
      <c r="H31">
        <v>0.81661499999999998</v>
      </c>
      <c r="I31">
        <v>0.81661499999999998</v>
      </c>
      <c r="J31">
        <v>0.81661499999999998</v>
      </c>
      <c r="K31">
        <v>0.81661499999999998</v>
      </c>
      <c r="L31">
        <v>0.81661499999999998</v>
      </c>
      <c r="M31">
        <v>0.81661499999999998</v>
      </c>
      <c r="N31">
        <v>0.81661499999999998</v>
      </c>
      <c r="O31">
        <v>0.81661499999999998</v>
      </c>
      <c r="P31">
        <v>0.81661499999999998</v>
      </c>
      <c r="Q31">
        <v>0.81661499999999998</v>
      </c>
      <c r="R31">
        <v>0.81661499999999998</v>
      </c>
      <c r="S31">
        <v>0.81661499999999998</v>
      </c>
      <c r="T31">
        <v>0.81661499999999998</v>
      </c>
      <c r="U31">
        <v>0.81661499999999998</v>
      </c>
      <c r="V31">
        <v>0.81661499999999998</v>
      </c>
      <c r="W31">
        <v>0.81661499999999998</v>
      </c>
      <c r="X31">
        <v>0.81661499999999998</v>
      </c>
      <c r="Y31">
        <v>0.81661499999999998</v>
      </c>
      <c r="Z31">
        <v>0.81661499999999998</v>
      </c>
      <c r="AA31">
        <v>0.81661499999999998</v>
      </c>
      <c r="AB31">
        <v>0.81661499999999998</v>
      </c>
      <c r="AC31">
        <v>0.81661499999999998</v>
      </c>
      <c r="AD31">
        <v>0.81661499999999998</v>
      </c>
      <c r="AE31">
        <v>0.81661499999999998</v>
      </c>
      <c r="AF31">
        <v>0.81661499999999998</v>
      </c>
      <c r="AG31">
        <v>0.81661499999999998</v>
      </c>
      <c r="AH31">
        <v>0.81661499999999998</v>
      </c>
      <c r="AI31">
        <v>0.81661499999999998</v>
      </c>
      <c r="AJ31" s="22">
        <v>0</v>
      </c>
    </row>
    <row r="32" spans="1:36" x14ac:dyDescent="0.25">
      <c r="A32" t="s">
        <v>163</v>
      </c>
      <c r="B32" t="s">
        <v>2711</v>
      </c>
      <c r="C32" t="s">
        <v>2712</v>
      </c>
      <c r="D32" t="s">
        <v>507</v>
      </c>
      <c r="F32">
        <v>0.81535800000000003</v>
      </c>
      <c r="G32">
        <v>0.81535800000000003</v>
      </c>
      <c r="H32">
        <v>0.81535800000000003</v>
      </c>
      <c r="I32">
        <v>0.81535800000000003</v>
      </c>
      <c r="J32">
        <v>0.81535800000000003</v>
      </c>
      <c r="K32">
        <v>0.81535800000000003</v>
      </c>
      <c r="L32">
        <v>0.81535800000000003</v>
      </c>
      <c r="M32">
        <v>0.81535800000000003</v>
      </c>
      <c r="N32">
        <v>0.81535800000000003</v>
      </c>
      <c r="O32">
        <v>0.81535800000000003</v>
      </c>
      <c r="P32">
        <v>0.81535800000000003</v>
      </c>
      <c r="Q32">
        <v>0.81535800000000003</v>
      </c>
      <c r="R32">
        <v>0.81535800000000003</v>
      </c>
      <c r="S32">
        <v>0.81535800000000003</v>
      </c>
      <c r="T32">
        <v>0.81535800000000003</v>
      </c>
      <c r="U32">
        <v>0.81535800000000003</v>
      </c>
      <c r="V32">
        <v>0.81535800000000003</v>
      </c>
      <c r="W32">
        <v>0.81535800000000003</v>
      </c>
      <c r="X32">
        <v>0.81535800000000003</v>
      </c>
      <c r="Y32">
        <v>0.81535800000000003</v>
      </c>
      <c r="Z32">
        <v>0.81535800000000003</v>
      </c>
      <c r="AA32">
        <v>0.81535800000000003</v>
      </c>
      <c r="AB32">
        <v>0.81535800000000003</v>
      </c>
      <c r="AC32">
        <v>0.81535800000000003</v>
      </c>
      <c r="AD32">
        <v>0.81535800000000003</v>
      </c>
      <c r="AE32">
        <v>0.81535800000000003</v>
      </c>
      <c r="AF32">
        <v>0.81535800000000003</v>
      </c>
      <c r="AG32">
        <v>0.81535800000000003</v>
      </c>
      <c r="AH32">
        <v>0.81535800000000003</v>
      </c>
      <c r="AI32">
        <v>0.81535800000000003</v>
      </c>
      <c r="AJ32" s="22">
        <v>0</v>
      </c>
    </row>
    <row r="33" spans="1:36" x14ac:dyDescent="0.25">
      <c r="A33" t="s">
        <v>400</v>
      </c>
      <c r="C33" t="s">
        <v>2713</v>
      </c>
    </row>
    <row r="34" spans="1:36" x14ac:dyDescent="0.25">
      <c r="A34" t="s">
        <v>263</v>
      </c>
      <c r="C34" t="s">
        <v>2714</v>
      </c>
    </row>
    <row r="35" spans="1:36" x14ac:dyDescent="0.25">
      <c r="A35" t="s">
        <v>367</v>
      </c>
      <c r="B35" t="s">
        <v>2715</v>
      </c>
      <c r="C35" t="s">
        <v>2716</v>
      </c>
      <c r="D35" t="s">
        <v>484</v>
      </c>
      <c r="F35">
        <v>36.796664999999997</v>
      </c>
      <c r="G35">
        <v>37.285339</v>
      </c>
      <c r="H35">
        <v>37.400348999999999</v>
      </c>
      <c r="I35">
        <v>37.636726000000003</v>
      </c>
      <c r="J35">
        <v>38.537250999999998</v>
      </c>
      <c r="K35">
        <v>39.333351</v>
      </c>
      <c r="L35">
        <v>39.602333000000002</v>
      </c>
      <c r="M35">
        <v>39.751804</v>
      </c>
      <c r="N35">
        <v>39.835247000000003</v>
      </c>
      <c r="O35">
        <v>39.927753000000003</v>
      </c>
      <c r="P35">
        <v>39.930557</v>
      </c>
      <c r="Q35">
        <v>39.966819999999998</v>
      </c>
      <c r="R35">
        <v>39.964188</v>
      </c>
      <c r="S35">
        <v>39.958846999999999</v>
      </c>
      <c r="T35">
        <v>39.962479000000002</v>
      </c>
      <c r="U35">
        <v>39.942115999999999</v>
      </c>
      <c r="V35">
        <v>39.935993000000003</v>
      </c>
      <c r="W35">
        <v>39.933681</v>
      </c>
      <c r="X35">
        <v>39.914490000000001</v>
      </c>
      <c r="Y35">
        <v>39.904513999999999</v>
      </c>
      <c r="Z35">
        <v>55.280650999999999</v>
      </c>
      <c r="AA35">
        <v>55.259602000000001</v>
      </c>
      <c r="AB35">
        <v>55.243347</v>
      </c>
      <c r="AC35">
        <v>55.217548000000001</v>
      </c>
      <c r="AD35">
        <v>55.185473999999999</v>
      </c>
      <c r="AE35">
        <v>55.155715999999998</v>
      </c>
      <c r="AF35">
        <v>55.121707999999998</v>
      </c>
      <c r="AG35">
        <v>55.082836</v>
      </c>
      <c r="AH35">
        <v>55.044609000000001</v>
      </c>
      <c r="AI35">
        <v>54.983566000000003</v>
      </c>
      <c r="AJ35" s="22">
        <v>1.4E-2</v>
      </c>
    </row>
    <row r="36" spans="1:36" x14ac:dyDescent="0.25">
      <c r="A36" t="s">
        <v>369</v>
      </c>
      <c r="B36" t="s">
        <v>2717</v>
      </c>
      <c r="C36" t="s">
        <v>2718</v>
      </c>
      <c r="D36" t="s">
        <v>484</v>
      </c>
      <c r="F36">
        <v>60.694321000000002</v>
      </c>
      <c r="G36">
        <v>61.373244999999997</v>
      </c>
      <c r="H36">
        <v>60.791321000000003</v>
      </c>
      <c r="I36">
        <v>60.866264000000001</v>
      </c>
      <c r="J36">
        <v>62.967303999999999</v>
      </c>
      <c r="K36">
        <v>63.937762999999997</v>
      </c>
      <c r="L36">
        <v>64.179671999999997</v>
      </c>
      <c r="M36">
        <v>64.123412999999999</v>
      </c>
      <c r="N36">
        <v>64.160590999999997</v>
      </c>
      <c r="O36">
        <v>64.535285999999999</v>
      </c>
      <c r="P36">
        <v>64.802047999999999</v>
      </c>
      <c r="Q36">
        <v>65.630913000000007</v>
      </c>
      <c r="R36">
        <v>66.055983999999995</v>
      </c>
      <c r="S36">
        <v>66.542502999999996</v>
      </c>
      <c r="T36">
        <v>67.095871000000002</v>
      </c>
      <c r="U36">
        <v>67.549415999999994</v>
      </c>
      <c r="V36">
        <v>67.979431000000005</v>
      </c>
      <c r="W36">
        <v>68.452681999999996</v>
      </c>
      <c r="X36">
        <v>68.830826000000002</v>
      </c>
      <c r="Y36">
        <v>69.379395000000002</v>
      </c>
      <c r="Z36">
        <v>69.861237000000003</v>
      </c>
      <c r="AA36">
        <v>70.369147999999996</v>
      </c>
      <c r="AB36">
        <v>70.935997</v>
      </c>
      <c r="AC36">
        <v>71.428901999999994</v>
      </c>
      <c r="AD36">
        <v>71.868347</v>
      </c>
      <c r="AE36">
        <v>72.373733999999999</v>
      </c>
      <c r="AF36">
        <v>72.839545999999999</v>
      </c>
      <c r="AG36">
        <v>73.303939999999997</v>
      </c>
      <c r="AH36">
        <v>73.803214999999994</v>
      </c>
      <c r="AI36">
        <v>74.172340000000005</v>
      </c>
      <c r="AJ36" s="22">
        <v>7.0000000000000001E-3</v>
      </c>
    </row>
    <row r="37" spans="1:36" x14ac:dyDescent="0.25">
      <c r="A37" t="s">
        <v>371</v>
      </c>
      <c r="B37" t="s">
        <v>2719</v>
      </c>
      <c r="C37" t="s">
        <v>2720</v>
      </c>
      <c r="D37" t="s">
        <v>484</v>
      </c>
      <c r="F37">
        <v>67.671295000000001</v>
      </c>
      <c r="G37">
        <v>68.680603000000005</v>
      </c>
      <c r="H37">
        <v>68.621864000000002</v>
      </c>
      <c r="I37">
        <v>68.782332999999994</v>
      </c>
      <c r="J37">
        <v>70.553534999999997</v>
      </c>
      <c r="K37">
        <v>71.183555999999996</v>
      </c>
      <c r="L37">
        <v>71.085480000000004</v>
      </c>
      <c r="M37">
        <v>70.963875000000002</v>
      </c>
      <c r="N37">
        <v>70.949241999999998</v>
      </c>
      <c r="O37">
        <v>71.174216999999999</v>
      </c>
      <c r="P37">
        <v>71.316597000000002</v>
      </c>
      <c r="Q37">
        <v>71.895447000000004</v>
      </c>
      <c r="R37">
        <v>72.139908000000005</v>
      </c>
      <c r="S37">
        <v>72.442504999999997</v>
      </c>
      <c r="T37">
        <v>72.814873000000006</v>
      </c>
      <c r="U37">
        <v>73.121750000000006</v>
      </c>
      <c r="V37">
        <v>73.433228</v>
      </c>
      <c r="W37">
        <v>73.765709000000001</v>
      </c>
      <c r="X37">
        <v>74.026702999999998</v>
      </c>
      <c r="Y37">
        <v>74.383026000000001</v>
      </c>
      <c r="Z37">
        <v>74.704734999999999</v>
      </c>
      <c r="AA37">
        <v>75.037895000000006</v>
      </c>
      <c r="AB37">
        <v>75.420647000000002</v>
      </c>
      <c r="AC37">
        <v>75.749245000000002</v>
      </c>
      <c r="AD37">
        <v>76.041306000000006</v>
      </c>
      <c r="AE37">
        <v>76.382735999999994</v>
      </c>
      <c r="AF37">
        <v>76.699241999999998</v>
      </c>
      <c r="AG37">
        <v>77.007667999999995</v>
      </c>
      <c r="AH37">
        <v>77.338759999999994</v>
      </c>
      <c r="AI37">
        <v>77.581703000000005</v>
      </c>
      <c r="AJ37" s="22">
        <v>5.0000000000000001E-3</v>
      </c>
    </row>
    <row r="38" spans="1:36" x14ac:dyDescent="0.25">
      <c r="A38" t="s">
        <v>373</v>
      </c>
      <c r="B38" t="s">
        <v>2721</v>
      </c>
      <c r="C38" t="s">
        <v>2722</v>
      </c>
      <c r="D38" t="s">
        <v>484</v>
      </c>
      <c r="F38">
        <v>80.285392999999999</v>
      </c>
      <c r="G38">
        <v>82.108542999999997</v>
      </c>
      <c r="H38">
        <v>82.349861000000004</v>
      </c>
      <c r="I38">
        <v>83.237281999999993</v>
      </c>
      <c r="J38">
        <v>83.982422</v>
      </c>
      <c r="K38">
        <v>84.185233999999994</v>
      </c>
      <c r="L38">
        <v>83.932404000000005</v>
      </c>
      <c r="M38">
        <v>83.706481999999994</v>
      </c>
      <c r="N38">
        <v>83.607963999999996</v>
      </c>
      <c r="O38">
        <v>83.855766000000003</v>
      </c>
      <c r="P38">
        <v>83.922782999999995</v>
      </c>
      <c r="Q38">
        <v>84.340148999999997</v>
      </c>
      <c r="R38">
        <v>84.577774000000005</v>
      </c>
      <c r="S38">
        <v>84.824546999999995</v>
      </c>
      <c r="T38">
        <v>85.098190000000002</v>
      </c>
      <c r="U38">
        <v>85.329918000000006</v>
      </c>
      <c r="V38">
        <v>85.559464000000006</v>
      </c>
      <c r="W38">
        <v>85.777137999999994</v>
      </c>
      <c r="X38">
        <v>85.944289999999995</v>
      </c>
      <c r="Y38">
        <v>86.163223000000002</v>
      </c>
      <c r="Z38">
        <v>86.359336999999996</v>
      </c>
      <c r="AA38">
        <v>86.557968000000002</v>
      </c>
      <c r="AB38">
        <v>86.788971000000004</v>
      </c>
      <c r="AC38">
        <v>86.973044999999999</v>
      </c>
      <c r="AD38">
        <v>87.126823000000002</v>
      </c>
      <c r="AE38">
        <v>87.311203000000006</v>
      </c>
      <c r="AF38">
        <v>87.482544000000004</v>
      </c>
      <c r="AG38">
        <v>87.642509000000004</v>
      </c>
      <c r="AH38">
        <v>87.818031000000005</v>
      </c>
      <c r="AI38">
        <v>87.926833999999999</v>
      </c>
      <c r="AJ38" s="22">
        <v>3.0000000000000001E-3</v>
      </c>
    </row>
    <row r="39" spans="1:36" x14ac:dyDescent="0.25">
      <c r="A39" t="s">
        <v>375</v>
      </c>
      <c r="B39" t="s">
        <v>2723</v>
      </c>
      <c r="C39" t="s">
        <v>2724</v>
      </c>
      <c r="D39" t="s">
        <v>484</v>
      </c>
      <c r="F39">
        <v>65.242087999999995</v>
      </c>
      <c r="G39">
        <v>66.763144999999994</v>
      </c>
      <c r="H39">
        <v>67.371582000000004</v>
      </c>
      <c r="I39">
        <v>69.049415999999994</v>
      </c>
      <c r="J39">
        <v>70.343245999999994</v>
      </c>
      <c r="K39">
        <v>70.908195000000006</v>
      </c>
      <c r="L39">
        <v>70.848083000000003</v>
      </c>
      <c r="M39">
        <v>70.723350999999994</v>
      </c>
      <c r="N39">
        <v>70.783278999999993</v>
      </c>
      <c r="O39">
        <v>71.141495000000006</v>
      </c>
      <c r="P39">
        <v>71.238594000000006</v>
      </c>
      <c r="Q39">
        <v>71.759422000000001</v>
      </c>
      <c r="R39">
        <v>72.107963999999996</v>
      </c>
      <c r="S39">
        <v>72.453811999999999</v>
      </c>
      <c r="T39">
        <v>72.829184999999995</v>
      </c>
      <c r="U39">
        <v>73.118499999999997</v>
      </c>
      <c r="V39">
        <v>73.396468999999996</v>
      </c>
      <c r="W39">
        <v>73.670531999999994</v>
      </c>
      <c r="X39">
        <v>73.880142000000006</v>
      </c>
      <c r="Y39">
        <v>74.162643000000003</v>
      </c>
      <c r="Z39">
        <v>74.414901999999998</v>
      </c>
      <c r="AA39">
        <v>74.672684000000004</v>
      </c>
      <c r="AB39">
        <v>74.966904</v>
      </c>
      <c r="AC39">
        <v>75.196845999999994</v>
      </c>
      <c r="AD39">
        <v>75.386581000000007</v>
      </c>
      <c r="AE39">
        <v>75.612328000000005</v>
      </c>
      <c r="AF39">
        <v>75.820351000000002</v>
      </c>
      <c r="AG39">
        <v>76.013938999999993</v>
      </c>
      <c r="AH39">
        <v>76.226401999999993</v>
      </c>
      <c r="AI39">
        <v>76.356148000000005</v>
      </c>
      <c r="AJ39" s="22">
        <v>5.0000000000000001E-3</v>
      </c>
    </row>
    <row r="40" spans="1:36" x14ac:dyDescent="0.25">
      <c r="A40" t="s">
        <v>377</v>
      </c>
      <c r="B40" t="s">
        <v>2725</v>
      </c>
      <c r="C40" t="s">
        <v>2726</v>
      </c>
      <c r="D40" t="s">
        <v>484</v>
      </c>
      <c r="F40">
        <v>45.453941</v>
      </c>
      <c r="G40">
        <v>46.962924999999998</v>
      </c>
      <c r="H40">
        <v>47.564658999999999</v>
      </c>
      <c r="I40">
        <v>48.530726999999999</v>
      </c>
      <c r="J40">
        <v>49.435001</v>
      </c>
      <c r="K40">
        <v>50.025981999999999</v>
      </c>
      <c r="L40">
        <v>50.295273000000002</v>
      </c>
      <c r="M40">
        <v>50.385834000000003</v>
      </c>
      <c r="N40">
        <v>50.630324999999999</v>
      </c>
      <c r="O40">
        <v>51.113129000000001</v>
      </c>
      <c r="P40">
        <v>51.387042999999998</v>
      </c>
      <c r="Q40">
        <v>52.373764000000001</v>
      </c>
      <c r="R40">
        <v>52.885677000000001</v>
      </c>
      <c r="S40">
        <v>53.448932999999997</v>
      </c>
      <c r="T40">
        <v>54.135727000000003</v>
      </c>
      <c r="U40">
        <v>54.668900000000001</v>
      </c>
      <c r="V40">
        <v>55.191685</v>
      </c>
      <c r="W40">
        <v>55.769703</v>
      </c>
      <c r="X40">
        <v>56.235740999999997</v>
      </c>
      <c r="Y40">
        <v>56.868568000000003</v>
      </c>
      <c r="Z40">
        <v>57.424160000000001</v>
      </c>
      <c r="AA40">
        <v>58.002685999999997</v>
      </c>
      <c r="AB40">
        <v>58.655842</v>
      </c>
      <c r="AC40">
        <v>59.189636</v>
      </c>
      <c r="AD40">
        <v>59.649985999999998</v>
      </c>
      <c r="AE40">
        <v>60.197403000000001</v>
      </c>
      <c r="AF40">
        <v>60.692425</v>
      </c>
      <c r="AG40">
        <v>61.174858</v>
      </c>
      <c r="AH40">
        <v>61.699440000000003</v>
      </c>
      <c r="AI40">
        <v>62.053333000000002</v>
      </c>
      <c r="AJ40" s="22">
        <v>1.0999999999999999E-2</v>
      </c>
    </row>
    <row r="41" spans="1:36" x14ac:dyDescent="0.25">
      <c r="A41" t="s">
        <v>201</v>
      </c>
      <c r="B41" t="s">
        <v>2727</v>
      </c>
      <c r="C41" t="s">
        <v>2728</v>
      </c>
      <c r="D41" t="s">
        <v>484</v>
      </c>
      <c r="F41">
        <v>61.758026000000001</v>
      </c>
      <c r="G41">
        <v>63.203029999999998</v>
      </c>
      <c r="H41">
        <v>63.578113999999999</v>
      </c>
      <c r="I41">
        <v>65.130768000000003</v>
      </c>
      <c r="J41">
        <v>66.514876999999998</v>
      </c>
      <c r="K41">
        <v>67.417648</v>
      </c>
      <c r="L41">
        <v>67.455658</v>
      </c>
      <c r="M41">
        <v>67.431076000000004</v>
      </c>
      <c r="N41">
        <v>67.554114999999996</v>
      </c>
      <c r="O41">
        <v>67.894051000000005</v>
      </c>
      <c r="P41">
        <v>68.088341</v>
      </c>
      <c r="Q41">
        <v>68.748420999999993</v>
      </c>
      <c r="R41">
        <v>69.135734999999997</v>
      </c>
      <c r="S41">
        <v>69.575783000000001</v>
      </c>
      <c r="T41">
        <v>70.074805999999995</v>
      </c>
      <c r="U41">
        <v>70.483153999999999</v>
      </c>
      <c r="V41">
        <v>70.891075000000001</v>
      </c>
      <c r="W41">
        <v>71.318481000000006</v>
      </c>
      <c r="X41">
        <v>71.668792999999994</v>
      </c>
      <c r="Y41">
        <v>72.104827999999998</v>
      </c>
      <c r="Z41">
        <v>72.500870000000006</v>
      </c>
      <c r="AA41">
        <v>72.908051</v>
      </c>
      <c r="AB41">
        <v>73.364632</v>
      </c>
      <c r="AC41">
        <v>73.750359000000003</v>
      </c>
      <c r="AD41">
        <v>74.087822000000003</v>
      </c>
      <c r="AE41">
        <v>74.469818000000004</v>
      </c>
      <c r="AF41">
        <v>74.822997999999998</v>
      </c>
      <c r="AG41">
        <v>75.174666999999999</v>
      </c>
      <c r="AH41">
        <v>75.545165999999995</v>
      </c>
      <c r="AI41">
        <v>75.815369000000004</v>
      </c>
      <c r="AJ41" s="22">
        <v>7.0000000000000001E-3</v>
      </c>
    </row>
    <row r="42" spans="1:36" x14ac:dyDescent="0.25">
      <c r="A42" t="s">
        <v>202</v>
      </c>
      <c r="B42" t="s">
        <v>2729</v>
      </c>
      <c r="C42" t="s">
        <v>2730</v>
      </c>
      <c r="D42" t="s">
        <v>484</v>
      </c>
      <c r="F42">
        <v>60.078842000000002</v>
      </c>
      <c r="G42">
        <v>61.797421</v>
      </c>
      <c r="H42">
        <v>62.810595999999997</v>
      </c>
      <c r="I42">
        <v>64.750214</v>
      </c>
      <c r="J42">
        <v>66.349853999999993</v>
      </c>
      <c r="K42">
        <v>67.102660999999998</v>
      </c>
      <c r="L42">
        <v>67.170226999999997</v>
      </c>
      <c r="M42">
        <v>67.179466000000005</v>
      </c>
      <c r="N42">
        <v>67.309021000000001</v>
      </c>
      <c r="O42">
        <v>67.733490000000003</v>
      </c>
      <c r="P42">
        <v>67.903335999999996</v>
      </c>
      <c r="Q42">
        <v>68.488097999999994</v>
      </c>
      <c r="R42">
        <v>68.851630999999998</v>
      </c>
      <c r="S42">
        <v>69.215523000000005</v>
      </c>
      <c r="T42">
        <v>69.622246000000004</v>
      </c>
      <c r="U42">
        <v>69.937438999999998</v>
      </c>
      <c r="V42">
        <v>70.240654000000006</v>
      </c>
      <c r="W42">
        <v>70.551940999999999</v>
      </c>
      <c r="X42">
        <v>70.793639999999996</v>
      </c>
      <c r="Y42">
        <v>71.100646999999995</v>
      </c>
      <c r="Z42">
        <v>71.376266000000001</v>
      </c>
      <c r="AA42">
        <v>71.646941999999996</v>
      </c>
      <c r="AB42">
        <v>71.958343999999997</v>
      </c>
      <c r="AC42">
        <v>72.213295000000002</v>
      </c>
      <c r="AD42">
        <v>72.436820999999995</v>
      </c>
      <c r="AE42">
        <v>72.688377000000003</v>
      </c>
      <c r="AF42">
        <v>72.914185000000003</v>
      </c>
      <c r="AG42">
        <v>73.111755000000002</v>
      </c>
      <c r="AH42">
        <v>73.330139000000003</v>
      </c>
      <c r="AI42">
        <v>73.459395999999998</v>
      </c>
      <c r="AJ42" s="22">
        <v>7.0000000000000001E-3</v>
      </c>
    </row>
    <row r="43" spans="1:36" x14ac:dyDescent="0.25">
      <c r="A43" t="s">
        <v>409</v>
      </c>
      <c r="B43" t="s">
        <v>2731</v>
      </c>
      <c r="C43" t="s">
        <v>2732</v>
      </c>
      <c r="D43" t="s">
        <v>484</v>
      </c>
      <c r="F43">
        <v>68.472686999999993</v>
      </c>
      <c r="G43">
        <v>70.101669000000001</v>
      </c>
      <c r="H43">
        <v>70.583076000000005</v>
      </c>
      <c r="I43">
        <v>71.735718000000006</v>
      </c>
      <c r="J43">
        <v>72.970787000000001</v>
      </c>
      <c r="K43">
        <v>73.526398</v>
      </c>
      <c r="L43">
        <v>73.379165999999998</v>
      </c>
      <c r="M43">
        <v>73.231765999999993</v>
      </c>
      <c r="N43">
        <v>73.230148</v>
      </c>
      <c r="O43">
        <v>73.482239000000007</v>
      </c>
      <c r="P43">
        <v>73.621016999999995</v>
      </c>
      <c r="Q43">
        <v>74.034782000000007</v>
      </c>
      <c r="R43">
        <v>74.419158999999993</v>
      </c>
      <c r="S43">
        <v>74.748633999999996</v>
      </c>
      <c r="T43">
        <v>75.117485000000002</v>
      </c>
      <c r="U43">
        <v>75.426604999999995</v>
      </c>
      <c r="V43">
        <v>75.717590000000001</v>
      </c>
      <c r="W43">
        <v>76.013633999999996</v>
      </c>
      <c r="X43">
        <v>76.278525999999999</v>
      </c>
      <c r="Y43">
        <v>76.550629000000001</v>
      </c>
      <c r="Z43">
        <v>76.788398999999998</v>
      </c>
      <c r="AA43">
        <v>77.075896999999998</v>
      </c>
      <c r="AB43">
        <v>77.406227000000001</v>
      </c>
      <c r="AC43">
        <v>77.697556000000006</v>
      </c>
      <c r="AD43">
        <v>77.942192000000006</v>
      </c>
      <c r="AE43">
        <v>78.215508</v>
      </c>
      <c r="AF43">
        <v>78.481971999999999</v>
      </c>
      <c r="AG43">
        <v>78.737510999999998</v>
      </c>
      <c r="AH43">
        <v>79.004256999999996</v>
      </c>
      <c r="AI43">
        <v>79.214225999999996</v>
      </c>
      <c r="AJ43" s="22">
        <v>5.0000000000000001E-3</v>
      </c>
    </row>
    <row r="44" spans="1:36" x14ac:dyDescent="0.25">
      <c r="A44" t="s">
        <v>294</v>
      </c>
      <c r="C44" t="s">
        <v>2733</v>
      </c>
    </row>
    <row r="45" spans="1:36" x14ac:dyDescent="0.25">
      <c r="A45" t="s">
        <v>167</v>
      </c>
      <c r="B45" t="s">
        <v>2734</v>
      </c>
      <c r="C45" t="s">
        <v>2735</v>
      </c>
      <c r="D45" t="s">
        <v>484</v>
      </c>
      <c r="F45">
        <v>35.760139000000002</v>
      </c>
      <c r="G45">
        <v>37.485030999999999</v>
      </c>
      <c r="H45">
        <v>38.405735</v>
      </c>
      <c r="I45">
        <v>38.782173</v>
      </c>
      <c r="J45">
        <v>38.871665999999998</v>
      </c>
      <c r="K45">
        <v>38.918762000000001</v>
      </c>
      <c r="L45">
        <v>39.042701999999998</v>
      </c>
      <c r="M45">
        <v>39.219043999999997</v>
      </c>
      <c r="N45">
        <v>39.421813999999998</v>
      </c>
      <c r="O45">
        <v>39.776119000000001</v>
      </c>
      <c r="P45">
        <v>40.097400999999998</v>
      </c>
      <c r="Q45">
        <v>40.669643000000001</v>
      </c>
      <c r="R45">
        <v>41.083832000000001</v>
      </c>
      <c r="S45">
        <v>41.389930999999997</v>
      </c>
      <c r="T45">
        <v>41.654876999999999</v>
      </c>
      <c r="U45">
        <v>41.949534999999997</v>
      </c>
      <c r="V45">
        <v>42.231769999999997</v>
      </c>
      <c r="W45">
        <v>42.525382999999998</v>
      </c>
      <c r="X45">
        <v>42.722687000000001</v>
      </c>
      <c r="Y45">
        <v>43.039597000000001</v>
      </c>
      <c r="Z45">
        <v>43.263362999999998</v>
      </c>
      <c r="AA45">
        <v>43.477440000000001</v>
      </c>
      <c r="AB45">
        <v>43.701492000000002</v>
      </c>
      <c r="AC45">
        <v>43.860610999999999</v>
      </c>
      <c r="AD45">
        <v>43.970866999999998</v>
      </c>
      <c r="AE45">
        <v>44.104095000000001</v>
      </c>
      <c r="AF45">
        <v>44.186889999999998</v>
      </c>
      <c r="AG45">
        <v>44.254612000000002</v>
      </c>
      <c r="AH45">
        <v>44.323639</v>
      </c>
      <c r="AI45">
        <v>44.292743999999999</v>
      </c>
      <c r="AJ45" s="22">
        <v>7.0000000000000001E-3</v>
      </c>
    </row>
    <row r="46" spans="1:36" x14ac:dyDescent="0.25">
      <c r="A46" t="s">
        <v>174</v>
      </c>
      <c r="B46" t="s">
        <v>2736</v>
      </c>
      <c r="C46" t="s">
        <v>2737</v>
      </c>
      <c r="D46" t="s">
        <v>484</v>
      </c>
      <c r="F46">
        <v>31.228756000000001</v>
      </c>
      <c r="G46">
        <v>33.18235</v>
      </c>
      <c r="H46">
        <v>33.953662999999999</v>
      </c>
      <c r="I46">
        <v>34.593181999999999</v>
      </c>
      <c r="J46">
        <v>34.822124000000002</v>
      </c>
      <c r="K46">
        <v>35.040042999999997</v>
      </c>
      <c r="L46">
        <v>35.284618000000002</v>
      </c>
      <c r="M46">
        <v>35.537703999999998</v>
      </c>
      <c r="N46">
        <v>35.765469000000003</v>
      </c>
      <c r="O46">
        <v>36.031761000000003</v>
      </c>
      <c r="P46">
        <v>36.290184000000004</v>
      </c>
      <c r="Q46">
        <v>36.771191000000002</v>
      </c>
      <c r="R46">
        <v>37.127200999999999</v>
      </c>
      <c r="S46">
        <v>37.490276000000001</v>
      </c>
      <c r="T46">
        <v>37.893036000000002</v>
      </c>
      <c r="U46">
        <v>38.242226000000002</v>
      </c>
      <c r="V46">
        <v>38.599933999999998</v>
      </c>
      <c r="W46">
        <v>39.012394</v>
      </c>
      <c r="X46">
        <v>39.358806999999999</v>
      </c>
      <c r="Y46">
        <v>39.855697999999997</v>
      </c>
      <c r="Z46">
        <v>40.316032</v>
      </c>
      <c r="AA46">
        <v>40.806328000000001</v>
      </c>
      <c r="AB46">
        <v>41.361893000000002</v>
      </c>
      <c r="AC46">
        <v>41.849879999999999</v>
      </c>
      <c r="AD46">
        <v>42.271652000000003</v>
      </c>
      <c r="AE46">
        <v>42.761279999999999</v>
      </c>
      <c r="AF46">
        <v>43.215274999999998</v>
      </c>
      <c r="AG46">
        <v>43.660041999999997</v>
      </c>
      <c r="AH46">
        <v>44.135917999999997</v>
      </c>
      <c r="AI46">
        <v>44.433143999999999</v>
      </c>
      <c r="AJ46" s="22">
        <v>1.2E-2</v>
      </c>
    </row>
    <row r="47" spans="1:36" x14ac:dyDescent="0.25">
      <c r="A47" t="s">
        <v>175</v>
      </c>
      <c r="B47" t="s">
        <v>2738</v>
      </c>
      <c r="C47" t="s">
        <v>2739</v>
      </c>
      <c r="D47" t="s">
        <v>484</v>
      </c>
      <c r="F47">
        <v>53.876311999999999</v>
      </c>
      <c r="G47">
        <v>57.701794</v>
      </c>
      <c r="H47">
        <v>59.213363999999999</v>
      </c>
      <c r="I47">
        <v>60.402901</v>
      </c>
      <c r="J47">
        <v>60.552391</v>
      </c>
      <c r="K47">
        <v>60.572696999999998</v>
      </c>
      <c r="L47">
        <v>60.626896000000002</v>
      </c>
      <c r="M47">
        <v>60.808773000000002</v>
      </c>
      <c r="N47">
        <v>60.922058</v>
      </c>
      <c r="O47">
        <v>62.856594000000001</v>
      </c>
      <c r="P47">
        <v>63.939388000000001</v>
      </c>
      <c r="Q47">
        <v>64.665642000000005</v>
      </c>
      <c r="R47">
        <v>64.944114999999996</v>
      </c>
      <c r="S47">
        <v>65.174819999999997</v>
      </c>
      <c r="T47">
        <v>65.409492</v>
      </c>
      <c r="U47">
        <v>65.582352</v>
      </c>
      <c r="V47">
        <v>65.921638000000002</v>
      </c>
      <c r="W47">
        <v>66.203697000000005</v>
      </c>
      <c r="X47">
        <v>66.409133999999995</v>
      </c>
      <c r="Y47">
        <v>66.714484999999996</v>
      </c>
      <c r="Z47">
        <v>66.974609000000001</v>
      </c>
      <c r="AA47">
        <v>67.243279000000001</v>
      </c>
      <c r="AB47">
        <v>67.548896999999997</v>
      </c>
      <c r="AC47">
        <v>67.796890000000005</v>
      </c>
      <c r="AD47">
        <v>68.000998999999993</v>
      </c>
      <c r="AE47">
        <v>68.238913999999994</v>
      </c>
      <c r="AF47">
        <v>68.449020000000004</v>
      </c>
      <c r="AG47">
        <v>68.639815999999996</v>
      </c>
      <c r="AH47">
        <v>68.845695000000006</v>
      </c>
      <c r="AI47">
        <v>68.948502000000005</v>
      </c>
      <c r="AJ47" s="22">
        <v>8.9999999999999993E-3</v>
      </c>
    </row>
    <row r="48" spans="1:36" x14ac:dyDescent="0.25">
      <c r="A48" t="s">
        <v>176</v>
      </c>
      <c r="B48" t="s">
        <v>2740</v>
      </c>
      <c r="C48" t="s">
        <v>2741</v>
      </c>
      <c r="D48" t="s">
        <v>484</v>
      </c>
      <c r="F48">
        <v>41.590431000000002</v>
      </c>
      <c r="G48">
        <v>48.153778000000003</v>
      </c>
      <c r="H48">
        <v>49.010769000000003</v>
      </c>
      <c r="I48">
        <v>49.065392000000003</v>
      </c>
      <c r="J48">
        <v>48.885562999999998</v>
      </c>
      <c r="K48">
        <v>48.734749000000001</v>
      </c>
      <c r="L48">
        <v>48.658295000000003</v>
      </c>
      <c r="M48">
        <v>48.630760000000002</v>
      </c>
      <c r="N48">
        <v>48.656371999999998</v>
      </c>
      <c r="O48">
        <v>48.784447</v>
      </c>
      <c r="P48">
        <v>48.930908000000002</v>
      </c>
      <c r="Q48">
        <v>49.210270000000001</v>
      </c>
      <c r="R48">
        <v>49.396377999999999</v>
      </c>
      <c r="S48">
        <v>49.568427999999997</v>
      </c>
      <c r="T48">
        <v>49.716113999999997</v>
      </c>
      <c r="U48">
        <v>49.848475999999998</v>
      </c>
      <c r="V48">
        <v>49.954597</v>
      </c>
      <c r="W48">
        <v>50.090412000000001</v>
      </c>
      <c r="X48">
        <v>50.197097999999997</v>
      </c>
      <c r="Y48">
        <v>50.337069999999997</v>
      </c>
      <c r="Z48">
        <v>50.454453000000001</v>
      </c>
      <c r="AA48">
        <v>50.565361000000003</v>
      </c>
      <c r="AB48">
        <v>50.685603999999998</v>
      </c>
      <c r="AC48">
        <v>50.775570000000002</v>
      </c>
      <c r="AD48">
        <v>50.846668000000001</v>
      </c>
      <c r="AE48">
        <v>50.913058999999997</v>
      </c>
      <c r="AF48">
        <v>50.964775000000003</v>
      </c>
      <c r="AG48">
        <v>51.017994000000002</v>
      </c>
      <c r="AH48">
        <v>51.076439000000001</v>
      </c>
      <c r="AI48">
        <v>51.100918</v>
      </c>
      <c r="AJ48" s="22">
        <v>7.0000000000000001E-3</v>
      </c>
    </row>
    <row r="49" spans="1:36" x14ac:dyDescent="0.25">
      <c r="A49" t="s">
        <v>177</v>
      </c>
      <c r="B49" t="s">
        <v>2742</v>
      </c>
      <c r="C49" t="s">
        <v>2743</v>
      </c>
      <c r="D49" t="s">
        <v>484</v>
      </c>
      <c r="F49">
        <v>39.085251</v>
      </c>
      <c r="G49">
        <v>40.674137000000002</v>
      </c>
      <c r="H49">
        <v>41.648338000000003</v>
      </c>
      <c r="I49">
        <v>42.271163999999999</v>
      </c>
      <c r="J49">
        <v>42.619328000000003</v>
      </c>
      <c r="K49">
        <v>42.889175000000002</v>
      </c>
      <c r="L49">
        <v>43.174869999999999</v>
      </c>
      <c r="M49">
        <v>43.499451000000001</v>
      </c>
      <c r="N49">
        <v>43.875552999999996</v>
      </c>
      <c r="O49">
        <v>44.304768000000003</v>
      </c>
      <c r="P49">
        <v>44.694443</v>
      </c>
      <c r="Q49">
        <v>45.457625999999998</v>
      </c>
      <c r="R49">
        <v>45.988415000000003</v>
      </c>
      <c r="S49">
        <v>46.468120999999996</v>
      </c>
      <c r="T49">
        <v>46.951889000000001</v>
      </c>
      <c r="U49">
        <v>47.368766999999998</v>
      </c>
      <c r="V49">
        <v>47.753815000000003</v>
      </c>
      <c r="W49">
        <v>48.159401000000003</v>
      </c>
      <c r="X49">
        <v>48.448399000000002</v>
      </c>
      <c r="Y49">
        <v>48.891396</v>
      </c>
      <c r="Z49">
        <v>49.260047999999998</v>
      </c>
      <c r="AA49">
        <v>49.631583999999997</v>
      </c>
      <c r="AB49">
        <v>50.039290999999999</v>
      </c>
      <c r="AC49">
        <v>50.363007000000003</v>
      </c>
      <c r="AD49">
        <v>50.620376999999998</v>
      </c>
      <c r="AE49">
        <v>50.913055</v>
      </c>
      <c r="AF49">
        <v>51.159385999999998</v>
      </c>
      <c r="AG49">
        <v>51.370933999999998</v>
      </c>
      <c r="AH49">
        <v>51.595267999999997</v>
      </c>
      <c r="AI49">
        <v>51.665554</v>
      </c>
      <c r="AJ49" s="22">
        <v>0.01</v>
      </c>
    </row>
    <row r="50" spans="1:36" x14ac:dyDescent="0.25">
      <c r="A50" t="s">
        <v>178</v>
      </c>
      <c r="B50" t="s">
        <v>2744</v>
      </c>
      <c r="C50" t="s">
        <v>2745</v>
      </c>
      <c r="D50" t="s">
        <v>484</v>
      </c>
      <c r="F50">
        <v>31.758503000000001</v>
      </c>
      <c r="G50">
        <v>32.914290999999999</v>
      </c>
      <c r="H50">
        <v>33.946209000000003</v>
      </c>
      <c r="I50">
        <v>34.854919000000002</v>
      </c>
      <c r="J50">
        <v>35.185566000000001</v>
      </c>
      <c r="K50">
        <v>35.502281000000004</v>
      </c>
      <c r="L50">
        <v>35.822594000000002</v>
      </c>
      <c r="M50">
        <v>36.165751999999998</v>
      </c>
      <c r="N50">
        <v>36.507488000000002</v>
      </c>
      <c r="O50">
        <v>36.869743</v>
      </c>
      <c r="P50">
        <v>37.212710999999999</v>
      </c>
      <c r="Q50">
        <v>37.838856</v>
      </c>
      <c r="R50">
        <v>38.304198999999997</v>
      </c>
      <c r="S50">
        <v>38.740172999999999</v>
      </c>
      <c r="T50">
        <v>39.192055000000003</v>
      </c>
      <c r="U50">
        <v>39.609413000000004</v>
      </c>
      <c r="V50">
        <v>40.040816999999997</v>
      </c>
      <c r="W50">
        <v>40.458644999999997</v>
      </c>
      <c r="X50">
        <v>40.785739999999997</v>
      </c>
      <c r="Y50">
        <v>41.223373000000002</v>
      </c>
      <c r="Z50">
        <v>41.610905000000002</v>
      </c>
      <c r="AA50">
        <v>42.002685999999997</v>
      </c>
      <c r="AB50">
        <v>42.45026</v>
      </c>
      <c r="AC50">
        <v>42.807259000000002</v>
      </c>
      <c r="AD50">
        <v>43.10228</v>
      </c>
      <c r="AE50">
        <v>43.424438000000002</v>
      </c>
      <c r="AF50">
        <v>43.724854000000001</v>
      </c>
      <c r="AG50">
        <v>43.974635999999997</v>
      </c>
      <c r="AH50">
        <v>44.238830999999998</v>
      </c>
      <c r="AI50">
        <v>44.347771000000002</v>
      </c>
      <c r="AJ50" s="22">
        <v>1.2E-2</v>
      </c>
    </row>
    <row r="51" spans="1:36" x14ac:dyDescent="0.25">
      <c r="A51" t="s">
        <v>201</v>
      </c>
      <c r="B51" t="s">
        <v>2746</v>
      </c>
      <c r="C51" t="s">
        <v>2747</v>
      </c>
      <c r="D51" t="s">
        <v>484</v>
      </c>
      <c r="F51">
        <v>55.604678999999997</v>
      </c>
      <c r="G51">
        <v>61.232067000000001</v>
      </c>
      <c r="H51">
        <v>62.358832999999997</v>
      </c>
      <c r="I51">
        <v>62.912663000000002</v>
      </c>
      <c r="J51">
        <v>63.015388000000002</v>
      </c>
      <c r="K51">
        <v>63.088622999999998</v>
      </c>
      <c r="L51">
        <v>63.202263000000002</v>
      </c>
      <c r="M51">
        <v>63.336410999999998</v>
      </c>
      <c r="N51">
        <v>63.523201</v>
      </c>
      <c r="O51">
        <v>63.728119</v>
      </c>
      <c r="P51">
        <v>63.876792999999999</v>
      </c>
      <c r="Q51">
        <v>64.234893999999997</v>
      </c>
      <c r="R51">
        <v>64.461997999999994</v>
      </c>
      <c r="S51">
        <v>64.679717999999994</v>
      </c>
      <c r="T51">
        <v>64.911308000000005</v>
      </c>
      <c r="U51">
        <v>65.097403999999997</v>
      </c>
      <c r="V51">
        <v>65.265808000000007</v>
      </c>
      <c r="W51">
        <v>65.420860000000005</v>
      </c>
      <c r="X51">
        <v>65.516090000000005</v>
      </c>
      <c r="Y51">
        <v>65.654572000000002</v>
      </c>
      <c r="Z51">
        <v>65.759827000000001</v>
      </c>
      <c r="AA51">
        <v>65.859329000000002</v>
      </c>
      <c r="AB51">
        <v>65.975326999999993</v>
      </c>
      <c r="AC51">
        <v>66.050078999999997</v>
      </c>
      <c r="AD51">
        <v>66.097496000000007</v>
      </c>
      <c r="AE51">
        <v>66.159225000000006</v>
      </c>
      <c r="AF51">
        <v>66.206115999999994</v>
      </c>
      <c r="AG51">
        <v>66.236534000000006</v>
      </c>
      <c r="AH51">
        <v>66.274033000000003</v>
      </c>
      <c r="AI51">
        <v>66.250984000000003</v>
      </c>
      <c r="AJ51" s="22">
        <v>6.0000000000000001E-3</v>
      </c>
    </row>
    <row r="52" spans="1:36" x14ac:dyDescent="0.25">
      <c r="A52" t="s">
        <v>202</v>
      </c>
      <c r="B52" t="s">
        <v>2748</v>
      </c>
      <c r="C52" t="s">
        <v>2749</v>
      </c>
      <c r="D52" t="s">
        <v>484</v>
      </c>
      <c r="F52">
        <v>42.576481000000001</v>
      </c>
      <c r="G52">
        <v>43.895190999999997</v>
      </c>
      <c r="H52">
        <v>44.861916000000001</v>
      </c>
      <c r="I52">
        <v>45.920085999999998</v>
      </c>
      <c r="J52">
        <v>46.362591000000002</v>
      </c>
      <c r="K52">
        <v>46.691291999999997</v>
      </c>
      <c r="L52">
        <v>47.019992999999999</v>
      </c>
      <c r="M52">
        <v>47.345036</v>
      </c>
      <c r="N52">
        <v>47.718246000000001</v>
      </c>
      <c r="O52">
        <v>48.079208000000001</v>
      </c>
      <c r="P52">
        <v>48.365952</v>
      </c>
      <c r="Q52">
        <v>48.986294000000001</v>
      </c>
      <c r="R52">
        <v>49.430466000000003</v>
      </c>
      <c r="S52">
        <v>49.860816999999997</v>
      </c>
      <c r="T52">
        <v>50.267322999999998</v>
      </c>
      <c r="U52">
        <v>50.623268000000003</v>
      </c>
      <c r="V52">
        <v>50.954239000000001</v>
      </c>
      <c r="W52">
        <v>51.300671000000001</v>
      </c>
      <c r="X52">
        <v>51.563419000000003</v>
      </c>
      <c r="Y52">
        <v>51.928654000000002</v>
      </c>
      <c r="Z52">
        <v>52.235267999999998</v>
      </c>
      <c r="AA52">
        <v>52.546486000000002</v>
      </c>
      <c r="AB52">
        <v>52.887909000000001</v>
      </c>
      <c r="AC52">
        <v>53.154705</v>
      </c>
      <c r="AD52">
        <v>53.371197000000002</v>
      </c>
      <c r="AE52">
        <v>53.617195000000002</v>
      </c>
      <c r="AF52">
        <v>53.828865</v>
      </c>
      <c r="AG52">
        <v>54.014519</v>
      </c>
      <c r="AH52">
        <v>54.212283999999997</v>
      </c>
      <c r="AI52">
        <v>54.290489000000001</v>
      </c>
      <c r="AJ52" s="22">
        <v>8.0000000000000002E-3</v>
      </c>
    </row>
    <row r="53" spans="1:36" x14ac:dyDescent="0.25">
      <c r="A53" t="s">
        <v>419</v>
      </c>
      <c r="B53" t="s">
        <v>2750</v>
      </c>
      <c r="C53" t="s">
        <v>2751</v>
      </c>
      <c r="D53" t="s">
        <v>484</v>
      </c>
      <c r="F53">
        <v>41.423552999999998</v>
      </c>
      <c r="G53">
        <v>45.148364999999998</v>
      </c>
      <c r="H53">
        <v>46.507961000000002</v>
      </c>
      <c r="I53">
        <v>47.243816000000002</v>
      </c>
      <c r="J53">
        <v>47.442089000000003</v>
      </c>
      <c r="K53">
        <v>47.595256999999997</v>
      </c>
      <c r="L53">
        <v>47.791035000000001</v>
      </c>
      <c r="M53">
        <v>48.018115999999999</v>
      </c>
      <c r="N53">
        <v>48.293049000000003</v>
      </c>
      <c r="O53">
        <v>48.617916000000001</v>
      </c>
      <c r="P53">
        <v>48.895107000000003</v>
      </c>
      <c r="Q53">
        <v>49.441124000000002</v>
      </c>
      <c r="R53">
        <v>49.832321</v>
      </c>
      <c r="S53">
        <v>50.203468000000001</v>
      </c>
      <c r="T53">
        <v>50.579861000000001</v>
      </c>
      <c r="U53">
        <v>50.909775000000003</v>
      </c>
      <c r="V53">
        <v>51.215313000000002</v>
      </c>
      <c r="W53">
        <v>51.536282</v>
      </c>
      <c r="X53">
        <v>51.787765999999998</v>
      </c>
      <c r="Y53">
        <v>52.120426000000002</v>
      </c>
      <c r="Z53">
        <v>52.406097000000003</v>
      </c>
      <c r="AA53">
        <v>52.696423000000003</v>
      </c>
      <c r="AB53">
        <v>53.019767999999999</v>
      </c>
      <c r="AC53">
        <v>53.279766000000002</v>
      </c>
      <c r="AD53">
        <v>53.491095999999999</v>
      </c>
      <c r="AE53">
        <v>53.731254999999997</v>
      </c>
      <c r="AF53">
        <v>53.943438999999998</v>
      </c>
      <c r="AG53">
        <v>54.135353000000002</v>
      </c>
      <c r="AH53">
        <v>54.341442000000001</v>
      </c>
      <c r="AI53">
        <v>54.440494999999999</v>
      </c>
      <c r="AJ53" s="22">
        <v>8.9999999999999993E-3</v>
      </c>
    </row>
    <row r="54" spans="1:36" x14ac:dyDescent="0.25">
      <c r="A54" t="s">
        <v>160</v>
      </c>
      <c r="C54" t="s">
        <v>2752</v>
      </c>
    </row>
    <row r="55" spans="1:36" x14ac:dyDescent="0.25">
      <c r="A55" t="s">
        <v>365</v>
      </c>
      <c r="C55" t="s">
        <v>2753</v>
      </c>
    </row>
    <row r="56" spans="1:36" x14ac:dyDescent="0.25">
      <c r="A56" t="s">
        <v>162</v>
      </c>
      <c r="B56" t="s">
        <v>2754</v>
      </c>
      <c r="C56" t="s">
        <v>2755</v>
      </c>
      <c r="D56" t="s">
        <v>484</v>
      </c>
      <c r="F56">
        <v>45.403221000000002</v>
      </c>
      <c r="G56">
        <v>46.118729000000002</v>
      </c>
      <c r="H56">
        <v>46.377913999999997</v>
      </c>
      <c r="I56">
        <v>46.967865000000003</v>
      </c>
      <c r="J56">
        <v>47.753345000000003</v>
      </c>
      <c r="K56">
        <v>48.334682000000001</v>
      </c>
      <c r="L56">
        <v>48.531211999999996</v>
      </c>
      <c r="M56">
        <v>48.672969999999999</v>
      </c>
      <c r="N56">
        <v>48.808616999999998</v>
      </c>
      <c r="O56">
        <v>48.954093999999998</v>
      </c>
      <c r="P56">
        <v>49.081913</v>
      </c>
      <c r="Q56">
        <v>49.261184999999998</v>
      </c>
      <c r="R56">
        <v>49.409720999999998</v>
      </c>
      <c r="S56">
        <v>49.570709000000001</v>
      </c>
      <c r="T56">
        <v>49.750340000000001</v>
      </c>
      <c r="U56">
        <v>49.927489999999999</v>
      </c>
      <c r="V56">
        <v>50.109940000000002</v>
      </c>
      <c r="W56">
        <v>50.291232999999998</v>
      </c>
      <c r="X56">
        <v>50.460751000000002</v>
      </c>
      <c r="Y56">
        <v>50.634335</v>
      </c>
      <c r="Z56">
        <v>50.813758999999997</v>
      </c>
      <c r="AA56">
        <v>50.988379999999999</v>
      </c>
      <c r="AB56">
        <v>51.180816999999998</v>
      </c>
      <c r="AC56">
        <v>51.363441000000002</v>
      </c>
      <c r="AD56">
        <v>51.548583999999998</v>
      </c>
      <c r="AE56">
        <v>51.733474999999999</v>
      </c>
      <c r="AF56">
        <v>51.919842000000003</v>
      </c>
      <c r="AG56">
        <v>52.086109</v>
      </c>
      <c r="AH56">
        <v>52.264000000000003</v>
      </c>
      <c r="AI56">
        <v>52.412373000000002</v>
      </c>
      <c r="AJ56" s="22">
        <v>5.0000000000000001E-3</v>
      </c>
    </row>
    <row r="57" spans="1:36" x14ac:dyDescent="0.25">
      <c r="A57" t="s">
        <v>163</v>
      </c>
      <c r="B57" t="s">
        <v>2756</v>
      </c>
      <c r="C57" t="s">
        <v>2757</v>
      </c>
      <c r="D57" t="s">
        <v>484</v>
      </c>
      <c r="F57">
        <v>31.167128000000002</v>
      </c>
      <c r="G57">
        <v>31.771894</v>
      </c>
      <c r="H57">
        <v>32.142231000000002</v>
      </c>
      <c r="I57">
        <v>32.492027</v>
      </c>
      <c r="J57">
        <v>32.597149000000002</v>
      </c>
      <c r="K57">
        <v>32.704998000000003</v>
      </c>
      <c r="L57">
        <v>32.816616000000003</v>
      </c>
      <c r="M57">
        <v>32.928576999999997</v>
      </c>
      <c r="N57">
        <v>33.014004</v>
      </c>
      <c r="O57">
        <v>33.088768000000002</v>
      </c>
      <c r="P57">
        <v>33.160522</v>
      </c>
      <c r="Q57">
        <v>33.238461000000001</v>
      </c>
      <c r="R57">
        <v>33.307532999999999</v>
      </c>
      <c r="S57">
        <v>33.371445000000001</v>
      </c>
      <c r="T57">
        <v>33.435921</v>
      </c>
      <c r="U57">
        <v>33.509456999999998</v>
      </c>
      <c r="V57">
        <v>33.586745999999998</v>
      </c>
      <c r="W57">
        <v>33.659027000000002</v>
      </c>
      <c r="X57">
        <v>33.732638999999999</v>
      </c>
      <c r="Y57">
        <v>33.79533</v>
      </c>
      <c r="Z57">
        <v>33.856555999999998</v>
      </c>
      <c r="AA57">
        <v>33.917271</v>
      </c>
      <c r="AB57">
        <v>33.987887999999998</v>
      </c>
      <c r="AC57">
        <v>34.048664000000002</v>
      </c>
      <c r="AD57">
        <v>34.106994999999998</v>
      </c>
      <c r="AE57">
        <v>34.167568000000003</v>
      </c>
      <c r="AF57">
        <v>34.226967000000002</v>
      </c>
      <c r="AG57">
        <v>34.280662999999997</v>
      </c>
      <c r="AH57">
        <v>34.335667000000001</v>
      </c>
      <c r="AI57">
        <v>34.384193000000003</v>
      </c>
      <c r="AJ57" s="22">
        <v>3.0000000000000001E-3</v>
      </c>
    </row>
    <row r="58" spans="1:36" x14ac:dyDescent="0.25">
      <c r="A58" t="s">
        <v>423</v>
      </c>
      <c r="C58" t="s">
        <v>2758</v>
      </c>
    </row>
    <row r="59" spans="1:36" x14ac:dyDescent="0.25">
      <c r="A59" t="s">
        <v>162</v>
      </c>
      <c r="B59" t="s">
        <v>2759</v>
      </c>
      <c r="C59" t="s">
        <v>2760</v>
      </c>
      <c r="D59" t="s">
        <v>484</v>
      </c>
      <c r="F59">
        <v>28.119406000000001</v>
      </c>
      <c r="G59">
        <v>28.638313</v>
      </c>
      <c r="H59">
        <v>29.082391999999999</v>
      </c>
      <c r="I59">
        <v>29.64049</v>
      </c>
      <c r="J59">
        <v>30.140287000000001</v>
      </c>
      <c r="K59">
        <v>30.830942</v>
      </c>
      <c r="L59">
        <v>31.447386000000002</v>
      </c>
      <c r="M59">
        <v>31.846474000000001</v>
      </c>
      <c r="N59">
        <v>32.542029999999997</v>
      </c>
      <c r="O59">
        <v>33.055630000000001</v>
      </c>
      <c r="P59">
        <v>33.716160000000002</v>
      </c>
      <c r="Q59">
        <v>34.422775000000001</v>
      </c>
      <c r="R59">
        <v>35.068218000000002</v>
      </c>
      <c r="S59">
        <v>35.286414999999998</v>
      </c>
      <c r="T59">
        <v>36.151375000000002</v>
      </c>
      <c r="U59">
        <v>36.869827000000001</v>
      </c>
      <c r="V59">
        <v>37.509143999999999</v>
      </c>
      <c r="W59">
        <v>37.716521999999998</v>
      </c>
      <c r="X59">
        <v>38.236224999999997</v>
      </c>
      <c r="Y59">
        <v>38.624031000000002</v>
      </c>
      <c r="Z59">
        <v>39.034171999999998</v>
      </c>
      <c r="AA59">
        <v>39.520184</v>
      </c>
      <c r="AB59">
        <v>39.730170999999999</v>
      </c>
      <c r="AC59">
        <v>40.221249</v>
      </c>
      <c r="AD59">
        <v>40.901356</v>
      </c>
      <c r="AE59">
        <v>41.131489000000002</v>
      </c>
      <c r="AF59">
        <v>41.287415000000003</v>
      </c>
      <c r="AG59">
        <v>41.482154999999999</v>
      </c>
      <c r="AH59">
        <v>41.691955999999998</v>
      </c>
      <c r="AI59">
        <v>41.864066999999999</v>
      </c>
      <c r="AJ59" s="22">
        <v>1.4E-2</v>
      </c>
    </row>
    <row r="60" spans="1:36" x14ac:dyDescent="0.25">
      <c r="A60" t="s">
        <v>163</v>
      </c>
      <c r="B60" t="s">
        <v>2761</v>
      </c>
      <c r="C60" t="s">
        <v>2762</v>
      </c>
      <c r="D60" t="s">
        <v>484</v>
      </c>
      <c r="F60">
        <v>20.859946999999998</v>
      </c>
      <c r="G60">
        <v>21.383789</v>
      </c>
      <c r="H60">
        <v>21.865048999999999</v>
      </c>
      <c r="I60">
        <v>22.384167000000001</v>
      </c>
      <c r="J60">
        <v>22.794799999999999</v>
      </c>
      <c r="K60">
        <v>23.237255000000001</v>
      </c>
      <c r="L60">
        <v>23.658494999999998</v>
      </c>
      <c r="M60">
        <v>23.952197999999999</v>
      </c>
      <c r="N60">
        <v>24.272729999999999</v>
      </c>
      <c r="O60">
        <v>24.628183</v>
      </c>
      <c r="P60">
        <v>24.929480000000002</v>
      </c>
      <c r="Q60">
        <v>25.132843000000001</v>
      </c>
      <c r="R60">
        <v>25.520810999999998</v>
      </c>
      <c r="S60">
        <v>25.484967999999999</v>
      </c>
      <c r="T60">
        <v>25.746597000000001</v>
      </c>
      <c r="U60">
        <v>25.925894</v>
      </c>
      <c r="V60">
        <v>26.100951999999999</v>
      </c>
      <c r="W60">
        <v>26.253252</v>
      </c>
      <c r="X60">
        <v>26.420400999999998</v>
      </c>
      <c r="Y60">
        <v>26.523544000000001</v>
      </c>
      <c r="Z60">
        <v>26.596912</v>
      </c>
      <c r="AA60">
        <v>26.738282999999999</v>
      </c>
      <c r="AB60">
        <v>26.841286</v>
      </c>
      <c r="AC60">
        <v>27.101268999999998</v>
      </c>
      <c r="AD60">
        <v>27.203074000000001</v>
      </c>
      <c r="AE60">
        <v>27.296016999999999</v>
      </c>
      <c r="AF60">
        <v>27.371223000000001</v>
      </c>
      <c r="AG60">
        <v>27.442394</v>
      </c>
      <c r="AH60">
        <v>27.495588000000001</v>
      </c>
      <c r="AI60">
        <v>27.546827</v>
      </c>
      <c r="AJ60" s="22">
        <v>0.01</v>
      </c>
    </row>
    <row r="61" spans="1:36" x14ac:dyDescent="0.25">
      <c r="A61" t="s">
        <v>159</v>
      </c>
      <c r="C61" t="s">
        <v>2763</v>
      </c>
    </row>
    <row r="62" spans="1:36" x14ac:dyDescent="0.25">
      <c r="A62" t="s">
        <v>162</v>
      </c>
      <c r="C62" t="s">
        <v>2764</v>
      </c>
    </row>
    <row r="63" spans="1:36" x14ac:dyDescent="0.25">
      <c r="A63" t="s">
        <v>367</v>
      </c>
      <c r="B63" t="s">
        <v>2765</v>
      </c>
      <c r="C63" t="s">
        <v>2766</v>
      </c>
      <c r="D63" t="s">
        <v>540</v>
      </c>
      <c r="F63">
        <v>0.42121599999999998</v>
      </c>
      <c r="G63">
        <v>0.40719499999999997</v>
      </c>
      <c r="H63">
        <v>0.38359599999999999</v>
      </c>
      <c r="I63">
        <v>0.39130700000000002</v>
      </c>
      <c r="J63">
        <v>0.39693499999999998</v>
      </c>
      <c r="K63">
        <v>0.40446599999999999</v>
      </c>
      <c r="L63">
        <v>0.410439</v>
      </c>
      <c r="M63">
        <v>0.41242099999999998</v>
      </c>
      <c r="N63">
        <v>0.41453600000000002</v>
      </c>
      <c r="O63">
        <v>0.41967399999999999</v>
      </c>
      <c r="P63">
        <v>0.41856100000000002</v>
      </c>
      <c r="Q63">
        <v>0.43640499999999999</v>
      </c>
      <c r="R63">
        <v>0.42505799999999999</v>
      </c>
      <c r="S63">
        <v>0.42616599999999999</v>
      </c>
      <c r="T63">
        <v>0.42883399999999999</v>
      </c>
      <c r="U63">
        <v>0.428867</v>
      </c>
      <c r="V63">
        <v>0.430836</v>
      </c>
      <c r="W63">
        <v>0.43327599999999999</v>
      </c>
      <c r="X63">
        <v>0.431703</v>
      </c>
      <c r="Y63">
        <v>0.438137</v>
      </c>
      <c r="Z63">
        <v>0.43679699999999999</v>
      </c>
      <c r="AA63">
        <v>0.43828800000000001</v>
      </c>
      <c r="AB63">
        <v>0.44009900000000002</v>
      </c>
      <c r="AC63">
        <v>0.43917699999999998</v>
      </c>
      <c r="AD63">
        <v>0.43935299999999999</v>
      </c>
      <c r="AE63">
        <v>0.44117200000000001</v>
      </c>
      <c r="AF63">
        <v>0.44077899999999998</v>
      </c>
      <c r="AG63">
        <v>0.44114300000000001</v>
      </c>
      <c r="AH63">
        <v>0.44248500000000002</v>
      </c>
      <c r="AI63">
        <v>0.43942100000000001</v>
      </c>
      <c r="AJ63" s="22">
        <v>1E-3</v>
      </c>
    </row>
    <row r="64" spans="1:36" x14ac:dyDescent="0.25">
      <c r="A64" t="s">
        <v>369</v>
      </c>
      <c r="B64" t="s">
        <v>2767</v>
      </c>
      <c r="C64" t="s">
        <v>2768</v>
      </c>
      <c r="D64" t="s">
        <v>540</v>
      </c>
      <c r="F64">
        <v>5.9580609999999998</v>
      </c>
      <c r="G64">
        <v>5.6753140000000002</v>
      </c>
      <c r="H64">
        <v>5.2230319999999999</v>
      </c>
      <c r="I64">
        <v>5.1915430000000002</v>
      </c>
      <c r="J64">
        <v>5.1867539999999996</v>
      </c>
      <c r="K64">
        <v>5.2041149999999998</v>
      </c>
      <c r="L64">
        <v>5.1882289999999998</v>
      </c>
      <c r="M64">
        <v>5.1763009999999996</v>
      </c>
      <c r="N64">
        <v>5.1524390000000002</v>
      </c>
      <c r="O64">
        <v>5.1732129999999996</v>
      </c>
      <c r="P64">
        <v>5.1253989999999998</v>
      </c>
      <c r="Q64">
        <v>5.2181360000000003</v>
      </c>
      <c r="R64">
        <v>5.1105429999999998</v>
      </c>
      <c r="S64">
        <v>5.0942290000000003</v>
      </c>
      <c r="T64">
        <v>5.0842390000000002</v>
      </c>
      <c r="U64">
        <v>5.0673680000000001</v>
      </c>
      <c r="V64">
        <v>5.0650279999999999</v>
      </c>
      <c r="W64">
        <v>5.0670489999999999</v>
      </c>
      <c r="X64">
        <v>5.0290720000000002</v>
      </c>
      <c r="Y64">
        <v>5.0748090000000001</v>
      </c>
      <c r="Z64">
        <v>5.0435299999999996</v>
      </c>
      <c r="AA64">
        <v>5.040972</v>
      </c>
      <c r="AB64">
        <v>5.0431689999999998</v>
      </c>
      <c r="AC64">
        <v>5.0185029999999999</v>
      </c>
      <c r="AD64">
        <v>5.0042859999999996</v>
      </c>
      <c r="AE64">
        <v>5.0065119999999999</v>
      </c>
      <c r="AF64">
        <v>4.9905850000000003</v>
      </c>
      <c r="AG64">
        <v>4.9785620000000002</v>
      </c>
      <c r="AH64">
        <v>4.978942</v>
      </c>
      <c r="AI64">
        <v>4.9329879999999999</v>
      </c>
      <c r="AJ64" s="22">
        <v>-6.0000000000000001E-3</v>
      </c>
    </row>
    <row r="65" spans="1:36" x14ac:dyDescent="0.25">
      <c r="A65" t="s">
        <v>371</v>
      </c>
      <c r="B65" t="s">
        <v>2769</v>
      </c>
      <c r="C65" t="s">
        <v>2770</v>
      </c>
      <c r="D65" t="s">
        <v>540</v>
      </c>
      <c r="F65">
        <v>13.954179</v>
      </c>
      <c r="G65">
        <v>13.282042000000001</v>
      </c>
      <c r="H65">
        <v>12.693624</v>
      </c>
      <c r="I65">
        <v>12.650326</v>
      </c>
      <c r="J65">
        <v>12.582329</v>
      </c>
      <c r="K65">
        <v>12.609619</v>
      </c>
      <c r="L65">
        <v>12.604775999999999</v>
      </c>
      <c r="M65">
        <v>12.543933000000001</v>
      </c>
      <c r="N65">
        <v>12.499866000000001</v>
      </c>
      <c r="O65">
        <v>12.519520999999999</v>
      </c>
      <c r="P65">
        <v>12.431933000000001</v>
      </c>
      <c r="Q65">
        <v>12.627459</v>
      </c>
      <c r="R65">
        <v>12.416618</v>
      </c>
      <c r="S65">
        <v>12.381862</v>
      </c>
      <c r="T65">
        <v>12.369448</v>
      </c>
      <c r="U65">
        <v>12.330522999999999</v>
      </c>
      <c r="V65">
        <v>12.321387</v>
      </c>
      <c r="W65">
        <v>12.323232000000001</v>
      </c>
      <c r="X65">
        <v>12.261321000000001</v>
      </c>
      <c r="Y65">
        <v>12.334583</v>
      </c>
      <c r="Z65">
        <v>12.277891</v>
      </c>
      <c r="AA65">
        <v>12.272296000000001</v>
      </c>
      <c r="AB65">
        <v>12.271627000000001</v>
      </c>
      <c r="AC65">
        <v>12.228954</v>
      </c>
      <c r="AD65">
        <v>12.205219</v>
      </c>
      <c r="AE65">
        <v>12.209526</v>
      </c>
      <c r="AF65">
        <v>12.179880000000001</v>
      </c>
      <c r="AG65">
        <v>12.163360000000001</v>
      </c>
      <c r="AH65">
        <v>12.162561</v>
      </c>
      <c r="AI65">
        <v>12.094199</v>
      </c>
      <c r="AJ65" s="22">
        <v>-5.0000000000000001E-3</v>
      </c>
    </row>
    <row r="66" spans="1:36" x14ac:dyDescent="0.25">
      <c r="A66" t="s">
        <v>373</v>
      </c>
      <c r="B66" t="s">
        <v>2771</v>
      </c>
      <c r="C66" t="s">
        <v>2772</v>
      </c>
      <c r="D66" t="s">
        <v>540</v>
      </c>
      <c r="F66">
        <v>32.352646</v>
      </c>
      <c r="G66">
        <v>33.303116000000003</v>
      </c>
      <c r="H66">
        <v>34.107779999999998</v>
      </c>
      <c r="I66">
        <v>33.917217000000001</v>
      </c>
      <c r="J66">
        <v>33.582797999999997</v>
      </c>
      <c r="K66">
        <v>33.348675</v>
      </c>
      <c r="L66">
        <v>33.018185000000003</v>
      </c>
      <c r="M66">
        <v>32.911178999999997</v>
      </c>
      <c r="N66">
        <v>32.822018</v>
      </c>
      <c r="O66">
        <v>32.563533999999997</v>
      </c>
      <c r="P66">
        <v>32.629787</v>
      </c>
      <c r="Q66">
        <v>32.013953999999998</v>
      </c>
      <c r="R66">
        <v>32.397849999999998</v>
      </c>
      <c r="S66">
        <v>32.347504000000001</v>
      </c>
      <c r="T66">
        <v>32.266101999999997</v>
      </c>
      <c r="U66">
        <v>32.243416000000003</v>
      </c>
      <c r="V66">
        <v>32.148963999999999</v>
      </c>
      <c r="W66">
        <v>32.032879000000001</v>
      </c>
      <c r="X66">
        <v>32.096882000000001</v>
      </c>
      <c r="Y66">
        <v>31.791627999999999</v>
      </c>
      <c r="Z66">
        <v>31.855136999999999</v>
      </c>
      <c r="AA66">
        <v>31.774775999999999</v>
      </c>
      <c r="AB66">
        <v>31.689851999999998</v>
      </c>
      <c r="AC66">
        <v>31.719069999999999</v>
      </c>
      <c r="AD66">
        <v>31.695762999999999</v>
      </c>
      <c r="AE66">
        <v>31.605899999999998</v>
      </c>
      <c r="AF66">
        <v>31.608592999999999</v>
      </c>
      <c r="AG66">
        <v>31.591505000000002</v>
      </c>
      <c r="AH66">
        <v>31.517700000000001</v>
      </c>
      <c r="AI66">
        <v>31.632217000000001</v>
      </c>
      <c r="AJ66" s="22">
        <v>-1E-3</v>
      </c>
    </row>
    <row r="67" spans="1:36" x14ac:dyDescent="0.25">
      <c r="A67" t="s">
        <v>375</v>
      </c>
      <c r="B67" t="s">
        <v>2773</v>
      </c>
      <c r="C67" t="s">
        <v>2774</v>
      </c>
      <c r="D67" t="s">
        <v>540</v>
      </c>
      <c r="F67">
        <v>9.6898099999999996</v>
      </c>
      <c r="G67">
        <v>10.098172999999999</v>
      </c>
      <c r="H67">
        <v>10.822314</v>
      </c>
      <c r="I67">
        <v>10.634097000000001</v>
      </c>
      <c r="J67">
        <v>10.45815</v>
      </c>
      <c r="K67">
        <v>10.237511</v>
      </c>
      <c r="L67">
        <v>10.059374999999999</v>
      </c>
      <c r="M67">
        <v>9.9993049999999997</v>
      </c>
      <c r="N67">
        <v>9.9327279999999991</v>
      </c>
      <c r="O67">
        <v>9.7785189999999993</v>
      </c>
      <c r="P67">
        <v>9.7981780000000001</v>
      </c>
      <c r="Q67">
        <v>9.4619440000000008</v>
      </c>
      <c r="R67">
        <v>9.6449660000000002</v>
      </c>
      <c r="S67">
        <v>9.6070200000000003</v>
      </c>
      <c r="T67">
        <v>9.5530930000000005</v>
      </c>
      <c r="U67">
        <v>9.5296859999999999</v>
      </c>
      <c r="V67">
        <v>9.4724730000000008</v>
      </c>
      <c r="W67">
        <v>9.4060959999999998</v>
      </c>
      <c r="X67">
        <v>9.4379919999999995</v>
      </c>
      <c r="Y67">
        <v>9.2712380000000003</v>
      </c>
      <c r="Z67">
        <v>9.2949789999999997</v>
      </c>
      <c r="AA67">
        <v>9.2510110000000001</v>
      </c>
      <c r="AB67">
        <v>9.2012599999999996</v>
      </c>
      <c r="AC67">
        <v>9.2128499999999995</v>
      </c>
      <c r="AD67">
        <v>9.2012490000000007</v>
      </c>
      <c r="AE67">
        <v>9.1529000000000007</v>
      </c>
      <c r="AF67">
        <v>9.1517499999999998</v>
      </c>
      <c r="AG67">
        <v>9.1380789999999994</v>
      </c>
      <c r="AH67">
        <v>9.1008759999999995</v>
      </c>
      <c r="AI67">
        <v>9.1688729999999996</v>
      </c>
      <c r="AJ67" s="22">
        <v>-2E-3</v>
      </c>
    </row>
    <row r="68" spans="1:36" x14ac:dyDescent="0.25">
      <c r="A68" t="s">
        <v>377</v>
      </c>
      <c r="B68" t="s">
        <v>2775</v>
      </c>
      <c r="C68" t="s">
        <v>2776</v>
      </c>
      <c r="D68" t="s">
        <v>540</v>
      </c>
      <c r="F68">
        <v>1.0301880000000001</v>
      </c>
      <c r="G68">
        <v>1.018869</v>
      </c>
      <c r="H68">
        <v>1.0490699999999999</v>
      </c>
      <c r="I68">
        <v>1.0499019999999999</v>
      </c>
      <c r="J68">
        <v>1.053034</v>
      </c>
      <c r="K68">
        <v>1.0469269999999999</v>
      </c>
      <c r="L68">
        <v>1.037506</v>
      </c>
      <c r="M68">
        <v>1.0365869999999999</v>
      </c>
      <c r="N68">
        <v>1.035172</v>
      </c>
      <c r="O68">
        <v>1.032089</v>
      </c>
      <c r="P68">
        <v>1.031039</v>
      </c>
      <c r="Q68">
        <v>1.0261709999999999</v>
      </c>
      <c r="R68">
        <v>1.028095</v>
      </c>
      <c r="S68">
        <v>1.0256449999999999</v>
      </c>
      <c r="T68">
        <v>1.024046</v>
      </c>
      <c r="U68">
        <v>1.022829</v>
      </c>
      <c r="V68">
        <v>1.0211840000000001</v>
      </c>
      <c r="W68">
        <v>1.019479</v>
      </c>
      <c r="X68">
        <v>1.019523</v>
      </c>
      <c r="Y68">
        <v>1.0161210000000001</v>
      </c>
      <c r="Z68">
        <v>1.015447</v>
      </c>
      <c r="AA68">
        <v>1.014197</v>
      </c>
      <c r="AB68">
        <v>1.012694</v>
      </c>
      <c r="AC68">
        <v>1.012173</v>
      </c>
      <c r="AD68">
        <v>1.011544</v>
      </c>
      <c r="AE68">
        <v>1.010181</v>
      </c>
      <c r="AF68">
        <v>1.0094689999999999</v>
      </c>
      <c r="AG68">
        <v>1.0086079999999999</v>
      </c>
      <c r="AH68">
        <v>1.0076290000000001</v>
      </c>
      <c r="AI68">
        <v>1.0082979999999999</v>
      </c>
      <c r="AJ68" s="22">
        <v>-1E-3</v>
      </c>
    </row>
    <row r="69" spans="1:36" x14ac:dyDescent="0.25">
      <c r="A69" t="s">
        <v>201</v>
      </c>
      <c r="B69" t="s">
        <v>2777</v>
      </c>
      <c r="C69" t="s">
        <v>2778</v>
      </c>
      <c r="D69" t="s">
        <v>540</v>
      </c>
      <c r="F69">
        <v>31.210232000000001</v>
      </c>
      <c r="G69">
        <v>30.391995999999999</v>
      </c>
      <c r="H69">
        <v>29.533445</v>
      </c>
      <c r="I69">
        <v>29.862234000000001</v>
      </c>
      <c r="J69">
        <v>30.3384</v>
      </c>
      <c r="K69">
        <v>30.673846999999999</v>
      </c>
      <c r="L69">
        <v>31.126594999999998</v>
      </c>
      <c r="M69">
        <v>31.289667000000001</v>
      </c>
      <c r="N69">
        <v>31.442474000000001</v>
      </c>
      <c r="O69">
        <v>31.781137000000001</v>
      </c>
      <c r="P69">
        <v>31.753174000000001</v>
      </c>
      <c r="Q69">
        <v>32.447018</v>
      </c>
      <c r="R69">
        <v>32.079014000000001</v>
      </c>
      <c r="S69">
        <v>32.166245000000004</v>
      </c>
      <c r="T69">
        <v>32.285645000000002</v>
      </c>
      <c r="U69">
        <v>32.342467999999997</v>
      </c>
      <c r="V69">
        <v>32.474632</v>
      </c>
      <c r="W69">
        <v>32.629761000000002</v>
      </c>
      <c r="X69">
        <v>32.580109</v>
      </c>
      <c r="Y69">
        <v>32.944954000000003</v>
      </c>
      <c r="Z69">
        <v>32.899265</v>
      </c>
      <c r="AA69">
        <v>33.008282000000001</v>
      </c>
      <c r="AB69">
        <v>33.123528</v>
      </c>
      <c r="AC69">
        <v>33.110771</v>
      </c>
      <c r="AD69">
        <v>33.154285000000002</v>
      </c>
      <c r="AE69">
        <v>33.270305999999998</v>
      </c>
      <c r="AF69">
        <v>33.282947999999998</v>
      </c>
      <c r="AG69">
        <v>33.316916999999997</v>
      </c>
      <c r="AH69">
        <v>33.412421999999999</v>
      </c>
      <c r="AI69">
        <v>33.286738999999997</v>
      </c>
      <c r="AJ69" s="22">
        <v>2E-3</v>
      </c>
    </row>
    <row r="70" spans="1:36" x14ac:dyDescent="0.25">
      <c r="A70" t="s">
        <v>202</v>
      </c>
      <c r="B70" t="s">
        <v>2779</v>
      </c>
      <c r="C70" t="s">
        <v>2780</v>
      </c>
      <c r="D70" t="s">
        <v>540</v>
      </c>
      <c r="F70">
        <v>5.3836919999999999</v>
      </c>
      <c r="G70">
        <v>5.8233040000000003</v>
      </c>
      <c r="H70">
        <v>6.187125</v>
      </c>
      <c r="I70">
        <v>6.3033520000000003</v>
      </c>
      <c r="J70">
        <v>6.4015719999999998</v>
      </c>
      <c r="K70">
        <v>6.4748479999999997</v>
      </c>
      <c r="L70">
        <v>6.5549109999999997</v>
      </c>
      <c r="M70">
        <v>6.6305889999999996</v>
      </c>
      <c r="N70">
        <v>6.7007510000000003</v>
      </c>
      <c r="O70">
        <v>6.7323310000000003</v>
      </c>
      <c r="P70">
        <v>6.8119300000000003</v>
      </c>
      <c r="Q70">
        <v>6.7689170000000001</v>
      </c>
      <c r="R70">
        <v>6.8978630000000001</v>
      </c>
      <c r="S70">
        <v>6.9513150000000001</v>
      </c>
      <c r="T70">
        <v>6.988607</v>
      </c>
      <c r="U70">
        <v>7.0348230000000003</v>
      </c>
      <c r="V70">
        <v>7.0655080000000003</v>
      </c>
      <c r="W70">
        <v>7.0882149999999999</v>
      </c>
      <c r="X70">
        <v>7.1434040000000003</v>
      </c>
      <c r="Y70">
        <v>7.128514</v>
      </c>
      <c r="Z70">
        <v>7.1769480000000003</v>
      </c>
      <c r="AA70">
        <v>7.2001939999999998</v>
      </c>
      <c r="AB70">
        <v>7.2177889999999998</v>
      </c>
      <c r="AC70">
        <v>7.2584799999999996</v>
      </c>
      <c r="AD70">
        <v>7.2882850000000001</v>
      </c>
      <c r="AE70">
        <v>7.3035249999999996</v>
      </c>
      <c r="AF70">
        <v>7.3359889999999996</v>
      </c>
      <c r="AG70">
        <v>7.3618199999999998</v>
      </c>
      <c r="AH70">
        <v>7.377364</v>
      </c>
      <c r="AI70">
        <v>7.4372740000000004</v>
      </c>
      <c r="AJ70" s="22">
        <v>1.0999999999999999E-2</v>
      </c>
    </row>
    <row r="71" spans="1:36" x14ac:dyDescent="0.25">
      <c r="A71" t="s">
        <v>163</v>
      </c>
      <c r="C71" t="s">
        <v>2781</v>
      </c>
    </row>
    <row r="72" spans="1:36" x14ac:dyDescent="0.25">
      <c r="A72" t="s">
        <v>167</v>
      </c>
      <c r="B72" t="s">
        <v>2782</v>
      </c>
      <c r="C72" t="s">
        <v>2783</v>
      </c>
      <c r="D72" t="s">
        <v>540</v>
      </c>
      <c r="F72">
        <v>3.5764580000000001</v>
      </c>
      <c r="G72">
        <v>3.7300650000000002</v>
      </c>
      <c r="H72">
        <v>3.8806660000000002</v>
      </c>
      <c r="I72">
        <v>3.867127</v>
      </c>
      <c r="J72">
        <v>3.8407819999999999</v>
      </c>
      <c r="K72">
        <v>3.8055829999999999</v>
      </c>
      <c r="L72">
        <v>3.7763969999999998</v>
      </c>
      <c r="M72">
        <v>3.7691940000000002</v>
      </c>
      <c r="N72">
        <v>3.764386</v>
      </c>
      <c r="O72">
        <v>3.7353179999999999</v>
      </c>
      <c r="P72">
        <v>3.7491569999999999</v>
      </c>
      <c r="Q72">
        <v>3.688132</v>
      </c>
      <c r="R72">
        <v>3.7301359999999999</v>
      </c>
      <c r="S72">
        <v>3.735976</v>
      </c>
      <c r="T72">
        <v>3.7314590000000001</v>
      </c>
      <c r="U72">
        <v>3.727007</v>
      </c>
      <c r="V72">
        <v>3.7176589999999998</v>
      </c>
      <c r="W72">
        <v>3.7050390000000002</v>
      </c>
      <c r="X72">
        <v>3.7164969999999999</v>
      </c>
      <c r="Y72">
        <v>3.6784780000000001</v>
      </c>
      <c r="Z72">
        <v>3.6894879999999999</v>
      </c>
      <c r="AA72">
        <v>3.6815959999999999</v>
      </c>
      <c r="AB72">
        <v>3.6729500000000002</v>
      </c>
      <c r="AC72">
        <v>3.678747</v>
      </c>
      <c r="AD72">
        <v>3.6790959999999999</v>
      </c>
      <c r="AE72">
        <v>3.6701820000000001</v>
      </c>
      <c r="AF72">
        <v>3.6725110000000001</v>
      </c>
      <c r="AG72">
        <v>3.6719300000000001</v>
      </c>
      <c r="AH72">
        <v>3.6647820000000002</v>
      </c>
      <c r="AI72">
        <v>3.6837569999999999</v>
      </c>
      <c r="AJ72" s="22">
        <v>1E-3</v>
      </c>
    </row>
    <row r="73" spans="1:36" x14ac:dyDescent="0.25">
      <c r="A73" t="s">
        <v>174</v>
      </c>
      <c r="B73" t="s">
        <v>2784</v>
      </c>
      <c r="C73" t="s">
        <v>2785</v>
      </c>
      <c r="D73" t="s">
        <v>540</v>
      </c>
      <c r="F73">
        <v>23.795731</v>
      </c>
      <c r="G73">
        <v>24.224304</v>
      </c>
      <c r="H73">
        <v>24.003461999999999</v>
      </c>
      <c r="I73">
        <v>24.138556999999999</v>
      </c>
      <c r="J73">
        <v>24.266615000000002</v>
      </c>
      <c r="K73">
        <v>24.389244000000001</v>
      </c>
      <c r="L73">
        <v>24.500589000000002</v>
      </c>
      <c r="M73">
        <v>24.562597</v>
      </c>
      <c r="N73">
        <v>24.628582000000002</v>
      </c>
      <c r="O73">
        <v>24.69903</v>
      </c>
      <c r="P73">
        <v>24.746991999999999</v>
      </c>
      <c r="Q73">
        <v>24.837223000000002</v>
      </c>
      <c r="R73">
        <v>24.860954</v>
      </c>
      <c r="S73">
        <v>24.914100999999999</v>
      </c>
      <c r="T73">
        <v>24.960391999999999</v>
      </c>
      <c r="U73">
        <v>25.009087000000001</v>
      </c>
      <c r="V73">
        <v>25.041204</v>
      </c>
      <c r="W73">
        <v>25.081237999999999</v>
      </c>
      <c r="X73">
        <v>25.100473000000001</v>
      </c>
      <c r="Y73">
        <v>25.149381999999999</v>
      </c>
      <c r="Z73">
        <v>25.176403000000001</v>
      </c>
      <c r="AA73">
        <v>25.202611999999998</v>
      </c>
      <c r="AB73">
        <v>25.235192999999999</v>
      </c>
      <c r="AC73">
        <v>25.255801999999999</v>
      </c>
      <c r="AD73">
        <v>25.273472000000002</v>
      </c>
      <c r="AE73">
        <v>25.297733000000001</v>
      </c>
      <c r="AF73">
        <v>25.316963000000001</v>
      </c>
      <c r="AG73">
        <v>25.333929000000001</v>
      </c>
      <c r="AH73">
        <v>25.354469000000002</v>
      </c>
      <c r="AI73">
        <v>25.353674000000002</v>
      </c>
      <c r="AJ73" s="22">
        <v>2E-3</v>
      </c>
    </row>
    <row r="74" spans="1:36" x14ac:dyDescent="0.25">
      <c r="A74" t="s">
        <v>175</v>
      </c>
      <c r="B74" t="s">
        <v>2786</v>
      </c>
      <c r="C74" t="s">
        <v>2787</v>
      </c>
      <c r="D74" t="s">
        <v>540</v>
      </c>
      <c r="F74">
        <v>1.40859</v>
      </c>
      <c r="G74">
        <v>1.3799170000000001</v>
      </c>
      <c r="H74">
        <v>1.31389</v>
      </c>
      <c r="I74">
        <v>1.311221</v>
      </c>
      <c r="J74">
        <v>1.3218650000000001</v>
      </c>
      <c r="K74">
        <v>1.329688</v>
      </c>
      <c r="L74">
        <v>1.3376490000000001</v>
      </c>
      <c r="M74">
        <v>1.336257</v>
      </c>
      <c r="N74">
        <v>1.3365800000000001</v>
      </c>
      <c r="O74">
        <v>1.3456889999999999</v>
      </c>
      <c r="P74">
        <v>1.3391550000000001</v>
      </c>
      <c r="Q74">
        <v>1.3588659999999999</v>
      </c>
      <c r="R74">
        <v>1.3434790000000001</v>
      </c>
      <c r="S74">
        <v>1.346838</v>
      </c>
      <c r="T74">
        <v>1.3472930000000001</v>
      </c>
      <c r="U74">
        <v>1.3462000000000001</v>
      </c>
      <c r="V74">
        <v>1.3461700000000001</v>
      </c>
      <c r="W74">
        <v>1.350957</v>
      </c>
      <c r="X74">
        <v>1.3454330000000001</v>
      </c>
      <c r="Y74">
        <v>1.3572280000000001</v>
      </c>
      <c r="Z74">
        <v>1.3520190000000001</v>
      </c>
      <c r="AA74">
        <v>1.3535600000000001</v>
      </c>
      <c r="AB74">
        <v>1.355472</v>
      </c>
      <c r="AC74">
        <v>1.352169</v>
      </c>
      <c r="AD74">
        <v>1.351118</v>
      </c>
      <c r="AE74">
        <v>1.353421</v>
      </c>
      <c r="AF74">
        <v>1.351761</v>
      </c>
      <c r="AG74">
        <v>1.3509089999999999</v>
      </c>
      <c r="AH74">
        <v>1.352638</v>
      </c>
      <c r="AI74">
        <v>1.345718</v>
      </c>
      <c r="AJ74" s="22">
        <v>-2E-3</v>
      </c>
    </row>
    <row r="75" spans="1:36" x14ac:dyDescent="0.25">
      <c r="A75" t="s">
        <v>176</v>
      </c>
      <c r="B75" t="s">
        <v>2788</v>
      </c>
      <c r="C75" t="s">
        <v>2789</v>
      </c>
      <c r="D75" t="s">
        <v>540</v>
      </c>
      <c r="F75">
        <v>6.8390380000000004</v>
      </c>
      <c r="G75">
        <v>6.7955399999999999</v>
      </c>
      <c r="H75">
        <v>6.6396920000000001</v>
      </c>
      <c r="I75">
        <v>6.5788840000000004</v>
      </c>
      <c r="J75">
        <v>6.536791</v>
      </c>
      <c r="K75">
        <v>6.4972779999999997</v>
      </c>
      <c r="L75">
        <v>6.4644690000000002</v>
      </c>
      <c r="M75">
        <v>6.4305099999999999</v>
      </c>
      <c r="N75">
        <v>6.4022459999999999</v>
      </c>
      <c r="O75">
        <v>6.3795210000000004</v>
      </c>
      <c r="P75">
        <v>6.3557100000000002</v>
      </c>
      <c r="Q75">
        <v>6.3440310000000002</v>
      </c>
      <c r="R75">
        <v>6.3216070000000002</v>
      </c>
      <c r="S75">
        <v>6.3253919999999999</v>
      </c>
      <c r="T75">
        <v>6.3160670000000003</v>
      </c>
      <c r="U75">
        <v>6.3012129999999997</v>
      </c>
      <c r="V75">
        <v>6.2901499999999997</v>
      </c>
      <c r="W75">
        <v>6.2696969999999999</v>
      </c>
      <c r="X75">
        <v>6.2558949999999998</v>
      </c>
      <c r="Y75">
        <v>6.2496390000000002</v>
      </c>
      <c r="Z75">
        <v>6.2380380000000004</v>
      </c>
      <c r="AA75">
        <v>6.2288170000000003</v>
      </c>
      <c r="AB75">
        <v>6.2210520000000002</v>
      </c>
      <c r="AC75">
        <v>6.2116259999999999</v>
      </c>
      <c r="AD75">
        <v>6.203392</v>
      </c>
      <c r="AE75">
        <v>6.1950089999999998</v>
      </c>
      <c r="AF75">
        <v>6.1866219999999998</v>
      </c>
      <c r="AG75">
        <v>6.1803670000000004</v>
      </c>
      <c r="AH75">
        <v>6.1732290000000001</v>
      </c>
      <c r="AI75">
        <v>6.1653700000000002</v>
      </c>
      <c r="AJ75" s="22">
        <v>-4.0000000000000001E-3</v>
      </c>
    </row>
    <row r="76" spans="1:36" x14ac:dyDescent="0.25">
      <c r="A76" t="s">
        <v>177</v>
      </c>
      <c r="B76" t="s">
        <v>2790</v>
      </c>
      <c r="C76" t="s">
        <v>2791</v>
      </c>
      <c r="D76" t="s">
        <v>540</v>
      </c>
      <c r="F76">
        <v>2.7864680000000002</v>
      </c>
      <c r="G76">
        <v>2.704116</v>
      </c>
      <c r="H76">
        <v>2.728793</v>
      </c>
      <c r="I76">
        <v>2.6912449999999999</v>
      </c>
      <c r="J76">
        <v>2.659348</v>
      </c>
      <c r="K76">
        <v>2.627421</v>
      </c>
      <c r="L76">
        <v>2.599405</v>
      </c>
      <c r="M76">
        <v>2.5815329999999999</v>
      </c>
      <c r="N76">
        <v>2.5642860000000001</v>
      </c>
      <c r="O76">
        <v>2.5446520000000001</v>
      </c>
      <c r="P76">
        <v>2.5326240000000002</v>
      </c>
      <c r="Q76">
        <v>2.5119630000000002</v>
      </c>
      <c r="R76">
        <v>2.506418</v>
      </c>
      <c r="S76">
        <v>2.4924149999999998</v>
      </c>
      <c r="T76">
        <v>2.4809350000000001</v>
      </c>
      <c r="U76">
        <v>2.470812</v>
      </c>
      <c r="V76">
        <v>2.4618709999999999</v>
      </c>
      <c r="W76">
        <v>2.4525600000000001</v>
      </c>
      <c r="X76">
        <v>2.4472830000000001</v>
      </c>
      <c r="Y76">
        <v>2.4345119999999998</v>
      </c>
      <c r="Z76">
        <v>2.4284309999999998</v>
      </c>
      <c r="AA76">
        <v>2.4211930000000002</v>
      </c>
      <c r="AB76">
        <v>2.413259</v>
      </c>
      <c r="AC76">
        <v>2.408293</v>
      </c>
      <c r="AD76">
        <v>2.4031280000000002</v>
      </c>
      <c r="AE76">
        <v>2.3967269999999998</v>
      </c>
      <c r="AF76">
        <v>2.3919380000000001</v>
      </c>
      <c r="AG76">
        <v>2.3869669999999998</v>
      </c>
      <c r="AH76">
        <v>2.3814850000000001</v>
      </c>
      <c r="AI76">
        <v>2.3804159999999999</v>
      </c>
      <c r="AJ76" s="22">
        <v>-5.0000000000000001E-3</v>
      </c>
    </row>
    <row r="77" spans="1:36" x14ac:dyDescent="0.25">
      <c r="A77" t="s">
        <v>178</v>
      </c>
      <c r="B77" t="s">
        <v>2792</v>
      </c>
      <c r="C77" t="s">
        <v>2793</v>
      </c>
      <c r="D77" t="s">
        <v>540</v>
      </c>
      <c r="F77">
        <v>5.0232210000000004</v>
      </c>
      <c r="G77">
        <v>4.8827429999999996</v>
      </c>
      <c r="H77">
        <v>4.8578250000000001</v>
      </c>
      <c r="I77">
        <v>4.8229579999999999</v>
      </c>
      <c r="J77">
        <v>4.7884440000000001</v>
      </c>
      <c r="K77">
        <v>4.7624019999999998</v>
      </c>
      <c r="L77">
        <v>4.7386970000000002</v>
      </c>
      <c r="M77">
        <v>4.7193350000000001</v>
      </c>
      <c r="N77">
        <v>4.7000099999999998</v>
      </c>
      <c r="O77">
        <v>4.685594</v>
      </c>
      <c r="P77">
        <v>4.6675740000000001</v>
      </c>
      <c r="Q77">
        <v>4.6616439999999999</v>
      </c>
      <c r="R77">
        <v>4.6449579999999999</v>
      </c>
      <c r="S77">
        <v>4.6281230000000004</v>
      </c>
      <c r="T77">
        <v>4.6165659999999997</v>
      </c>
      <c r="U77">
        <v>4.6063599999999996</v>
      </c>
      <c r="V77">
        <v>4.597702</v>
      </c>
      <c r="W77">
        <v>4.5906269999999996</v>
      </c>
      <c r="X77">
        <v>4.5815729999999997</v>
      </c>
      <c r="Y77">
        <v>4.5774179999999998</v>
      </c>
      <c r="Z77">
        <v>4.5678939999999999</v>
      </c>
      <c r="AA77">
        <v>4.5619509999999996</v>
      </c>
      <c r="AB77">
        <v>4.5557970000000001</v>
      </c>
      <c r="AC77">
        <v>4.5486040000000001</v>
      </c>
      <c r="AD77">
        <v>4.5430039999999998</v>
      </c>
      <c r="AE77">
        <v>4.5384359999999999</v>
      </c>
      <c r="AF77">
        <v>4.5329790000000001</v>
      </c>
      <c r="AG77">
        <v>4.5281399999999996</v>
      </c>
      <c r="AH77">
        <v>4.5241129999999998</v>
      </c>
      <c r="AI77">
        <v>4.5180619999999996</v>
      </c>
      <c r="AJ77" s="22">
        <v>-4.0000000000000001E-3</v>
      </c>
    </row>
    <row r="78" spans="1:36" x14ac:dyDescent="0.25">
      <c r="A78" t="s">
        <v>201</v>
      </c>
      <c r="B78" t="s">
        <v>2794</v>
      </c>
      <c r="C78" t="s">
        <v>2795</v>
      </c>
      <c r="D78" t="s">
        <v>540</v>
      </c>
      <c r="F78">
        <v>16.554660999999999</v>
      </c>
      <c r="G78">
        <v>16.551293999999999</v>
      </c>
      <c r="H78">
        <v>16.851082000000002</v>
      </c>
      <c r="I78">
        <v>16.889268999999999</v>
      </c>
      <c r="J78">
        <v>16.914133</v>
      </c>
      <c r="K78">
        <v>16.912941</v>
      </c>
      <c r="L78">
        <v>16.908888000000001</v>
      </c>
      <c r="M78">
        <v>16.929383999999999</v>
      </c>
      <c r="N78">
        <v>16.943441</v>
      </c>
      <c r="O78">
        <v>16.943149999999999</v>
      </c>
      <c r="P78">
        <v>16.963654999999999</v>
      </c>
      <c r="Q78">
        <v>16.939539</v>
      </c>
      <c r="R78">
        <v>16.974422000000001</v>
      </c>
      <c r="S78">
        <v>16.972632999999998</v>
      </c>
      <c r="T78">
        <v>16.974789000000001</v>
      </c>
      <c r="U78">
        <v>16.983294999999998</v>
      </c>
      <c r="V78">
        <v>16.987976</v>
      </c>
      <c r="W78">
        <v>16.993379999999998</v>
      </c>
      <c r="X78">
        <v>17.011454000000001</v>
      </c>
      <c r="Y78">
        <v>16.998657000000001</v>
      </c>
      <c r="Z78">
        <v>17.009701</v>
      </c>
      <c r="AA78">
        <v>17.014900000000001</v>
      </c>
      <c r="AB78">
        <v>17.014568000000001</v>
      </c>
      <c r="AC78">
        <v>17.025895999999999</v>
      </c>
      <c r="AD78">
        <v>17.035623999999999</v>
      </c>
      <c r="AE78">
        <v>17.039206</v>
      </c>
      <c r="AF78">
        <v>17.047879999999999</v>
      </c>
      <c r="AG78">
        <v>17.055897000000002</v>
      </c>
      <c r="AH78">
        <v>17.059457999999999</v>
      </c>
      <c r="AI78">
        <v>17.081244000000002</v>
      </c>
      <c r="AJ78" s="22">
        <v>1E-3</v>
      </c>
    </row>
    <row r="79" spans="1:36" x14ac:dyDescent="0.25">
      <c r="A79" t="s">
        <v>202</v>
      </c>
      <c r="B79" t="s">
        <v>2796</v>
      </c>
      <c r="C79" t="s">
        <v>2797</v>
      </c>
      <c r="D79" t="s">
        <v>540</v>
      </c>
      <c r="F79">
        <v>40.015830999999999</v>
      </c>
      <c r="G79">
        <v>39.732013999999999</v>
      </c>
      <c r="H79">
        <v>39.724643999999998</v>
      </c>
      <c r="I79">
        <v>39.700726000000003</v>
      </c>
      <c r="J79">
        <v>39.672015999999999</v>
      </c>
      <c r="K79">
        <v>39.675452999999997</v>
      </c>
      <c r="L79">
        <v>39.673901000000001</v>
      </c>
      <c r="M79">
        <v>39.671154000000001</v>
      </c>
      <c r="N79">
        <v>39.660496000000002</v>
      </c>
      <c r="O79">
        <v>39.667014999999999</v>
      </c>
      <c r="P79">
        <v>39.645107000000003</v>
      </c>
      <c r="Q79">
        <v>39.658633999999999</v>
      </c>
      <c r="R79">
        <v>39.618060999999997</v>
      </c>
      <c r="S79">
        <v>39.584575999999998</v>
      </c>
      <c r="T79">
        <v>39.572513999999998</v>
      </c>
      <c r="U79">
        <v>39.556018999999999</v>
      </c>
      <c r="V79">
        <v>39.557220000000001</v>
      </c>
      <c r="W79">
        <v>39.556469</v>
      </c>
      <c r="X79">
        <v>39.541389000000002</v>
      </c>
      <c r="Y79">
        <v>39.554665</v>
      </c>
      <c r="Z79">
        <v>39.53801</v>
      </c>
      <c r="AA79">
        <v>39.535328</v>
      </c>
      <c r="AB79">
        <v>39.531692999999997</v>
      </c>
      <c r="AC79">
        <v>39.518852000000003</v>
      </c>
      <c r="AD79">
        <v>39.511181000000001</v>
      </c>
      <c r="AE79">
        <v>39.509289000000003</v>
      </c>
      <c r="AF79">
        <v>39.499370999999996</v>
      </c>
      <c r="AG79">
        <v>39.491881999999997</v>
      </c>
      <c r="AH79">
        <v>39.489834000000002</v>
      </c>
      <c r="AI79">
        <v>39.471767</v>
      </c>
      <c r="AJ79" s="22">
        <v>0</v>
      </c>
    </row>
    <row r="80" spans="1:36" x14ac:dyDescent="0.25">
      <c r="A80" t="s">
        <v>158</v>
      </c>
      <c r="C80" t="s">
        <v>2798</v>
      </c>
    </row>
    <row r="81" spans="1:36" x14ac:dyDescent="0.25">
      <c r="A81" t="s">
        <v>256</v>
      </c>
      <c r="C81" t="s">
        <v>2799</v>
      </c>
    </row>
    <row r="82" spans="1:36" x14ac:dyDescent="0.25">
      <c r="A82" t="s">
        <v>367</v>
      </c>
      <c r="B82" t="s">
        <v>2800</v>
      </c>
      <c r="C82" t="s">
        <v>2801</v>
      </c>
      <c r="D82" t="s">
        <v>560</v>
      </c>
      <c r="F82">
        <v>301.75097699999998</v>
      </c>
      <c r="G82">
        <v>295.25482199999999</v>
      </c>
      <c r="H82">
        <v>296.55285600000002</v>
      </c>
      <c r="I82">
        <v>298.42575099999999</v>
      </c>
      <c r="J82">
        <v>296.05542000000003</v>
      </c>
      <c r="K82">
        <v>295.67852800000003</v>
      </c>
      <c r="L82">
        <v>296.65185500000001</v>
      </c>
      <c r="M82">
        <v>297.66400099999998</v>
      </c>
      <c r="N82">
        <v>298.68850700000002</v>
      </c>
      <c r="O82">
        <v>299.45361300000002</v>
      </c>
      <c r="P82">
        <v>300.804688</v>
      </c>
      <c r="Q82">
        <v>301.379211</v>
      </c>
      <c r="R82">
        <v>302.67199699999998</v>
      </c>
      <c r="S82">
        <v>303.95388800000001</v>
      </c>
      <c r="T82">
        <v>305.09506199999998</v>
      </c>
      <c r="U82">
        <v>306.39904799999999</v>
      </c>
      <c r="V82">
        <v>307.494934</v>
      </c>
      <c r="W82">
        <v>308.561646</v>
      </c>
      <c r="X82">
        <v>309.97854599999999</v>
      </c>
      <c r="Y82">
        <v>311.05349699999999</v>
      </c>
      <c r="Z82">
        <v>312.15609699999999</v>
      </c>
      <c r="AA82">
        <v>313.28466800000001</v>
      </c>
      <c r="AB82">
        <v>314.290863</v>
      </c>
      <c r="AC82">
        <v>315.420074</v>
      </c>
      <c r="AD82">
        <v>316.66220099999998</v>
      </c>
      <c r="AE82">
        <v>317.90597500000001</v>
      </c>
      <c r="AF82">
        <v>319.13574199999999</v>
      </c>
      <c r="AG82">
        <v>320.48468000000003</v>
      </c>
      <c r="AH82">
        <v>321.815674</v>
      </c>
      <c r="AI82">
        <v>323.61938500000002</v>
      </c>
      <c r="AJ82" s="22">
        <v>2E-3</v>
      </c>
    </row>
    <row r="83" spans="1:36" x14ac:dyDescent="0.25">
      <c r="A83" t="s">
        <v>369</v>
      </c>
      <c r="B83" t="s">
        <v>2802</v>
      </c>
      <c r="C83" t="s">
        <v>2803</v>
      </c>
      <c r="D83" t="s">
        <v>560</v>
      </c>
      <c r="F83">
        <v>260.60226399999999</v>
      </c>
      <c r="G83">
        <v>250.83419799999999</v>
      </c>
      <c r="H83">
        <v>252.82782</v>
      </c>
      <c r="I83">
        <v>255.147186</v>
      </c>
      <c r="J83">
        <v>254.67037999999999</v>
      </c>
      <c r="K83">
        <v>255.127792</v>
      </c>
      <c r="L83">
        <v>256.94375600000001</v>
      </c>
      <c r="M83">
        <v>259.36096199999997</v>
      </c>
      <c r="N83">
        <v>261.33663899999999</v>
      </c>
      <c r="O83">
        <v>262.97216800000001</v>
      </c>
      <c r="P83">
        <v>264.76715100000001</v>
      </c>
      <c r="Q83">
        <v>265.45895400000001</v>
      </c>
      <c r="R83">
        <v>267.21563700000002</v>
      </c>
      <c r="S83">
        <v>268.70925899999997</v>
      </c>
      <c r="T83">
        <v>270.07257099999998</v>
      </c>
      <c r="U83">
        <v>272.12914999999998</v>
      </c>
      <c r="V83">
        <v>274.09222399999999</v>
      </c>
      <c r="W83">
        <v>276.02331500000003</v>
      </c>
      <c r="X83">
        <v>278.33187900000001</v>
      </c>
      <c r="Y83">
        <v>280.18408199999999</v>
      </c>
      <c r="Z83">
        <v>282.03298999999998</v>
      </c>
      <c r="AA83">
        <v>283.95474200000001</v>
      </c>
      <c r="AB83">
        <v>285.66696200000001</v>
      </c>
      <c r="AC83">
        <v>287.57681300000002</v>
      </c>
      <c r="AD83">
        <v>289.63665800000001</v>
      </c>
      <c r="AE83">
        <v>291.69589200000001</v>
      </c>
      <c r="AF83">
        <v>293.83749399999999</v>
      </c>
      <c r="AG83">
        <v>296.16015599999997</v>
      </c>
      <c r="AH83">
        <v>298.47442599999999</v>
      </c>
      <c r="AI83">
        <v>301.54684400000002</v>
      </c>
      <c r="AJ83" s="22">
        <v>5.0000000000000001E-3</v>
      </c>
    </row>
    <row r="84" spans="1:36" x14ac:dyDescent="0.25">
      <c r="A84" t="s">
        <v>371</v>
      </c>
      <c r="B84" t="s">
        <v>2804</v>
      </c>
      <c r="C84" t="s">
        <v>2805</v>
      </c>
      <c r="D84" t="s">
        <v>560</v>
      </c>
      <c r="F84">
        <v>183.97683699999999</v>
      </c>
      <c r="G84">
        <v>176.166901</v>
      </c>
      <c r="H84">
        <v>178.60446200000001</v>
      </c>
      <c r="I84">
        <v>181.64129600000001</v>
      </c>
      <c r="J84">
        <v>184.50787399999999</v>
      </c>
      <c r="K84">
        <v>185.21902499999999</v>
      </c>
      <c r="L84">
        <v>185.40602100000001</v>
      </c>
      <c r="M84">
        <v>185.992065</v>
      </c>
      <c r="N84">
        <v>186.62858600000001</v>
      </c>
      <c r="O84">
        <v>186.99426299999999</v>
      </c>
      <c r="P84">
        <v>187.52963299999999</v>
      </c>
      <c r="Q84">
        <v>187.19058200000001</v>
      </c>
      <c r="R84">
        <v>187.69653299999999</v>
      </c>
      <c r="S84">
        <v>189.398224</v>
      </c>
      <c r="T84">
        <v>191.02534499999999</v>
      </c>
      <c r="U84">
        <v>192.71539300000001</v>
      </c>
      <c r="V84">
        <v>194.35972599999999</v>
      </c>
      <c r="W84">
        <v>195.91894500000001</v>
      </c>
      <c r="X84">
        <v>197.83059700000001</v>
      </c>
      <c r="Y84">
        <v>199.246307</v>
      </c>
      <c r="Z84">
        <v>200.74234000000001</v>
      </c>
      <c r="AA84">
        <v>202.25973500000001</v>
      </c>
      <c r="AB84">
        <v>203.65185500000001</v>
      </c>
      <c r="AC84">
        <v>205.20034799999999</v>
      </c>
      <c r="AD84">
        <v>206.89648399999999</v>
      </c>
      <c r="AE84">
        <v>208.58306899999999</v>
      </c>
      <c r="AF84">
        <v>210.377441</v>
      </c>
      <c r="AG84">
        <v>212.22959900000001</v>
      </c>
      <c r="AH84">
        <v>214.13188199999999</v>
      </c>
      <c r="AI84">
        <v>216.64730800000001</v>
      </c>
      <c r="AJ84" s="22">
        <v>6.0000000000000001E-3</v>
      </c>
    </row>
    <row r="85" spans="1:36" x14ac:dyDescent="0.25">
      <c r="A85" t="s">
        <v>373</v>
      </c>
      <c r="B85" t="s">
        <v>2806</v>
      </c>
      <c r="C85" t="s">
        <v>2807</v>
      </c>
      <c r="D85" t="s">
        <v>560</v>
      </c>
      <c r="F85">
        <v>190.78256200000001</v>
      </c>
      <c r="G85">
        <v>182.82548499999999</v>
      </c>
      <c r="H85">
        <v>184.12072800000001</v>
      </c>
      <c r="I85">
        <v>185.93017599999999</v>
      </c>
      <c r="J85">
        <v>186.288544</v>
      </c>
      <c r="K85">
        <v>186.51945499999999</v>
      </c>
      <c r="L85">
        <v>186.75541699999999</v>
      </c>
      <c r="M85">
        <v>188.42053200000001</v>
      </c>
      <c r="N85">
        <v>190.27015700000001</v>
      </c>
      <c r="O85">
        <v>191.865601</v>
      </c>
      <c r="P85">
        <v>193.60977199999999</v>
      </c>
      <c r="Q85">
        <v>194.52404799999999</v>
      </c>
      <c r="R85">
        <v>196.24804700000001</v>
      </c>
      <c r="S85">
        <v>197.75285299999999</v>
      </c>
      <c r="T85">
        <v>199.17692600000001</v>
      </c>
      <c r="U85">
        <v>200.659592</v>
      </c>
      <c r="V85">
        <v>202.09198000000001</v>
      </c>
      <c r="W85">
        <v>203.44397000000001</v>
      </c>
      <c r="X85">
        <v>205.124527</v>
      </c>
      <c r="Y85">
        <v>206.339157</v>
      </c>
      <c r="Z85">
        <v>207.624191</v>
      </c>
      <c r="AA85">
        <v>208.92475899999999</v>
      </c>
      <c r="AB85">
        <v>210.10618600000001</v>
      </c>
      <c r="AC85">
        <v>211.42083700000001</v>
      </c>
      <c r="AD85">
        <v>212.89704900000001</v>
      </c>
      <c r="AE85">
        <v>214.35775799999999</v>
      </c>
      <c r="AF85">
        <v>215.92233300000001</v>
      </c>
      <c r="AG85">
        <v>217.50952100000001</v>
      </c>
      <c r="AH85">
        <v>219.15522799999999</v>
      </c>
      <c r="AI85">
        <v>221.34742700000001</v>
      </c>
      <c r="AJ85" s="22">
        <v>5.0000000000000001E-3</v>
      </c>
    </row>
    <row r="86" spans="1:36" x14ac:dyDescent="0.25">
      <c r="A86" t="s">
        <v>375</v>
      </c>
      <c r="B86" t="s">
        <v>2808</v>
      </c>
      <c r="C86" t="s">
        <v>2809</v>
      </c>
      <c r="D86" t="s">
        <v>560</v>
      </c>
      <c r="F86">
        <v>235.62913499999999</v>
      </c>
      <c r="G86">
        <v>226.72434999999999</v>
      </c>
      <c r="H86">
        <v>228.67512500000001</v>
      </c>
      <c r="I86">
        <v>230.95877100000001</v>
      </c>
      <c r="J86">
        <v>231.91091900000001</v>
      </c>
      <c r="K86">
        <v>232.46009799999999</v>
      </c>
      <c r="L86">
        <v>233.777649</v>
      </c>
      <c r="M86">
        <v>235.858124</v>
      </c>
      <c r="N86">
        <v>237.633026</v>
      </c>
      <c r="O86">
        <v>239.11296100000001</v>
      </c>
      <c r="P86">
        <v>240.74733000000001</v>
      </c>
      <c r="Q86">
        <v>241.45974699999999</v>
      </c>
      <c r="R86">
        <v>243.04023699999999</v>
      </c>
      <c r="S86">
        <v>244.38403299999999</v>
      </c>
      <c r="T86">
        <v>246.08410599999999</v>
      </c>
      <c r="U86">
        <v>247.87669399999999</v>
      </c>
      <c r="V86">
        <v>249.603363</v>
      </c>
      <c r="W86">
        <v>251.251205</v>
      </c>
      <c r="X86">
        <v>253.26809700000001</v>
      </c>
      <c r="Y86">
        <v>254.80583200000001</v>
      </c>
      <c r="Z86">
        <v>256.40362499999998</v>
      </c>
      <c r="AA86">
        <v>258.03207400000002</v>
      </c>
      <c r="AB86">
        <v>259.52700800000002</v>
      </c>
      <c r="AC86">
        <v>261.17541499999999</v>
      </c>
      <c r="AD86">
        <v>262.984467</v>
      </c>
      <c r="AE86">
        <v>264.79074100000003</v>
      </c>
      <c r="AF86">
        <v>266.70382699999999</v>
      </c>
      <c r="AG86">
        <v>268.64108299999998</v>
      </c>
      <c r="AH86">
        <v>270.63815299999999</v>
      </c>
      <c r="AI86">
        <v>273.22228999999999</v>
      </c>
      <c r="AJ86" s="22">
        <v>5.0000000000000001E-3</v>
      </c>
    </row>
    <row r="87" spans="1:36" x14ac:dyDescent="0.25">
      <c r="A87" t="s">
        <v>377</v>
      </c>
      <c r="B87" t="s">
        <v>2810</v>
      </c>
      <c r="C87" t="s">
        <v>2811</v>
      </c>
      <c r="D87" t="s">
        <v>560</v>
      </c>
      <c r="F87">
        <v>408.58297700000003</v>
      </c>
      <c r="G87">
        <v>398.534088</v>
      </c>
      <c r="H87">
        <v>400.82135</v>
      </c>
      <c r="I87">
        <v>403.57037400000002</v>
      </c>
      <c r="J87">
        <v>406.698914</v>
      </c>
      <c r="K87">
        <v>408.83312999999998</v>
      </c>
      <c r="L87">
        <v>411.75885</v>
      </c>
      <c r="M87">
        <v>414.42581200000001</v>
      </c>
      <c r="N87">
        <v>417.17785600000002</v>
      </c>
      <c r="O87">
        <v>419.55685399999999</v>
      </c>
      <c r="P87">
        <v>422.32464599999997</v>
      </c>
      <c r="Q87">
        <v>423.600281</v>
      </c>
      <c r="R87">
        <v>426.16909800000002</v>
      </c>
      <c r="S87">
        <v>428.14202899999998</v>
      </c>
      <c r="T87">
        <v>430.27905299999998</v>
      </c>
      <c r="U87">
        <v>432.61108400000001</v>
      </c>
      <c r="V87">
        <v>434.91549700000002</v>
      </c>
      <c r="W87">
        <v>437.06872600000003</v>
      </c>
      <c r="X87">
        <v>439.622772</v>
      </c>
      <c r="Y87">
        <v>441.62966899999998</v>
      </c>
      <c r="Z87">
        <v>443.65731799999998</v>
      </c>
      <c r="AA87">
        <v>445.733429</v>
      </c>
      <c r="AB87">
        <v>447.463257</v>
      </c>
      <c r="AC87">
        <v>449.42581200000001</v>
      </c>
      <c r="AD87">
        <v>451.60452299999997</v>
      </c>
      <c r="AE87">
        <v>453.84655800000002</v>
      </c>
      <c r="AF87">
        <v>456.25122099999999</v>
      </c>
      <c r="AG87">
        <v>458.76269500000001</v>
      </c>
      <c r="AH87">
        <v>461.310699</v>
      </c>
      <c r="AI87">
        <v>464.57922400000001</v>
      </c>
      <c r="AJ87" s="22">
        <v>4.0000000000000001E-3</v>
      </c>
    </row>
    <row r="88" spans="1:36" x14ac:dyDescent="0.25">
      <c r="A88" t="s">
        <v>201</v>
      </c>
      <c r="B88" t="s">
        <v>2812</v>
      </c>
      <c r="C88" t="s">
        <v>2813</v>
      </c>
      <c r="D88" t="s">
        <v>560</v>
      </c>
      <c r="F88">
        <v>175.160797</v>
      </c>
      <c r="G88">
        <v>171.412384</v>
      </c>
      <c r="H88">
        <v>172.886887</v>
      </c>
      <c r="I88">
        <v>174.63961800000001</v>
      </c>
      <c r="J88">
        <v>174.386246</v>
      </c>
      <c r="K88">
        <v>174.025406</v>
      </c>
      <c r="L88">
        <v>174.466904</v>
      </c>
      <c r="M88">
        <v>175.03233299999999</v>
      </c>
      <c r="N88">
        <v>175.86979700000001</v>
      </c>
      <c r="O88">
        <v>176.55732699999999</v>
      </c>
      <c r="P88">
        <v>177.32420300000001</v>
      </c>
      <c r="Q88">
        <v>177.62344400000001</v>
      </c>
      <c r="R88">
        <v>178.357788</v>
      </c>
      <c r="S88">
        <v>178.999008</v>
      </c>
      <c r="T88">
        <v>179.59794600000001</v>
      </c>
      <c r="U88">
        <v>180.219559</v>
      </c>
      <c r="V88">
        <v>180.80905200000001</v>
      </c>
      <c r="W88">
        <v>181.353317</v>
      </c>
      <c r="X88">
        <v>182.077866</v>
      </c>
      <c r="Y88">
        <v>182.54431199999999</v>
      </c>
      <c r="Z88">
        <v>183.049316</v>
      </c>
      <c r="AA88">
        <v>183.56352200000001</v>
      </c>
      <c r="AB88">
        <v>184.039703</v>
      </c>
      <c r="AC88">
        <v>184.54426599999999</v>
      </c>
      <c r="AD88">
        <v>185.09939600000001</v>
      </c>
      <c r="AE88">
        <v>185.645081</v>
      </c>
      <c r="AF88">
        <v>186.23104900000001</v>
      </c>
      <c r="AG88">
        <v>186.85870399999999</v>
      </c>
      <c r="AH88">
        <v>187.494247</v>
      </c>
      <c r="AI88">
        <v>188.418747</v>
      </c>
      <c r="AJ88" s="22">
        <v>3.0000000000000001E-3</v>
      </c>
    </row>
    <row r="89" spans="1:36" x14ac:dyDescent="0.25">
      <c r="A89" t="s">
        <v>202</v>
      </c>
      <c r="B89" t="s">
        <v>2814</v>
      </c>
      <c r="C89" t="s">
        <v>2815</v>
      </c>
      <c r="D89" t="s">
        <v>560</v>
      </c>
      <c r="F89">
        <v>238.70130900000001</v>
      </c>
      <c r="G89">
        <v>234.80983000000001</v>
      </c>
      <c r="H89">
        <v>236.511505</v>
      </c>
      <c r="I89">
        <v>238.01396199999999</v>
      </c>
      <c r="J89">
        <v>237.74681100000001</v>
      </c>
      <c r="K89">
        <v>236.48751799999999</v>
      </c>
      <c r="L89">
        <v>236.20623800000001</v>
      </c>
      <c r="M89">
        <v>237.289154</v>
      </c>
      <c r="N89">
        <v>237.95498699999999</v>
      </c>
      <c r="O89">
        <v>238.468491</v>
      </c>
      <c r="P89">
        <v>239.07756000000001</v>
      </c>
      <c r="Q89">
        <v>239.190155</v>
      </c>
      <c r="R89">
        <v>239.77803</v>
      </c>
      <c r="S89">
        <v>240.32119800000001</v>
      </c>
      <c r="T89">
        <v>240.91210899999999</v>
      </c>
      <c r="U89">
        <v>241.51416</v>
      </c>
      <c r="V89">
        <v>242.09977699999999</v>
      </c>
      <c r="W89">
        <v>242.58796699999999</v>
      </c>
      <c r="X89">
        <v>243.25083900000001</v>
      </c>
      <c r="Y89">
        <v>244.064438</v>
      </c>
      <c r="Z89">
        <v>244.939651</v>
      </c>
      <c r="AA89">
        <v>245.811859</v>
      </c>
      <c r="AB89">
        <v>246.65837099999999</v>
      </c>
      <c r="AC89">
        <v>247.563278</v>
      </c>
      <c r="AD89">
        <v>248.52488700000001</v>
      </c>
      <c r="AE89">
        <v>249.45593299999999</v>
      </c>
      <c r="AF89">
        <v>250.416336</v>
      </c>
      <c r="AG89">
        <v>251.400711</v>
      </c>
      <c r="AH89">
        <v>252.40425099999999</v>
      </c>
      <c r="AI89">
        <v>253.69860800000001</v>
      </c>
      <c r="AJ89" s="22">
        <v>2E-3</v>
      </c>
    </row>
    <row r="90" spans="1:36" x14ac:dyDescent="0.25">
      <c r="A90" t="s">
        <v>381</v>
      </c>
      <c r="B90" t="s">
        <v>2816</v>
      </c>
      <c r="C90" t="s">
        <v>2817</v>
      </c>
      <c r="D90" t="s">
        <v>560</v>
      </c>
      <c r="F90">
        <v>198.282974</v>
      </c>
      <c r="G90">
        <v>192.180939</v>
      </c>
      <c r="H90">
        <v>194.247421</v>
      </c>
      <c r="I90">
        <v>196.159897</v>
      </c>
      <c r="J90">
        <v>196.50053399999999</v>
      </c>
      <c r="K90">
        <v>196.431793</v>
      </c>
      <c r="L90">
        <v>196.770691</v>
      </c>
      <c r="M90">
        <v>197.95648199999999</v>
      </c>
      <c r="N90">
        <v>199.20019500000001</v>
      </c>
      <c r="O90">
        <v>200.147141</v>
      </c>
      <c r="P90">
        <v>201.354691</v>
      </c>
      <c r="Q90">
        <v>201.552582</v>
      </c>
      <c r="R90">
        <v>202.864777</v>
      </c>
      <c r="S90">
        <v>203.975067</v>
      </c>
      <c r="T90">
        <v>205.044861</v>
      </c>
      <c r="U90">
        <v>206.222961</v>
      </c>
      <c r="V90">
        <v>207.31912199999999</v>
      </c>
      <c r="W90">
        <v>208.33261100000001</v>
      </c>
      <c r="X90">
        <v>209.71113600000001</v>
      </c>
      <c r="Y90">
        <v>210.541504</v>
      </c>
      <c r="Z90">
        <v>211.61523399999999</v>
      </c>
      <c r="AA90">
        <v>212.63296500000001</v>
      </c>
      <c r="AB90">
        <v>213.55249000000001</v>
      </c>
      <c r="AC90">
        <v>214.631134</v>
      </c>
      <c r="AD90">
        <v>215.79226700000001</v>
      </c>
      <c r="AE90">
        <v>216.901321</v>
      </c>
      <c r="AF90">
        <v>218.13699299999999</v>
      </c>
      <c r="AG90">
        <v>219.400375</v>
      </c>
      <c r="AH90">
        <v>220.664154</v>
      </c>
      <c r="AI90">
        <v>222.504929</v>
      </c>
      <c r="AJ90" s="22">
        <v>4.0000000000000001E-3</v>
      </c>
    </row>
    <row r="91" spans="1:36" x14ac:dyDescent="0.25">
      <c r="A91" t="s">
        <v>289</v>
      </c>
      <c r="C91" t="s">
        <v>2818</v>
      </c>
    </row>
    <row r="92" spans="1:36" x14ac:dyDescent="0.25">
      <c r="A92" t="s">
        <v>167</v>
      </c>
      <c r="B92" t="s">
        <v>2819</v>
      </c>
      <c r="C92" t="s">
        <v>2820</v>
      </c>
      <c r="D92" t="s">
        <v>560</v>
      </c>
      <c r="F92">
        <v>266.42520100000002</v>
      </c>
      <c r="G92">
        <v>265.29504400000002</v>
      </c>
      <c r="H92">
        <v>266.03701799999999</v>
      </c>
      <c r="I92">
        <v>266.44793700000002</v>
      </c>
      <c r="J92">
        <v>267.06741299999999</v>
      </c>
      <c r="K92">
        <v>267.274811</v>
      </c>
      <c r="L92">
        <v>267.37570199999999</v>
      </c>
      <c r="M92">
        <v>267.51004</v>
      </c>
      <c r="N92">
        <v>267.64801</v>
      </c>
      <c r="O92">
        <v>267.74517800000001</v>
      </c>
      <c r="P92">
        <v>267.83642600000002</v>
      </c>
      <c r="Q92">
        <v>267.82232699999997</v>
      </c>
      <c r="R92">
        <v>267.92394999999999</v>
      </c>
      <c r="S92">
        <v>267.98709100000002</v>
      </c>
      <c r="T92">
        <v>267.82012900000001</v>
      </c>
      <c r="U92">
        <v>267.692657</v>
      </c>
      <c r="V92">
        <v>267.60882600000002</v>
      </c>
      <c r="W92">
        <v>267.596069</v>
      </c>
      <c r="X92">
        <v>267.652557</v>
      </c>
      <c r="Y92">
        <v>267.84481799999998</v>
      </c>
      <c r="Z92">
        <v>267.94369499999999</v>
      </c>
      <c r="AA92">
        <v>268.10580399999998</v>
      </c>
      <c r="AB92">
        <v>268.183807</v>
      </c>
      <c r="AC92">
        <v>268.31063799999998</v>
      </c>
      <c r="AD92">
        <v>268.46640000000002</v>
      </c>
      <c r="AE92">
        <v>268.61422700000003</v>
      </c>
      <c r="AF92">
        <v>268.76077299999997</v>
      </c>
      <c r="AG92">
        <v>268.98095699999999</v>
      </c>
      <c r="AH92">
        <v>269.17138699999998</v>
      </c>
      <c r="AI92">
        <v>269.44088699999998</v>
      </c>
      <c r="AJ92" s="22">
        <v>0</v>
      </c>
    </row>
    <row r="93" spans="1:36" x14ac:dyDescent="0.25">
      <c r="A93" t="s">
        <v>174</v>
      </c>
      <c r="B93" t="s">
        <v>2821</v>
      </c>
      <c r="C93" t="s">
        <v>2822</v>
      </c>
      <c r="D93" t="s">
        <v>560</v>
      </c>
      <c r="F93">
        <v>361.59750400000001</v>
      </c>
      <c r="G93">
        <v>355.72894300000002</v>
      </c>
      <c r="H93">
        <v>355.72226000000001</v>
      </c>
      <c r="I93">
        <v>356.379547</v>
      </c>
      <c r="J93">
        <v>356.76821899999999</v>
      </c>
      <c r="K93">
        <v>356.90713499999998</v>
      </c>
      <c r="L93">
        <v>356.88439899999997</v>
      </c>
      <c r="M93">
        <v>356.99243200000001</v>
      </c>
      <c r="N93">
        <v>357.213684</v>
      </c>
      <c r="O93">
        <v>357.398438</v>
      </c>
      <c r="P93">
        <v>357.588684</v>
      </c>
      <c r="Q93">
        <v>357.63867199999999</v>
      </c>
      <c r="R93">
        <v>357.963776</v>
      </c>
      <c r="S93">
        <v>358.22860700000001</v>
      </c>
      <c r="T93">
        <v>358.47717299999999</v>
      </c>
      <c r="U93">
        <v>358.73876999999999</v>
      </c>
      <c r="V93">
        <v>359.71856700000001</v>
      </c>
      <c r="W93">
        <v>360.671967</v>
      </c>
      <c r="X93">
        <v>361.89044200000001</v>
      </c>
      <c r="Y93">
        <v>362.82293700000002</v>
      </c>
      <c r="Z93">
        <v>363.74816900000002</v>
      </c>
      <c r="AA93">
        <v>364.71975700000002</v>
      </c>
      <c r="AB93">
        <v>365.62649499999998</v>
      </c>
      <c r="AC93">
        <v>366.59957900000001</v>
      </c>
      <c r="AD93">
        <v>367.65704299999999</v>
      </c>
      <c r="AE93">
        <v>368.69757099999998</v>
      </c>
      <c r="AF93">
        <v>369.79037499999998</v>
      </c>
      <c r="AG93">
        <v>370.92330900000002</v>
      </c>
      <c r="AH93">
        <v>372.06341600000002</v>
      </c>
      <c r="AI93">
        <v>373.51297</v>
      </c>
      <c r="AJ93" s="22">
        <v>1E-3</v>
      </c>
    </row>
    <row r="94" spans="1:36" x14ac:dyDescent="0.25">
      <c r="A94" t="s">
        <v>175</v>
      </c>
      <c r="B94" t="s">
        <v>2823</v>
      </c>
      <c r="C94" t="s">
        <v>2824</v>
      </c>
      <c r="D94" t="s">
        <v>560</v>
      </c>
      <c r="F94">
        <v>166.95210299999999</v>
      </c>
      <c r="G94">
        <v>162.516266</v>
      </c>
      <c r="H94">
        <v>161.082764</v>
      </c>
      <c r="I94">
        <v>159.607742</v>
      </c>
      <c r="J94">
        <v>159.01692199999999</v>
      </c>
      <c r="K94">
        <v>159.15811199999999</v>
      </c>
      <c r="L94">
        <v>158.83831799999999</v>
      </c>
      <c r="M94">
        <v>158.59011799999999</v>
      </c>
      <c r="N94">
        <v>158.57723999999999</v>
      </c>
      <c r="O94">
        <v>158.78118900000001</v>
      </c>
      <c r="P94">
        <v>159.11142000000001</v>
      </c>
      <c r="Q94">
        <v>159.26355000000001</v>
      </c>
      <c r="R94">
        <v>159.62077300000001</v>
      </c>
      <c r="S94">
        <v>160.00747699999999</v>
      </c>
      <c r="T94">
        <v>160.37619000000001</v>
      </c>
      <c r="U94">
        <v>160.7603</v>
      </c>
      <c r="V94">
        <v>161.59629799999999</v>
      </c>
      <c r="W94">
        <v>162.07250999999999</v>
      </c>
      <c r="X94">
        <v>162.64271500000001</v>
      </c>
      <c r="Y94">
        <v>163.05381800000001</v>
      </c>
      <c r="Z94">
        <v>163.48588599999999</v>
      </c>
      <c r="AA94">
        <v>163.921753</v>
      </c>
      <c r="AB94">
        <v>164.33973700000001</v>
      </c>
      <c r="AC94">
        <v>164.792145</v>
      </c>
      <c r="AD94">
        <v>165.28308100000001</v>
      </c>
      <c r="AE94">
        <v>165.76959199999999</v>
      </c>
      <c r="AF94">
        <v>166.29255699999999</v>
      </c>
      <c r="AG94">
        <v>166.799149</v>
      </c>
      <c r="AH94">
        <v>167.33047500000001</v>
      </c>
      <c r="AI94">
        <v>167.98791499999999</v>
      </c>
      <c r="AJ94" s="22">
        <v>0</v>
      </c>
    </row>
    <row r="95" spans="1:36" x14ac:dyDescent="0.25">
      <c r="A95" t="s">
        <v>176</v>
      </c>
      <c r="B95" t="s">
        <v>2825</v>
      </c>
      <c r="C95" t="s">
        <v>2826</v>
      </c>
      <c r="D95" t="s">
        <v>560</v>
      </c>
      <c r="F95">
        <v>291.95718399999998</v>
      </c>
      <c r="G95">
        <v>292.21585099999999</v>
      </c>
      <c r="H95">
        <v>293.38897700000001</v>
      </c>
      <c r="I95">
        <v>294.51406900000001</v>
      </c>
      <c r="J95">
        <v>294.63247699999999</v>
      </c>
      <c r="K95">
        <v>294.70242300000001</v>
      </c>
      <c r="L95">
        <v>294.72933999999998</v>
      </c>
      <c r="M95">
        <v>294.80029300000001</v>
      </c>
      <c r="N95">
        <v>294.87811299999998</v>
      </c>
      <c r="O95">
        <v>294.93444799999997</v>
      </c>
      <c r="P95">
        <v>295.01083399999999</v>
      </c>
      <c r="Q95">
        <v>295.01525900000001</v>
      </c>
      <c r="R95">
        <v>295.16085800000002</v>
      </c>
      <c r="S95">
        <v>295.43859900000001</v>
      </c>
      <c r="T95">
        <v>295.92904700000003</v>
      </c>
      <c r="U95">
        <v>296.24710099999999</v>
      </c>
      <c r="V95">
        <v>296.51474000000002</v>
      </c>
      <c r="W95">
        <v>296.65875199999999</v>
      </c>
      <c r="X95">
        <v>296.85720800000001</v>
      </c>
      <c r="Y95">
        <v>296.845032</v>
      </c>
      <c r="Z95">
        <v>296.86535600000002</v>
      </c>
      <c r="AA95">
        <v>296.87188700000002</v>
      </c>
      <c r="AB95">
        <v>296.95529199999999</v>
      </c>
      <c r="AC95">
        <v>297.01779199999999</v>
      </c>
      <c r="AD95">
        <v>297.06204200000002</v>
      </c>
      <c r="AE95">
        <v>297.07229599999999</v>
      </c>
      <c r="AF95">
        <v>297.07998700000002</v>
      </c>
      <c r="AG95">
        <v>297.08779900000002</v>
      </c>
      <c r="AH95">
        <v>297.10049400000003</v>
      </c>
      <c r="AI95">
        <v>297.15432700000002</v>
      </c>
      <c r="AJ95" s="22">
        <v>1E-3</v>
      </c>
    </row>
    <row r="96" spans="1:36" x14ac:dyDescent="0.25">
      <c r="A96" t="s">
        <v>177</v>
      </c>
      <c r="B96" t="s">
        <v>2827</v>
      </c>
      <c r="C96" t="s">
        <v>2828</v>
      </c>
      <c r="D96" t="s">
        <v>560</v>
      </c>
      <c r="F96">
        <v>270.96875</v>
      </c>
      <c r="G96">
        <v>268.81005900000002</v>
      </c>
      <c r="H96">
        <v>268.99722300000002</v>
      </c>
      <c r="I96">
        <v>269.28723100000002</v>
      </c>
      <c r="J96">
        <v>270.16381799999999</v>
      </c>
      <c r="K96">
        <v>270.60906999999997</v>
      </c>
      <c r="L96">
        <v>270.92141700000002</v>
      </c>
      <c r="M96">
        <v>271.36010700000003</v>
      </c>
      <c r="N96">
        <v>271.73580900000002</v>
      </c>
      <c r="O96">
        <v>272.04843099999999</v>
      </c>
      <c r="P96">
        <v>272.40524299999998</v>
      </c>
      <c r="Q96">
        <v>272.56613199999998</v>
      </c>
      <c r="R96">
        <v>272.91708399999999</v>
      </c>
      <c r="S96">
        <v>273.22567700000002</v>
      </c>
      <c r="T96">
        <v>273.60919200000001</v>
      </c>
      <c r="U96">
        <v>273.931915</v>
      </c>
      <c r="V96">
        <v>274.22692899999998</v>
      </c>
      <c r="W96">
        <v>274.52624500000002</v>
      </c>
      <c r="X96">
        <v>274.88674900000001</v>
      </c>
      <c r="Y96">
        <v>275.19635</v>
      </c>
      <c r="Z96">
        <v>275.48648100000003</v>
      </c>
      <c r="AA96">
        <v>275.79553199999998</v>
      </c>
      <c r="AB96">
        <v>276.05429099999998</v>
      </c>
      <c r="AC96">
        <v>276.349152</v>
      </c>
      <c r="AD96">
        <v>276.67468300000002</v>
      </c>
      <c r="AE96">
        <v>276.992706</v>
      </c>
      <c r="AF96">
        <v>277.32015999999999</v>
      </c>
      <c r="AG96">
        <v>277.67700200000002</v>
      </c>
      <c r="AH96">
        <v>278.02557400000001</v>
      </c>
      <c r="AI96">
        <v>278.47351099999997</v>
      </c>
      <c r="AJ96" s="22">
        <v>1E-3</v>
      </c>
    </row>
    <row r="97" spans="1:36" x14ac:dyDescent="0.25">
      <c r="A97" t="s">
        <v>178</v>
      </c>
      <c r="B97" t="s">
        <v>2829</v>
      </c>
      <c r="C97" t="s">
        <v>2830</v>
      </c>
      <c r="D97" t="s">
        <v>560</v>
      </c>
      <c r="F97">
        <v>368.52075200000002</v>
      </c>
      <c r="G97">
        <v>366.02346799999998</v>
      </c>
      <c r="H97">
        <v>367.17013500000002</v>
      </c>
      <c r="I97">
        <v>368.35855099999998</v>
      </c>
      <c r="J97">
        <v>368.68127399999997</v>
      </c>
      <c r="K97">
        <v>369.01696800000002</v>
      </c>
      <c r="L97">
        <v>369.27123999999998</v>
      </c>
      <c r="M97">
        <v>369.63861100000003</v>
      </c>
      <c r="N97">
        <v>369.96603399999998</v>
      </c>
      <c r="O97">
        <v>370.21023600000001</v>
      </c>
      <c r="P97">
        <v>370.50900300000001</v>
      </c>
      <c r="Q97">
        <v>370.58618200000001</v>
      </c>
      <c r="R97">
        <v>371.077606</v>
      </c>
      <c r="S97">
        <v>371.507294</v>
      </c>
      <c r="T97">
        <v>371.96054099999998</v>
      </c>
      <c r="U97">
        <v>372.42434700000001</v>
      </c>
      <c r="V97">
        <v>373.43920900000001</v>
      </c>
      <c r="W97">
        <v>374.08084100000002</v>
      </c>
      <c r="X97">
        <v>374.89651500000002</v>
      </c>
      <c r="Y97">
        <v>375.34973100000002</v>
      </c>
      <c r="Z97">
        <v>375.82336400000003</v>
      </c>
      <c r="AA97">
        <v>376.31130999999999</v>
      </c>
      <c r="AB97">
        <v>376.872681</v>
      </c>
      <c r="AC97">
        <v>377.43496699999997</v>
      </c>
      <c r="AD97">
        <v>378.04742399999998</v>
      </c>
      <c r="AE97">
        <v>378.63406400000002</v>
      </c>
      <c r="AF97">
        <v>379.25219700000002</v>
      </c>
      <c r="AG97">
        <v>379.78839099999999</v>
      </c>
      <c r="AH97">
        <v>380.37316900000002</v>
      </c>
      <c r="AI97">
        <v>381.08322099999998</v>
      </c>
      <c r="AJ97" s="22">
        <v>1E-3</v>
      </c>
    </row>
    <row r="98" spans="1:36" x14ac:dyDescent="0.25">
      <c r="A98" t="s">
        <v>201</v>
      </c>
      <c r="B98" t="s">
        <v>2831</v>
      </c>
      <c r="C98" t="s">
        <v>2832</v>
      </c>
      <c r="D98" t="s">
        <v>560</v>
      </c>
      <c r="F98">
        <v>191.904358</v>
      </c>
      <c r="G98">
        <v>188.087616</v>
      </c>
      <c r="H98">
        <v>189.089066</v>
      </c>
      <c r="I98">
        <v>190.132645</v>
      </c>
      <c r="J98">
        <v>191.03851299999999</v>
      </c>
      <c r="K98">
        <v>191.764725</v>
      </c>
      <c r="L98">
        <v>192.304382</v>
      </c>
      <c r="M98">
        <v>193.01535000000001</v>
      </c>
      <c r="N98">
        <v>193.76628099999999</v>
      </c>
      <c r="O98">
        <v>194.40744000000001</v>
      </c>
      <c r="P98">
        <v>195.13353000000001</v>
      </c>
      <c r="Q98">
        <v>195.46792600000001</v>
      </c>
      <c r="R98">
        <v>196.180893</v>
      </c>
      <c r="S98">
        <v>196.873627</v>
      </c>
      <c r="T98">
        <v>197.49401900000001</v>
      </c>
      <c r="U98">
        <v>198.21977200000001</v>
      </c>
      <c r="V98">
        <v>199.047821</v>
      </c>
      <c r="W98">
        <v>199.801041</v>
      </c>
      <c r="X98">
        <v>200.71727000000001</v>
      </c>
      <c r="Y98">
        <v>201.42652899999999</v>
      </c>
      <c r="Z98">
        <v>202.15469400000001</v>
      </c>
      <c r="AA98">
        <v>202.89679000000001</v>
      </c>
      <c r="AB98">
        <v>203.57141100000001</v>
      </c>
      <c r="AC98">
        <v>204.31146200000001</v>
      </c>
      <c r="AD98">
        <v>205.115295</v>
      </c>
      <c r="AE98">
        <v>205.90701300000001</v>
      </c>
      <c r="AF98">
        <v>206.74032600000001</v>
      </c>
      <c r="AG98">
        <v>207.59783899999999</v>
      </c>
      <c r="AH98">
        <v>208.46482800000001</v>
      </c>
      <c r="AI98">
        <v>209.562195</v>
      </c>
      <c r="AJ98" s="22">
        <v>3.0000000000000001E-3</v>
      </c>
    </row>
    <row r="99" spans="1:36" x14ac:dyDescent="0.25">
      <c r="A99" t="s">
        <v>202</v>
      </c>
      <c r="B99" t="s">
        <v>2833</v>
      </c>
      <c r="C99" t="s">
        <v>2834</v>
      </c>
      <c r="D99" t="s">
        <v>560</v>
      </c>
      <c r="F99">
        <v>288.96228000000002</v>
      </c>
      <c r="G99">
        <v>282.91812099999999</v>
      </c>
      <c r="H99">
        <v>284.131866</v>
      </c>
      <c r="I99">
        <v>285.69827299999997</v>
      </c>
      <c r="J99">
        <v>287.50140399999998</v>
      </c>
      <c r="K99">
        <v>288.831909</v>
      </c>
      <c r="L99">
        <v>289.71984900000001</v>
      </c>
      <c r="M99">
        <v>290.91467299999999</v>
      </c>
      <c r="N99">
        <v>292.14581299999998</v>
      </c>
      <c r="O99">
        <v>293.17474399999998</v>
      </c>
      <c r="P99">
        <v>294.32406600000002</v>
      </c>
      <c r="Q99">
        <v>294.775848</v>
      </c>
      <c r="R99">
        <v>295.965912</v>
      </c>
      <c r="S99">
        <v>297.27682499999997</v>
      </c>
      <c r="T99">
        <v>298.43515000000002</v>
      </c>
      <c r="U99">
        <v>299.43038899999999</v>
      </c>
      <c r="V99">
        <v>300.51376299999998</v>
      </c>
      <c r="W99">
        <v>301.61608899999999</v>
      </c>
      <c r="X99">
        <v>302.99435399999999</v>
      </c>
      <c r="Y99">
        <v>304.16497800000002</v>
      </c>
      <c r="Z99">
        <v>305.32351699999998</v>
      </c>
      <c r="AA99">
        <v>306.55578600000001</v>
      </c>
      <c r="AB99">
        <v>307.629211</v>
      </c>
      <c r="AC99">
        <v>308.82952899999998</v>
      </c>
      <c r="AD99">
        <v>310.126465</v>
      </c>
      <c r="AE99">
        <v>311.40069599999998</v>
      </c>
      <c r="AF99">
        <v>312.72521999999998</v>
      </c>
      <c r="AG99">
        <v>314.18160999999998</v>
      </c>
      <c r="AH99">
        <v>315.618469</v>
      </c>
      <c r="AI99">
        <v>317.47772200000003</v>
      </c>
      <c r="AJ99" s="22">
        <v>3.0000000000000001E-3</v>
      </c>
    </row>
    <row r="100" spans="1:36" x14ac:dyDescent="0.25">
      <c r="A100" t="s">
        <v>393</v>
      </c>
      <c r="B100" t="s">
        <v>2835</v>
      </c>
      <c r="C100" t="s">
        <v>2836</v>
      </c>
      <c r="D100" t="s">
        <v>560</v>
      </c>
      <c r="F100">
        <v>291.60177599999997</v>
      </c>
      <c r="G100">
        <v>286.97775300000001</v>
      </c>
      <c r="H100">
        <v>287.26483200000001</v>
      </c>
      <c r="I100">
        <v>288.42904700000003</v>
      </c>
      <c r="J100">
        <v>289.54434199999997</v>
      </c>
      <c r="K100">
        <v>290.38464399999998</v>
      </c>
      <c r="L100">
        <v>290.94180299999999</v>
      </c>
      <c r="M100">
        <v>291.64386000000002</v>
      </c>
      <c r="N100">
        <v>292.403839</v>
      </c>
      <c r="O100">
        <v>293.06390399999998</v>
      </c>
      <c r="P100">
        <v>293.76037600000001</v>
      </c>
      <c r="Q100">
        <v>294.118042</v>
      </c>
      <c r="R100">
        <v>294.84344499999997</v>
      </c>
      <c r="S100">
        <v>295.65106200000002</v>
      </c>
      <c r="T100">
        <v>296.38388099999997</v>
      </c>
      <c r="U100">
        <v>297.05938700000002</v>
      </c>
      <c r="V100">
        <v>297.993134</v>
      </c>
      <c r="W100">
        <v>298.89630099999999</v>
      </c>
      <c r="X100">
        <v>300.000519</v>
      </c>
      <c r="Y100">
        <v>300.94515999999999</v>
      </c>
      <c r="Z100">
        <v>301.84079000000003</v>
      </c>
      <c r="AA100">
        <v>302.79211400000003</v>
      </c>
      <c r="AB100">
        <v>303.66104100000001</v>
      </c>
      <c r="AC100">
        <v>304.59173600000003</v>
      </c>
      <c r="AD100">
        <v>305.59982300000001</v>
      </c>
      <c r="AE100">
        <v>306.60226399999999</v>
      </c>
      <c r="AF100">
        <v>307.63861100000003</v>
      </c>
      <c r="AG100">
        <v>308.745361</v>
      </c>
      <c r="AH100">
        <v>309.85693400000002</v>
      </c>
      <c r="AI100">
        <v>311.239441</v>
      </c>
      <c r="AJ100" s="22">
        <v>2E-3</v>
      </c>
    </row>
    <row r="101" spans="1:36" x14ac:dyDescent="0.25">
      <c r="A101" t="s">
        <v>157</v>
      </c>
      <c r="C101" t="s">
        <v>2837</v>
      </c>
    </row>
    <row r="102" spans="1:36" x14ac:dyDescent="0.25">
      <c r="A102" t="s">
        <v>256</v>
      </c>
      <c r="C102" t="s">
        <v>2838</v>
      </c>
    </row>
    <row r="103" spans="1:36" x14ac:dyDescent="0.25">
      <c r="A103" t="s">
        <v>367</v>
      </c>
      <c r="B103" t="s">
        <v>2839</v>
      </c>
      <c r="C103" t="s">
        <v>2840</v>
      </c>
      <c r="D103" t="s">
        <v>582</v>
      </c>
      <c r="F103">
        <v>3093.3061520000001</v>
      </c>
      <c r="G103">
        <v>3101.908203</v>
      </c>
      <c r="H103">
        <v>3106.8017580000001</v>
      </c>
      <c r="I103">
        <v>3107.7211910000001</v>
      </c>
      <c r="J103">
        <v>3085.8164059999999</v>
      </c>
      <c r="K103">
        <v>3074.5498050000001</v>
      </c>
      <c r="L103">
        <v>3074.4331050000001</v>
      </c>
      <c r="M103">
        <v>3074.0021969999998</v>
      </c>
      <c r="N103">
        <v>3073.5766600000002</v>
      </c>
      <c r="O103">
        <v>3073.0114749999998</v>
      </c>
      <c r="P103">
        <v>3073.6328119999998</v>
      </c>
      <c r="Q103">
        <v>3074.2138669999999</v>
      </c>
      <c r="R103">
        <v>3074.8215329999998</v>
      </c>
      <c r="S103">
        <v>3074.6452640000002</v>
      </c>
      <c r="T103">
        <v>3074.170654</v>
      </c>
      <c r="U103">
        <v>3073.9086910000001</v>
      </c>
      <c r="V103">
        <v>3073.34375</v>
      </c>
      <c r="W103">
        <v>3072.9880370000001</v>
      </c>
      <c r="X103">
        <v>3072.726807</v>
      </c>
      <c r="Y103">
        <v>3072.7231449999999</v>
      </c>
      <c r="Z103">
        <v>3072.6477049999999</v>
      </c>
      <c r="AA103">
        <v>3072.6030270000001</v>
      </c>
      <c r="AB103">
        <v>3072.4731449999999</v>
      </c>
      <c r="AC103">
        <v>3072.3759770000001</v>
      </c>
      <c r="AD103">
        <v>3072.2697750000002</v>
      </c>
      <c r="AE103">
        <v>3072.226318</v>
      </c>
      <c r="AF103">
        <v>3071.9392090000001</v>
      </c>
      <c r="AG103">
        <v>3071.905029</v>
      </c>
      <c r="AH103">
        <v>3071.7204590000001</v>
      </c>
      <c r="AI103">
        <v>3071.6298830000001</v>
      </c>
      <c r="AJ103" s="22">
        <v>0</v>
      </c>
    </row>
    <row r="104" spans="1:36" x14ac:dyDescent="0.25">
      <c r="A104" t="s">
        <v>369</v>
      </c>
      <c r="B104" t="s">
        <v>2841</v>
      </c>
      <c r="C104" t="s">
        <v>2842</v>
      </c>
      <c r="D104" t="s">
        <v>582</v>
      </c>
      <c r="F104">
        <v>3208.9797359999998</v>
      </c>
      <c r="G104">
        <v>3216.1428219999998</v>
      </c>
      <c r="H104">
        <v>3219.7053219999998</v>
      </c>
      <c r="I104">
        <v>3216.69751</v>
      </c>
      <c r="J104">
        <v>3199.328857</v>
      </c>
      <c r="K104">
        <v>3182.8813479999999</v>
      </c>
      <c r="L104">
        <v>3186.3696289999998</v>
      </c>
      <c r="M104">
        <v>3186.523193</v>
      </c>
      <c r="N104">
        <v>3187.1884770000001</v>
      </c>
      <c r="O104">
        <v>3187.8842770000001</v>
      </c>
      <c r="P104">
        <v>3188.5197750000002</v>
      </c>
      <c r="Q104">
        <v>3189.1320799999999</v>
      </c>
      <c r="R104">
        <v>3189.8847660000001</v>
      </c>
      <c r="S104">
        <v>3190.1420899999998</v>
      </c>
      <c r="T104">
        <v>3190.3276369999999</v>
      </c>
      <c r="U104">
        <v>3190.039307</v>
      </c>
      <c r="V104">
        <v>3189.6860350000002</v>
      </c>
      <c r="W104">
        <v>3189.4946289999998</v>
      </c>
      <c r="X104">
        <v>3189.1982419999999</v>
      </c>
      <c r="Y104">
        <v>3189.1740719999998</v>
      </c>
      <c r="Z104">
        <v>3188.921875</v>
      </c>
      <c r="AA104">
        <v>3188.788086</v>
      </c>
      <c r="AB104">
        <v>3188.5197750000002</v>
      </c>
      <c r="AC104">
        <v>3188.2795409999999</v>
      </c>
      <c r="AD104">
        <v>3187.9904790000001</v>
      </c>
      <c r="AE104">
        <v>3187.7426759999998</v>
      </c>
      <c r="AF104">
        <v>3187.3718260000001</v>
      </c>
      <c r="AG104">
        <v>3187.3020019999999</v>
      </c>
      <c r="AH104">
        <v>3187.0603030000002</v>
      </c>
      <c r="AI104">
        <v>3186.9282229999999</v>
      </c>
      <c r="AJ104" s="22">
        <v>0</v>
      </c>
    </row>
    <row r="105" spans="1:36" x14ac:dyDescent="0.25">
      <c r="A105" t="s">
        <v>371</v>
      </c>
      <c r="B105" t="s">
        <v>2843</v>
      </c>
      <c r="C105" t="s">
        <v>2844</v>
      </c>
      <c r="D105" t="s">
        <v>582</v>
      </c>
      <c r="F105">
        <v>3281.5947270000001</v>
      </c>
      <c r="G105">
        <v>3284.0397950000001</v>
      </c>
      <c r="H105">
        <v>3287.023682</v>
      </c>
      <c r="I105">
        <v>3293.7470699999999</v>
      </c>
      <c r="J105">
        <v>3302.5532229999999</v>
      </c>
      <c r="K105">
        <v>3304.5576169999999</v>
      </c>
      <c r="L105">
        <v>3305.1335450000001</v>
      </c>
      <c r="M105">
        <v>3305.7231449999999</v>
      </c>
      <c r="N105">
        <v>3306.2927249999998</v>
      </c>
      <c r="O105">
        <v>3306.7429200000001</v>
      </c>
      <c r="P105">
        <v>3307.2248540000001</v>
      </c>
      <c r="Q105">
        <v>3307.6994629999999</v>
      </c>
      <c r="R105">
        <v>3308.2368160000001</v>
      </c>
      <c r="S105">
        <v>3308.244385</v>
      </c>
      <c r="T105">
        <v>3308.210693</v>
      </c>
      <c r="U105">
        <v>3308.2077640000002</v>
      </c>
      <c r="V105">
        <v>3308.2150879999999</v>
      </c>
      <c r="W105">
        <v>3308.2338869999999</v>
      </c>
      <c r="X105">
        <v>3308.290039</v>
      </c>
      <c r="Y105">
        <v>3308.2854000000002</v>
      </c>
      <c r="Z105">
        <v>3308.328857</v>
      </c>
      <c r="AA105">
        <v>3308.344971</v>
      </c>
      <c r="AB105">
        <v>3308.3632809999999</v>
      </c>
      <c r="AC105">
        <v>3308.3940429999998</v>
      </c>
      <c r="AD105">
        <v>3308.4177249999998</v>
      </c>
      <c r="AE105">
        <v>3308.446289</v>
      </c>
      <c r="AF105">
        <v>3308.4758299999999</v>
      </c>
      <c r="AG105">
        <v>3308.4858399999998</v>
      </c>
      <c r="AH105">
        <v>3308.4997560000002</v>
      </c>
      <c r="AI105">
        <v>3308.5095209999999</v>
      </c>
      <c r="AJ105" s="22">
        <v>0</v>
      </c>
    </row>
    <row r="106" spans="1:36" x14ac:dyDescent="0.25">
      <c r="A106" t="s">
        <v>373</v>
      </c>
      <c r="B106" t="s">
        <v>2845</v>
      </c>
      <c r="C106" t="s">
        <v>2846</v>
      </c>
      <c r="D106" t="s">
        <v>582</v>
      </c>
      <c r="F106">
        <v>3175.3520509999998</v>
      </c>
      <c r="G106">
        <v>3176.9167480000001</v>
      </c>
      <c r="H106">
        <v>3178.8413089999999</v>
      </c>
      <c r="I106">
        <v>3183.4938959999999</v>
      </c>
      <c r="J106">
        <v>3177.736328</v>
      </c>
      <c r="K106">
        <v>3173.2739259999998</v>
      </c>
      <c r="L106">
        <v>3173.9956050000001</v>
      </c>
      <c r="M106">
        <v>3174.0397950000001</v>
      </c>
      <c r="N106">
        <v>3174.5024410000001</v>
      </c>
      <c r="O106">
        <v>3174.9284670000002</v>
      </c>
      <c r="P106">
        <v>3175.3352049999999</v>
      </c>
      <c r="Q106">
        <v>3175.7534179999998</v>
      </c>
      <c r="R106">
        <v>3176.2138669999999</v>
      </c>
      <c r="S106">
        <v>3176.0195309999999</v>
      </c>
      <c r="T106">
        <v>3175.7246089999999</v>
      </c>
      <c r="U106">
        <v>3175.5117190000001</v>
      </c>
      <c r="V106">
        <v>3175.2773440000001</v>
      </c>
      <c r="W106">
        <v>3175.133057</v>
      </c>
      <c r="X106">
        <v>3175.0666500000002</v>
      </c>
      <c r="Y106">
        <v>3175.013672</v>
      </c>
      <c r="Z106">
        <v>3174.991943</v>
      </c>
      <c r="AA106">
        <v>3174.9641109999998</v>
      </c>
      <c r="AB106">
        <v>3174.9291990000002</v>
      </c>
      <c r="AC106">
        <v>3174.8979490000002</v>
      </c>
      <c r="AD106">
        <v>3174.8627929999998</v>
      </c>
      <c r="AE106">
        <v>3174.8566890000002</v>
      </c>
      <c r="AF106">
        <v>3174.8413089999999</v>
      </c>
      <c r="AG106">
        <v>3174.8454590000001</v>
      </c>
      <c r="AH106">
        <v>3174.834961</v>
      </c>
      <c r="AI106">
        <v>3174.8352049999999</v>
      </c>
      <c r="AJ106" s="22">
        <v>0</v>
      </c>
    </row>
    <row r="107" spans="1:36" x14ac:dyDescent="0.25">
      <c r="A107" t="s">
        <v>375</v>
      </c>
      <c r="B107" t="s">
        <v>2847</v>
      </c>
      <c r="C107" t="s">
        <v>2848</v>
      </c>
      <c r="D107" t="s">
        <v>582</v>
      </c>
      <c r="F107">
        <v>3466.5651859999998</v>
      </c>
      <c r="G107">
        <v>3469.34375</v>
      </c>
      <c r="H107">
        <v>3472.0942380000001</v>
      </c>
      <c r="I107">
        <v>3473.1047359999998</v>
      </c>
      <c r="J107">
        <v>3464.4133299999999</v>
      </c>
      <c r="K107">
        <v>3453.5466310000002</v>
      </c>
      <c r="L107">
        <v>3454.6379390000002</v>
      </c>
      <c r="M107">
        <v>3454.530029</v>
      </c>
      <c r="N107">
        <v>3455.0024410000001</v>
      </c>
      <c r="O107">
        <v>3455.4326169999999</v>
      </c>
      <c r="P107">
        <v>3455.7998050000001</v>
      </c>
      <c r="Q107">
        <v>3456.210693</v>
      </c>
      <c r="R107">
        <v>3456.514404</v>
      </c>
      <c r="S107">
        <v>3456.2629390000002</v>
      </c>
      <c r="T107">
        <v>3455.8549800000001</v>
      </c>
      <c r="U107">
        <v>3455.4985350000002</v>
      </c>
      <c r="V107">
        <v>3455.1030270000001</v>
      </c>
      <c r="W107">
        <v>3454.7802729999999</v>
      </c>
      <c r="X107">
        <v>3454.4421390000002</v>
      </c>
      <c r="Y107">
        <v>3454.3598630000001</v>
      </c>
      <c r="Z107">
        <v>3454.193115</v>
      </c>
      <c r="AA107">
        <v>3454.0834960000002</v>
      </c>
      <c r="AB107">
        <v>3453.8771969999998</v>
      </c>
      <c r="AC107">
        <v>3453.719482</v>
      </c>
      <c r="AD107">
        <v>3453.5737300000001</v>
      </c>
      <c r="AE107">
        <v>3453.4729000000002</v>
      </c>
      <c r="AF107">
        <v>3453.3286130000001</v>
      </c>
      <c r="AG107">
        <v>3453.329346</v>
      </c>
      <c r="AH107">
        <v>3453.2368160000001</v>
      </c>
      <c r="AI107">
        <v>3453.2048340000001</v>
      </c>
      <c r="AJ107" s="22">
        <v>0</v>
      </c>
    </row>
    <row r="108" spans="1:36" x14ac:dyDescent="0.25">
      <c r="A108" t="s">
        <v>377</v>
      </c>
      <c r="B108" t="s">
        <v>2849</v>
      </c>
      <c r="C108" t="s">
        <v>2850</v>
      </c>
      <c r="D108" t="s">
        <v>582</v>
      </c>
      <c r="F108">
        <v>3150.8496089999999</v>
      </c>
      <c r="G108">
        <v>3154.9567870000001</v>
      </c>
      <c r="H108">
        <v>3158.3127439999998</v>
      </c>
      <c r="I108">
        <v>3161.2614749999998</v>
      </c>
      <c r="J108">
        <v>3160.108154</v>
      </c>
      <c r="K108">
        <v>3158.436768</v>
      </c>
      <c r="L108">
        <v>3160.3422850000002</v>
      </c>
      <c r="M108">
        <v>3160.6184079999998</v>
      </c>
      <c r="N108">
        <v>3161.5451659999999</v>
      </c>
      <c r="O108">
        <v>3162.2751459999999</v>
      </c>
      <c r="P108">
        <v>3163.1601559999999</v>
      </c>
      <c r="Q108">
        <v>3163.3122560000002</v>
      </c>
      <c r="R108">
        <v>3163.6965329999998</v>
      </c>
      <c r="S108">
        <v>3163.202393</v>
      </c>
      <c r="T108">
        <v>3162.7631839999999</v>
      </c>
      <c r="U108">
        <v>3162.4719239999999</v>
      </c>
      <c r="V108">
        <v>3162.251221</v>
      </c>
      <c r="W108">
        <v>3162.0273440000001</v>
      </c>
      <c r="X108">
        <v>3161.7292480000001</v>
      </c>
      <c r="Y108">
        <v>3161.6967770000001</v>
      </c>
      <c r="Z108">
        <v>3161.4963379999999</v>
      </c>
      <c r="AA108">
        <v>3161.3598630000001</v>
      </c>
      <c r="AB108">
        <v>3160.8710940000001</v>
      </c>
      <c r="AC108">
        <v>3160.4809570000002</v>
      </c>
      <c r="AD108">
        <v>3160.1594239999999</v>
      </c>
      <c r="AE108">
        <v>3159.9853520000001</v>
      </c>
      <c r="AF108">
        <v>3159.84375</v>
      </c>
      <c r="AG108">
        <v>3159.819336</v>
      </c>
      <c r="AH108">
        <v>3159.7426759999998</v>
      </c>
      <c r="AI108">
        <v>3159.710693</v>
      </c>
      <c r="AJ108" s="22">
        <v>0</v>
      </c>
    </row>
    <row r="109" spans="1:36" x14ac:dyDescent="0.25">
      <c r="A109" t="s">
        <v>201</v>
      </c>
      <c r="B109" t="s">
        <v>2851</v>
      </c>
      <c r="C109" t="s">
        <v>2852</v>
      </c>
      <c r="D109" t="s">
        <v>582</v>
      </c>
      <c r="F109">
        <v>3310.8286130000001</v>
      </c>
      <c r="G109">
        <v>3313.930664</v>
      </c>
      <c r="H109">
        <v>3317.4724120000001</v>
      </c>
      <c r="I109">
        <v>3324.60376</v>
      </c>
      <c r="J109">
        <v>3311.0314939999998</v>
      </c>
      <c r="K109">
        <v>3297.7226559999999</v>
      </c>
      <c r="L109">
        <v>3298.6450199999999</v>
      </c>
      <c r="M109">
        <v>3299.1467290000001</v>
      </c>
      <c r="N109">
        <v>3299.6669919999999</v>
      </c>
      <c r="O109">
        <v>3300.1831050000001</v>
      </c>
      <c r="P109">
        <v>3300.7299800000001</v>
      </c>
      <c r="Q109">
        <v>3301.2658689999998</v>
      </c>
      <c r="R109">
        <v>3301.7155760000001</v>
      </c>
      <c r="S109">
        <v>3301.6347660000001</v>
      </c>
      <c r="T109">
        <v>3301.5205080000001</v>
      </c>
      <c r="U109">
        <v>3301.413086</v>
      </c>
      <c r="V109">
        <v>3301.2827149999998</v>
      </c>
      <c r="W109">
        <v>3301.2265619999998</v>
      </c>
      <c r="X109">
        <v>3301.2250979999999</v>
      </c>
      <c r="Y109">
        <v>3301.2128910000001</v>
      </c>
      <c r="Z109">
        <v>3301.2297359999998</v>
      </c>
      <c r="AA109">
        <v>3301.2377929999998</v>
      </c>
      <c r="AB109">
        <v>3301.2624510000001</v>
      </c>
      <c r="AC109">
        <v>3301.180664</v>
      </c>
      <c r="AD109">
        <v>3301.673828</v>
      </c>
      <c r="AE109">
        <v>3302.1477049999999</v>
      </c>
      <c r="AF109">
        <v>3302.7534179999998</v>
      </c>
      <c r="AG109">
        <v>3302.8374020000001</v>
      </c>
      <c r="AH109">
        <v>3303.1464839999999</v>
      </c>
      <c r="AI109">
        <v>3303.3098140000002</v>
      </c>
      <c r="AJ109" s="22">
        <v>0</v>
      </c>
    </row>
    <row r="110" spans="1:36" x14ac:dyDescent="0.25">
      <c r="A110" t="s">
        <v>202</v>
      </c>
      <c r="B110" t="s">
        <v>2853</v>
      </c>
      <c r="C110" t="s">
        <v>2854</v>
      </c>
      <c r="D110" t="s">
        <v>582</v>
      </c>
      <c r="F110">
        <v>3805.9858399999998</v>
      </c>
      <c r="G110">
        <v>3806.3688959999999</v>
      </c>
      <c r="H110">
        <v>3805.6552729999999</v>
      </c>
      <c r="I110">
        <v>3804.329346</v>
      </c>
      <c r="J110">
        <v>3795.922607</v>
      </c>
      <c r="K110">
        <v>3785.468018</v>
      </c>
      <c r="L110">
        <v>3786.1352539999998</v>
      </c>
      <c r="M110">
        <v>3786.4731449999999</v>
      </c>
      <c r="N110">
        <v>3786.9331050000001</v>
      </c>
      <c r="O110">
        <v>3787.3964839999999</v>
      </c>
      <c r="P110">
        <v>3787.8305660000001</v>
      </c>
      <c r="Q110">
        <v>3788.25</v>
      </c>
      <c r="R110">
        <v>3788.7004390000002</v>
      </c>
      <c r="S110">
        <v>3788.64624</v>
      </c>
      <c r="T110">
        <v>3788.5598140000002</v>
      </c>
      <c r="U110">
        <v>3788.4936520000001</v>
      </c>
      <c r="V110">
        <v>3788.57251</v>
      </c>
      <c r="W110">
        <v>3788.4399410000001</v>
      </c>
      <c r="X110">
        <v>3788.1989749999998</v>
      </c>
      <c r="Y110">
        <v>3788.061768</v>
      </c>
      <c r="Z110">
        <v>3787.8395999999998</v>
      </c>
      <c r="AA110">
        <v>3787.701904</v>
      </c>
      <c r="AB110">
        <v>3787.5288089999999</v>
      </c>
      <c r="AC110">
        <v>3787.4086910000001</v>
      </c>
      <c r="AD110">
        <v>3787.2221679999998</v>
      </c>
      <c r="AE110">
        <v>3787.0527339999999</v>
      </c>
      <c r="AF110">
        <v>3787.6171880000002</v>
      </c>
      <c r="AG110">
        <v>3787.6057129999999</v>
      </c>
      <c r="AH110">
        <v>3788.0854490000002</v>
      </c>
      <c r="AI110">
        <v>3788.2917480000001</v>
      </c>
      <c r="AJ110" s="22">
        <v>0</v>
      </c>
    </row>
    <row r="111" spans="1:36" x14ac:dyDescent="0.25">
      <c r="A111" t="s">
        <v>381</v>
      </c>
      <c r="B111" t="s">
        <v>2855</v>
      </c>
      <c r="C111" t="s">
        <v>2856</v>
      </c>
      <c r="D111" t="s">
        <v>582</v>
      </c>
      <c r="F111">
        <v>3295.8164059999999</v>
      </c>
      <c r="G111">
        <v>3300.892578</v>
      </c>
      <c r="H111">
        <v>3306.4064939999998</v>
      </c>
      <c r="I111">
        <v>3311.5996089999999</v>
      </c>
      <c r="J111">
        <v>3304.5625</v>
      </c>
      <c r="K111">
        <v>3296.5246579999998</v>
      </c>
      <c r="L111">
        <v>3298.1335450000001</v>
      </c>
      <c r="M111">
        <v>3298.904297</v>
      </c>
      <c r="N111">
        <v>3299.8540039999998</v>
      </c>
      <c r="O111">
        <v>3300.5786130000001</v>
      </c>
      <c r="P111">
        <v>3301.5227049999999</v>
      </c>
      <c r="Q111">
        <v>3301.8950199999999</v>
      </c>
      <c r="R111">
        <v>3303.0307619999999</v>
      </c>
      <c r="S111">
        <v>3303.2612300000001</v>
      </c>
      <c r="T111">
        <v>3303.3359380000002</v>
      </c>
      <c r="U111">
        <v>3303.45874</v>
      </c>
      <c r="V111">
        <v>3303.5058589999999</v>
      </c>
      <c r="W111">
        <v>3303.5720209999999</v>
      </c>
      <c r="X111">
        <v>3303.8259280000002</v>
      </c>
      <c r="Y111">
        <v>3303.7875979999999</v>
      </c>
      <c r="Z111">
        <v>3304.0187989999999</v>
      </c>
      <c r="AA111">
        <v>3304.1652829999998</v>
      </c>
      <c r="AB111">
        <v>3304.2517090000001</v>
      </c>
      <c r="AC111">
        <v>3304.4248050000001</v>
      </c>
      <c r="AD111">
        <v>3304.7617190000001</v>
      </c>
      <c r="AE111">
        <v>3305.0358890000002</v>
      </c>
      <c r="AF111">
        <v>3305.4750979999999</v>
      </c>
      <c r="AG111">
        <v>3305.6728520000001</v>
      </c>
      <c r="AH111">
        <v>3305.9370119999999</v>
      </c>
      <c r="AI111">
        <v>3306.3671880000002</v>
      </c>
      <c r="AJ111" s="22">
        <v>0</v>
      </c>
    </row>
    <row r="112" spans="1:36" x14ac:dyDescent="0.25">
      <c r="A112" t="s">
        <v>289</v>
      </c>
      <c r="C112" t="s">
        <v>2857</v>
      </c>
    </row>
    <row r="113" spans="1:36" x14ac:dyDescent="0.25">
      <c r="A113" t="s">
        <v>167</v>
      </c>
      <c r="B113" t="s">
        <v>2858</v>
      </c>
      <c r="C113" t="s">
        <v>2859</v>
      </c>
      <c r="D113" t="s">
        <v>582</v>
      </c>
      <c r="F113">
        <v>3933.328857</v>
      </c>
      <c r="G113">
        <v>3925.173828</v>
      </c>
      <c r="H113">
        <v>3926.6208499999998</v>
      </c>
      <c r="I113">
        <v>3928.328857</v>
      </c>
      <c r="J113">
        <v>3930.0688479999999</v>
      </c>
      <c r="K113">
        <v>3930.6401369999999</v>
      </c>
      <c r="L113">
        <v>3930.9077149999998</v>
      </c>
      <c r="M113">
        <v>3931.1027829999998</v>
      </c>
      <c r="N113">
        <v>3931.4626459999999</v>
      </c>
      <c r="O113">
        <v>3931.8400879999999</v>
      </c>
      <c r="P113">
        <v>3932.1816410000001</v>
      </c>
      <c r="Q113">
        <v>3932.2521969999998</v>
      </c>
      <c r="R113">
        <v>3932.9067380000001</v>
      </c>
      <c r="S113">
        <v>3933.6208499999998</v>
      </c>
      <c r="T113">
        <v>3932.8171390000002</v>
      </c>
      <c r="U113">
        <v>3931.4077149999998</v>
      </c>
      <c r="V113">
        <v>3929.921143</v>
      </c>
      <c r="W113">
        <v>3928.8010250000002</v>
      </c>
      <c r="X113">
        <v>3927.8708499999998</v>
      </c>
      <c r="Y113">
        <v>3927.8278810000002</v>
      </c>
      <c r="Z113">
        <v>3927.3542480000001</v>
      </c>
      <c r="AA113">
        <v>3927.1577149999998</v>
      </c>
      <c r="AB113">
        <v>3926.6870119999999</v>
      </c>
      <c r="AC113">
        <v>3926.3657229999999</v>
      </c>
      <c r="AD113">
        <v>3926.1271969999998</v>
      </c>
      <c r="AE113">
        <v>3925.8698730000001</v>
      </c>
      <c r="AF113">
        <v>3925.5375979999999</v>
      </c>
      <c r="AG113">
        <v>3925.5217290000001</v>
      </c>
      <c r="AH113">
        <v>3925.351318</v>
      </c>
      <c r="AI113">
        <v>3925.2917480000001</v>
      </c>
      <c r="AJ113" s="22">
        <v>0</v>
      </c>
    </row>
    <row r="114" spans="1:36" x14ac:dyDescent="0.25">
      <c r="A114" t="s">
        <v>174</v>
      </c>
      <c r="B114" t="s">
        <v>2860</v>
      </c>
      <c r="C114" t="s">
        <v>2861</v>
      </c>
      <c r="D114" t="s">
        <v>582</v>
      </c>
      <c r="F114">
        <v>4524.0737300000001</v>
      </c>
      <c r="G114">
        <v>4514.5742190000001</v>
      </c>
      <c r="H114">
        <v>4506.6743159999996</v>
      </c>
      <c r="I114">
        <v>4507.40625</v>
      </c>
      <c r="J114">
        <v>4508.7670900000003</v>
      </c>
      <c r="K114">
        <v>4509.9033200000003</v>
      </c>
      <c r="L114">
        <v>4510.5581050000001</v>
      </c>
      <c r="M114">
        <v>4511.4448240000002</v>
      </c>
      <c r="N114">
        <v>4512.2856449999999</v>
      </c>
      <c r="O114">
        <v>4512.90625</v>
      </c>
      <c r="P114">
        <v>4513.4125979999999</v>
      </c>
      <c r="Q114">
        <v>4513.8090819999998</v>
      </c>
      <c r="R114">
        <v>4514.0756840000004</v>
      </c>
      <c r="S114">
        <v>4513.8344729999999</v>
      </c>
      <c r="T114">
        <v>4513.5834960000002</v>
      </c>
      <c r="U114">
        <v>4513.7089839999999</v>
      </c>
      <c r="V114">
        <v>4513.2431640000004</v>
      </c>
      <c r="W114">
        <v>4512.921875</v>
      </c>
      <c r="X114">
        <v>4512.7158200000003</v>
      </c>
      <c r="Y114">
        <v>4512.6801759999998</v>
      </c>
      <c r="Z114">
        <v>4512.5361329999996</v>
      </c>
      <c r="AA114">
        <v>4512.4731449999999</v>
      </c>
      <c r="AB114">
        <v>4512.439453</v>
      </c>
      <c r="AC114">
        <v>4512.765625</v>
      </c>
      <c r="AD114">
        <v>4513.1313479999999</v>
      </c>
      <c r="AE114">
        <v>4513.4956050000001</v>
      </c>
      <c r="AF114">
        <v>4513.9794920000004</v>
      </c>
      <c r="AG114">
        <v>4514.0361329999996</v>
      </c>
      <c r="AH114">
        <v>4514.2749020000001</v>
      </c>
      <c r="AI114">
        <v>4514.3979490000002</v>
      </c>
      <c r="AJ114" s="22">
        <v>0</v>
      </c>
    </row>
    <row r="115" spans="1:36" x14ac:dyDescent="0.25">
      <c r="A115" t="s">
        <v>175</v>
      </c>
      <c r="B115" t="s">
        <v>2862</v>
      </c>
      <c r="C115" t="s">
        <v>2863</v>
      </c>
      <c r="D115" t="s">
        <v>582</v>
      </c>
      <c r="F115">
        <v>3337.9658199999999</v>
      </c>
      <c r="G115">
        <v>3308.7651369999999</v>
      </c>
      <c r="H115">
        <v>3289.9792480000001</v>
      </c>
      <c r="I115">
        <v>3267.6367190000001</v>
      </c>
      <c r="J115">
        <v>3257.8017580000001</v>
      </c>
      <c r="K115">
        <v>3257.6008299999999</v>
      </c>
      <c r="L115">
        <v>3253.7456050000001</v>
      </c>
      <c r="M115">
        <v>3249.7470699999999</v>
      </c>
      <c r="N115">
        <v>3247.2604980000001</v>
      </c>
      <c r="O115">
        <v>3247.0209960000002</v>
      </c>
      <c r="P115">
        <v>3247.6936040000001</v>
      </c>
      <c r="Q115">
        <v>3248.3093260000001</v>
      </c>
      <c r="R115">
        <v>3248.8803710000002</v>
      </c>
      <c r="S115">
        <v>3248.9089359999998</v>
      </c>
      <c r="T115">
        <v>3248.8012699999999</v>
      </c>
      <c r="U115">
        <v>3248.7402339999999</v>
      </c>
      <c r="V115">
        <v>3250.3991700000001</v>
      </c>
      <c r="W115">
        <v>3250.3813479999999</v>
      </c>
      <c r="X115">
        <v>3250.4060060000002</v>
      </c>
      <c r="Y115">
        <v>3250.3771969999998</v>
      </c>
      <c r="Z115">
        <v>3250.3583979999999</v>
      </c>
      <c r="AA115">
        <v>3250.34375</v>
      </c>
      <c r="AB115">
        <v>3250.375732</v>
      </c>
      <c r="AC115">
        <v>3250.4116210000002</v>
      </c>
      <c r="AD115">
        <v>3250.4616700000001</v>
      </c>
      <c r="AE115">
        <v>3250.516846</v>
      </c>
      <c r="AF115">
        <v>3250.6467290000001</v>
      </c>
      <c r="AG115">
        <v>3250.6804200000001</v>
      </c>
      <c r="AH115">
        <v>3250.7695309999999</v>
      </c>
      <c r="AI115">
        <v>3250.82251</v>
      </c>
      <c r="AJ115" s="22">
        <v>-1E-3</v>
      </c>
    </row>
    <row r="116" spans="1:36" x14ac:dyDescent="0.25">
      <c r="A116" t="s">
        <v>176</v>
      </c>
      <c r="B116" t="s">
        <v>2864</v>
      </c>
      <c r="C116" t="s">
        <v>2865</v>
      </c>
      <c r="D116" t="s">
        <v>582</v>
      </c>
      <c r="F116">
        <v>4441.8466799999997</v>
      </c>
      <c r="G116">
        <v>4443.0815430000002</v>
      </c>
      <c r="H116">
        <v>4447.4077150000003</v>
      </c>
      <c r="I116">
        <v>4456.6528319999998</v>
      </c>
      <c r="J116">
        <v>4457.2529299999997</v>
      </c>
      <c r="K116">
        <v>4457.7753910000001</v>
      </c>
      <c r="L116">
        <v>4458.2885740000002</v>
      </c>
      <c r="M116">
        <v>4458.8461909999996</v>
      </c>
      <c r="N116">
        <v>4459.4750979999999</v>
      </c>
      <c r="O116">
        <v>4460.1186520000001</v>
      </c>
      <c r="P116">
        <v>4460.8061520000001</v>
      </c>
      <c r="Q116">
        <v>4461.5058589999999</v>
      </c>
      <c r="R116">
        <v>4462.8735349999997</v>
      </c>
      <c r="S116">
        <v>4465.4052730000003</v>
      </c>
      <c r="T116">
        <v>4470.0527339999999</v>
      </c>
      <c r="U116">
        <v>4473.4223629999997</v>
      </c>
      <c r="V116">
        <v>4476.4409180000002</v>
      </c>
      <c r="W116">
        <v>4477.8920900000003</v>
      </c>
      <c r="X116">
        <v>4479.625</v>
      </c>
      <c r="Y116">
        <v>4479.7260740000002</v>
      </c>
      <c r="Z116">
        <v>4480.0981449999999</v>
      </c>
      <c r="AA116">
        <v>4480.3168949999999</v>
      </c>
      <c r="AB116">
        <v>4481.3715819999998</v>
      </c>
      <c r="AC116">
        <v>4482.2001950000003</v>
      </c>
      <c r="AD116">
        <v>4482.8994140000004</v>
      </c>
      <c r="AE116">
        <v>4483.1069340000004</v>
      </c>
      <c r="AF116">
        <v>4483.1484380000002</v>
      </c>
      <c r="AG116">
        <v>4483.15625</v>
      </c>
      <c r="AH116">
        <v>4483.1723629999997</v>
      </c>
      <c r="AI116">
        <v>4483.1835940000001</v>
      </c>
      <c r="AJ116" s="22">
        <v>0</v>
      </c>
    </row>
    <row r="117" spans="1:36" x14ac:dyDescent="0.25">
      <c r="A117" t="s">
        <v>177</v>
      </c>
      <c r="B117" t="s">
        <v>2866</v>
      </c>
      <c r="C117" t="s">
        <v>2867</v>
      </c>
      <c r="D117" t="s">
        <v>582</v>
      </c>
      <c r="F117">
        <v>4415.9926759999998</v>
      </c>
      <c r="G117">
        <v>4412.8115230000003</v>
      </c>
      <c r="H117">
        <v>4409.8725590000004</v>
      </c>
      <c r="I117">
        <v>4406.986328</v>
      </c>
      <c r="J117">
        <v>4408.7421880000002</v>
      </c>
      <c r="K117">
        <v>4409.3413090000004</v>
      </c>
      <c r="L117">
        <v>4409.7983400000003</v>
      </c>
      <c r="M117">
        <v>4410.3364259999998</v>
      </c>
      <c r="N117">
        <v>4410.7729490000002</v>
      </c>
      <c r="O117">
        <v>4411.2202150000003</v>
      </c>
      <c r="P117">
        <v>4411.6948240000002</v>
      </c>
      <c r="Q117">
        <v>4412.1782229999999</v>
      </c>
      <c r="R117">
        <v>4412.6445309999999</v>
      </c>
      <c r="S117">
        <v>4412.5947269999997</v>
      </c>
      <c r="T117">
        <v>4412.3544920000004</v>
      </c>
      <c r="U117">
        <v>4411.9052730000003</v>
      </c>
      <c r="V117">
        <v>4411.6137699999999</v>
      </c>
      <c r="W117">
        <v>4411.4711909999996</v>
      </c>
      <c r="X117">
        <v>4411.4033200000003</v>
      </c>
      <c r="Y117">
        <v>4411.3349609999996</v>
      </c>
      <c r="Z117">
        <v>4411.2333980000003</v>
      </c>
      <c r="AA117">
        <v>4411.1679690000001</v>
      </c>
      <c r="AB117">
        <v>4411.0771480000003</v>
      </c>
      <c r="AC117">
        <v>4410.9711909999996</v>
      </c>
      <c r="AD117">
        <v>4410.875</v>
      </c>
      <c r="AE117">
        <v>4410.7739259999998</v>
      </c>
      <c r="AF117">
        <v>4410.6396480000003</v>
      </c>
      <c r="AG117">
        <v>4410.6259769999997</v>
      </c>
      <c r="AH117">
        <v>4410.5463870000003</v>
      </c>
      <c r="AI117">
        <v>4410.5146480000003</v>
      </c>
      <c r="AJ117" s="22">
        <v>0</v>
      </c>
    </row>
    <row r="118" spans="1:36" x14ac:dyDescent="0.25">
      <c r="A118" t="s">
        <v>178</v>
      </c>
      <c r="B118" t="s">
        <v>2868</v>
      </c>
      <c r="C118" t="s">
        <v>2869</v>
      </c>
      <c r="D118" t="s">
        <v>582</v>
      </c>
      <c r="F118">
        <v>5431.4741210000002</v>
      </c>
      <c r="G118">
        <v>5425.6772460000002</v>
      </c>
      <c r="H118">
        <v>5419.6586909999996</v>
      </c>
      <c r="I118">
        <v>5413.4594729999999</v>
      </c>
      <c r="J118">
        <v>5412.0556640000004</v>
      </c>
      <c r="K118">
        <v>5412.4125979999999</v>
      </c>
      <c r="L118">
        <v>5414.0117190000001</v>
      </c>
      <c r="M118">
        <v>5416.0092770000001</v>
      </c>
      <c r="N118">
        <v>5416.8256840000004</v>
      </c>
      <c r="O118">
        <v>5417.2226559999999</v>
      </c>
      <c r="P118">
        <v>5417.6123049999997</v>
      </c>
      <c r="Q118">
        <v>5417.9936520000001</v>
      </c>
      <c r="R118">
        <v>5418.1245120000003</v>
      </c>
      <c r="S118">
        <v>5418.0224609999996</v>
      </c>
      <c r="T118">
        <v>5417.8710940000001</v>
      </c>
      <c r="U118">
        <v>5417.4252930000002</v>
      </c>
      <c r="V118">
        <v>5418.2236329999996</v>
      </c>
      <c r="W118">
        <v>5418.2080079999996</v>
      </c>
      <c r="X118">
        <v>5418.3701170000004</v>
      </c>
      <c r="Y118">
        <v>5418.2431640000004</v>
      </c>
      <c r="Z118">
        <v>5418.1625979999999</v>
      </c>
      <c r="AA118">
        <v>5418.0966799999997</v>
      </c>
      <c r="AB118">
        <v>5418.2866210000002</v>
      </c>
      <c r="AC118">
        <v>5418.4638670000004</v>
      </c>
      <c r="AD118">
        <v>5418.6503910000001</v>
      </c>
      <c r="AE118">
        <v>5418.5659180000002</v>
      </c>
      <c r="AF118">
        <v>5419.2353519999997</v>
      </c>
      <c r="AG118">
        <v>5419.2553710000002</v>
      </c>
      <c r="AH118">
        <v>5419.9208980000003</v>
      </c>
      <c r="AI118">
        <v>5420.2421880000002</v>
      </c>
      <c r="AJ118" s="22">
        <v>0</v>
      </c>
    </row>
    <row r="119" spans="1:36" x14ac:dyDescent="0.25">
      <c r="A119" t="s">
        <v>201</v>
      </c>
      <c r="B119" t="s">
        <v>2870</v>
      </c>
      <c r="C119" t="s">
        <v>2871</v>
      </c>
      <c r="D119" t="s">
        <v>582</v>
      </c>
      <c r="F119">
        <v>3414.4348140000002</v>
      </c>
      <c r="G119">
        <v>3412.179443</v>
      </c>
      <c r="H119">
        <v>3409.3793949999999</v>
      </c>
      <c r="I119">
        <v>3405.579346</v>
      </c>
      <c r="J119">
        <v>3404.6054690000001</v>
      </c>
      <c r="K119">
        <v>3404.3884280000002</v>
      </c>
      <c r="L119">
        <v>3404.1928710000002</v>
      </c>
      <c r="M119">
        <v>3403.9907229999999</v>
      </c>
      <c r="N119">
        <v>3403.9741210000002</v>
      </c>
      <c r="O119">
        <v>3404.1196289999998</v>
      </c>
      <c r="P119">
        <v>3404.3940429999998</v>
      </c>
      <c r="Q119">
        <v>3404.6142580000001</v>
      </c>
      <c r="R119">
        <v>3404.858154</v>
      </c>
      <c r="S119">
        <v>3404.5905760000001</v>
      </c>
      <c r="T119">
        <v>3403.8481449999999</v>
      </c>
      <c r="U119">
        <v>3403.1010740000002</v>
      </c>
      <c r="V119">
        <v>3402.6667480000001</v>
      </c>
      <c r="W119">
        <v>3402.1623540000001</v>
      </c>
      <c r="X119">
        <v>3401.7822270000001</v>
      </c>
      <c r="Y119">
        <v>3401.6657709999999</v>
      </c>
      <c r="Z119">
        <v>3401.4729000000002</v>
      </c>
      <c r="AA119">
        <v>3401.3588869999999</v>
      </c>
      <c r="AB119">
        <v>3401.1936040000001</v>
      </c>
      <c r="AC119">
        <v>3401.0715329999998</v>
      </c>
      <c r="AD119">
        <v>3401.0031739999999</v>
      </c>
      <c r="AE119">
        <v>3400.9296880000002</v>
      </c>
      <c r="AF119">
        <v>3400.8364259999998</v>
      </c>
      <c r="AG119">
        <v>3400.8283689999998</v>
      </c>
      <c r="AH119">
        <v>3400.7734380000002</v>
      </c>
      <c r="AI119">
        <v>3400.7541500000002</v>
      </c>
      <c r="AJ119" s="22">
        <v>0</v>
      </c>
    </row>
    <row r="120" spans="1:36" x14ac:dyDescent="0.25">
      <c r="A120" t="s">
        <v>202</v>
      </c>
      <c r="B120" t="s">
        <v>2872</v>
      </c>
      <c r="C120" t="s">
        <v>2873</v>
      </c>
      <c r="D120" t="s">
        <v>582</v>
      </c>
      <c r="F120">
        <v>4210.9116210000002</v>
      </c>
      <c r="G120">
        <v>4211.4423829999996</v>
      </c>
      <c r="H120">
        <v>4213.4926759999998</v>
      </c>
      <c r="I120">
        <v>4211.4770509999998</v>
      </c>
      <c r="J120">
        <v>4213.0239259999998</v>
      </c>
      <c r="K120">
        <v>4213.3994140000004</v>
      </c>
      <c r="L120">
        <v>4213.5063479999999</v>
      </c>
      <c r="M120">
        <v>4213.609375</v>
      </c>
      <c r="N120">
        <v>4213.9472660000001</v>
      </c>
      <c r="O120">
        <v>4214.3754879999997</v>
      </c>
      <c r="P120">
        <v>4214.8413090000004</v>
      </c>
      <c r="Q120">
        <v>4215.1748049999997</v>
      </c>
      <c r="R120">
        <v>4215.3994140000004</v>
      </c>
      <c r="S120">
        <v>4215.2231449999999</v>
      </c>
      <c r="T120">
        <v>4214.8071289999998</v>
      </c>
      <c r="U120">
        <v>4213.2065430000002</v>
      </c>
      <c r="V120">
        <v>4211.7739259999998</v>
      </c>
      <c r="W120">
        <v>4210.7734380000002</v>
      </c>
      <c r="X120">
        <v>4209.9360349999997</v>
      </c>
      <c r="Y120">
        <v>4209.8681640000004</v>
      </c>
      <c r="Z120">
        <v>4209.4819340000004</v>
      </c>
      <c r="AA120">
        <v>4209.3085940000001</v>
      </c>
      <c r="AB120">
        <v>4208.9038090000004</v>
      </c>
      <c r="AC120">
        <v>4208.5756840000004</v>
      </c>
      <c r="AD120">
        <v>4208.2441410000001</v>
      </c>
      <c r="AE120">
        <v>4207.8852539999998</v>
      </c>
      <c r="AF120">
        <v>4207.4184569999998</v>
      </c>
      <c r="AG120">
        <v>4207.3696289999998</v>
      </c>
      <c r="AH120">
        <v>4207.1157229999999</v>
      </c>
      <c r="AI120">
        <v>4207.0102539999998</v>
      </c>
      <c r="AJ120" s="22">
        <v>0</v>
      </c>
    </row>
    <row r="121" spans="1:36" x14ac:dyDescent="0.25">
      <c r="A121" t="s">
        <v>393</v>
      </c>
      <c r="B121" t="s">
        <v>2874</v>
      </c>
      <c r="C121" t="s">
        <v>2875</v>
      </c>
      <c r="D121" t="s">
        <v>582</v>
      </c>
      <c r="F121">
        <v>4205.2270509999998</v>
      </c>
      <c r="G121">
        <v>4200.9277339999999</v>
      </c>
      <c r="H121">
        <v>4194.9189450000003</v>
      </c>
      <c r="I121">
        <v>4192.9765619999998</v>
      </c>
      <c r="J121">
        <v>4193.2739259999998</v>
      </c>
      <c r="K121">
        <v>4193.6503910000001</v>
      </c>
      <c r="L121">
        <v>4193.828125</v>
      </c>
      <c r="M121">
        <v>4193.78125</v>
      </c>
      <c r="N121">
        <v>4193.8959960000002</v>
      </c>
      <c r="O121">
        <v>4194.2431640000004</v>
      </c>
      <c r="P121">
        <v>4194.3242190000001</v>
      </c>
      <c r="Q121">
        <v>4195.0263670000004</v>
      </c>
      <c r="R121">
        <v>4194.7861329999996</v>
      </c>
      <c r="S121">
        <v>4194.6132809999999</v>
      </c>
      <c r="T121">
        <v>4194.330078</v>
      </c>
      <c r="U121">
        <v>4193.5205079999996</v>
      </c>
      <c r="V121">
        <v>4192.7451170000004</v>
      </c>
      <c r="W121">
        <v>4192.0507809999999</v>
      </c>
      <c r="X121">
        <v>4191.345703</v>
      </c>
      <c r="Y121">
        <v>4191.4589839999999</v>
      </c>
      <c r="Z121">
        <v>4191.033203</v>
      </c>
      <c r="AA121">
        <v>4190.8339839999999</v>
      </c>
      <c r="AB121">
        <v>4190.6455079999996</v>
      </c>
      <c r="AC121">
        <v>4190.4267579999996</v>
      </c>
      <c r="AD121">
        <v>4190.248047</v>
      </c>
      <c r="AE121">
        <v>4190.1137699999999</v>
      </c>
      <c r="AF121">
        <v>4189.9101559999999</v>
      </c>
      <c r="AG121">
        <v>4189.7880859999996</v>
      </c>
      <c r="AH121">
        <v>4189.6938479999999</v>
      </c>
      <c r="AI121">
        <v>4189.3642579999996</v>
      </c>
      <c r="AJ121" s="22">
        <v>0</v>
      </c>
    </row>
    <row r="122" spans="1:36" x14ac:dyDescent="0.25">
      <c r="A122" t="s">
        <v>156</v>
      </c>
      <c r="C122" t="s">
        <v>2876</v>
      </c>
    </row>
    <row r="123" spans="1:36" x14ac:dyDescent="0.25">
      <c r="A123" t="s">
        <v>256</v>
      </c>
      <c r="B123" t="s">
        <v>2877</v>
      </c>
      <c r="C123" t="s">
        <v>2878</v>
      </c>
      <c r="D123" t="s">
        <v>582</v>
      </c>
      <c r="F123">
        <v>3359.326172</v>
      </c>
      <c r="G123">
        <v>3357.2321780000002</v>
      </c>
      <c r="H123">
        <v>3355.3854980000001</v>
      </c>
      <c r="I123">
        <v>3353.493164</v>
      </c>
      <c r="J123">
        <v>3351.4765619999998</v>
      </c>
      <c r="K123">
        <v>3349.0505370000001</v>
      </c>
      <c r="L123">
        <v>3346.3476559999999</v>
      </c>
      <c r="M123">
        <v>3343.515625</v>
      </c>
      <c r="N123">
        <v>3340.4445799999999</v>
      </c>
      <c r="O123">
        <v>3337.0197750000002</v>
      </c>
      <c r="P123">
        <v>3333.4904790000001</v>
      </c>
      <c r="Q123">
        <v>3329.897461</v>
      </c>
      <c r="R123">
        <v>3326.2453609999998</v>
      </c>
      <c r="S123">
        <v>3322.5751949999999</v>
      </c>
      <c r="T123">
        <v>3321.0471189999998</v>
      </c>
      <c r="U123">
        <v>3319.4589839999999</v>
      </c>
      <c r="V123">
        <v>3317.9187010000001</v>
      </c>
      <c r="W123">
        <v>3316.7597660000001</v>
      </c>
      <c r="X123">
        <v>3315.7990719999998</v>
      </c>
      <c r="Y123">
        <v>3314.8435060000002</v>
      </c>
      <c r="Z123">
        <v>3314.0578609999998</v>
      </c>
      <c r="AA123">
        <v>3313.3515619999998</v>
      </c>
      <c r="AB123">
        <v>3312.8310550000001</v>
      </c>
      <c r="AC123">
        <v>3312.1896969999998</v>
      </c>
      <c r="AD123">
        <v>3311.688232</v>
      </c>
      <c r="AE123">
        <v>3311.1796880000002</v>
      </c>
      <c r="AF123">
        <v>3310.7375489999999</v>
      </c>
      <c r="AG123">
        <v>3310.360107</v>
      </c>
      <c r="AH123">
        <v>3310.0173340000001</v>
      </c>
      <c r="AI123">
        <v>3309.7124020000001</v>
      </c>
      <c r="AJ123" s="22">
        <v>-1E-3</v>
      </c>
    </row>
    <row r="124" spans="1:36" x14ac:dyDescent="0.25">
      <c r="A124" t="s">
        <v>289</v>
      </c>
      <c r="B124" t="s">
        <v>2879</v>
      </c>
      <c r="C124" t="s">
        <v>2880</v>
      </c>
      <c r="D124" t="s">
        <v>582</v>
      </c>
      <c r="F124">
        <v>4454.607422</v>
      </c>
      <c r="G124">
        <v>4436.6850590000004</v>
      </c>
      <c r="H124">
        <v>4418.169922</v>
      </c>
      <c r="I124">
        <v>4399.7475590000004</v>
      </c>
      <c r="J124">
        <v>4382.2846680000002</v>
      </c>
      <c r="K124">
        <v>4365.3842770000001</v>
      </c>
      <c r="L124">
        <v>4349.9575199999999</v>
      </c>
      <c r="M124">
        <v>4335.0107420000004</v>
      </c>
      <c r="N124">
        <v>4321.2592770000001</v>
      </c>
      <c r="O124">
        <v>4309.1298829999996</v>
      </c>
      <c r="P124">
        <v>4297.7856449999999</v>
      </c>
      <c r="Q124">
        <v>4286.720703</v>
      </c>
      <c r="R124">
        <v>4278.1948240000002</v>
      </c>
      <c r="S124">
        <v>4270.1035160000001</v>
      </c>
      <c r="T124">
        <v>4262.7465819999998</v>
      </c>
      <c r="U124">
        <v>4256.5903319999998</v>
      </c>
      <c r="V124">
        <v>4251.1650390000004</v>
      </c>
      <c r="W124">
        <v>4245.9584960000002</v>
      </c>
      <c r="X124">
        <v>4241.2265619999998</v>
      </c>
      <c r="Y124">
        <v>4236.8383789999998</v>
      </c>
      <c r="Z124">
        <v>4232.9941410000001</v>
      </c>
      <c r="AA124">
        <v>4229.5341799999997</v>
      </c>
      <c r="AB124">
        <v>4227.2060549999997</v>
      </c>
      <c r="AC124">
        <v>4223.2534180000002</v>
      </c>
      <c r="AD124">
        <v>4220.9252930000002</v>
      </c>
      <c r="AE124">
        <v>4218.4565430000002</v>
      </c>
      <c r="AF124">
        <v>4216.1958009999998</v>
      </c>
      <c r="AG124">
        <v>4214.1660160000001</v>
      </c>
      <c r="AH124">
        <v>4212.2944340000004</v>
      </c>
      <c r="AI124">
        <v>4210.5727539999998</v>
      </c>
      <c r="AJ124" s="22">
        <v>-2E-3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CD9BB-EC61-4A7F-A3DB-8ABB5F8B9713}">
  <dimension ref="A1:AH4409"/>
  <sheetViews>
    <sheetView topLeftCell="B110" workbookViewId="0">
      <selection activeCell="D135" sqref="D134:D135"/>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1673</v>
      </c>
      <c r="B10" s="84" t="s">
        <v>1674</v>
      </c>
      <c r="AG10" s="85" t="s">
        <v>1522</v>
      </c>
    </row>
    <row r="11" spans="1:33" ht="15" customHeight="1" x14ac:dyDescent="0.25">
      <c r="B11" s="80"/>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1675</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161</v>
      </c>
    </row>
    <row r="16" spans="1:33" ht="15" customHeight="1" x14ac:dyDescent="0.25">
      <c r="B16" s="35" t="s">
        <v>1676</v>
      </c>
    </row>
    <row r="17" spans="1:33" ht="15" customHeight="1" x14ac:dyDescent="0.25">
      <c r="B17" s="35" t="s">
        <v>1677</v>
      </c>
    </row>
    <row r="18" spans="1:33" ht="15" customHeight="1" x14ac:dyDescent="0.25">
      <c r="A18" s="83" t="s">
        <v>1678</v>
      </c>
      <c r="B18" s="88" t="s">
        <v>1679</v>
      </c>
      <c r="C18" s="89">
        <f>'AEO 2022 42 Raw'!F9</f>
        <v>36.250168000000002</v>
      </c>
      <c r="D18" s="89">
        <f>'AEO 2022 42 Raw'!G9</f>
        <v>36.743473000000002</v>
      </c>
      <c r="E18" s="89">
        <f>'AEO 2022 42 Raw'!H9</f>
        <v>36.873058</v>
      </c>
      <c r="F18" s="89">
        <f>'AEO 2022 42 Raw'!I9</f>
        <v>37.112068000000001</v>
      </c>
      <c r="G18" s="89">
        <f>'AEO 2022 42 Raw'!J9</f>
        <v>37.993301000000002</v>
      </c>
      <c r="H18" s="89">
        <f>'AEO 2022 42 Raw'!K9</f>
        <v>38.784430999999998</v>
      </c>
      <c r="I18" s="89">
        <f>'AEO 2022 42 Raw'!L9</f>
        <v>39.057620999999997</v>
      </c>
      <c r="J18" s="89">
        <f>'AEO 2022 42 Raw'!M9</f>
        <v>39.21114</v>
      </c>
      <c r="K18" s="89">
        <f>'AEO 2022 42 Raw'!N9</f>
        <v>39.295012999999997</v>
      </c>
      <c r="L18" s="89">
        <f>'AEO 2022 42 Raw'!O9</f>
        <v>39.383575</v>
      </c>
      <c r="M18" s="89">
        <f>'AEO 2022 42 Raw'!P9</f>
        <v>39.382373999999999</v>
      </c>
      <c r="N18" s="89">
        <f>'AEO 2022 42 Raw'!Q9</f>
        <v>39.397551999999997</v>
      </c>
      <c r="O18" s="89">
        <f>'AEO 2022 42 Raw'!R9</f>
        <v>39.389034000000002</v>
      </c>
      <c r="P18" s="89">
        <f>'AEO 2022 42 Raw'!S9</f>
        <v>39.371513</v>
      </c>
      <c r="Q18" s="89">
        <f>'AEO 2022 42 Raw'!T9</f>
        <v>39.361083999999998</v>
      </c>
      <c r="R18" s="89">
        <f>'AEO 2022 42 Raw'!U9</f>
        <v>39.331947</v>
      </c>
      <c r="S18" s="89">
        <f>'AEO 2022 42 Raw'!V9</f>
        <v>39.322696999999998</v>
      </c>
      <c r="T18" s="89">
        <f>'AEO 2022 42 Raw'!W9</f>
        <v>39.311447000000001</v>
      </c>
      <c r="U18" s="89">
        <f>'AEO 2022 42 Raw'!X9</f>
        <v>39.278500000000001</v>
      </c>
      <c r="V18" s="89">
        <f>'AEO 2022 42 Raw'!Y9</f>
        <v>39.258259000000002</v>
      </c>
      <c r="W18" s="89">
        <f>'AEO 2022 42 Raw'!Z9</f>
        <v>39.232787999999999</v>
      </c>
      <c r="X18" s="89">
        <f>'AEO 2022 42 Raw'!AA9</f>
        <v>39.205849000000001</v>
      </c>
      <c r="Y18" s="89">
        <f>'AEO 2022 42 Raw'!AB9</f>
        <v>39.188476999999999</v>
      </c>
      <c r="Z18" s="89">
        <f>'AEO 2022 42 Raw'!AC9</f>
        <v>39.161251</v>
      </c>
      <c r="AA18" s="89">
        <f>'AEO 2022 42 Raw'!AD9</f>
        <v>39.130333</v>
      </c>
      <c r="AB18" s="89">
        <f>'AEO 2022 42 Raw'!AE9</f>
        <v>39.105164000000002</v>
      </c>
      <c r="AC18" s="89">
        <f>'AEO 2022 42 Raw'!AF9</f>
        <v>39.085411000000001</v>
      </c>
      <c r="AD18" s="89">
        <f>'AEO 2022 42 Raw'!AG9</f>
        <v>39.044288999999999</v>
      </c>
      <c r="AE18" s="89">
        <f>'AEO 2022 42 Raw'!AH9</f>
        <v>39.009059999999998</v>
      </c>
      <c r="AF18" s="89">
        <f>'AEO 2022 42 Raw'!AI9</f>
        <v>38.957745000000003</v>
      </c>
      <c r="AG18" s="95">
        <f>'AEO 2022 42 Raw'!AJ9</f>
        <v>2E-3</v>
      </c>
    </row>
    <row r="19" spans="1:33" ht="15" customHeight="1" x14ac:dyDescent="0.25">
      <c r="A19" s="83" t="s">
        <v>1680</v>
      </c>
      <c r="B19" s="88" t="s">
        <v>1681</v>
      </c>
      <c r="C19" s="89">
        <f>'AEO 2022 42 Raw'!F10</f>
        <v>37.589942999999998</v>
      </c>
      <c r="D19" s="89">
        <f>'AEO 2022 42 Raw'!G10</f>
        <v>37.953071999999999</v>
      </c>
      <c r="E19" s="89">
        <f>'AEO 2022 42 Raw'!H10</f>
        <v>37.802672999999999</v>
      </c>
      <c r="F19" s="89">
        <f>'AEO 2022 42 Raw'!I10</f>
        <v>37.808990000000001</v>
      </c>
      <c r="G19" s="89">
        <f>'AEO 2022 42 Raw'!J10</f>
        <v>38.614078999999997</v>
      </c>
      <c r="H19" s="89">
        <f>'AEO 2022 42 Raw'!K10</f>
        <v>39.295200000000001</v>
      </c>
      <c r="I19" s="89">
        <f>'AEO 2022 42 Raw'!L10</f>
        <v>39.519764000000002</v>
      </c>
      <c r="J19" s="89">
        <f>'AEO 2022 42 Raw'!M10</f>
        <v>39.454738999999996</v>
      </c>
      <c r="K19" s="89">
        <f>'AEO 2022 42 Raw'!N10</f>
        <v>39.383450000000003</v>
      </c>
      <c r="L19" s="89">
        <f>'AEO 2022 42 Raw'!O10</f>
        <v>39.310211000000002</v>
      </c>
      <c r="M19" s="89">
        <f>'AEO 2022 42 Raw'!P10</f>
        <v>39.206637999999998</v>
      </c>
      <c r="N19" s="89">
        <f>'AEO 2022 42 Raw'!Q10</f>
        <v>39.123874999999998</v>
      </c>
      <c r="O19" s="89">
        <f>'AEO 2022 42 Raw'!R10</f>
        <v>39.012428</v>
      </c>
      <c r="P19" s="89">
        <f>'AEO 2022 42 Raw'!S10</f>
        <v>38.930442999999997</v>
      </c>
      <c r="Q19" s="89">
        <f>'AEO 2022 42 Raw'!T10</f>
        <v>38.871357000000003</v>
      </c>
      <c r="R19" s="89">
        <f>'AEO 2022 42 Raw'!U10</f>
        <v>38.7943</v>
      </c>
      <c r="S19" s="89">
        <f>'AEO 2022 42 Raw'!V10</f>
        <v>38.717036999999998</v>
      </c>
      <c r="T19" s="89">
        <f>'AEO 2022 42 Raw'!W10</f>
        <v>38.644160999999997</v>
      </c>
      <c r="U19" s="89">
        <f>'AEO 2022 42 Raw'!X10</f>
        <v>38.532657999999998</v>
      </c>
      <c r="V19" s="89">
        <f>'AEO 2022 42 Raw'!Y10</f>
        <v>38.483898000000003</v>
      </c>
      <c r="W19" s="89">
        <f>'AEO 2022 42 Raw'!Z10</f>
        <v>38.412300000000002</v>
      </c>
      <c r="X19" s="89">
        <f>'AEO 2022 42 Raw'!AA10</f>
        <v>38.347546000000001</v>
      </c>
      <c r="Y19" s="89">
        <f>'AEO 2022 42 Raw'!AB10</f>
        <v>38.272644</v>
      </c>
      <c r="Z19" s="89">
        <f>'AEO 2022 42 Raw'!AC10</f>
        <v>38.192008999999999</v>
      </c>
      <c r="AA19" s="89">
        <f>'AEO 2022 42 Raw'!AD10</f>
        <v>38.108929000000003</v>
      </c>
      <c r="AB19" s="89">
        <f>'AEO 2022 42 Raw'!AE10</f>
        <v>38.030216000000003</v>
      </c>
      <c r="AC19" s="89">
        <f>'AEO 2022 42 Raw'!AF10</f>
        <v>37.944682999999998</v>
      </c>
      <c r="AD19" s="89">
        <f>'AEO 2022 42 Raw'!AG10</f>
        <v>37.873351999999997</v>
      </c>
      <c r="AE19" s="89">
        <f>'AEO 2022 42 Raw'!AH10</f>
        <v>37.793197999999997</v>
      </c>
      <c r="AF19" s="89">
        <f>'AEO 2022 42 Raw'!AI10</f>
        <v>37.697327000000001</v>
      </c>
      <c r="AG19" s="95">
        <f>'AEO 2022 42 Raw'!AJ10</f>
        <v>0</v>
      </c>
    </row>
    <row r="20" spans="1:33" ht="15" customHeight="1" x14ac:dyDescent="0.25">
      <c r="A20" s="83" t="s">
        <v>1682</v>
      </c>
      <c r="B20" s="88" t="s">
        <v>1683</v>
      </c>
      <c r="C20" s="89">
        <f>'AEO 2022 42 Raw'!F11</f>
        <v>44.813147999999998</v>
      </c>
      <c r="D20" s="89">
        <f>'AEO 2022 42 Raw'!G11</f>
        <v>45.282744999999998</v>
      </c>
      <c r="E20" s="89">
        <f>'AEO 2022 42 Raw'!H11</f>
        <v>45.284081</v>
      </c>
      <c r="F20" s="89">
        <f>'AEO 2022 42 Raw'!I11</f>
        <v>45.358494</v>
      </c>
      <c r="G20" s="89">
        <f>'AEO 2022 42 Raw'!J11</f>
        <v>46.188254999999998</v>
      </c>
      <c r="H20" s="89">
        <f>'AEO 2022 42 Raw'!K11</f>
        <v>46.611725</v>
      </c>
      <c r="I20" s="89">
        <f>'AEO 2022 42 Raw'!L11</f>
        <v>46.539707</v>
      </c>
      <c r="J20" s="89">
        <f>'AEO 2022 42 Raw'!M11</f>
        <v>46.472026999999997</v>
      </c>
      <c r="K20" s="89">
        <f>'AEO 2022 42 Raw'!N11</f>
        <v>46.371699999999997</v>
      </c>
      <c r="L20" s="89">
        <f>'AEO 2022 42 Raw'!O11</f>
        <v>46.290633999999997</v>
      </c>
      <c r="M20" s="89">
        <f>'AEO 2022 42 Raw'!P11</f>
        <v>46.208744000000003</v>
      </c>
      <c r="N20" s="89">
        <f>'AEO 2022 42 Raw'!Q11</f>
        <v>46.177574</v>
      </c>
      <c r="O20" s="89">
        <f>'AEO 2022 42 Raw'!R11</f>
        <v>46.094768999999999</v>
      </c>
      <c r="P20" s="89">
        <f>'AEO 2022 42 Raw'!S11</f>
        <v>46.015255000000003</v>
      </c>
      <c r="Q20" s="89">
        <f>'AEO 2022 42 Raw'!T11</f>
        <v>45.944797999999999</v>
      </c>
      <c r="R20" s="89">
        <f>'AEO 2022 42 Raw'!U11</f>
        <v>45.873631000000003</v>
      </c>
      <c r="S20" s="89">
        <f>'AEO 2022 42 Raw'!V11</f>
        <v>45.807499</v>
      </c>
      <c r="T20" s="89">
        <f>'AEO 2022 42 Raw'!W11</f>
        <v>45.740378999999997</v>
      </c>
      <c r="U20" s="89">
        <f>'AEO 2022 42 Raw'!X11</f>
        <v>45.653767000000002</v>
      </c>
      <c r="V20" s="89">
        <f>'AEO 2022 42 Raw'!Y11</f>
        <v>45.583072999999999</v>
      </c>
      <c r="W20" s="89">
        <f>'AEO 2022 42 Raw'!Z11</f>
        <v>45.512588999999998</v>
      </c>
      <c r="X20" s="89">
        <f>'AEO 2022 42 Raw'!AA11</f>
        <v>45.436954</v>
      </c>
      <c r="Y20" s="89">
        <f>'AEO 2022 42 Raw'!AB11</f>
        <v>45.367840000000001</v>
      </c>
      <c r="Z20" s="89">
        <f>'AEO 2022 42 Raw'!AC11</f>
        <v>45.291344000000002</v>
      </c>
      <c r="AA20" s="89">
        <f>'AEO 2022 42 Raw'!AD11</f>
        <v>45.206524000000002</v>
      </c>
      <c r="AB20" s="89">
        <f>'AEO 2022 42 Raw'!AE11</f>
        <v>45.121974999999999</v>
      </c>
      <c r="AC20" s="89">
        <f>'AEO 2022 42 Raw'!AF11</f>
        <v>45.033337000000003</v>
      </c>
      <c r="AD20" s="89">
        <f>'AEO 2022 42 Raw'!AG11</f>
        <v>44.941063</v>
      </c>
      <c r="AE20" s="89">
        <f>'AEO 2022 42 Raw'!AH11</f>
        <v>44.848095000000001</v>
      </c>
      <c r="AF20" s="89">
        <f>'AEO 2022 42 Raw'!AI11</f>
        <v>44.725848999999997</v>
      </c>
      <c r="AG20" s="95">
        <f>'AEO 2022 42 Raw'!AJ11</f>
        <v>0</v>
      </c>
    </row>
    <row r="21" spans="1:33" ht="15" customHeight="1" x14ac:dyDescent="0.25">
      <c r="A21" s="83" t="s">
        <v>1684</v>
      </c>
      <c r="B21" s="88" t="s">
        <v>1685</v>
      </c>
      <c r="C21" s="89">
        <f>'AEO 2022 42 Raw'!F12</f>
        <v>48.920485999999997</v>
      </c>
      <c r="D21" s="89">
        <f>'AEO 2022 42 Raw'!G12</f>
        <v>49.492271000000002</v>
      </c>
      <c r="E21" s="89">
        <f>'AEO 2022 42 Raw'!H12</f>
        <v>49.533938999999997</v>
      </c>
      <c r="F21" s="89">
        <f>'AEO 2022 42 Raw'!I12</f>
        <v>49.785274999999999</v>
      </c>
      <c r="G21" s="89">
        <f>'AEO 2022 42 Raw'!J12</f>
        <v>50.049495999999998</v>
      </c>
      <c r="H21" s="89">
        <f>'AEO 2022 42 Raw'!K12</f>
        <v>50.193272</v>
      </c>
      <c r="I21" s="89">
        <f>'AEO 2022 42 Raw'!L12</f>
        <v>50.182048999999999</v>
      </c>
      <c r="J21" s="89">
        <f>'AEO 2022 42 Raw'!M12</f>
        <v>50.117579999999997</v>
      </c>
      <c r="K21" s="89">
        <f>'AEO 2022 42 Raw'!N12</f>
        <v>50.044894999999997</v>
      </c>
      <c r="L21" s="89">
        <f>'AEO 2022 42 Raw'!O12</f>
        <v>49.976909999999997</v>
      </c>
      <c r="M21" s="89">
        <f>'AEO 2022 42 Raw'!P12</f>
        <v>49.871234999999999</v>
      </c>
      <c r="N21" s="89">
        <f>'AEO 2022 42 Raw'!Q12</f>
        <v>49.823925000000003</v>
      </c>
      <c r="O21" s="89">
        <f>'AEO 2022 42 Raw'!R12</f>
        <v>49.753039999999999</v>
      </c>
      <c r="P21" s="89">
        <f>'AEO 2022 42 Raw'!S12</f>
        <v>49.700164999999998</v>
      </c>
      <c r="Q21" s="89">
        <f>'AEO 2022 42 Raw'!T12</f>
        <v>49.658462999999998</v>
      </c>
      <c r="R21" s="89">
        <f>'AEO 2022 42 Raw'!U12</f>
        <v>49.614449</v>
      </c>
      <c r="S21" s="89">
        <f>'AEO 2022 42 Raw'!V12</f>
        <v>49.574717999999997</v>
      </c>
      <c r="T21" s="89">
        <f>'AEO 2022 42 Raw'!W12</f>
        <v>49.528458000000001</v>
      </c>
      <c r="U21" s="89">
        <f>'AEO 2022 42 Raw'!X12</f>
        <v>49.461669999999998</v>
      </c>
      <c r="V21" s="89">
        <f>'AEO 2022 42 Raw'!Y12</f>
        <v>49.402393000000004</v>
      </c>
      <c r="W21" s="89">
        <f>'AEO 2022 42 Raw'!Z12</f>
        <v>49.343842000000002</v>
      </c>
      <c r="X21" s="89">
        <f>'AEO 2022 42 Raw'!AA12</f>
        <v>49.276916999999997</v>
      </c>
      <c r="Y21" s="89">
        <f>'AEO 2022 42 Raw'!AB12</f>
        <v>49.217461</v>
      </c>
      <c r="Z21" s="89">
        <f>'AEO 2022 42 Raw'!AC12</f>
        <v>49.149684999999998</v>
      </c>
      <c r="AA21" s="89">
        <f>'AEO 2022 42 Raw'!AD12</f>
        <v>49.102412999999999</v>
      </c>
      <c r="AB21" s="89">
        <f>'AEO 2022 42 Raw'!AE12</f>
        <v>49.048515000000002</v>
      </c>
      <c r="AC21" s="89">
        <f>'AEO 2022 42 Raw'!AF12</f>
        <v>49.001052999999999</v>
      </c>
      <c r="AD21" s="89">
        <f>'AEO 2022 42 Raw'!AG12</f>
        <v>48.914810000000003</v>
      </c>
      <c r="AE21" s="89">
        <f>'AEO 2022 42 Raw'!AH12</f>
        <v>48.846606999999999</v>
      </c>
      <c r="AF21" s="89">
        <f>'AEO 2022 42 Raw'!AI12</f>
        <v>48.737923000000002</v>
      </c>
      <c r="AG21" s="95">
        <f>'AEO 2022 42 Raw'!AJ12</f>
        <v>0</v>
      </c>
    </row>
    <row r="22" spans="1:33" ht="15" customHeight="1" x14ac:dyDescent="0.25">
      <c r="A22" s="83" t="s">
        <v>1686</v>
      </c>
      <c r="B22" s="88" t="s">
        <v>1687</v>
      </c>
      <c r="C22" s="89">
        <f>'AEO 2022 42 Raw'!F13</f>
        <v>40.424911000000002</v>
      </c>
      <c r="D22" s="89">
        <f>'AEO 2022 42 Raw'!G13</f>
        <v>40.880702999999997</v>
      </c>
      <c r="E22" s="89">
        <f>'AEO 2022 42 Raw'!H13</f>
        <v>40.962814000000002</v>
      </c>
      <c r="F22" s="89">
        <f>'AEO 2022 42 Raw'!I13</f>
        <v>41.506610999999999</v>
      </c>
      <c r="G22" s="89">
        <f>'AEO 2022 42 Raw'!J13</f>
        <v>41.916378000000002</v>
      </c>
      <c r="H22" s="89">
        <f>'AEO 2022 42 Raw'!K13</f>
        <v>42.274093999999998</v>
      </c>
      <c r="I22" s="89">
        <f>'AEO 2022 42 Raw'!L13</f>
        <v>42.252876000000001</v>
      </c>
      <c r="J22" s="89">
        <f>'AEO 2022 42 Raw'!M13</f>
        <v>42.155849000000003</v>
      </c>
      <c r="K22" s="89">
        <f>'AEO 2022 42 Raw'!N13</f>
        <v>42.085757999999998</v>
      </c>
      <c r="L22" s="89">
        <f>'AEO 2022 42 Raw'!O13</f>
        <v>42.020229</v>
      </c>
      <c r="M22" s="89">
        <f>'AEO 2022 42 Raw'!P13</f>
        <v>41.930973000000002</v>
      </c>
      <c r="N22" s="89">
        <f>'AEO 2022 42 Raw'!Q13</f>
        <v>41.897263000000002</v>
      </c>
      <c r="O22" s="89">
        <f>'AEO 2022 42 Raw'!R13</f>
        <v>41.829357000000002</v>
      </c>
      <c r="P22" s="89">
        <f>'AEO 2022 42 Raw'!S13</f>
        <v>41.766013999999998</v>
      </c>
      <c r="Q22" s="89">
        <f>'AEO 2022 42 Raw'!T13</f>
        <v>41.712769000000002</v>
      </c>
      <c r="R22" s="89">
        <f>'AEO 2022 42 Raw'!U13</f>
        <v>41.659435000000002</v>
      </c>
      <c r="S22" s="89">
        <f>'AEO 2022 42 Raw'!V13</f>
        <v>41.611916000000001</v>
      </c>
      <c r="T22" s="89">
        <f>'AEO 2022 42 Raw'!W13</f>
        <v>41.573256999999998</v>
      </c>
      <c r="U22" s="89">
        <f>'AEO 2022 42 Raw'!X13</f>
        <v>41.539154000000003</v>
      </c>
      <c r="V22" s="89">
        <f>'AEO 2022 42 Raw'!Y13</f>
        <v>41.490882999999997</v>
      </c>
      <c r="W22" s="89">
        <f>'AEO 2022 42 Raw'!Z13</f>
        <v>41.450119000000001</v>
      </c>
      <c r="X22" s="89">
        <f>'AEO 2022 42 Raw'!AA13</f>
        <v>41.404926000000003</v>
      </c>
      <c r="Y22" s="89">
        <f>'AEO 2022 42 Raw'!AB13</f>
        <v>41.381377999999998</v>
      </c>
      <c r="Z22" s="89">
        <f>'AEO 2022 42 Raw'!AC13</f>
        <v>41.347191000000002</v>
      </c>
      <c r="AA22" s="89">
        <f>'AEO 2022 42 Raw'!AD13</f>
        <v>41.317368000000002</v>
      </c>
      <c r="AB22" s="89">
        <f>'AEO 2022 42 Raw'!AE13</f>
        <v>41.291538000000003</v>
      </c>
      <c r="AC22" s="89">
        <f>'AEO 2022 42 Raw'!AF13</f>
        <v>41.274203999999997</v>
      </c>
      <c r="AD22" s="89">
        <f>'AEO 2022 42 Raw'!AG13</f>
        <v>41.207782999999999</v>
      </c>
      <c r="AE22" s="89">
        <f>'AEO 2022 42 Raw'!AH13</f>
        <v>41.166912000000004</v>
      </c>
      <c r="AF22" s="89">
        <f>'AEO 2022 42 Raw'!AI13</f>
        <v>41.089447</v>
      </c>
      <c r="AG22" s="95">
        <f>'AEO 2022 42 Raw'!AJ13</f>
        <v>1E-3</v>
      </c>
    </row>
    <row r="23" spans="1:33" ht="15" customHeight="1" x14ac:dyDescent="0.25">
      <c r="A23" s="83" t="s">
        <v>1688</v>
      </c>
      <c r="B23" s="88" t="s">
        <v>1689</v>
      </c>
      <c r="C23" s="89">
        <f>'AEO 2022 42 Raw'!F14</f>
        <v>29.970406000000001</v>
      </c>
      <c r="D23" s="89">
        <f>'AEO 2022 42 Raw'!G14</f>
        <v>30.422308000000001</v>
      </c>
      <c r="E23" s="89">
        <f>'AEO 2022 42 Raw'!H14</f>
        <v>30.404309999999999</v>
      </c>
      <c r="F23" s="89">
        <f>'AEO 2022 42 Raw'!I14</f>
        <v>30.491942999999999</v>
      </c>
      <c r="G23" s="89">
        <f>'AEO 2022 42 Raw'!J14</f>
        <v>30.647618999999999</v>
      </c>
      <c r="H23" s="89">
        <f>'AEO 2022 42 Raw'!K14</f>
        <v>30.978992000000002</v>
      </c>
      <c r="I23" s="89">
        <f>'AEO 2022 42 Raw'!L14</f>
        <v>31.087793000000001</v>
      </c>
      <c r="J23" s="89">
        <f>'AEO 2022 42 Raw'!M14</f>
        <v>31.1234</v>
      </c>
      <c r="K23" s="89">
        <f>'AEO 2022 42 Raw'!N14</f>
        <v>31.119046999999998</v>
      </c>
      <c r="L23" s="89">
        <f>'AEO 2022 42 Raw'!O14</f>
        <v>31.126341</v>
      </c>
      <c r="M23" s="89">
        <f>'AEO 2022 42 Raw'!P14</f>
        <v>31.130306000000001</v>
      </c>
      <c r="N23" s="89">
        <f>'AEO 2022 42 Raw'!Q14</f>
        <v>31.108758999999999</v>
      </c>
      <c r="O23" s="89">
        <f>'AEO 2022 42 Raw'!R14</f>
        <v>31.046714999999999</v>
      </c>
      <c r="P23" s="89">
        <f>'AEO 2022 42 Raw'!S14</f>
        <v>31.008713</v>
      </c>
      <c r="Q23" s="89">
        <f>'AEO 2022 42 Raw'!T14</f>
        <v>30.945623000000001</v>
      </c>
      <c r="R23" s="89">
        <f>'AEO 2022 42 Raw'!U14</f>
        <v>30.911577000000001</v>
      </c>
      <c r="S23" s="89">
        <f>'AEO 2022 42 Raw'!V14</f>
        <v>30.897998999999999</v>
      </c>
      <c r="T23" s="89">
        <f>'AEO 2022 42 Raw'!W14</f>
        <v>30.875713000000001</v>
      </c>
      <c r="U23" s="89">
        <f>'AEO 2022 42 Raw'!X14</f>
        <v>30.847819999999999</v>
      </c>
      <c r="V23" s="89">
        <f>'AEO 2022 42 Raw'!Y14</f>
        <v>30.822336</v>
      </c>
      <c r="W23" s="89">
        <f>'AEO 2022 42 Raw'!Z14</f>
        <v>30.796206000000002</v>
      </c>
      <c r="X23" s="89">
        <f>'AEO 2022 42 Raw'!AA14</f>
        <v>30.766399</v>
      </c>
      <c r="Y23" s="89">
        <f>'AEO 2022 42 Raw'!AB14</f>
        <v>30.736742</v>
      </c>
      <c r="Z23" s="89">
        <f>'AEO 2022 42 Raw'!AC14</f>
        <v>30.704884</v>
      </c>
      <c r="AA23" s="89">
        <f>'AEO 2022 42 Raw'!AD14</f>
        <v>30.668240000000001</v>
      </c>
      <c r="AB23" s="89">
        <f>'AEO 2022 42 Raw'!AE14</f>
        <v>30.629239999999999</v>
      </c>
      <c r="AC23" s="89">
        <f>'AEO 2022 42 Raw'!AF14</f>
        <v>30.580598999999999</v>
      </c>
      <c r="AD23" s="89">
        <f>'AEO 2022 42 Raw'!AG14</f>
        <v>30.541765000000002</v>
      </c>
      <c r="AE23" s="89">
        <f>'AEO 2022 42 Raw'!AH14</f>
        <v>30.497579999999999</v>
      </c>
      <c r="AF23" s="89">
        <f>'AEO 2022 42 Raw'!AI14</f>
        <v>30.446434</v>
      </c>
      <c r="AG23" s="95">
        <f>'AEO 2022 42 Raw'!AJ14</f>
        <v>1E-3</v>
      </c>
    </row>
    <row r="24" spans="1:33" ht="15" customHeight="1" x14ac:dyDescent="0.25">
      <c r="A24" s="83" t="s">
        <v>1690</v>
      </c>
      <c r="B24" s="88" t="s">
        <v>1691</v>
      </c>
      <c r="C24" s="89">
        <f>'AEO 2022 42 Raw'!F15</f>
        <v>41.314433999999999</v>
      </c>
      <c r="D24" s="89">
        <f>'AEO 2022 42 Raw'!G15</f>
        <v>41.772114000000002</v>
      </c>
      <c r="E24" s="89">
        <f>'AEO 2022 42 Raw'!H15</f>
        <v>41.788848999999999</v>
      </c>
      <c r="F24" s="89">
        <f>'AEO 2022 42 Raw'!I15</f>
        <v>42.562904000000003</v>
      </c>
      <c r="G24" s="89">
        <f>'AEO 2022 42 Raw'!J15</f>
        <v>43.407257000000001</v>
      </c>
      <c r="H24" s="89">
        <f>'AEO 2022 42 Raw'!K15</f>
        <v>44.010249999999999</v>
      </c>
      <c r="I24" s="89">
        <f>'AEO 2022 42 Raw'!L15</f>
        <v>43.999203000000001</v>
      </c>
      <c r="J24" s="89">
        <f>'AEO 2022 42 Raw'!M15</f>
        <v>43.956263999999997</v>
      </c>
      <c r="K24" s="89">
        <f>'AEO 2022 42 Raw'!N15</f>
        <v>43.904457000000001</v>
      </c>
      <c r="L24" s="89">
        <f>'AEO 2022 42 Raw'!O15</f>
        <v>43.861992000000001</v>
      </c>
      <c r="M24" s="89">
        <f>'AEO 2022 42 Raw'!P15</f>
        <v>43.817745000000002</v>
      </c>
      <c r="N24" s="89">
        <f>'AEO 2022 42 Raw'!Q15</f>
        <v>43.802284</v>
      </c>
      <c r="O24" s="89">
        <f>'AEO 2022 42 Raw'!R15</f>
        <v>43.774982000000001</v>
      </c>
      <c r="P24" s="89">
        <f>'AEO 2022 42 Raw'!S15</f>
        <v>43.753413999999999</v>
      </c>
      <c r="Q24" s="89">
        <f>'AEO 2022 42 Raw'!T15</f>
        <v>43.742798000000001</v>
      </c>
      <c r="R24" s="89">
        <f>'AEO 2022 42 Raw'!U15</f>
        <v>43.727924000000002</v>
      </c>
      <c r="S24" s="89">
        <f>'AEO 2022 42 Raw'!V15</f>
        <v>43.715992</v>
      </c>
      <c r="T24" s="89">
        <f>'AEO 2022 42 Raw'!W15</f>
        <v>43.697800000000001</v>
      </c>
      <c r="U24" s="89">
        <f>'AEO 2022 42 Raw'!X15</f>
        <v>43.675086999999998</v>
      </c>
      <c r="V24" s="89">
        <f>'AEO 2022 42 Raw'!Y15</f>
        <v>43.645373999999997</v>
      </c>
      <c r="W24" s="89">
        <f>'AEO 2022 42 Raw'!Z15</f>
        <v>43.623016</v>
      </c>
      <c r="X24" s="89">
        <f>'AEO 2022 42 Raw'!AA15</f>
        <v>43.597163999999999</v>
      </c>
      <c r="Y24" s="89">
        <f>'AEO 2022 42 Raw'!AB15</f>
        <v>43.603698999999999</v>
      </c>
      <c r="Z24" s="89">
        <f>'AEO 2022 42 Raw'!AC15</f>
        <v>43.588825</v>
      </c>
      <c r="AA24" s="89">
        <f>'AEO 2022 42 Raw'!AD15</f>
        <v>43.532680999999997</v>
      </c>
      <c r="AB24" s="89">
        <f>'AEO 2022 42 Raw'!AE15</f>
        <v>43.476619999999997</v>
      </c>
      <c r="AC24" s="89">
        <f>'AEO 2022 42 Raw'!AF15</f>
        <v>43.414752999999997</v>
      </c>
      <c r="AD24" s="89">
        <f>'AEO 2022 42 Raw'!AG15</f>
        <v>43.364902000000001</v>
      </c>
      <c r="AE24" s="89">
        <f>'AEO 2022 42 Raw'!AH15</f>
        <v>43.308506000000001</v>
      </c>
      <c r="AF24" s="89">
        <f>'AEO 2022 42 Raw'!AI15</f>
        <v>43.241225999999997</v>
      </c>
      <c r="AG24" s="95">
        <f>'AEO 2022 42 Raw'!AJ15</f>
        <v>2E-3</v>
      </c>
    </row>
    <row r="25" spans="1:33" ht="15" customHeight="1" x14ac:dyDescent="0.25">
      <c r="A25" s="83" t="s">
        <v>1692</v>
      </c>
      <c r="B25" s="88" t="s">
        <v>1693</v>
      </c>
      <c r="C25" s="89">
        <f>'AEO 2022 42 Raw'!F16</f>
        <v>36.394150000000003</v>
      </c>
      <c r="D25" s="89">
        <f>'AEO 2022 42 Raw'!G16</f>
        <v>36.899569999999997</v>
      </c>
      <c r="E25" s="89">
        <f>'AEO 2022 42 Raw'!H16</f>
        <v>37.344802999999999</v>
      </c>
      <c r="F25" s="89">
        <f>'AEO 2022 42 Raw'!I16</f>
        <v>38.154407999999997</v>
      </c>
      <c r="G25" s="89">
        <f>'AEO 2022 42 Raw'!J16</f>
        <v>38.912616999999997</v>
      </c>
      <c r="H25" s="89">
        <f>'AEO 2022 42 Raw'!K16</f>
        <v>39.389881000000003</v>
      </c>
      <c r="I25" s="89">
        <f>'AEO 2022 42 Raw'!L16</f>
        <v>39.400050999999998</v>
      </c>
      <c r="J25" s="89">
        <f>'AEO 2022 42 Raw'!M16</f>
        <v>39.384148000000003</v>
      </c>
      <c r="K25" s="89">
        <f>'AEO 2022 42 Raw'!N16</f>
        <v>39.365543000000002</v>
      </c>
      <c r="L25" s="89">
        <f>'AEO 2022 42 Raw'!O16</f>
        <v>39.353606999999997</v>
      </c>
      <c r="M25" s="89">
        <f>'AEO 2022 42 Raw'!P16</f>
        <v>39.345745000000001</v>
      </c>
      <c r="N25" s="89">
        <f>'AEO 2022 42 Raw'!Q16</f>
        <v>39.357258000000002</v>
      </c>
      <c r="O25" s="89">
        <f>'AEO 2022 42 Raw'!R16</f>
        <v>39.354697999999999</v>
      </c>
      <c r="P25" s="89">
        <f>'AEO 2022 42 Raw'!S16</f>
        <v>39.354816</v>
      </c>
      <c r="Q25" s="89">
        <f>'AEO 2022 42 Raw'!T16</f>
        <v>39.445484</v>
      </c>
      <c r="R25" s="89">
        <f>'AEO 2022 42 Raw'!U16</f>
        <v>39.514857999999997</v>
      </c>
      <c r="S25" s="89">
        <f>'AEO 2022 42 Raw'!V16</f>
        <v>39.573630999999999</v>
      </c>
      <c r="T25" s="89">
        <f>'AEO 2022 42 Raw'!W16</f>
        <v>39.611930999999998</v>
      </c>
      <c r="U25" s="89">
        <f>'AEO 2022 42 Raw'!X16</f>
        <v>39.648570999999997</v>
      </c>
      <c r="V25" s="89">
        <f>'AEO 2022 42 Raw'!Y16</f>
        <v>39.628971</v>
      </c>
      <c r="W25" s="89">
        <f>'AEO 2022 42 Raw'!Z16</f>
        <v>39.647731999999998</v>
      </c>
      <c r="X25" s="89">
        <f>'AEO 2022 42 Raw'!AA16</f>
        <v>39.644379000000001</v>
      </c>
      <c r="Y25" s="89">
        <f>'AEO 2022 42 Raw'!AB16</f>
        <v>39.693829000000001</v>
      </c>
      <c r="Z25" s="89">
        <f>'AEO 2022 42 Raw'!AC16</f>
        <v>39.718212000000001</v>
      </c>
      <c r="AA25" s="89">
        <f>'AEO 2022 42 Raw'!AD16</f>
        <v>39.746529000000002</v>
      </c>
      <c r="AB25" s="89">
        <f>'AEO 2022 42 Raw'!AE16</f>
        <v>39.761172999999999</v>
      </c>
      <c r="AC25" s="89">
        <f>'AEO 2022 42 Raw'!AF16</f>
        <v>39.747185000000002</v>
      </c>
      <c r="AD25" s="89">
        <f>'AEO 2022 42 Raw'!AG16</f>
        <v>39.712952000000001</v>
      </c>
      <c r="AE25" s="89">
        <f>'AEO 2022 42 Raw'!AH16</f>
        <v>39.681289999999997</v>
      </c>
      <c r="AF25" s="89">
        <f>'AEO 2022 42 Raw'!AI16</f>
        <v>39.638759999999998</v>
      </c>
      <c r="AG25" s="95">
        <f>'AEO 2022 42 Raw'!AJ16</f>
        <v>3.0000000000000001E-3</v>
      </c>
    </row>
    <row r="26" spans="1:33" ht="15" customHeight="1" x14ac:dyDescent="0.25">
      <c r="A26" s="83" t="s">
        <v>1694</v>
      </c>
      <c r="B26" s="88" t="s">
        <v>1695</v>
      </c>
      <c r="C26" s="89">
        <f>'AEO 2022 42 Raw'!F17</f>
        <v>42.836395000000003</v>
      </c>
      <c r="D26" s="89">
        <f>'AEO 2022 42 Raw'!G17</f>
        <v>43.348109999999998</v>
      </c>
      <c r="E26" s="89">
        <f>'AEO 2022 42 Raw'!H17</f>
        <v>43.417572</v>
      </c>
      <c r="F26" s="89">
        <f>'AEO 2022 42 Raw'!I17</f>
        <v>43.873291000000002</v>
      </c>
      <c r="G26" s="89">
        <f>'AEO 2022 42 Raw'!J17</f>
        <v>44.479320999999999</v>
      </c>
      <c r="H26" s="89">
        <f>'AEO 2022 42 Raw'!K17</f>
        <v>44.907634999999999</v>
      </c>
      <c r="I26" s="89">
        <f>'AEO 2022 42 Raw'!L17</f>
        <v>44.894444</v>
      </c>
      <c r="J26" s="89">
        <f>'AEO 2022 42 Raw'!M17</f>
        <v>44.830813999999997</v>
      </c>
      <c r="K26" s="89">
        <f>'AEO 2022 42 Raw'!N17</f>
        <v>44.761398</v>
      </c>
      <c r="L26" s="89">
        <f>'AEO 2022 42 Raw'!O17</f>
        <v>44.691668999999997</v>
      </c>
      <c r="M26" s="89">
        <f>'AEO 2022 42 Raw'!P17</f>
        <v>44.623202999999997</v>
      </c>
      <c r="N26" s="89">
        <f>'AEO 2022 42 Raw'!Q17</f>
        <v>44.566189000000001</v>
      </c>
      <c r="O26" s="89">
        <f>'AEO 2022 42 Raw'!R17</f>
        <v>44.525950999999999</v>
      </c>
      <c r="P26" s="89">
        <f>'AEO 2022 42 Raw'!S17</f>
        <v>44.478371000000003</v>
      </c>
      <c r="Q26" s="89">
        <f>'AEO 2022 42 Raw'!T17</f>
        <v>44.448028999999998</v>
      </c>
      <c r="R26" s="89">
        <f>'AEO 2022 42 Raw'!U17</f>
        <v>44.414917000000003</v>
      </c>
      <c r="S26" s="89">
        <f>'AEO 2022 42 Raw'!V17</f>
        <v>44.382198000000002</v>
      </c>
      <c r="T26" s="89">
        <f>'AEO 2022 42 Raw'!W17</f>
        <v>44.344177000000002</v>
      </c>
      <c r="U26" s="89">
        <f>'AEO 2022 42 Raw'!X17</f>
        <v>44.302151000000002</v>
      </c>
      <c r="V26" s="89">
        <f>'AEO 2022 42 Raw'!Y17</f>
        <v>44.245021999999999</v>
      </c>
      <c r="W26" s="89">
        <f>'AEO 2022 42 Raw'!Z17</f>
        <v>44.213009</v>
      </c>
      <c r="X26" s="89">
        <f>'AEO 2022 42 Raw'!AA17</f>
        <v>44.165095999999998</v>
      </c>
      <c r="Y26" s="89">
        <f>'AEO 2022 42 Raw'!AB17</f>
        <v>44.138236999999997</v>
      </c>
      <c r="Z26" s="89">
        <f>'AEO 2022 42 Raw'!AC17</f>
        <v>44.101298999999997</v>
      </c>
      <c r="AA26" s="89">
        <f>'AEO 2022 42 Raw'!AD17</f>
        <v>44.050139999999999</v>
      </c>
      <c r="AB26" s="89">
        <f>'AEO 2022 42 Raw'!AE17</f>
        <v>43.994616999999998</v>
      </c>
      <c r="AC26" s="89">
        <f>'AEO 2022 42 Raw'!AF17</f>
        <v>43.939075000000003</v>
      </c>
      <c r="AD26" s="89">
        <f>'AEO 2022 42 Raw'!AG17</f>
        <v>43.873725999999998</v>
      </c>
      <c r="AE26" s="89">
        <f>'AEO 2022 42 Raw'!AH17</f>
        <v>43.808922000000003</v>
      </c>
      <c r="AF26" s="89">
        <f>'AEO 2022 42 Raw'!AI17</f>
        <v>43.729270999999997</v>
      </c>
      <c r="AG26" s="95">
        <f>'AEO 2022 42 Raw'!AJ17</f>
        <v>1E-3</v>
      </c>
    </row>
    <row r="27" spans="1:33" ht="15" customHeight="1" x14ac:dyDescent="0.25">
      <c r="A27" s="83" t="s">
        <v>1696</v>
      </c>
      <c r="B27" s="88" t="s">
        <v>1697</v>
      </c>
      <c r="C27" s="89">
        <f>'AEO 2022 42 Raw'!F18</f>
        <v>34.980831000000002</v>
      </c>
      <c r="D27" s="89">
        <f>'AEO 2022 42 Raw'!G18</f>
        <v>35.398705</v>
      </c>
      <c r="E27" s="89">
        <f>'AEO 2022 42 Raw'!H18</f>
        <v>35.455429000000002</v>
      </c>
      <c r="F27" s="89">
        <f>'AEO 2022 42 Raw'!I18</f>
        <v>35.827576000000001</v>
      </c>
      <c r="G27" s="89">
        <f>'AEO 2022 42 Raw'!J18</f>
        <v>36.322468000000001</v>
      </c>
      <c r="H27" s="89">
        <f>'AEO 2022 42 Raw'!K18</f>
        <v>36.672237000000003</v>
      </c>
      <c r="I27" s="89">
        <f>'AEO 2022 42 Raw'!L18</f>
        <v>36.661465</v>
      </c>
      <c r="J27" s="89">
        <f>'AEO 2022 42 Raw'!M18</f>
        <v>36.609504999999999</v>
      </c>
      <c r="K27" s="89">
        <f>'AEO 2022 42 Raw'!N18</f>
        <v>36.552818000000002</v>
      </c>
      <c r="L27" s="89">
        <f>'AEO 2022 42 Raw'!O18</f>
        <v>36.495876000000003</v>
      </c>
      <c r="M27" s="89">
        <f>'AEO 2022 42 Raw'!P18</f>
        <v>36.439964000000003</v>
      </c>
      <c r="N27" s="89">
        <f>'AEO 2022 42 Raw'!Q18</f>
        <v>36.393405999999999</v>
      </c>
      <c r="O27" s="89">
        <f>'AEO 2022 42 Raw'!R18</f>
        <v>36.360550000000003</v>
      </c>
      <c r="P27" s="89">
        <f>'AEO 2022 42 Raw'!S18</f>
        <v>36.321693000000003</v>
      </c>
      <c r="Q27" s="89">
        <f>'AEO 2022 42 Raw'!T18</f>
        <v>36.296917000000001</v>
      </c>
      <c r="R27" s="89">
        <f>'AEO 2022 42 Raw'!U18</f>
        <v>36.269874999999999</v>
      </c>
      <c r="S27" s="89">
        <f>'AEO 2022 42 Raw'!V18</f>
        <v>36.243155999999999</v>
      </c>
      <c r="T27" s="89">
        <f>'AEO 2022 42 Raw'!W18</f>
        <v>36.212108999999998</v>
      </c>
      <c r="U27" s="89">
        <f>'AEO 2022 42 Raw'!X18</f>
        <v>36.177788</v>
      </c>
      <c r="V27" s="89">
        <f>'AEO 2022 42 Raw'!Y18</f>
        <v>36.131138</v>
      </c>
      <c r="W27" s="89">
        <f>'AEO 2022 42 Raw'!Z18</f>
        <v>36.104996</v>
      </c>
      <c r="X27" s="89">
        <f>'AEO 2022 42 Raw'!AA18</f>
        <v>36.065868000000002</v>
      </c>
      <c r="Y27" s="89">
        <f>'AEO 2022 42 Raw'!AB18</f>
        <v>36.043934</v>
      </c>
      <c r="Z27" s="89">
        <f>'AEO 2022 42 Raw'!AC18</f>
        <v>36.013770999999998</v>
      </c>
      <c r="AA27" s="89">
        <f>'AEO 2022 42 Raw'!AD18</f>
        <v>35.971992</v>
      </c>
      <c r="AB27" s="89">
        <f>'AEO 2022 42 Raw'!AE18</f>
        <v>35.926654999999997</v>
      </c>
      <c r="AC27" s="89">
        <f>'AEO 2022 42 Raw'!AF18</f>
        <v>35.881298000000001</v>
      </c>
      <c r="AD27" s="89">
        <f>'AEO 2022 42 Raw'!AG18</f>
        <v>35.827930000000002</v>
      </c>
      <c r="AE27" s="89">
        <f>'AEO 2022 42 Raw'!AH18</f>
        <v>35.775013000000001</v>
      </c>
      <c r="AF27" s="89">
        <f>'AEO 2022 42 Raw'!AI18</f>
        <v>35.709969000000001</v>
      </c>
      <c r="AG27" s="95">
        <f>'AEO 2022 42 Raw'!AJ18</f>
        <v>1E-3</v>
      </c>
    </row>
    <row r="28" spans="1:33" ht="15" customHeight="1" x14ac:dyDescent="0.25">
      <c r="C28" s="89"/>
      <c r="D28" s="89"/>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95"/>
    </row>
    <row r="29" spans="1:33" ht="15" customHeight="1" x14ac:dyDescent="0.25">
      <c r="B29" s="35" t="s">
        <v>1698</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1699</v>
      </c>
      <c r="B30" s="88" t="s">
        <v>1700</v>
      </c>
      <c r="C30" s="89">
        <f>'AEO 2022 42 Raw'!F20</f>
        <v>29.917580000000001</v>
      </c>
      <c r="D30" s="89">
        <f>'AEO 2022 42 Raw'!G20</f>
        <v>30.565833999999999</v>
      </c>
      <c r="E30" s="89">
        <f>'AEO 2022 42 Raw'!H20</f>
        <v>30.806395999999999</v>
      </c>
      <c r="F30" s="89">
        <f>'AEO 2022 42 Raw'!I20</f>
        <v>30.900628999999999</v>
      </c>
      <c r="G30" s="89">
        <f>'AEO 2022 42 Raw'!J20</f>
        <v>30.964535000000001</v>
      </c>
      <c r="H30" s="89">
        <f>'AEO 2022 42 Raw'!K20</f>
        <v>30.984997</v>
      </c>
      <c r="I30" s="89">
        <f>'AEO 2022 42 Raw'!L20</f>
        <v>31.009974</v>
      </c>
      <c r="J30" s="89">
        <f>'AEO 2022 42 Raw'!M20</f>
        <v>31.04129</v>
      </c>
      <c r="K30" s="89">
        <f>'AEO 2022 42 Raw'!N20</f>
        <v>31.057894000000001</v>
      </c>
      <c r="L30" s="89">
        <f>'AEO 2022 42 Raw'!O20</f>
        <v>31.059694</v>
      </c>
      <c r="M30" s="89">
        <f>'AEO 2022 42 Raw'!P20</f>
        <v>31.058817000000001</v>
      </c>
      <c r="N30" s="89">
        <f>'AEO 2022 42 Raw'!Q20</f>
        <v>31.048943999999999</v>
      </c>
      <c r="O30" s="89">
        <f>'AEO 2022 42 Raw'!R20</f>
        <v>31.009806000000001</v>
      </c>
      <c r="P30" s="89">
        <f>'AEO 2022 42 Raw'!S20</f>
        <v>30.959257000000001</v>
      </c>
      <c r="Q30" s="89">
        <f>'AEO 2022 42 Raw'!T20</f>
        <v>30.897455000000001</v>
      </c>
      <c r="R30" s="89">
        <f>'AEO 2022 42 Raw'!U20</f>
        <v>30.878342</v>
      </c>
      <c r="S30" s="89">
        <f>'AEO 2022 42 Raw'!V20</f>
        <v>30.884810999999999</v>
      </c>
      <c r="T30" s="89">
        <f>'AEO 2022 42 Raw'!W20</f>
        <v>30.891741</v>
      </c>
      <c r="U30" s="89">
        <f>'AEO 2022 42 Raw'!X20</f>
        <v>30.895344000000001</v>
      </c>
      <c r="V30" s="89">
        <f>'AEO 2022 42 Raw'!Y20</f>
        <v>30.899977</v>
      </c>
      <c r="W30" s="89">
        <f>'AEO 2022 42 Raw'!Z20</f>
        <v>30.897472</v>
      </c>
      <c r="X30" s="89">
        <f>'AEO 2022 42 Raw'!AA20</f>
        <v>30.89695</v>
      </c>
      <c r="Y30" s="89">
        <f>'AEO 2022 42 Raw'!AB20</f>
        <v>30.897421000000001</v>
      </c>
      <c r="Z30" s="89">
        <f>'AEO 2022 42 Raw'!AC20</f>
        <v>30.897438000000001</v>
      </c>
      <c r="AA30" s="89">
        <f>'AEO 2022 42 Raw'!AD20</f>
        <v>30.896151</v>
      </c>
      <c r="AB30" s="89">
        <f>'AEO 2022 42 Raw'!AE20</f>
        <v>30.895015999999998</v>
      </c>
      <c r="AC30" s="89">
        <f>'AEO 2022 42 Raw'!AF20</f>
        <v>30.897110000000001</v>
      </c>
      <c r="AD30" s="89">
        <f>'AEO 2022 42 Raw'!AG20</f>
        <v>30.892427000000001</v>
      </c>
      <c r="AE30" s="89">
        <f>'AEO 2022 42 Raw'!AH20</f>
        <v>30.89134</v>
      </c>
      <c r="AF30" s="89">
        <f>'AEO 2022 42 Raw'!AI20</f>
        <v>30.886036000000001</v>
      </c>
      <c r="AG30" s="95">
        <f>'AEO 2022 42 Raw'!AJ20</f>
        <v>1E-3</v>
      </c>
    </row>
    <row r="31" spans="1:33" ht="15" customHeight="1" x14ac:dyDescent="0.25">
      <c r="A31" s="83" t="s">
        <v>1701</v>
      </c>
      <c r="B31" s="88" t="s">
        <v>1702</v>
      </c>
      <c r="C31" s="89">
        <f>'AEO 2022 42 Raw'!F21</f>
        <v>27.365261</v>
      </c>
      <c r="D31" s="89">
        <f>'AEO 2022 42 Raw'!G21</f>
        <v>27.895562999999999</v>
      </c>
      <c r="E31" s="89">
        <f>'AEO 2022 42 Raw'!H21</f>
        <v>28.265198000000002</v>
      </c>
      <c r="F31" s="89">
        <f>'AEO 2022 42 Raw'!I21</f>
        <v>28.657575999999999</v>
      </c>
      <c r="G31" s="89">
        <f>'AEO 2022 42 Raw'!J21</f>
        <v>28.730464999999999</v>
      </c>
      <c r="H31" s="89">
        <f>'AEO 2022 42 Raw'!K21</f>
        <v>28.817236000000001</v>
      </c>
      <c r="I31" s="89">
        <f>'AEO 2022 42 Raw'!L21</f>
        <v>28.901304</v>
      </c>
      <c r="J31" s="89">
        <f>'AEO 2022 42 Raw'!M21</f>
        <v>28.988983000000001</v>
      </c>
      <c r="K31" s="89">
        <f>'AEO 2022 42 Raw'!N21</f>
        <v>29.041245</v>
      </c>
      <c r="L31" s="89">
        <f>'AEO 2022 42 Raw'!O21</f>
        <v>29.072966000000001</v>
      </c>
      <c r="M31" s="89">
        <f>'AEO 2022 42 Raw'!P21</f>
        <v>29.093644999999999</v>
      </c>
      <c r="N31" s="89">
        <f>'AEO 2022 42 Raw'!Q21</f>
        <v>29.111507</v>
      </c>
      <c r="O31" s="89">
        <f>'AEO 2022 42 Raw'!R21</f>
        <v>29.124442999999999</v>
      </c>
      <c r="P31" s="89">
        <f>'AEO 2022 42 Raw'!S21</f>
        <v>29.135151</v>
      </c>
      <c r="Q31" s="89">
        <f>'AEO 2022 42 Raw'!T21</f>
        <v>29.155595999999999</v>
      </c>
      <c r="R31" s="89">
        <f>'AEO 2022 42 Raw'!U21</f>
        <v>29.174558999999999</v>
      </c>
      <c r="S31" s="89">
        <f>'AEO 2022 42 Raw'!V21</f>
        <v>29.180399000000001</v>
      </c>
      <c r="T31" s="89">
        <f>'AEO 2022 42 Raw'!W21</f>
        <v>29.182099999999998</v>
      </c>
      <c r="U31" s="89">
        <f>'AEO 2022 42 Raw'!X21</f>
        <v>29.196563999999999</v>
      </c>
      <c r="V31" s="89">
        <f>'AEO 2022 42 Raw'!Y21</f>
        <v>29.186399000000002</v>
      </c>
      <c r="W31" s="89">
        <f>'AEO 2022 42 Raw'!Z21</f>
        <v>29.175144</v>
      </c>
      <c r="X31" s="89">
        <f>'AEO 2022 42 Raw'!AA21</f>
        <v>29.165064000000001</v>
      </c>
      <c r="Y31" s="89">
        <f>'AEO 2022 42 Raw'!AB21</f>
        <v>29.171295000000001</v>
      </c>
      <c r="Z31" s="89">
        <f>'AEO 2022 42 Raw'!AC21</f>
        <v>29.152577999999998</v>
      </c>
      <c r="AA31" s="89">
        <f>'AEO 2022 42 Raw'!AD21</f>
        <v>29.132408000000002</v>
      </c>
      <c r="AB31" s="89">
        <f>'AEO 2022 42 Raw'!AE21</f>
        <v>29.112535000000001</v>
      </c>
      <c r="AC31" s="89">
        <f>'AEO 2022 42 Raw'!AF21</f>
        <v>29.090444999999999</v>
      </c>
      <c r="AD31" s="89">
        <f>'AEO 2022 42 Raw'!AG21</f>
        <v>29.072642999999999</v>
      </c>
      <c r="AE31" s="89">
        <f>'AEO 2022 42 Raw'!AH21</f>
        <v>29.052038</v>
      </c>
      <c r="AF31" s="89">
        <f>'AEO 2022 42 Raw'!AI21</f>
        <v>29.027740000000001</v>
      </c>
      <c r="AG31" s="95">
        <f>'AEO 2022 42 Raw'!AJ21</f>
        <v>2E-3</v>
      </c>
    </row>
    <row r="32" spans="1:33" ht="15" customHeight="1" x14ac:dyDescent="0.25">
      <c r="A32" s="83" t="s">
        <v>1703</v>
      </c>
      <c r="B32" s="88" t="s">
        <v>1704</v>
      </c>
      <c r="C32" s="89">
        <f>'AEO 2022 42 Raw'!F22</f>
        <v>38.451199000000003</v>
      </c>
      <c r="D32" s="89">
        <f>'AEO 2022 42 Raw'!G22</f>
        <v>39.664088999999997</v>
      </c>
      <c r="E32" s="89">
        <f>'AEO 2022 42 Raw'!H22</f>
        <v>40.585132999999999</v>
      </c>
      <c r="F32" s="89">
        <f>'AEO 2022 42 Raw'!I22</f>
        <v>41.621101000000003</v>
      </c>
      <c r="G32" s="89">
        <f>'AEO 2022 42 Raw'!J22</f>
        <v>41.903885000000002</v>
      </c>
      <c r="H32" s="89">
        <f>'AEO 2022 42 Raw'!K22</f>
        <v>42.143250000000002</v>
      </c>
      <c r="I32" s="89">
        <f>'AEO 2022 42 Raw'!L22</f>
        <v>42.284992000000003</v>
      </c>
      <c r="J32" s="89">
        <f>'AEO 2022 42 Raw'!M22</f>
        <v>42.439700999999999</v>
      </c>
      <c r="K32" s="89">
        <f>'AEO 2022 42 Raw'!N22</f>
        <v>42.525620000000004</v>
      </c>
      <c r="L32" s="89">
        <f>'AEO 2022 42 Raw'!O22</f>
        <v>42.562491999999999</v>
      </c>
      <c r="M32" s="89">
        <f>'AEO 2022 42 Raw'!P22</f>
        <v>42.576056999999999</v>
      </c>
      <c r="N32" s="89">
        <f>'AEO 2022 42 Raw'!Q22</f>
        <v>42.594588999999999</v>
      </c>
      <c r="O32" s="89">
        <f>'AEO 2022 42 Raw'!R22</f>
        <v>42.591704999999997</v>
      </c>
      <c r="P32" s="89">
        <f>'AEO 2022 42 Raw'!S22</f>
        <v>42.584045000000003</v>
      </c>
      <c r="Q32" s="89">
        <f>'AEO 2022 42 Raw'!T22</f>
        <v>42.583069000000002</v>
      </c>
      <c r="R32" s="89">
        <f>'AEO 2022 42 Raw'!U22</f>
        <v>42.579628</v>
      </c>
      <c r="S32" s="89">
        <f>'AEO 2022 42 Raw'!V22</f>
        <v>42.687817000000003</v>
      </c>
      <c r="T32" s="89">
        <f>'AEO 2022 42 Raw'!W22</f>
        <v>42.685749000000001</v>
      </c>
      <c r="U32" s="89">
        <f>'AEO 2022 42 Raw'!X22</f>
        <v>42.676411000000002</v>
      </c>
      <c r="V32" s="89">
        <f>'AEO 2022 42 Raw'!Y22</f>
        <v>42.656196999999999</v>
      </c>
      <c r="W32" s="89">
        <f>'AEO 2022 42 Raw'!Z22</f>
        <v>42.639037999999999</v>
      </c>
      <c r="X32" s="89">
        <f>'AEO 2022 42 Raw'!AA22</f>
        <v>42.618374000000003</v>
      </c>
      <c r="Y32" s="89">
        <f>'AEO 2022 42 Raw'!AB22</f>
        <v>42.608848999999999</v>
      </c>
      <c r="Z32" s="89">
        <f>'AEO 2022 42 Raw'!AC22</f>
        <v>42.592922000000002</v>
      </c>
      <c r="AA32" s="89">
        <f>'AEO 2022 42 Raw'!AD22</f>
        <v>42.573711000000003</v>
      </c>
      <c r="AB32" s="89">
        <f>'AEO 2022 42 Raw'!AE22</f>
        <v>42.555335999999997</v>
      </c>
      <c r="AC32" s="89">
        <f>'AEO 2022 42 Raw'!AF22</f>
        <v>42.538131999999997</v>
      </c>
      <c r="AD32" s="89">
        <f>'AEO 2022 42 Raw'!AG22</f>
        <v>42.508308</v>
      </c>
      <c r="AE32" s="89">
        <f>'AEO 2022 42 Raw'!AH22</f>
        <v>42.484729999999999</v>
      </c>
      <c r="AF32" s="89">
        <f>'AEO 2022 42 Raw'!AI22</f>
        <v>42.448689000000002</v>
      </c>
      <c r="AG32" s="95">
        <f>'AEO 2022 42 Raw'!AJ22</f>
        <v>3.0000000000000001E-3</v>
      </c>
    </row>
    <row r="33" spans="1:33" ht="15" customHeight="1" x14ac:dyDescent="0.25">
      <c r="A33" s="83" t="s">
        <v>1705</v>
      </c>
      <c r="B33" s="88" t="s">
        <v>1706</v>
      </c>
      <c r="C33" s="89">
        <f>'AEO 2022 42 Raw'!F23</f>
        <v>31.761778</v>
      </c>
      <c r="D33" s="89">
        <f>'AEO 2022 42 Raw'!G23</f>
        <v>32.199348000000001</v>
      </c>
      <c r="E33" s="89">
        <f>'AEO 2022 42 Raw'!H23</f>
        <v>32.480483999999997</v>
      </c>
      <c r="F33" s="89">
        <f>'AEO 2022 42 Raw'!I23</f>
        <v>32.520966000000001</v>
      </c>
      <c r="G33" s="89">
        <f>'AEO 2022 42 Raw'!J23</f>
        <v>32.515346999999998</v>
      </c>
      <c r="H33" s="89">
        <f>'AEO 2022 42 Raw'!K23</f>
        <v>32.511043999999998</v>
      </c>
      <c r="I33" s="89">
        <f>'AEO 2022 42 Raw'!L23</f>
        <v>32.508495000000003</v>
      </c>
      <c r="J33" s="89">
        <f>'AEO 2022 42 Raw'!M23</f>
        <v>32.506649000000003</v>
      </c>
      <c r="K33" s="89">
        <f>'AEO 2022 42 Raw'!N23</f>
        <v>32.507458</v>
      </c>
      <c r="L33" s="89">
        <f>'AEO 2022 42 Raw'!O23</f>
        <v>32.509520999999999</v>
      </c>
      <c r="M33" s="89">
        <f>'AEO 2022 42 Raw'!P23</f>
        <v>32.513283000000001</v>
      </c>
      <c r="N33" s="89">
        <f>'AEO 2022 42 Raw'!Q23</f>
        <v>32.519371</v>
      </c>
      <c r="O33" s="89">
        <f>'AEO 2022 42 Raw'!R23</f>
        <v>32.519936000000001</v>
      </c>
      <c r="P33" s="89">
        <f>'AEO 2022 42 Raw'!S23</f>
        <v>32.502453000000003</v>
      </c>
      <c r="Q33" s="89">
        <f>'AEO 2022 42 Raw'!T23</f>
        <v>32.465744000000001</v>
      </c>
      <c r="R33" s="89">
        <f>'AEO 2022 42 Raw'!U23</f>
        <v>32.439841999999999</v>
      </c>
      <c r="S33" s="89">
        <f>'AEO 2022 42 Raw'!V23</f>
        <v>32.421562000000002</v>
      </c>
      <c r="T33" s="89">
        <f>'AEO 2022 42 Raw'!W23</f>
        <v>32.427737999999998</v>
      </c>
      <c r="U33" s="89">
        <f>'AEO 2022 42 Raw'!X23</f>
        <v>32.437469</v>
      </c>
      <c r="V33" s="89">
        <f>'AEO 2022 42 Raw'!Y23</f>
        <v>32.440224000000001</v>
      </c>
      <c r="W33" s="89">
        <f>'AEO 2022 42 Raw'!Z23</f>
        <v>32.444102999999998</v>
      </c>
      <c r="X33" s="89">
        <f>'AEO 2022 42 Raw'!AA23</f>
        <v>32.445236000000001</v>
      </c>
      <c r="Y33" s="89">
        <f>'AEO 2022 42 Raw'!AB23</f>
        <v>32.447048000000002</v>
      </c>
      <c r="Z33" s="89">
        <f>'AEO 2022 42 Raw'!AC23</f>
        <v>32.447288999999998</v>
      </c>
      <c r="AA33" s="89">
        <f>'AEO 2022 42 Raw'!AD23</f>
        <v>32.446773999999998</v>
      </c>
      <c r="AB33" s="89">
        <f>'AEO 2022 42 Raw'!AE23</f>
        <v>32.454082</v>
      </c>
      <c r="AC33" s="89">
        <f>'AEO 2022 42 Raw'!AF23</f>
        <v>32.467537</v>
      </c>
      <c r="AD33" s="89">
        <f>'AEO 2022 42 Raw'!AG23</f>
        <v>32.464458</v>
      </c>
      <c r="AE33" s="89">
        <f>'AEO 2022 42 Raw'!AH23</f>
        <v>32.469158</v>
      </c>
      <c r="AF33" s="89">
        <f>'AEO 2022 42 Raw'!AI23</f>
        <v>32.467624999999998</v>
      </c>
      <c r="AG33" s="95">
        <f>'AEO 2022 42 Raw'!AJ23</f>
        <v>1E-3</v>
      </c>
    </row>
    <row r="34" spans="1:33" ht="15" customHeight="1" x14ac:dyDescent="0.25">
      <c r="A34" s="83" t="s">
        <v>1707</v>
      </c>
      <c r="B34" s="88" t="s">
        <v>1708</v>
      </c>
      <c r="C34" s="89">
        <f>'AEO 2022 42 Raw'!F24</f>
        <v>27.149215999999999</v>
      </c>
      <c r="D34" s="89">
        <f>'AEO 2022 42 Raw'!G24</f>
        <v>27.235987000000002</v>
      </c>
      <c r="E34" s="89">
        <f>'AEO 2022 42 Raw'!H24</f>
        <v>27.277664000000001</v>
      </c>
      <c r="F34" s="89">
        <f>'AEO 2022 42 Raw'!I24</f>
        <v>27.310286999999999</v>
      </c>
      <c r="G34" s="89">
        <f>'AEO 2022 42 Raw'!J24</f>
        <v>27.336292</v>
      </c>
      <c r="H34" s="89">
        <f>'AEO 2022 42 Raw'!K24</f>
        <v>27.330904</v>
      </c>
      <c r="I34" s="89">
        <f>'AEO 2022 42 Raw'!L24</f>
        <v>27.331562000000002</v>
      </c>
      <c r="J34" s="89">
        <f>'AEO 2022 42 Raw'!M24</f>
        <v>27.336285</v>
      </c>
      <c r="K34" s="89">
        <f>'AEO 2022 42 Raw'!N24</f>
        <v>27.330618000000001</v>
      </c>
      <c r="L34" s="89">
        <f>'AEO 2022 42 Raw'!O24</f>
        <v>27.327696</v>
      </c>
      <c r="M34" s="89">
        <f>'AEO 2022 42 Raw'!P24</f>
        <v>27.326989999999999</v>
      </c>
      <c r="N34" s="89">
        <f>'AEO 2022 42 Raw'!Q24</f>
        <v>27.333646999999999</v>
      </c>
      <c r="O34" s="89">
        <f>'AEO 2022 42 Raw'!R24</f>
        <v>27.337980000000002</v>
      </c>
      <c r="P34" s="89">
        <f>'AEO 2022 42 Raw'!S24</f>
        <v>27.341881000000001</v>
      </c>
      <c r="Q34" s="89">
        <f>'AEO 2022 42 Raw'!T24</f>
        <v>27.345711000000001</v>
      </c>
      <c r="R34" s="89">
        <f>'AEO 2022 42 Raw'!U24</f>
        <v>27.342876</v>
      </c>
      <c r="S34" s="89">
        <f>'AEO 2022 42 Raw'!V24</f>
        <v>27.341159999999999</v>
      </c>
      <c r="T34" s="89">
        <f>'AEO 2022 42 Raw'!W24</f>
        <v>27.335149999999999</v>
      </c>
      <c r="U34" s="89">
        <f>'AEO 2022 42 Raw'!X24</f>
        <v>27.327925</v>
      </c>
      <c r="V34" s="89">
        <f>'AEO 2022 42 Raw'!Y24</f>
        <v>27.325298</v>
      </c>
      <c r="W34" s="89">
        <f>'AEO 2022 42 Raw'!Z24</f>
        <v>27.320833</v>
      </c>
      <c r="X34" s="89">
        <f>'AEO 2022 42 Raw'!AA24</f>
        <v>27.315809000000002</v>
      </c>
      <c r="Y34" s="89">
        <f>'AEO 2022 42 Raw'!AB24</f>
        <v>27.310010999999999</v>
      </c>
      <c r="Z34" s="89">
        <f>'AEO 2022 42 Raw'!AC24</f>
        <v>27.304068000000001</v>
      </c>
      <c r="AA34" s="89">
        <f>'AEO 2022 42 Raw'!AD24</f>
        <v>27.297342</v>
      </c>
      <c r="AB34" s="89">
        <f>'AEO 2022 42 Raw'!AE24</f>
        <v>27.290707000000001</v>
      </c>
      <c r="AC34" s="89">
        <f>'AEO 2022 42 Raw'!AF24</f>
        <v>27.283978999999999</v>
      </c>
      <c r="AD34" s="89">
        <f>'AEO 2022 42 Raw'!AG24</f>
        <v>27.276522</v>
      </c>
      <c r="AE34" s="89">
        <f>'AEO 2022 42 Raw'!AH24</f>
        <v>27.269971999999999</v>
      </c>
      <c r="AF34" s="89">
        <f>'AEO 2022 42 Raw'!AI24</f>
        <v>27.260731</v>
      </c>
      <c r="AG34" s="95">
        <f>'AEO 2022 42 Raw'!AJ24</f>
        <v>0</v>
      </c>
    </row>
    <row r="35" spans="1:33" ht="15" customHeight="1" x14ac:dyDescent="0.25">
      <c r="A35" s="83" t="s">
        <v>1709</v>
      </c>
      <c r="B35" s="88" t="s">
        <v>1710</v>
      </c>
      <c r="C35" s="89">
        <f>'AEO 2022 42 Raw'!F25</f>
        <v>24.255231999999999</v>
      </c>
      <c r="D35" s="89">
        <f>'AEO 2022 42 Raw'!G25</f>
        <v>24.774356999999998</v>
      </c>
      <c r="E35" s="89">
        <f>'AEO 2022 42 Raw'!H25</f>
        <v>25.224422000000001</v>
      </c>
      <c r="F35" s="89">
        <f>'AEO 2022 42 Raw'!I25</f>
        <v>25.693276999999998</v>
      </c>
      <c r="G35" s="89">
        <f>'AEO 2022 42 Raw'!J25</f>
        <v>25.703645999999999</v>
      </c>
      <c r="H35" s="89">
        <f>'AEO 2022 42 Raw'!K25</f>
        <v>25.731511999999999</v>
      </c>
      <c r="I35" s="89">
        <f>'AEO 2022 42 Raw'!L25</f>
        <v>25.772333</v>
      </c>
      <c r="J35" s="89">
        <f>'AEO 2022 42 Raw'!M25</f>
        <v>25.822666000000002</v>
      </c>
      <c r="K35" s="89">
        <f>'AEO 2022 42 Raw'!N25</f>
        <v>25.838448</v>
      </c>
      <c r="L35" s="89">
        <f>'AEO 2022 42 Raw'!O25</f>
        <v>25.843980999999999</v>
      </c>
      <c r="M35" s="89">
        <f>'AEO 2022 42 Raw'!P25</f>
        <v>25.851033999999999</v>
      </c>
      <c r="N35" s="89">
        <f>'AEO 2022 42 Raw'!Q25</f>
        <v>25.864553000000001</v>
      </c>
      <c r="O35" s="89">
        <f>'AEO 2022 42 Raw'!R25</f>
        <v>25.882929000000001</v>
      </c>
      <c r="P35" s="89">
        <f>'AEO 2022 42 Raw'!S25</f>
        <v>25.898817000000001</v>
      </c>
      <c r="Q35" s="89">
        <f>'AEO 2022 42 Raw'!T25</f>
        <v>25.939288999999999</v>
      </c>
      <c r="R35" s="89">
        <f>'AEO 2022 42 Raw'!U25</f>
        <v>25.99399</v>
      </c>
      <c r="S35" s="89">
        <f>'AEO 2022 42 Raw'!V25</f>
        <v>26.068569</v>
      </c>
      <c r="T35" s="89">
        <f>'AEO 2022 42 Raw'!W25</f>
        <v>26.115265000000001</v>
      </c>
      <c r="U35" s="89">
        <f>'AEO 2022 42 Raw'!X25</f>
        <v>26.170832000000001</v>
      </c>
      <c r="V35" s="89">
        <f>'AEO 2022 42 Raw'!Y25</f>
        <v>26.172411</v>
      </c>
      <c r="W35" s="89">
        <f>'AEO 2022 42 Raw'!Z25</f>
        <v>26.177671</v>
      </c>
      <c r="X35" s="89">
        <f>'AEO 2022 42 Raw'!AA25</f>
        <v>26.180651000000001</v>
      </c>
      <c r="Y35" s="89">
        <f>'AEO 2022 42 Raw'!AB25</f>
        <v>26.214607000000001</v>
      </c>
      <c r="Z35" s="89">
        <f>'AEO 2022 42 Raw'!AC25</f>
        <v>26.233962999999999</v>
      </c>
      <c r="AA35" s="89">
        <f>'AEO 2022 42 Raw'!AD25</f>
        <v>26.253387</v>
      </c>
      <c r="AB35" s="89">
        <f>'AEO 2022 42 Raw'!AE25</f>
        <v>26.277560999999999</v>
      </c>
      <c r="AC35" s="89">
        <f>'AEO 2022 42 Raw'!AF25</f>
        <v>26.282458999999999</v>
      </c>
      <c r="AD35" s="89">
        <f>'AEO 2022 42 Raw'!AG25</f>
        <v>26.274460000000001</v>
      </c>
      <c r="AE35" s="89">
        <f>'AEO 2022 42 Raw'!AH25</f>
        <v>26.262042999999998</v>
      </c>
      <c r="AF35" s="89">
        <f>'AEO 2022 42 Raw'!AI25</f>
        <v>26.249319</v>
      </c>
      <c r="AG35" s="95">
        <f>'AEO 2022 42 Raw'!AJ25</f>
        <v>3.0000000000000001E-3</v>
      </c>
    </row>
    <row r="36" spans="1:33" ht="15" customHeight="1" x14ac:dyDescent="0.25">
      <c r="A36" s="83" t="s">
        <v>1711</v>
      </c>
      <c r="B36" s="88" t="s">
        <v>1691</v>
      </c>
      <c r="C36" s="89">
        <f>'AEO 2022 42 Raw'!F26</f>
        <v>38.824818</v>
      </c>
      <c r="D36" s="89">
        <f>'AEO 2022 42 Raw'!G26</f>
        <v>39.333702000000002</v>
      </c>
      <c r="E36" s="89">
        <f>'AEO 2022 42 Raw'!H26</f>
        <v>39.614108999999999</v>
      </c>
      <c r="F36" s="89">
        <f>'AEO 2022 42 Raw'!I26</f>
        <v>39.871634999999998</v>
      </c>
      <c r="G36" s="89">
        <f>'AEO 2022 42 Raw'!J26</f>
        <v>39.871673999999999</v>
      </c>
      <c r="H36" s="89">
        <f>'AEO 2022 42 Raw'!K26</f>
        <v>39.873493000000003</v>
      </c>
      <c r="I36" s="89">
        <f>'AEO 2022 42 Raw'!L26</f>
        <v>39.916843</v>
      </c>
      <c r="J36" s="89">
        <f>'AEO 2022 42 Raw'!M26</f>
        <v>39.951861999999998</v>
      </c>
      <c r="K36" s="89">
        <f>'AEO 2022 42 Raw'!N26</f>
        <v>39.958537999999997</v>
      </c>
      <c r="L36" s="89">
        <f>'AEO 2022 42 Raw'!O26</f>
        <v>39.956547</v>
      </c>
      <c r="M36" s="89">
        <f>'AEO 2022 42 Raw'!P26</f>
        <v>39.956955000000001</v>
      </c>
      <c r="N36" s="89">
        <f>'AEO 2022 42 Raw'!Q26</f>
        <v>39.974434000000002</v>
      </c>
      <c r="O36" s="89">
        <f>'AEO 2022 42 Raw'!R26</f>
        <v>39.975417999999998</v>
      </c>
      <c r="P36" s="89">
        <f>'AEO 2022 42 Raw'!S26</f>
        <v>39.976664999999997</v>
      </c>
      <c r="Q36" s="89">
        <f>'AEO 2022 42 Raw'!T26</f>
        <v>39.987492000000003</v>
      </c>
      <c r="R36" s="89">
        <f>'AEO 2022 42 Raw'!U26</f>
        <v>39.996127999999999</v>
      </c>
      <c r="S36" s="89">
        <f>'AEO 2022 42 Raw'!V26</f>
        <v>40.011417000000002</v>
      </c>
      <c r="T36" s="89">
        <f>'AEO 2022 42 Raw'!W26</f>
        <v>40.009472000000002</v>
      </c>
      <c r="U36" s="89">
        <f>'AEO 2022 42 Raw'!X26</f>
        <v>39.994307999999997</v>
      </c>
      <c r="V36" s="89">
        <f>'AEO 2022 42 Raw'!Y26</f>
        <v>39.976143</v>
      </c>
      <c r="W36" s="89">
        <f>'AEO 2022 42 Raw'!Z26</f>
        <v>39.959724000000001</v>
      </c>
      <c r="X36" s="89">
        <f>'AEO 2022 42 Raw'!AA26</f>
        <v>39.936976999999999</v>
      </c>
      <c r="Y36" s="89">
        <f>'AEO 2022 42 Raw'!AB26</f>
        <v>39.918568</v>
      </c>
      <c r="Z36" s="89">
        <f>'AEO 2022 42 Raw'!AC26</f>
        <v>39.894238000000001</v>
      </c>
      <c r="AA36" s="89">
        <f>'AEO 2022 42 Raw'!AD26</f>
        <v>39.863953000000002</v>
      </c>
      <c r="AB36" s="89">
        <f>'AEO 2022 42 Raw'!AE26</f>
        <v>39.834350999999998</v>
      </c>
      <c r="AC36" s="89">
        <f>'AEO 2022 42 Raw'!AF26</f>
        <v>39.806117999999998</v>
      </c>
      <c r="AD36" s="89">
        <f>'AEO 2022 42 Raw'!AG26</f>
        <v>39.770721000000002</v>
      </c>
      <c r="AE36" s="89">
        <f>'AEO 2022 42 Raw'!AH26</f>
        <v>39.737892000000002</v>
      </c>
      <c r="AF36" s="89">
        <f>'AEO 2022 42 Raw'!AI26</f>
        <v>39.692822</v>
      </c>
      <c r="AG36" s="95">
        <f>'AEO 2022 42 Raw'!AJ26</f>
        <v>1E-3</v>
      </c>
    </row>
    <row r="37" spans="1:33" ht="15" customHeight="1" x14ac:dyDescent="0.25">
      <c r="A37" s="83" t="s">
        <v>1712</v>
      </c>
      <c r="B37" s="88" t="s">
        <v>1693</v>
      </c>
      <c r="C37" s="89">
        <f>'AEO 2022 42 Raw'!F27</f>
        <v>32.318824999999997</v>
      </c>
      <c r="D37" s="89">
        <f>'AEO 2022 42 Raw'!G27</f>
        <v>32.887912999999998</v>
      </c>
      <c r="E37" s="89">
        <f>'AEO 2022 42 Raw'!H27</f>
        <v>33.036118000000002</v>
      </c>
      <c r="F37" s="89">
        <f>'AEO 2022 42 Raw'!I27</f>
        <v>33.251483999999998</v>
      </c>
      <c r="G37" s="89">
        <f>'AEO 2022 42 Raw'!J27</f>
        <v>33.282772000000001</v>
      </c>
      <c r="H37" s="89">
        <f>'AEO 2022 42 Raw'!K27</f>
        <v>33.317574</v>
      </c>
      <c r="I37" s="89">
        <f>'AEO 2022 42 Raw'!L27</f>
        <v>33.353282999999998</v>
      </c>
      <c r="J37" s="89">
        <f>'AEO 2022 42 Raw'!M27</f>
        <v>33.380015999999998</v>
      </c>
      <c r="K37" s="89">
        <f>'AEO 2022 42 Raw'!N27</f>
        <v>33.376392000000003</v>
      </c>
      <c r="L37" s="89">
        <f>'AEO 2022 42 Raw'!O27</f>
        <v>33.366135</v>
      </c>
      <c r="M37" s="89">
        <f>'AEO 2022 42 Raw'!P27</f>
        <v>33.353198999999996</v>
      </c>
      <c r="N37" s="89">
        <f>'AEO 2022 42 Raw'!Q27</f>
        <v>33.353045999999999</v>
      </c>
      <c r="O37" s="89">
        <f>'AEO 2022 42 Raw'!R27</f>
        <v>33.337955000000001</v>
      </c>
      <c r="P37" s="89">
        <f>'AEO 2022 42 Raw'!S27</f>
        <v>33.318043000000003</v>
      </c>
      <c r="Q37" s="89">
        <f>'AEO 2022 42 Raw'!T27</f>
        <v>33.287078999999999</v>
      </c>
      <c r="R37" s="89">
        <f>'AEO 2022 42 Raw'!U27</f>
        <v>33.269733000000002</v>
      </c>
      <c r="S37" s="89">
        <f>'AEO 2022 42 Raw'!V27</f>
        <v>33.249057999999998</v>
      </c>
      <c r="T37" s="89">
        <f>'AEO 2022 42 Raw'!W27</f>
        <v>33.227001000000001</v>
      </c>
      <c r="U37" s="89">
        <f>'AEO 2022 42 Raw'!X27</f>
        <v>33.197056000000003</v>
      </c>
      <c r="V37" s="89">
        <f>'AEO 2022 42 Raw'!Y27</f>
        <v>33.181938000000002</v>
      </c>
      <c r="W37" s="89">
        <f>'AEO 2022 42 Raw'!Z27</f>
        <v>33.159008</v>
      </c>
      <c r="X37" s="89">
        <f>'AEO 2022 42 Raw'!AA27</f>
        <v>33.137695000000001</v>
      </c>
      <c r="Y37" s="89">
        <f>'AEO 2022 42 Raw'!AB27</f>
        <v>33.118141000000001</v>
      </c>
      <c r="Z37" s="89">
        <f>'AEO 2022 42 Raw'!AC27</f>
        <v>33.094582000000003</v>
      </c>
      <c r="AA37" s="89">
        <f>'AEO 2022 42 Raw'!AD27</f>
        <v>33.066443999999997</v>
      </c>
      <c r="AB37" s="89">
        <f>'AEO 2022 42 Raw'!AE27</f>
        <v>33.038933</v>
      </c>
      <c r="AC37" s="89">
        <f>'AEO 2022 42 Raw'!AF27</f>
        <v>33.011355999999999</v>
      </c>
      <c r="AD37" s="89">
        <f>'AEO 2022 42 Raw'!AG27</f>
        <v>32.979691000000003</v>
      </c>
      <c r="AE37" s="89">
        <f>'AEO 2022 42 Raw'!AH27</f>
        <v>32.949275999999998</v>
      </c>
      <c r="AF37" s="89">
        <f>'AEO 2022 42 Raw'!AI27</f>
        <v>32.908447000000002</v>
      </c>
      <c r="AG37" s="95">
        <f>'AEO 2022 42 Raw'!AJ27</f>
        <v>1E-3</v>
      </c>
    </row>
    <row r="38" spans="1:33" ht="15" customHeight="1" x14ac:dyDescent="0.25">
      <c r="A38" s="83" t="s">
        <v>1713</v>
      </c>
      <c r="B38" s="88" t="s">
        <v>1714</v>
      </c>
      <c r="C38" s="89">
        <f>'AEO 2022 42 Raw'!F28</f>
        <v>31.041903999999999</v>
      </c>
      <c r="D38" s="89">
        <f>'AEO 2022 42 Raw'!G28</f>
        <v>31.443404999999998</v>
      </c>
      <c r="E38" s="89">
        <f>'AEO 2022 42 Raw'!H28</f>
        <v>31.695049000000001</v>
      </c>
      <c r="F38" s="89">
        <f>'AEO 2022 42 Raw'!I28</f>
        <v>31.977672999999999</v>
      </c>
      <c r="G38" s="89">
        <f>'AEO 2022 42 Raw'!J28</f>
        <v>32.027157000000003</v>
      </c>
      <c r="H38" s="89">
        <f>'AEO 2022 42 Raw'!K28</f>
        <v>32.078113999999999</v>
      </c>
      <c r="I38" s="89">
        <f>'AEO 2022 42 Raw'!L28</f>
        <v>32.130299000000001</v>
      </c>
      <c r="J38" s="89">
        <f>'AEO 2022 42 Raw'!M28</f>
        <v>32.180748000000001</v>
      </c>
      <c r="K38" s="89">
        <f>'AEO 2022 42 Raw'!N28</f>
        <v>32.198048</v>
      </c>
      <c r="L38" s="89">
        <f>'AEO 2022 42 Raw'!O28</f>
        <v>32.200370999999997</v>
      </c>
      <c r="M38" s="89">
        <f>'AEO 2022 42 Raw'!P28</f>
        <v>32.198677000000004</v>
      </c>
      <c r="N38" s="89">
        <f>'AEO 2022 42 Raw'!Q28</f>
        <v>32.196826999999999</v>
      </c>
      <c r="O38" s="89">
        <f>'AEO 2022 42 Raw'!R28</f>
        <v>32.189219999999999</v>
      </c>
      <c r="P38" s="89">
        <f>'AEO 2022 42 Raw'!S28</f>
        <v>32.177177</v>
      </c>
      <c r="Q38" s="89">
        <f>'AEO 2022 42 Raw'!T28</f>
        <v>32.165134000000002</v>
      </c>
      <c r="R38" s="89">
        <f>'AEO 2022 42 Raw'!U28</f>
        <v>32.161278000000003</v>
      </c>
      <c r="S38" s="89">
        <f>'AEO 2022 42 Raw'!V28</f>
        <v>32.156677000000002</v>
      </c>
      <c r="T38" s="89">
        <f>'AEO 2022 42 Raw'!W28</f>
        <v>32.147060000000003</v>
      </c>
      <c r="U38" s="89">
        <f>'AEO 2022 42 Raw'!X28</f>
        <v>32.139083999999997</v>
      </c>
      <c r="V38" s="89">
        <f>'AEO 2022 42 Raw'!Y28</f>
        <v>32.123936</v>
      </c>
      <c r="W38" s="89">
        <f>'AEO 2022 42 Raw'!Z28</f>
        <v>32.106181999999997</v>
      </c>
      <c r="X38" s="89">
        <f>'AEO 2022 42 Raw'!AA28</f>
        <v>32.089447</v>
      </c>
      <c r="Y38" s="89">
        <f>'AEO 2022 42 Raw'!AB28</f>
        <v>32.080513000000003</v>
      </c>
      <c r="Z38" s="89">
        <f>'AEO 2022 42 Raw'!AC28</f>
        <v>32.060946999999999</v>
      </c>
      <c r="AA38" s="89">
        <f>'AEO 2022 42 Raw'!AD28</f>
        <v>32.039253000000002</v>
      </c>
      <c r="AB38" s="89">
        <f>'AEO 2022 42 Raw'!AE28</f>
        <v>32.018211000000001</v>
      </c>
      <c r="AC38" s="89">
        <f>'AEO 2022 42 Raw'!AF28</f>
        <v>31.995937000000001</v>
      </c>
      <c r="AD38" s="89">
        <f>'AEO 2022 42 Raw'!AG28</f>
        <v>31.971909</v>
      </c>
      <c r="AE38" s="89">
        <f>'AEO 2022 42 Raw'!AH28</f>
        <v>31.947645000000001</v>
      </c>
      <c r="AF38" s="89">
        <f>'AEO 2022 42 Raw'!AI28</f>
        <v>31.9177</v>
      </c>
      <c r="AG38" s="95">
        <f>'AEO 2022 42 Raw'!AJ28</f>
        <v>1E-3</v>
      </c>
    </row>
    <row r="39" spans="1:33" ht="12" customHeight="1" x14ac:dyDescent="0.25">
      <c r="A39" s="83" t="s">
        <v>1715</v>
      </c>
      <c r="B39" s="88" t="s">
        <v>1716</v>
      </c>
      <c r="C39" s="89">
        <f>'AEO 2022 42 Raw'!F29</f>
        <v>25.310265999999999</v>
      </c>
      <c r="D39" s="89">
        <f>'AEO 2022 42 Raw'!G29</f>
        <v>25.637632</v>
      </c>
      <c r="E39" s="89">
        <f>'AEO 2022 42 Raw'!H29</f>
        <v>25.842813</v>
      </c>
      <c r="F39" s="89">
        <f>'AEO 2022 42 Raw'!I29</f>
        <v>26.073252</v>
      </c>
      <c r="G39" s="89">
        <f>'AEO 2022 42 Raw'!J29</f>
        <v>26.113600000000002</v>
      </c>
      <c r="H39" s="89">
        <f>'AEO 2022 42 Raw'!K29</f>
        <v>26.155148000000001</v>
      </c>
      <c r="I39" s="89">
        <f>'AEO 2022 42 Raw'!L29</f>
        <v>26.197697000000002</v>
      </c>
      <c r="J39" s="89">
        <f>'AEO 2022 42 Raw'!M29</f>
        <v>26.238831999999999</v>
      </c>
      <c r="K39" s="89">
        <f>'AEO 2022 42 Raw'!N29</f>
        <v>26.252936999999999</v>
      </c>
      <c r="L39" s="89">
        <f>'AEO 2022 42 Raw'!O29</f>
        <v>26.254830999999999</v>
      </c>
      <c r="M39" s="89">
        <f>'AEO 2022 42 Raw'!P29</f>
        <v>26.253450000000001</v>
      </c>
      <c r="N39" s="89">
        <f>'AEO 2022 42 Raw'!Q29</f>
        <v>26.251942</v>
      </c>
      <c r="O39" s="89">
        <f>'AEO 2022 42 Raw'!R29</f>
        <v>26.245739</v>
      </c>
      <c r="P39" s="89">
        <f>'AEO 2022 42 Raw'!S29</f>
        <v>26.23592</v>
      </c>
      <c r="Q39" s="89">
        <f>'AEO 2022 42 Raw'!T29</f>
        <v>26.226101</v>
      </c>
      <c r="R39" s="89">
        <f>'AEO 2022 42 Raw'!U29</f>
        <v>26.222956</v>
      </c>
      <c r="S39" s="89">
        <f>'AEO 2022 42 Raw'!V29</f>
        <v>26.219206</v>
      </c>
      <c r="T39" s="89">
        <f>'AEO 2022 42 Raw'!W29</f>
        <v>26.211365000000001</v>
      </c>
      <c r="U39" s="89">
        <f>'AEO 2022 42 Raw'!X29</f>
        <v>26.204861000000001</v>
      </c>
      <c r="V39" s="89">
        <f>'AEO 2022 42 Raw'!Y29</f>
        <v>26.192509000000001</v>
      </c>
      <c r="W39" s="89">
        <f>'AEO 2022 42 Raw'!Z29</f>
        <v>26.178034</v>
      </c>
      <c r="X39" s="89">
        <f>'AEO 2022 42 Raw'!AA29</f>
        <v>26.164389</v>
      </c>
      <c r="Y39" s="89">
        <f>'AEO 2022 42 Raw'!AB29</f>
        <v>26.157104</v>
      </c>
      <c r="Z39" s="89">
        <f>'AEO 2022 42 Raw'!AC29</f>
        <v>26.141151000000001</v>
      </c>
      <c r="AA39" s="89">
        <f>'AEO 2022 42 Raw'!AD29</f>
        <v>26.123463000000001</v>
      </c>
      <c r="AB39" s="89">
        <f>'AEO 2022 42 Raw'!AE29</f>
        <v>26.106306</v>
      </c>
      <c r="AC39" s="89">
        <f>'AEO 2022 42 Raw'!AF29</f>
        <v>26.088144</v>
      </c>
      <c r="AD39" s="89">
        <f>'AEO 2022 42 Raw'!AG29</f>
        <v>26.068552</v>
      </c>
      <c r="AE39" s="89">
        <f>'AEO 2022 42 Raw'!AH29</f>
        <v>26.048769</v>
      </c>
      <c r="AF39" s="89">
        <f>'AEO 2022 42 Raw'!AI29</f>
        <v>26.024353000000001</v>
      </c>
      <c r="AG39" s="95">
        <f>'AEO 2022 42 Raw'!AJ29</f>
        <v>1E-3</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1717</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A42" s="83" t="s">
        <v>1718</v>
      </c>
      <c r="B42" s="88" t="s">
        <v>1719</v>
      </c>
      <c r="C42" s="89">
        <f>'AEO 2022 42 Raw'!F31</f>
        <v>0.81661499999999998</v>
      </c>
      <c r="D42" s="89">
        <f>'AEO 2022 42 Raw'!G31</f>
        <v>0.81661499999999998</v>
      </c>
      <c r="E42" s="89">
        <f>'AEO 2022 42 Raw'!H31</f>
        <v>0.81661499999999998</v>
      </c>
      <c r="F42" s="89">
        <f>'AEO 2022 42 Raw'!I31</f>
        <v>0.81661499999999998</v>
      </c>
      <c r="G42" s="89">
        <f>'AEO 2022 42 Raw'!J31</f>
        <v>0.81661499999999998</v>
      </c>
      <c r="H42" s="89">
        <f>'AEO 2022 42 Raw'!K31</f>
        <v>0.81661499999999998</v>
      </c>
      <c r="I42" s="89">
        <f>'AEO 2022 42 Raw'!L31</f>
        <v>0.81661499999999998</v>
      </c>
      <c r="J42" s="89">
        <f>'AEO 2022 42 Raw'!M31</f>
        <v>0.81661499999999998</v>
      </c>
      <c r="K42" s="89">
        <f>'AEO 2022 42 Raw'!N31</f>
        <v>0.81661499999999998</v>
      </c>
      <c r="L42" s="89">
        <f>'AEO 2022 42 Raw'!O31</f>
        <v>0.81661499999999998</v>
      </c>
      <c r="M42" s="89">
        <f>'AEO 2022 42 Raw'!P31</f>
        <v>0.81661499999999998</v>
      </c>
      <c r="N42" s="89">
        <f>'AEO 2022 42 Raw'!Q31</f>
        <v>0.81661499999999998</v>
      </c>
      <c r="O42" s="89">
        <f>'AEO 2022 42 Raw'!R31</f>
        <v>0.81661499999999998</v>
      </c>
      <c r="P42" s="89">
        <f>'AEO 2022 42 Raw'!S31</f>
        <v>0.81661499999999998</v>
      </c>
      <c r="Q42" s="89">
        <f>'AEO 2022 42 Raw'!T31</f>
        <v>0.81661499999999998</v>
      </c>
      <c r="R42" s="89">
        <f>'AEO 2022 42 Raw'!U31</f>
        <v>0.81661499999999998</v>
      </c>
      <c r="S42" s="89">
        <f>'AEO 2022 42 Raw'!V31</f>
        <v>0.81661499999999998</v>
      </c>
      <c r="T42" s="89">
        <f>'AEO 2022 42 Raw'!W31</f>
        <v>0.81661499999999998</v>
      </c>
      <c r="U42" s="89">
        <f>'AEO 2022 42 Raw'!X31</f>
        <v>0.81661499999999998</v>
      </c>
      <c r="V42" s="89">
        <f>'AEO 2022 42 Raw'!Y31</f>
        <v>0.81661499999999998</v>
      </c>
      <c r="W42" s="89">
        <f>'AEO 2022 42 Raw'!Z31</f>
        <v>0.81661499999999998</v>
      </c>
      <c r="X42" s="89">
        <f>'AEO 2022 42 Raw'!AA31</f>
        <v>0.81661499999999998</v>
      </c>
      <c r="Y42" s="89">
        <f>'AEO 2022 42 Raw'!AB31</f>
        <v>0.81661499999999998</v>
      </c>
      <c r="Z42" s="89">
        <f>'AEO 2022 42 Raw'!AC31</f>
        <v>0.81661499999999998</v>
      </c>
      <c r="AA42" s="89">
        <f>'AEO 2022 42 Raw'!AD31</f>
        <v>0.81661499999999998</v>
      </c>
      <c r="AB42" s="89">
        <f>'AEO 2022 42 Raw'!AE31</f>
        <v>0.81661499999999998</v>
      </c>
      <c r="AC42" s="89">
        <f>'AEO 2022 42 Raw'!AF31</f>
        <v>0.81661499999999998</v>
      </c>
      <c r="AD42" s="89">
        <f>'AEO 2022 42 Raw'!AG31</f>
        <v>0.81661499999999998</v>
      </c>
      <c r="AE42" s="89">
        <f>'AEO 2022 42 Raw'!AH31</f>
        <v>0.81661499999999998</v>
      </c>
      <c r="AF42" s="89">
        <f>'AEO 2022 42 Raw'!AI31</f>
        <v>0.81661499999999998</v>
      </c>
      <c r="AG42" s="95">
        <f>'AEO 2022 42 Raw'!AJ31</f>
        <v>0</v>
      </c>
    </row>
    <row r="43" spans="1:33" ht="12" customHeight="1" x14ac:dyDescent="0.25">
      <c r="A43" s="83" t="s">
        <v>1720</v>
      </c>
      <c r="B43" s="88" t="s">
        <v>1721</v>
      </c>
      <c r="C43" s="89">
        <f>'AEO 2022 42 Raw'!F32</f>
        <v>0.81535800000000003</v>
      </c>
      <c r="D43" s="89">
        <f>'AEO 2022 42 Raw'!G32</f>
        <v>0.81535800000000003</v>
      </c>
      <c r="E43" s="89">
        <f>'AEO 2022 42 Raw'!H32</f>
        <v>0.81535800000000003</v>
      </c>
      <c r="F43" s="89">
        <f>'AEO 2022 42 Raw'!I32</f>
        <v>0.81535800000000003</v>
      </c>
      <c r="G43" s="89">
        <f>'AEO 2022 42 Raw'!J32</f>
        <v>0.81535800000000003</v>
      </c>
      <c r="H43" s="89">
        <f>'AEO 2022 42 Raw'!K32</f>
        <v>0.81535800000000003</v>
      </c>
      <c r="I43" s="89">
        <f>'AEO 2022 42 Raw'!L32</f>
        <v>0.81535800000000003</v>
      </c>
      <c r="J43" s="89">
        <f>'AEO 2022 42 Raw'!M32</f>
        <v>0.81535800000000003</v>
      </c>
      <c r="K43" s="89">
        <f>'AEO 2022 42 Raw'!N32</f>
        <v>0.81535800000000003</v>
      </c>
      <c r="L43" s="89">
        <f>'AEO 2022 42 Raw'!O32</f>
        <v>0.81535800000000003</v>
      </c>
      <c r="M43" s="89">
        <f>'AEO 2022 42 Raw'!P32</f>
        <v>0.81535800000000003</v>
      </c>
      <c r="N43" s="89">
        <f>'AEO 2022 42 Raw'!Q32</f>
        <v>0.81535800000000003</v>
      </c>
      <c r="O43" s="89">
        <f>'AEO 2022 42 Raw'!R32</f>
        <v>0.81535800000000003</v>
      </c>
      <c r="P43" s="89">
        <f>'AEO 2022 42 Raw'!S32</f>
        <v>0.81535800000000003</v>
      </c>
      <c r="Q43" s="89">
        <f>'AEO 2022 42 Raw'!T32</f>
        <v>0.81535800000000003</v>
      </c>
      <c r="R43" s="89">
        <f>'AEO 2022 42 Raw'!U32</f>
        <v>0.81535800000000003</v>
      </c>
      <c r="S43" s="89">
        <f>'AEO 2022 42 Raw'!V32</f>
        <v>0.81535800000000003</v>
      </c>
      <c r="T43" s="89">
        <f>'AEO 2022 42 Raw'!W32</f>
        <v>0.81535800000000003</v>
      </c>
      <c r="U43" s="89">
        <f>'AEO 2022 42 Raw'!X32</f>
        <v>0.81535800000000003</v>
      </c>
      <c r="V43" s="89">
        <f>'AEO 2022 42 Raw'!Y32</f>
        <v>0.81535800000000003</v>
      </c>
      <c r="W43" s="89">
        <f>'AEO 2022 42 Raw'!Z32</f>
        <v>0.81535800000000003</v>
      </c>
      <c r="X43" s="89">
        <f>'AEO 2022 42 Raw'!AA32</f>
        <v>0.81535800000000003</v>
      </c>
      <c r="Y43" s="89">
        <f>'AEO 2022 42 Raw'!AB32</f>
        <v>0.81535800000000003</v>
      </c>
      <c r="Z43" s="89">
        <f>'AEO 2022 42 Raw'!AC32</f>
        <v>0.81535800000000003</v>
      </c>
      <c r="AA43" s="89">
        <f>'AEO 2022 42 Raw'!AD32</f>
        <v>0.81535800000000003</v>
      </c>
      <c r="AB43" s="89">
        <f>'AEO 2022 42 Raw'!AE32</f>
        <v>0.81535800000000003</v>
      </c>
      <c r="AC43" s="89">
        <f>'AEO 2022 42 Raw'!AF32</f>
        <v>0.81535800000000003</v>
      </c>
      <c r="AD43" s="89">
        <f>'AEO 2022 42 Raw'!AG32</f>
        <v>0.81535800000000003</v>
      </c>
      <c r="AE43" s="89">
        <f>'AEO 2022 42 Raw'!AH32</f>
        <v>0.81535800000000003</v>
      </c>
      <c r="AF43" s="89">
        <f>'AEO 2022 42 Raw'!AI32</f>
        <v>0.81535800000000003</v>
      </c>
      <c r="AG43" s="95">
        <f>'AEO 2022 42 Raw'!AJ32</f>
        <v>0</v>
      </c>
    </row>
    <row r="44" spans="1:33" ht="12" customHeight="1" x14ac:dyDescent="0.25">
      <c r="C44" s="89"/>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95"/>
    </row>
    <row r="45" spans="1:33" ht="12" customHeight="1" x14ac:dyDescent="0.25">
      <c r="B45" s="35" t="s">
        <v>1722</v>
      </c>
      <c r="C45" s="89"/>
      <c r="D45" s="89"/>
      <c r="E45" s="89"/>
      <c r="F45" s="89"/>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95"/>
    </row>
    <row r="46" spans="1:33" ht="12" customHeight="1" x14ac:dyDescent="0.25">
      <c r="B46" s="35" t="s">
        <v>1723</v>
      </c>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A47" s="83" t="s">
        <v>1724</v>
      </c>
      <c r="B47" s="88" t="s">
        <v>1679</v>
      </c>
      <c r="C47" s="89">
        <f>'AEO 2022 42 Raw'!F35</f>
        <v>36.796664999999997</v>
      </c>
      <c r="D47" s="89">
        <f>'AEO 2022 42 Raw'!G35</f>
        <v>37.285339</v>
      </c>
      <c r="E47" s="89">
        <f>'AEO 2022 42 Raw'!H35</f>
        <v>37.400348999999999</v>
      </c>
      <c r="F47" s="89">
        <f>'AEO 2022 42 Raw'!I35</f>
        <v>37.636726000000003</v>
      </c>
      <c r="G47" s="89">
        <f>'AEO 2022 42 Raw'!J35</f>
        <v>38.537250999999998</v>
      </c>
      <c r="H47" s="89">
        <f>'AEO 2022 42 Raw'!K35</f>
        <v>39.333351</v>
      </c>
      <c r="I47" s="89">
        <f>'AEO 2022 42 Raw'!L35</f>
        <v>39.602333000000002</v>
      </c>
      <c r="J47" s="89">
        <f>'AEO 2022 42 Raw'!M35</f>
        <v>39.751804</v>
      </c>
      <c r="K47" s="89">
        <f>'AEO 2022 42 Raw'!N35</f>
        <v>39.835247000000003</v>
      </c>
      <c r="L47" s="89">
        <f>'AEO 2022 42 Raw'!O35</f>
        <v>39.927753000000003</v>
      </c>
      <c r="M47" s="89">
        <f>'AEO 2022 42 Raw'!P35</f>
        <v>39.930557</v>
      </c>
      <c r="N47" s="89">
        <f>'AEO 2022 42 Raw'!Q35</f>
        <v>39.966819999999998</v>
      </c>
      <c r="O47" s="89">
        <f>'AEO 2022 42 Raw'!R35</f>
        <v>39.964188</v>
      </c>
      <c r="P47" s="89">
        <f>'AEO 2022 42 Raw'!S35</f>
        <v>39.958846999999999</v>
      </c>
      <c r="Q47" s="89">
        <f>'AEO 2022 42 Raw'!T35</f>
        <v>39.962479000000002</v>
      </c>
      <c r="R47" s="89">
        <f>'AEO 2022 42 Raw'!U35</f>
        <v>39.942115999999999</v>
      </c>
      <c r="S47" s="89">
        <f>'AEO 2022 42 Raw'!V35</f>
        <v>39.935993000000003</v>
      </c>
      <c r="T47" s="89">
        <f>'AEO 2022 42 Raw'!W35</f>
        <v>39.933681</v>
      </c>
      <c r="U47" s="89">
        <f>'AEO 2022 42 Raw'!X35</f>
        <v>39.914490000000001</v>
      </c>
      <c r="V47" s="89">
        <f>'AEO 2022 42 Raw'!Y35</f>
        <v>39.904513999999999</v>
      </c>
      <c r="W47" s="89">
        <f>'AEO 2022 42 Raw'!Z35</f>
        <v>55.280650999999999</v>
      </c>
      <c r="X47" s="89">
        <f>'AEO 2022 42 Raw'!AA35</f>
        <v>55.259602000000001</v>
      </c>
      <c r="Y47" s="89">
        <f>'AEO 2022 42 Raw'!AB35</f>
        <v>55.243347</v>
      </c>
      <c r="Z47" s="89">
        <f>'AEO 2022 42 Raw'!AC35</f>
        <v>55.217548000000001</v>
      </c>
      <c r="AA47" s="89">
        <f>'AEO 2022 42 Raw'!AD35</f>
        <v>55.185473999999999</v>
      </c>
      <c r="AB47" s="89">
        <f>'AEO 2022 42 Raw'!AE35</f>
        <v>55.155715999999998</v>
      </c>
      <c r="AC47" s="89">
        <f>'AEO 2022 42 Raw'!AF35</f>
        <v>55.121707999999998</v>
      </c>
      <c r="AD47" s="89">
        <f>'AEO 2022 42 Raw'!AG35</f>
        <v>55.082836</v>
      </c>
      <c r="AE47" s="89">
        <f>'AEO 2022 42 Raw'!AH35</f>
        <v>55.044609000000001</v>
      </c>
      <c r="AF47" s="89">
        <f>'AEO 2022 42 Raw'!AI35</f>
        <v>54.983566000000003</v>
      </c>
      <c r="AG47" s="95">
        <f>'AEO 2022 42 Raw'!AJ35</f>
        <v>1.4E-2</v>
      </c>
    </row>
    <row r="48" spans="1:33" ht="12" customHeight="1" x14ac:dyDescent="0.25">
      <c r="A48" s="83" t="s">
        <v>1725</v>
      </c>
      <c r="B48" s="88" t="s">
        <v>1681</v>
      </c>
      <c r="C48" s="89">
        <f>'AEO 2022 42 Raw'!F36</f>
        <v>60.694321000000002</v>
      </c>
      <c r="D48" s="89">
        <f>'AEO 2022 42 Raw'!G36</f>
        <v>61.373244999999997</v>
      </c>
      <c r="E48" s="89">
        <f>'AEO 2022 42 Raw'!H36</f>
        <v>60.791321000000003</v>
      </c>
      <c r="F48" s="89">
        <f>'AEO 2022 42 Raw'!I36</f>
        <v>60.866264000000001</v>
      </c>
      <c r="G48" s="89">
        <f>'AEO 2022 42 Raw'!J36</f>
        <v>62.967303999999999</v>
      </c>
      <c r="H48" s="89">
        <f>'AEO 2022 42 Raw'!K36</f>
        <v>63.937762999999997</v>
      </c>
      <c r="I48" s="89">
        <f>'AEO 2022 42 Raw'!L36</f>
        <v>64.179671999999997</v>
      </c>
      <c r="J48" s="89">
        <f>'AEO 2022 42 Raw'!M36</f>
        <v>64.123412999999999</v>
      </c>
      <c r="K48" s="89">
        <f>'AEO 2022 42 Raw'!N36</f>
        <v>64.160590999999997</v>
      </c>
      <c r="L48" s="89">
        <f>'AEO 2022 42 Raw'!O36</f>
        <v>64.535285999999999</v>
      </c>
      <c r="M48" s="89">
        <f>'AEO 2022 42 Raw'!P36</f>
        <v>64.802047999999999</v>
      </c>
      <c r="N48" s="89">
        <f>'AEO 2022 42 Raw'!Q36</f>
        <v>65.630913000000007</v>
      </c>
      <c r="O48" s="89">
        <f>'AEO 2022 42 Raw'!R36</f>
        <v>66.055983999999995</v>
      </c>
      <c r="P48" s="89">
        <f>'AEO 2022 42 Raw'!S36</f>
        <v>66.542502999999996</v>
      </c>
      <c r="Q48" s="89">
        <f>'AEO 2022 42 Raw'!T36</f>
        <v>67.095871000000002</v>
      </c>
      <c r="R48" s="89">
        <f>'AEO 2022 42 Raw'!U36</f>
        <v>67.549415999999994</v>
      </c>
      <c r="S48" s="89">
        <f>'AEO 2022 42 Raw'!V36</f>
        <v>67.979431000000005</v>
      </c>
      <c r="T48" s="89">
        <f>'AEO 2022 42 Raw'!W36</f>
        <v>68.452681999999996</v>
      </c>
      <c r="U48" s="89">
        <f>'AEO 2022 42 Raw'!X36</f>
        <v>68.830826000000002</v>
      </c>
      <c r="V48" s="89">
        <f>'AEO 2022 42 Raw'!Y36</f>
        <v>69.379395000000002</v>
      </c>
      <c r="W48" s="89">
        <f>'AEO 2022 42 Raw'!Z36</f>
        <v>69.861237000000003</v>
      </c>
      <c r="X48" s="89">
        <f>'AEO 2022 42 Raw'!AA36</f>
        <v>70.369147999999996</v>
      </c>
      <c r="Y48" s="89">
        <f>'AEO 2022 42 Raw'!AB36</f>
        <v>70.935997</v>
      </c>
      <c r="Z48" s="89">
        <f>'AEO 2022 42 Raw'!AC36</f>
        <v>71.428901999999994</v>
      </c>
      <c r="AA48" s="89">
        <f>'AEO 2022 42 Raw'!AD36</f>
        <v>71.868347</v>
      </c>
      <c r="AB48" s="89">
        <f>'AEO 2022 42 Raw'!AE36</f>
        <v>72.373733999999999</v>
      </c>
      <c r="AC48" s="89">
        <f>'AEO 2022 42 Raw'!AF36</f>
        <v>72.839545999999999</v>
      </c>
      <c r="AD48" s="89">
        <f>'AEO 2022 42 Raw'!AG36</f>
        <v>73.303939999999997</v>
      </c>
      <c r="AE48" s="89">
        <f>'AEO 2022 42 Raw'!AH36</f>
        <v>73.803214999999994</v>
      </c>
      <c r="AF48" s="89">
        <f>'AEO 2022 42 Raw'!AI36</f>
        <v>74.172340000000005</v>
      </c>
      <c r="AG48" s="95">
        <f>'AEO 2022 42 Raw'!AJ36</f>
        <v>7.0000000000000001E-3</v>
      </c>
    </row>
    <row r="49" spans="1:33" ht="12" customHeight="1" x14ac:dyDescent="0.25">
      <c r="A49" s="83" t="s">
        <v>1726</v>
      </c>
      <c r="B49" s="88" t="s">
        <v>1683</v>
      </c>
      <c r="C49" s="89">
        <f>'AEO 2022 42 Raw'!F37</f>
        <v>67.671295000000001</v>
      </c>
      <c r="D49" s="89">
        <f>'AEO 2022 42 Raw'!G37</f>
        <v>68.680603000000005</v>
      </c>
      <c r="E49" s="89">
        <f>'AEO 2022 42 Raw'!H37</f>
        <v>68.621864000000002</v>
      </c>
      <c r="F49" s="89">
        <f>'AEO 2022 42 Raw'!I37</f>
        <v>68.782332999999994</v>
      </c>
      <c r="G49" s="89">
        <f>'AEO 2022 42 Raw'!J37</f>
        <v>70.553534999999997</v>
      </c>
      <c r="H49" s="89">
        <f>'AEO 2022 42 Raw'!K37</f>
        <v>71.183555999999996</v>
      </c>
      <c r="I49" s="89">
        <f>'AEO 2022 42 Raw'!L37</f>
        <v>71.085480000000004</v>
      </c>
      <c r="J49" s="89">
        <f>'AEO 2022 42 Raw'!M37</f>
        <v>70.963875000000002</v>
      </c>
      <c r="K49" s="89">
        <f>'AEO 2022 42 Raw'!N37</f>
        <v>70.949241999999998</v>
      </c>
      <c r="L49" s="89">
        <f>'AEO 2022 42 Raw'!O37</f>
        <v>71.174216999999999</v>
      </c>
      <c r="M49" s="89">
        <f>'AEO 2022 42 Raw'!P37</f>
        <v>71.316597000000002</v>
      </c>
      <c r="N49" s="89">
        <f>'AEO 2022 42 Raw'!Q37</f>
        <v>71.895447000000004</v>
      </c>
      <c r="O49" s="89">
        <f>'AEO 2022 42 Raw'!R37</f>
        <v>72.139908000000005</v>
      </c>
      <c r="P49" s="89">
        <f>'AEO 2022 42 Raw'!S37</f>
        <v>72.442504999999997</v>
      </c>
      <c r="Q49" s="89">
        <f>'AEO 2022 42 Raw'!T37</f>
        <v>72.814873000000006</v>
      </c>
      <c r="R49" s="89">
        <f>'AEO 2022 42 Raw'!U37</f>
        <v>73.121750000000006</v>
      </c>
      <c r="S49" s="89">
        <f>'AEO 2022 42 Raw'!V37</f>
        <v>73.433228</v>
      </c>
      <c r="T49" s="89">
        <f>'AEO 2022 42 Raw'!W37</f>
        <v>73.765709000000001</v>
      </c>
      <c r="U49" s="89">
        <f>'AEO 2022 42 Raw'!X37</f>
        <v>74.026702999999998</v>
      </c>
      <c r="V49" s="89">
        <f>'AEO 2022 42 Raw'!Y37</f>
        <v>74.383026000000001</v>
      </c>
      <c r="W49" s="89">
        <f>'AEO 2022 42 Raw'!Z37</f>
        <v>74.704734999999999</v>
      </c>
      <c r="X49" s="89">
        <f>'AEO 2022 42 Raw'!AA37</f>
        <v>75.037895000000006</v>
      </c>
      <c r="Y49" s="89">
        <f>'AEO 2022 42 Raw'!AB37</f>
        <v>75.420647000000002</v>
      </c>
      <c r="Z49" s="89">
        <f>'AEO 2022 42 Raw'!AC37</f>
        <v>75.749245000000002</v>
      </c>
      <c r="AA49" s="89">
        <f>'AEO 2022 42 Raw'!AD37</f>
        <v>76.041306000000006</v>
      </c>
      <c r="AB49" s="89">
        <f>'AEO 2022 42 Raw'!AE37</f>
        <v>76.382735999999994</v>
      </c>
      <c r="AC49" s="89">
        <f>'AEO 2022 42 Raw'!AF37</f>
        <v>76.699241999999998</v>
      </c>
      <c r="AD49" s="89">
        <f>'AEO 2022 42 Raw'!AG37</f>
        <v>77.007667999999995</v>
      </c>
      <c r="AE49" s="89">
        <f>'AEO 2022 42 Raw'!AH37</f>
        <v>77.338759999999994</v>
      </c>
      <c r="AF49" s="89">
        <f>'AEO 2022 42 Raw'!AI37</f>
        <v>77.581703000000005</v>
      </c>
      <c r="AG49" s="95">
        <f>'AEO 2022 42 Raw'!AJ37</f>
        <v>5.0000000000000001E-3</v>
      </c>
    </row>
    <row r="50" spans="1:33" ht="15" customHeight="1" x14ac:dyDescent="0.25">
      <c r="A50" s="83" t="s">
        <v>1727</v>
      </c>
      <c r="B50" s="88" t="s">
        <v>1685</v>
      </c>
      <c r="C50" s="89">
        <f>'AEO 2022 42 Raw'!F38</f>
        <v>80.285392999999999</v>
      </c>
      <c r="D50" s="89">
        <f>'AEO 2022 42 Raw'!G38</f>
        <v>82.108542999999997</v>
      </c>
      <c r="E50" s="89">
        <f>'AEO 2022 42 Raw'!H38</f>
        <v>82.349861000000004</v>
      </c>
      <c r="F50" s="89">
        <f>'AEO 2022 42 Raw'!I38</f>
        <v>83.237281999999993</v>
      </c>
      <c r="G50" s="89">
        <f>'AEO 2022 42 Raw'!J38</f>
        <v>83.982422</v>
      </c>
      <c r="H50" s="89">
        <f>'AEO 2022 42 Raw'!K38</f>
        <v>84.185233999999994</v>
      </c>
      <c r="I50" s="89">
        <f>'AEO 2022 42 Raw'!L38</f>
        <v>83.932404000000005</v>
      </c>
      <c r="J50" s="89">
        <f>'AEO 2022 42 Raw'!M38</f>
        <v>83.706481999999994</v>
      </c>
      <c r="K50" s="89">
        <f>'AEO 2022 42 Raw'!N38</f>
        <v>83.607963999999996</v>
      </c>
      <c r="L50" s="89">
        <f>'AEO 2022 42 Raw'!O38</f>
        <v>83.855766000000003</v>
      </c>
      <c r="M50" s="89">
        <f>'AEO 2022 42 Raw'!P38</f>
        <v>83.922782999999995</v>
      </c>
      <c r="N50" s="89">
        <f>'AEO 2022 42 Raw'!Q38</f>
        <v>84.340148999999997</v>
      </c>
      <c r="O50" s="89">
        <f>'AEO 2022 42 Raw'!R38</f>
        <v>84.577774000000005</v>
      </c>
      <c r="P50" s="89">
        <f>'AEO 2022 42 Raw'!S38</f>
        <v>84.824546999999995</v>
      </c>
      <c r="Q50" s="89">
        <f>'AEO 2022 42 Raw'!T38</f>
        <v>85.098190000000002</v>
      </c>
      <c r="R50" s="89">
        <f>'AEO 2022 42 Raw'!U38</f>
        <v>85.329918000000006</v>
      </c>
      <c r="S50" s="89">
        <f>'AEO 2022 42 Raw'!V38</f>
        <v>85.559464000000006</v>
      </c>
      <c r="T50" s="89">
        <f>'AEO 2022 42 Raw'!W38</f>
        <v>85.777137999999994</v>
      </c>
      <c r="U50" s="89">
        <f>'AEO 2022 42 Raw'!X38</f>
        <v>85.944289999999995</v>
      </c>
      <c r="V50" s="89">
        <f>'AEO 2022 42 Raw'!Y38</f>
        <v>86.163223000000002</v>
      </c>
      <c r="W50" s="89">
        <f>'AEO 2022 42 Raw'!Z38</f>
        <v>86.359336999999996</v>
      </c>
      <c r="X50" s="89">
        <f>'AEO 2022 42 Raw'!AA38</f>
        <v>86.557968000000002</v>
      </c>
      <c r="Y50" s="89">
        <f>'AEO 2022 42 Raw'!AB38</f>
        <v>86.788971000000004</v>
      </c>
      <c r="Z50" s="89">
        <f>'AEO 2022 42 Raw'!AC38</f>
        <v>86.973044999999999</v>
      </c>
      <c r="AA50" s="89">
        <f>'AEO 2022 42 Raw'!AD38</f>
        <v>87.126823000000002</v>
      </c>
      <c r="AB50" s="89">
        <f>'AEO 2022 42 Raw'!AE38</f>
        <v>87.311203000000006</v>
      </c>
      <c r="AC50" s="89">
        <f>'AEO 2022 42 Raw'!AF38</f>
        <v>87.482544000000004</v>
      </c>
      <c r="AD50" s="89">
        <f>'AEO 2022 42 Raw'!AG38</f>
        <v>87.642509000000004</v>
      </c>
      <c r="AE50" s="89">
        <f>'AEO 2022 42 Raw'!AH38</f>
        <v>87.818031000000005</v>
      </c>
      <c r="AF50" s="89">
        <f>'AEO 2022 42 Raw'!AI38</f>
        <v>87.926833999999999</v>
      </c>
      <c r="AG50" s="95">
        <f>'AEO 2022 42 Raw'!AJ38</f>
        <v>3.0000000000000001E-3</v>
      </c>
    </row>
    <row r="51" spans="1:33" ht="15" customHeight="1" x14ac:dyDescent="0.25">
      <c r="A51" s="83" t="s">
        <v>1728</v>
      </c>
      <c r="B51" s="88" t="s">
        <v>1687</v>
      </c>
      <c r="C51" s="89">
        <f>'AEO 2022 42 Raw'!F39</f>
        <v>65.242087999999995</v>
      </c>
      <c r="D51" s="89">
        <f>'AEO 2022 42 Raw'!G39</f>
        <v>66.763144999999994</v>
      </c>
      <c r="E51" s="89">
        <f>'AEO 2022 42 Raw'!H39</f>
        <v>67.371582000000004</v>
      </c>
      <c r="F51" s="89">
        <f>'AEO 2022 42 Raw'!I39</f>
        <v>69.049415999999994</v>
      </c>
      <c r="G51" s="89">
        <f>'AEO 2022 42 Raw'!J39</f>
        <v>70.343245999999994</v>
      </c>
      <c r="H51" s="89">
        <f>'AEO 2022 42 Raw'!K39</f>
        <v>70.908195000000006</v>
      </c>
      <c r="I51" s="89">
        <f>'AEO 2022 42 Raw'!L39</f>
        <v>70.848083000000003</v>
      </c>
      <c r="J51" s="89">
        <f>'AEO 2022 42 Raw'!M39</f>
        <v>70.723350999999994</v>
      </c>
      <c r="K51" s="89">
        <f>'AEO 2022 42 Raw'!N39</f>
        <v>70.783278999999993</v>
      </c>
      <c r="L51" s="89">
        <f>'AEO 2022 42 Raw'!O39</f>
        <v>71.141495000000006</v>
      </c>
      <c r="M51" s="89">
        <f>'AEO 2022 42 Raw'!P39</f>
        <v>71.238594000000006</v>
      </c>
      <c r="N51" s="89">
        <f>'AEO 2022 42 Raw'!Q39</f>
        <v>71.759422000000001</v>
      </c>
      <c r="O51" s="89">
        <f>'AEO 2022 42 Raw'!R39</f>
        <v>72.107963999999996</v>
      </c>
      <c r="P51" s="89">
        <f>'AEO 2022 42 Raw'!S39</f>
        <v>72.453811999999999</v>
      </c>
      <c r="Q51" s="89">
        <f>'AEO 2022 42 Raw'!T39</f>
        <v>72.829184999999995</v>
      </c>
      <c r="R51" s="89">
        <f>'AEO 2022 42 Raw'!U39</f>
        <v>73.118499999999997</v>
      </c>
      <c r="S51" s="89">
        <f>'AEO 2022 42 Raw'!V39</f>
        <v>73.396468999999996</v>
      </c>
      <c r="T51" s="89">
        <f>'AEO 2022 42 Raw'!W39</f>
        <v>73.670531999999994</v>
      </c>
      <c r="U51" s="89">
        <f>'AEO 2022 42 Raw'!X39</f>
        <v>73.880142000000006</v>
      </c>
      <c r="V51" s="89">
        <f>'AEO 2022 42 Raw'!Y39</f>
        <v>74.162643000000003</v>
      </c>
      <c r="W51" s="89">
        <f>'AEO 2022 42 Raw'!Z39</f>
        <v>74.414901999999998</v>
      </c>
      <c r="X51" s="89">
        <f>'AEO 2022 42 Raw'!AA39</f>
        <v>74.672684000000004</v>
      </c>
      <c r="Y51" s="89">
        <f>'AEO 2022 42 Raw'!AB39</f>
        <v>74.966904</v>
      </c>
      <c r="Z51" s="89">
        <f>'AEO 2022 42 Raw'!AC39</f>
        <v>75.196845999999994</v>
      </c>
      <c r="AA51" s="89">
        <f>'AEO 2022 42 Raw'!AD39</f>
        <v>75.386581000000007</v>
      </c>
      <c r="AB51" s="89">
        <f>'AEO 2022 42 Raw'!AE39</f>
        <v>75.612328000000005</v>
      </c>
      <c r="AC51" s="89">
        <f>'AEO 2022 42 Raw'!AF39</f>
        <v>75.820351000000002</v>
      </c>
      <c r="AD51" s="89">
        <f>'AEO 2022 42 Raw'!AG39</f>
        <v>76.013938999999993</v>
      </c>
      <c r="AE51" s="89">
        <f>'AEO 2022 42 Raw'!AH39</f>
        <v>76.226401999999993</v>
      </c>
      <c r="AF51" s="89">
        <f>'AEO 2022 42 Raw'!AI39</f>
        <v>76.356148000000005</v>
      </c>
      <c r="AG51" s="95">
        <f>'AEO 2022 42 Raw'!AJ39</f>
        <v>5.0000000000000001E-3</v>
      </c>
    </row>
    <row r="52" spans="1:33" ht="15" customHeight="1" x14ac:dyDescent="0.25">
      <c r="A52" s="83" t="s">
        <v>1729</v>
      </c>
      <c r="B52" s="88" t="s">
        <v>1689</v>
      </c>
      <c r="C52" s="89">
        <f>'AEO 2022 42 Raw'!F40</f>
        <v>45.453941</v>
      </c>
      <c r="D52" s="89">
        <f>'AEO 2022 42 Raw'!G40</f>
        <v>46.962924999999998</v>
      </c>
      <c r="E52" s="89">
        <f>'AEO 2022 42 Raw'!H40</f>
        <v>47.564658999999999</v>
      </c>
      <c r="F52" s="89">
        <f>'AEO 2022 42 Raw'!I40</f>
        <v>48.530726999999999</v>
      </c>
      <c r="G52" s="89">
        <f>'AEO 2022 42 Raw'!J40</f>
        <v>49.435001</v>
      </c>
      <c r="H52" s="89">
        <f>'AEO 2022 42 Raw'!K40</f>
        <v>50.025981999999999</v>
      </c>
      <c r="I52" s="89">
        <f>'AEO 2022 42 Raw'!L40</f>
        <v>50.295273000000002</v>
      </c>
      <c r="J52" s="89">
        <f>'AEO 2022 42 Raw'!M40</f>
        <v>50.385834000000003</v>
      </c>
      <c r="K52" s="89">
        <f>'AEO 2022 42 Raw'!N40</f>
        <v>50.630324999999999</v>
      </c>
      <c r="L52" s="89">
        <f>'AEO 2022 42 Raw'!O40</f>
        <v>51.113129000000001</v>
      </c>
      <c r="M52" s="89">
        <f>'AEO 2022 42 Raw'!P40</f>
        <v>51.387042999999998</v>
      </c>
      <c r="N52" s="89">
        <f>'AEO 2022 42 Raw'!Q40</f>
        <v>52.373764000000001</v>
      </c>
      <c r="O52" s="89">
        <f>'AEO 2022 42 Raw'!R40</f>
        <v>52.885677000000001</v>
      </c>
      <c r="P52" s="89">
        <f>'AEO 2022 42 Raw'!S40</f>
        <v>53.448932999999997</v>
      </c>
      <c r="Q52" s="89">
        <f>'AEO 2022 42 Raw'!T40</f>
        <v>54.135727000000003</v>
      </c>
      <c r="R52" s="89">
        <f>'AEO 2022 42 Raw'!U40</f>
        <v>54.668900000000001</v>
      </c>
      <c r="S52" s="89">
        <f>'AEO 2022 42 Raw'!V40</f>
        <v>55.191685</v>
      </c>
      <c r="T52" s="89">
        <f>'AEO 2022 42 Raw'!W40</f>
        <v>55.769703</v>
      </c>
      <c r="U52" s="89">
        <f>'AEO 2022 42 Raw'!X40</f>
        <v>56.235740999999997</v>
      </c>
      <c r="V52" s="89">
        <f>'AEO 2022 42 Raw'!Y40</f>
        <v>56.868568000000003</v>
      </c>
      <c r="W52" s="89">
        <f>'AEO 2022 42 Raw'!Z40</f>
        <v>57.424160000000001</v>
      </c>
      <c r="X52" s="89">
        <f>'AEO 2022 42 Raw'!AA40</f>
        <v>58.002685999999997</v>
      </c>
      <c r="Y52" s="89">
        <f>'AEO 2022 42 Raw'!AB40</f>
        <v>58.655842</v>
      </c>
      <c r="Z52" s="89">
        <f>'AEO 2022 42 Raw'!AC40</f>
        <v>59.189636</v>
      </c>
      <c r="AA52" s="89">
        <f>'AEO 2022 42 Raw'!AD40</f>
        <v>59.649985999999998</v>
      </c>
      <c r="AB52" s="89">
        <f>'AEO 2022 42 Raw'!AE40</f>
        <v>60.197403000000001</v>
      </c>
      <c r="AC52" s="89">
        <f>'AEO 2022 42 Raw'!AF40</f>
        <v>60.692425</v>
      </c>
      <c r="AD52" s="89">
        <f>'AEO 2022 42 Raw'!AG40</f>
        <v>61.174858</v>
      </c>
      <c r="AE52" s="89">
        <f>'AEO 2022 42 Raw'!AH40</f>
        <v>61.699440000000003</v>
      </c>
      <c r="AF52" s="89">
        <f>'AEO 2022 42 Raw'!AI40</f>
        <v>62.053333000000002</v>
      </c>
      <c r="AG52" s="95">
        <f>'AEO 2022 42 Raw'!AJ40</f>
        <v>1.0999999999999999E-2</v>
      </c>
    </row>
    <row r="53" spans="1:33" ht="15" customHeight="1" x14ac:dyDescent="0.25">
      <c r="A53" s="83" t="s">
        <v>1730</v>
      </c>
      <c r="B53" s="88" t="s">
        <v>1691</v>
      </c>
      <c r="C53" s="89">
        <f>'AEO 2022 42 Raw'!F41</f>
        <v>61.758026000000001</v>
      </c>
      <c r="D53" s="89">
        <f>'AEO 2022 42 Raw'!G41</f>
        <v>63.203029999999998</v>
      </c>
      <c r="E53" s="89">
        <f>'AEO 2022 42 Raw'!H41</f>
        <v>63.578113999999999</v>
      </c>
      <c r="F53" s="89">
        <f>'AEO 2022 42 Raw'!I41</f>
        <v>65.130768000000003</v>
      </c>
      <c r="G53" s="89">
        <f>'AEO 2022 42 Raw'!J41</f>
        <v>66.514876999999998</v>
      </c>
      <c r="H53" s="89">
        <f>'AEO 2022 42 Raw'!K41</f>
        <v>67.417648</v>
      </c>
      <c r="I53" s="89">
        <f>'AEO 2022 42 Raw'!L41</f>
        <v>67.455658</v>
      </c>
      <c r="J53" s="89">
        <f>'AEO 2022 42 Raw'!M41</f>
        <v>67.431076000000004</v>
      </c>
      <c r="K53" s="89">
        <f>'AEO 2022 42 Raw'!N41</f>
        <v>67.554114999999996</v>
      </c>
      <c r="L53" s="89">
        <f>'AEO 2022 42 Raw'!O41</f>
        <v>67.894051000000005</v>
      </c>
      <c r="M53" s="89">
        <f>'AEO 2022 42 Raw'!P41</f>
        <v>68.088341</v>
      </c>
      <c r="N53" s="89">
        <f>'AEO 2022 42 Raw'!Q41</f>
        <v>68.748420999999993</v>
      </c>
      <c r="O53" s="89">
        <f>'AEO 2022 42 Raw'!R41</f>
        <v>69.135734999999997</v>
      </c>
      <c r="P53" s="89">
        <f>'AEO 2022 42 Raw'!S41</f>
        <v>69.575783000000001</v>
      </c>
      <c r="Q53" s="89">
        <f>'AEO 2022 42 Raw'!T41</f>
        <v>70.074805999999995</v>
      </c>
      <c r="R53" s="89">
        <f>'AEO 2022 42 Raw'!U41</f>
        <v>70.483153999999999</v>
      </c>
      <c r="S53" s="89">
        <f>'AEO 2022 42 Raw'!V41</f>
        <v>70.891075000000001</v>
      </c>
      <c r="T53" s="89">
        <f>'AEO 2022 42 Raw'!W41</f>
        <v>71.318481000000006</v>
      </c>
      <c r="U53" s="89">
        <f>'AEO 2022 42 Raw'!X41</f>
        <v>71.668792999999994</v>
      </c>
      <c r="V53" s="89">
        <f>'AEO 2022 42 Raw'!Y41</f>
        <v>72.104827999999998</v>
      </c>
      <c r="W53" s="89">
        <f>'AEO 2022 42 Raw'!Z41</f>
        <v>72.500870000000006</v>
      </c>
      <c r="X53" s="89">
        <f>'AEO 2022 42 Raw'!AA41</f>
        <v>72.908051</v>
      </c>
      <c r="Y53" s="89">
        <f>'AEO 2022 42 Raw'!AB41</f>
        <v>73.364632</v>
      </c>
      <c r="Z53" s="89">
        <f>'AEO 2022 42 Raw'!AC41</f>
        <v>73.750359000000003</v>
      </c>
      <c r="AA53" s="89">
        <f>'AEO 2022 42 Raw'!AD41</f>
        <v>74.087822000000003</v>
      </c>
      <c r="AB53" s="89">
        <f>'AEO 2022 42 Raw'!AE41</f>
        <v>74.469818000000004</v>
      </c>
      <c r="AC53" s="89">
        <f>'AEO 2022 42 Raw'!AF41</f>
        <v>74.822997999999998</v>
      </c>
      <c r="AD53" s="89">
        <f>'AEO 2022 42 Raw'!AG41</f>
        <v>75.174666999999999</v>
      </c>
      <c r="AE53" s="89">
        <f>'AEO 2022 42 Raw'!AH41</f>
        <v>75.545165999999995</v>
      </c>
      <c r="AF53" s="89">
        <f>'AEO 2022 42 Raw'!AI41</f>
        <v>75.815369000000004</v>
      </c>
      <c r="AG53" s="95">
        <f>'AEO 2022 42 Raw'!AJ41</f>
        <v>7.0000000000000001E-3</v>
      </c>
    </row>
    <row r="54" spans="1:33" ht="15" customHeight="1" x14ac:dyDescent="0.25">
      <c r="A54" s="83" t="s">
        <v>1731</v>
      </c>
      <c r="B54" s="88" t="s">
        <v>1693</v>
      </c>
      <c r="C54" s="89">
        <f>'AEO 2022 42 Raw'!F42</f>
        <v>60.078842000000002</v>
      </c>
      <c r="D54" s="89">
        <f>'AEO 2022 42 Raw'!G42</f>
        <v>61.797421</v>
      </c>
      <c r="E54" s="89">
        <f>'AEO 2022 42 Raw'!H42</f>
        <v>62.810595999999997</v>
      </c>
      <c r="F54" s="89">
        <f>'AEO 2022 42 Raw'!I42</f>
        <v>64.750214</v>
      </c>
      <c r="G54" s="89">
        <f>'AEO 2022 42 Raw'!J42</f>
        <v>66.349853999999993</v>
      </c>
      <c r="H54" s="89">
        <f>'AEO 2022 42 Raw'!K42</f>
        <v>67.102660999999998</v>
      </c>
      <c r="I54" s="89">
        <f>'AEO 2022 42 Raw'!L42</f>
        <v>67.170226999999997</v>
      </c>
      <c r="J54" s="89">
        <f>'AEO 2022 42 Raw'!M42</f>
        <v>67.179466000000005</v>
      </c>
      <c r="K54" s="89">
        <f>'AEO 2022 42 Raw'!N42</f>
        <v>67.309021000000001</v>
      </c>
      <c r="L54" s="89">
        <f>'AEO 2022 42 Raw'!O42</f>
        <v>67.733490000000003</v>
      </c>
      <c r="M54" s="89">
        <f>'AEO 2022 42 Raw'!P42</f>
        <v>67.903335999999996</v>
      </c>
      <c r="N54" s="89">
        <f>'AEO 2022 42 Raw'!Q42</f>
        <v>68.488097999999994</v>
      </c>
      <c r="O54" s="89">
        <f>'AEO 2022 42 Raw'!R42</f>
        <v>68.851630999999998</v>
      </c>
      <c r="P54" s="89">
        <f>'AEO 2022 42 Raw'!S42</f>
        <v>69.215523000000005</v>
      </c>
      <c r="Q54" s="89">
        <f>'AEO 2022 42 Raw'!T42</f>
        <v>69.622246000000004</v>
      </c>
      <c r="R54" s="89">
        <f>'AEO 2022 42 Raw'!U42</f>
        <v>69.937438999999998</v>
      </c>
      <c r="S54" s="89">
        <f>'AEO 2022 42 Raw'!V42</f>
        <v>70.240654000000006</v>
      </c>
      <c r="T54" s="89">
        <f>'AEO 2022 42 Raw'!W42</f>
        <v>70.551940999999999</v>
      </c>
      <c r="U54" s="89">
        <f>'AEO 2022 42 Raw'!X42</f>
        <v>70.793639999999996</v>
      </c>
      <c r="V54" s="89">
        <f>'AEO 2022 42 Raw'!Y42</f>
        <v>71.100646999999995</v>
      </c>
      <c r="W54" s="89">
        <f>'AEO 2022 42 Raw'!Z42</f>
        <v>71.376266000000001</v>
      </c>
      <c r="X54" s="89">
        <f>'AEO 2022 42 Raw'!AA42</f>
        <v>71.646941999999996</v>
      </c>
      <c r="Y54" s="89">
        <f>'AEO 2022 42 Raw'!AB42</f>
        <v>71.958343999999997</v>
      </c>
      <c r="Z54" s="89">
        <f>'AEO 2022 42 Raw'!AC42</f>
        <v>72.213295000000002</v>
      </c>
      <c r="AA54" s="89">
        <f>'AEO 2022 42 Raw'!AD42</f>
        <v>72.436820999999995</v>
      </c>
      <c r="AB54" s="89">
        <f>'AEO 2022 42 Raw'!AE42</f>
        <v>72.688377000000003</v>
      </c>
      <c r="AC54" s="89">
        <f>'AEO 2022 42 Raw'!AF42</f>
        <v>72.914185000000003</v>
      </c>
      <c r="AD54" s="89">
        <f>'AEO 2022 42 Raw'!AG42</f>
        <v>73.111755000000002</v>
      </c>
      <c r="AE54" s="89">
        <f>'AEO 2022 42 Raw'!AH42</f>
        <v>73.330139000000003</v>
      </c>
      <c r="AF54" s="89">
        <f>'AEO 2022 42 Raw'!AI42</f>
        <v>73.459395999999998</v>
      </c>
      <c r="AG54" s="95">
        <f>'AEO 2022 42 Raw'!AJ42</f>
        <v>7.0000000000000001E-3</v>
      </c>
    </row>
    <row r="55" spans="1:33" ht="15" customHeight="1" x14ac:dyDescent="0.25">
      <c r="A55" s="83" t="s">
        <v>1732</v>
      </c>
      <c r="B55" s="88" t="s">
        <v>1733</v>
      </c>
      <c r="C55" s="89">
        <f>'AEO 2022 42 Raw'!F43</f>
        <v>68.472686999999993</v>
      </c>
      <c r="D55" s="89">
        <f>'AEO 2022 42 Raw'!G43</f>
        <v>70.101669000000001</v>
      </c>
      <c r="E55" s="89">
        <f>'AEO 2022 42 Raw'!H43</f>
        <v>70.583076000000005</v>
      </c>
      <c r="F55" s="89">
        <f>'AEO 2022 42 Raw'!I43</f>
        <v>71.735718000000006</v>
      </c>
      <c r="G55" s="89">
        <f>'AEO 2022 42 Raw'!J43</f>
        <v>72.970787000000001</v>
      </c>
      <c r="H55" s="89">
        <f>'AEO 2022 42 Raw'!K43</f>
        <v>73.526398</v>
      </c>
      <c r="I55" s="89">
        <f>'AEO 2022 42 Raw'!L43</f>
        <v>73.379165999999998</v>
      </c>
      <c r="J55" s="89">
        <f>'AEO 2022 42 Raw'!M43</f>
        <v>73.231765999999993</v>
      </c>
      <c r="K55" s="89">
        <f>'AEO 2022 42 Raw'!N43</f>
        <v>73.230148</v>
      </c>
      <c r="L55" s="89">
        <f>'AEO 2022 42 Raw'!O43</f>
        <v>73.482239000000007</v>
      </c>
      <c r="M55" s="89">
        <f>'AEO 2022 42 Raw'!P43</f>
        <v>73.621016999999995</v>
      </c>
      <c r="N55" s="89">
        <f>'AEO 2022 42 Raw'!Q43</f>
        <v>74.034782000000007</v>
      </c>
      <c r="O55" s="89">
        <f>'AEO 2022 42 Raw'!R43</f>
        <v>74.419158999999993</v>
      </c>
      <c r="P55" s="89">
        <f>'AEO 2022 42 Raw'!S43</f>
        <v>74.748633999999996</v>
      </c>
      <c r="Q55" s="89">
        <f>'AEO 2022 42 Raw'!T43</f>
        <v>75.117485000000002</v>
      </c>
      <c r="R55" s="89">
        <f>'AEO 2022 42 Raw'!U43</f>
        <v>75.426604999999995</v>
      </c>
      <c r="S55" s="89">
        <f>'AEO 2022 42 Raw'!V43</f>
        <v>75.717590000000001</v>
      </c>
      <c r="T55" s="89">
        <f>'AEO 2022 42 Raw'!W43</f>
        <v>76.013633999999996</v>
      </c>
      <c r="U55" s="89">
        <f>'AEO 2022 42 Raw'!X43</f>
        <v>76.278525999999999</v>
      </c>
      <c r="V55" s="89">
        <f>'AEO 2022 42 Raw'!Y43</f>
        <v>76.550629000000001</v>
      </c>
      <c r="W55" s="89">
        <f>'AEO 2022 42 Raw'!Z43</f>
        <v>76.788398999999998</v>
      </c>
      <c r="X55" s="89">
        <f>'AEO 2022 42 Raw'!AA43</f>
        <v>77.075896999999998</v>
      </c>
      <c r="Y55" s="89">
        <f>'AEO 2022 42 Raw'!AB43</f>
        <v>77.406227000000001</v>
      </c>
      <c r="Z55" s="89">
        <f>'AEO 2022 42 Raw'!AC43</f>
        <v>77.697556000000006</v>
      </c>
      <c r="AA55" s="89">
        <f>'AEO 2022 42 Raw'!AD43</f>
        <v>77.942192000000006</v>
      </c>
      <c r="AB55" s="89">
        <f>'AEO 2022 42 Raw'!AE43</f>
        <v>78.215508</v>
      </c>
      <c r="AC55" s="89">
        <f>'AEO 2022 42 Raw'!AF43</f>
        <v>78.481971999999999</v>
      </c>
      <c r="AD55" s="89">
        <f>'AEO 2022 42 Raw'!AG43</f>
        <v>78.737510999999998</v>
      </c>
      <c r="AE55" s="89">
        <f>'AEO 2022 42 Raw'!AH43</f>
        <v>79.004256999999996</v>
      </c>
      <c r="AF55" s="89">
        <f>'AEO 2022 42 Raw'!AI43</f>
        <v>79.214225999999996</v>
      </c>
      <c r="AG55" s="95">
        <f>'AEO 2022 42 Raw'!AJ43</f>
        <v>5.0000000000000001E-3</v>
      </c>
    </row>
    <row r="56" spans="1:33" ht="15" customHeight="1" x14ac:dyDescent="0.25">
      <c r="C56" s="89"/>
      <c r="D56" s="89"/>
      <c r="E56" s="89"/>
      <c r="F56" s="89"/>
      <c r="G56" s="89"/>
      <c r="H56" s="89"/>
      <c r="I56" s="89"/>
      <c r="J56" s="89"/>
      <c r="K56" s="89"/>
      <c r="L56" s="89"/>
      <c r="M56" s="89"/>
      <c r="N56" s="89"/>
      <c r="O56" s="89"/>
      <c r="P56" s="89"/>
      <c r="Q56" s="89"/>
      <c r="R56" s="89"/>
      <c r="S56" s="89"/>
      <c r="T56" s="89"/>
      <c r="U56" s="89"/>
      <c r="V56" s="89"/>
      <c r="W56" s="89"/>
      <c r="X56" s="89"/>
      <c r="Y56" s="89"/>
      <c r="Z56" s="89"/>
      <c r="AA56" s="89"/>
      <c r="AB56" s="89"/>
      <c r="AC56" s="89"/>
      <c r="AD56" s="89"/>
      <c r="AE56" s="89"/>
      <c r="AF56" s="89"/>
      <c r="AG56" s="95"/>
    </row>
    <row r="57" spans="1:33" ht="15" customHeight="1" x14ac:dyDescent="0.25">
      <c r="B57" s="35" t="s">
        <v>1734</v>
      </c>
      <c r="C57" s="89"/>
      <c r="D57" s="89"/>
      <c r="E57" s="89"/>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95"/>
    </row>
    <row r="58" spans="1:33" ht="15" customHeight="1" x14ac:dyDescent="0.25">
      <c r="A58" s="83" t="s">
        <v>1735</v>
      </c>
      <c r="B58" s="88" t="s">
        <v>1700</v>
      </c>
      <c r="C58" s="89">
        <f>'AEO 2022 42 Raw'!F45</f>
        <v>35.760139000000002</v>
      </c>
      <c r="D58" s="89">
        <f>'AEO 2022 42 Raw'!G45</f>
        <v>37.485030999999999</v>
      </c>
      <c r="E58" s="89">
        <f>'AEO 2022 42 Raw'!H45</f>
        <v>38.405735</v>
      </c>
      <c r="F58" s="89">
        <f>'AEO 2022 42 Raw'!I45</f>
        <v>38.782173</v>
      </c>
      <c r="G58" s="89">
        <f>'AEO 2022 42 Raw'!J45</f>
        <v>38.871665999999998</v>
      </c>
      <c r="H58" s="89">
        <f>'AEO 2022 42 Raw'!K45</f>
        <v>38.918762000000001</v>
      </c>
      <c r="I58" s="89">
        <f>'AEO 2022 42 Raw'!L45</f>
        <v>39.042701999999998</v>
      </c>
      <c r="J58" s="89">
        <f>'AEO 2022 42 Raw'!M45</f>
        <v>39.219043999999997</v>
      </c>
      <c r="K58" s="89">
        <f>'AEO 2022 42 Raw'!N45</f>
        <v>39.421813999999998</v>
      </c>
      <c r="L58" s="89">
        <f>'AEO 2022 42 Raw'!O45</f>
        <v>39.776119000000001</v>
      </c>
      <c r="M58" s="89">
        <f>'AEO 2022 42 Raw'!P45</f>
        <v>40.097400999999998</v>
      </c>
      <c r="N58" s="89">
        <f>'AEO 2022 42 Raw'!Q45</f>
        <v>40.669643000000001</v>
      </c>
      <c r="O58" s="89">
        <f>'AEO 2022 42 Raw'!R45</f>
        <v>41.083832000000001</v>
      </c>
      <c r="P58" s="89">
        <f>'AEO 2022 42 Raw'!S45</f>
        <v>41.389930999999997</v>
      </c>
      <c r="Q58" s="89">
        <f>'AEO 2022 42 Raw'!T45</f>
        <v>41.654876999999999</v>
      </c>
      <c r="R58" s="89">
        <f>'AEO 2022 42 Raw'!U45</f>
        <v>41.949534999999997</v>
      </c>
      <c r="S58" s="89">
        <f>'AEO 2022 42 Raw'!V45</f>
        <v>42.231769999999997</v>
      </c>
      <c r="T58" s="89">
        <f>'AEO 2022 42 Raw'!W45</f>
        <v>42.525382999999998</v>
      </c>
      <c r="U58" s="89">
        <f>'AEO 2022 42 Raw'!X45</f>
        <v>42.722687000000001</v>
      </c>
      <c r="V58" s="89">
        <f>'AEO 2022 42 Raw'!Y45</f>
        <v>43.039597000000001</v>
      </c>
      <c r="W58" s="89">
        <f>'AEO 2022 42 Raw'!Z45</f>
        <v>43.263362999999998</v>
      </c>
      <c r="X58" s="89">
        <f>'AEO 2022 42 Raw'!AA45</f>
        <v>43.477440000000001</v>
      </c>
      <c r="Y58" s="89">
        <f>'AEO 2022 42 Raw'!AB45</f>
        <v>43.701492000000002</v>
      </c>
      <c r="Z58" s="89">
        <f>'AEO 2022 42 Raw'!AC45</f>
        <v>43.860610999999999</v>
      </c>
      <c r="AA58" s="89">
        <f>'AEO 2022 42 Raw'!AD45</f>
        <v>43.970866999999998</v>
      </c>
      <c r="AB58" s="89">
        <f>'AEO 2022 42 Raw'!AE45</f>
        <v>44.104095000000001</v>
      </c>
      <c r="AC58" s="89">
        <f>'AEO 2022 42 Raw'!AF45</f>
        <v>44.186889999999998</v>
      </c>
      <c r="AD58" s="89">
        <f>'AEO 2022 42 Raw'!AG45</f>
        <v>44.254612000000002</v>
      </c>
      <c r="AE58" s="89">
        <f>'AEO 2022 42 Raw'!AH45</f>
        <v>44.323639</v>
      </c>
      <c r="AF58" s="89">
        <f>'AEO 2022 42 Raw'!AI45</f>
        <v>44.292743999999999</v>
      </c>
      <c r="AG58" s="95">
        <f>'AEO 2022 42 Raw'!AJ45</f>
        <v>7.0000000000000001E-3</v>
      </c>
    </row>
    <row r="59" spans="1:33" ht="15" customHeight="1" x14ac:dyDescent="0.25">
      <c r="A59" s="83" t="s">
        <v>1736</v>
      </c>
      <c r="B59" s="88" t="s">
        <v>1702</v>
      </c>
      <c r="C59" s="89">
        <f>'AEO 2022 42 Raw'!F46</f>
        <v>31.228756000000001</v>
      </c>
      <c r="D59" s="89">
        <f>'AEO 2022 42 Raw'!G46</f>
        <v>33.18235</v>
      </c>
      <c r="E59" s="89">
        <f>'AEO 2022 42 Raw'!H46</f>
        <v>33.953662999999999</v>
      </c>
      <c r="F59" s="89">
        <f>'AEO 2022 42 Raw'!I46</f>
        <v>34.593181999999999</v>
      </c>
      <c r="G59" s="89">
        <f>'AEO 2022 42 Raw'!J46</f>
        <v>34.822124000000002</v>
      </c>
      <c r="H59" s="89">
        <f>'AEO 2022 42 Raw'!K46</f>
        <v>35.040042999999997</v>
      </c>
      <c r="I59" s="89">
        <f>'AEO 2022 42 Raw'!L46</f>
        <v>35.284618000000002</v>
      </c>
      <c r="J59" s="89">
        <f>'AEO 2022 42 Raw'!M46</f>
        <v>35.537703999999998</v>
      </c>
      <c r="K59" s="89">
        <f>'AEO 2022 42 Raw'!N46</f>
        <v>35.765469000000003</v>
      </c>
      <c r="L59" s="89">
        <f>'AEO 2022 42 Raw'!O46</f>
        <v>36.031761000000003</v>
      </c>
      <c r="M59" s="89">
        <f>'AEO 2022 42 Raw'!P46</f>
        <v>36.290184000000004</v>
      </c>
      <c r="N59" s="89">
        <f>'AEO 2022 42 Raw'!Q46</f>
        <v>36.771191000000002</v>
      </c>
      <c r="O59" s="89">
        <f>'AEO 2022 42 Raw'!R46</f>
        <v>37.127200999999999</v>
      </c>
      <c r="P59" s="89">
        <f>'AEO 2022 42 Raw'!S46</f>
        <v>37.490276000000001</v>
      </c>
      <c r="Q59" s="89">
        <f>'AEO 2022 42 Raw'!T46</f>
        <v>37.893036000000002</v>
      </c>
      <c r="R59" s="89">
        <f>'AEO 2022 42 Raw'!U46</f>
        <v>38.242226000000002</v>
      </c>
      <c r="S59" s="89">
        <f>'AEO 2022 42 Raw'!V46</f>
        <v>38.599933999999998</v>
      </c>
      <c r="T59" s="89">
        <f>'AEO 2022 42 Raw'!W46</f>
        <v>39.012394</v>
      </c>
      <c r="U59" s="89">
        <f>'AEO 2022 42 Raw'!X46</f>
        <v>39.358806999999999</v>
      </c>
      <c r="V59" s="89">
        <f>'AEO 2022 42 Raw'!Y46</f>
        <v>39.855697999999997</v>
      </c>
      <c r="W59" s="89">
        <f>'AEO 2022 42 Raw'!Z46</f>
        <v>40.316032</v>
      </c>
      <c r="X59" s="89">
        <f>'AEO 2022 42 Raw'!AA46</f>
        <v>40.806328000000001</v>
      </c>
      <c r="Y59" s="89">
        <f>'AEO 2022 42 Raw'!AB46</f>
        <v>41.361893000000002</v>
      </c>
      <c r="Z59" s="89">
        <f>'AEO 2022 42 Raw'!AC46</f>
        <v>41.849879999999999</v>
      </c>
      <c r="AA59" s="89">
        <f>'AEO 2022 42 Raw'!AD46</f>
        <v>42.271652000000003</v>
      </c>
      <c r="AB59" s="89">
        <f>'AEO 2022 42 Raw'!AE46</f>
        <v>42.761279999999999</v>
      </c>
      <c r="AC59" s="89">
        <f>'AEO 2022 42 Raw'!AF46</f>
        <v>43.215274999999998</v>
      </c>
      <c r="AD59" s="89">
        <f>'AEO 2022 42 Raw'!AG46</f>
        <v>43.660041999999997</v>
      </c>
      <c r="AE59" s="89">
        <f>'AEO 2022 42 Raw'!AH46</f>
        <v>44.135917999999997</v>
      </c>
      <c r="AF59" s="89">
        <f>'AEO 2022 42 Raw'!AI46</f>
        <v>44.433143999999999</v>
      </c>
      <c r="AG59" s="95">
        <f>'AEO 2022 42 Raw'!AJ46</f>
        <v>1.2E-2</v>
      </c>
    </row>
    <row r="60" spans="1:33" ht="15" customHeight="1" x14ac:dyDescent="0.25">
      <c r="A60" s="83" t="s">
        <v>1737</v>
      </c>
      <c r="B60" s="88" t="s">
        <v>1704</v>
      </c>
      <c r="C60" s="89">
        <f>'AEO 2022 42 Raw'!F47</f>
        <v>53.876311999999999</v>
      </c>
      <c r="D60" s="89">
        <f>'AEO 2022 42 Raw'!G47</f>
        <v>57.701794</v>
      </c>
      <c r="E60" s="89">
        <f>'AEO 2022 42 Raw'!H47</f>
        <v>59.213363999999999</v>
      </c>
      <c r="F60" s="89">
        <f>'AEO 2022 42 Raw'!I47</f>
        <v>60.402901</v>
      </c>
      <c r="G60" s="89">
        <f>'AEO 2022 42 Raw'!J47</f>
        <v>60.552391</v>
      </c>
      <c r="H60" s="89">
        <f>'AEO 2022 42 Raw'!K47</f>
        <v>60.572696999999998</v>
      </c>
      <c r="I60" s="89">
        <f>'AEO 2022 42 Raw'!L47</f>
        <v>60.626896000000002</v>
      </c>
      <c r="J60" s="89">
        <f>'AEO 2022 42 Raw'!M47</f>
        <v>60.808773000000002</v>
      </c>
      <c r="K60" s="89">
        <f>'AEO 2022 42 Raw'!N47</f>
        <v>60.922058</v>
      </c>
      <c r="L60" s="89">
        <f>'AEO 2022 42 Raw'!O47</f>
        <v>62.856594000000001</v>
      </c>
      <c r="M60" s="89">
        <f>'AEO 2022 42 Raw'!P47</f>
        <v>63.939388000000001</v>
      </c>
      <c r="N60" s="89">
        <f>'AEO 2022 42 Raw'!Q47</f>
        <v>64.665642000000005</v>
      </c>
      <c r="O60" s="89">
        <f>'AEO 2022 42 Raw'!R47</f>
        <v>64.944114999999996</v>
      </c>
      <c r="P60" s="89">
        <f>'AEO 2022 42 Raw'!S47</f>
        <v>65.174819999999997</v>
      </c>
      <c r="Q60" s="89">
        <f>'AEO 2022 42 Raw'!T47</f>
        <v>65.409492</v>
      </c>
      <c r="R60" s="89">
        <f>'AEO 2022 42 Raw'!U47</f>
        <v>65.582352</v>
      </c>
      <c r="S60" s="89">
        <f>'AEO 2022 42 Raw'!V47</f>
        <v>65.921638000000002</v>
      </c>
      <c r="T60" s="89">
        <f>'AEO 2022 42 Raw'!W47</f>
        <v>66.203697000000005</v>
      </c>
      <c r="U60" s="89">
        <f>'AEO 2022 42 Raw'!X47</f>
        <v>66.409133999999995</v>
      </c>
      <c r="V60" s="89">
        <f>'AEO 2022 42 Raw'!Y47</f>
        <v>66.714484999999996</v>
      </c>
      <c r="W60" s="89">
        <f>'AEO 2022 42 Raw'!Z47</f>
        <v>66.974609000000001</v>
      </c>
      <c r="X60" s="89">
        <f>'AEO 2022 42 Raw'!AA47</f>
        <v>67.243279000000001</v>
      </c>
      <c r="Y60" s="89">
        <f>'AEO 2022 42 Raw'!AB47</f>
        <v>67.548896999999997</v>
      </c>
      <c r="Z60" s="89">
        <f>'AEO 2022 42 Raw'!AC47</f>
        <v>67.796890000000005</v>
      </c>
      <c r="AA60" s="89">
        <f>'AEO 2022 42 Raw'!AD47</f>
        <v>68.000998999999993</v>
      </c>
      <c r="AB60" s="89">
        <f>'AEO 2022 42 Raw'!AE47</f>
        <v>68.238913999999994</v>
      </c>
      <c r="AC60" s="89">
        <f>'AEO 2022 42 Raw'!AF47</f>
        <v>68.449020000000004</v>
      </c>
      <c r="AD60" s="89">
        <f>'AEO 2022 42 Raw'!AG47</f>
        <v>68.639815999999996</v>
      </c>
      <c r="AE60" s="89">
        <f>'AEO 2022 42 Raw'!AH47</f>
        <v>68.845695000000006</v>
      </c>
      <c r="AF60" s="89">
        <f>'AEO 2022 42 Raw'!AI47</f>
        <v>68.948502000000005</v>
      </c>
      <c r="AG60" s="95">
        <f>'AEO 2022 42 Raw'!AJ47</f>
        <v>8.9999999999999993E-3</v>
      </c>
    </row>
    <row r="61" spans="1:33" ht="15" customHeight="1" x14ac:dyDescent="0.25">
      <c r="A61" s="83" t="s">
        <v>1738</v>
      </c>
      <c r="B61" s="88" t="s">
        <v>1706</v>
      </c>
      <c r="C61" s="89">
        <f>'AEO 2022 42 Raw'!F48</f>
        <v>41.590431000000002</v>
      </c>
      <c r="D61" s="89">
        <f>'AEO 2022 42 Raw'!G48</f>
        <v>48.153778000000003</v>
      </c>
      <c r="E61" s="89">
        <f>'AEO 2022 42 Raw'!H48</f>
        <v>49.010769000000003</v>
      </c>
      <c r="F61" s="89">
        <f>'AEO 2022 42 Raw'!I48</f>
        <v>49.065392000000003</v>
      </c>
      <c r="G61" s="89">
        <f>'AEO 2022 42 Raw'!J48</f>
        <v>48.885562999999998</v>
      </c>
      <c r="H61" s="89">
        <f>'AEO 2022 42 Raw'!K48</f>
        <v>48.734749000000001</v>
      </c>
      <c r="I61" s="89">
        <f>'AEO 2022 42 Raw'!L48</f>
        <v>48.658295000000003</v>
      </c>
      <c r="J61" s="89">
        <f>'AEO 2022 42 Raw'!M48</f>
        <v>48.630760000000002</v>
      </c>
      <c r="K61" s="89">
        <f>'AEO 2022 42 Raw'!N48</f>
        <v>48.656371999999998</v>
      </c>
      <c r="L61" s="89">
        <f>'AEO 2022 42 Raw'!O48</f>
        <v>48.784447</v>
      </c>
      <c r="M61" s="89">
        <f>'AEO 2022 42 Raw'!P48</f>
        <v>48.930908000000002</v>
      </c>
      <c r="N61" s="89">
        <f>'AEO 2022 42 Raw'!Q48</f>
        <v>49.210270000000001</v>
      </c>
      <c r="O61" s="89">
        <f>'AEO 2022 42 Raw'!R48</f>
        <v>49.396377999999999</v>
      </c>
      <c r="P61" s="89">
        <f>'AEO 2022 42 Raw'!S48</f>
        <v>49.568427999999997</v>
      </c>
      <c r="Q61" s="89">
        <f>'AEO 2022 42 Raw'!T48</f>
        <v>49.716113999999997</v>
      </c>
      <c r="R61" s="89">
        <f>'AEO 2022 42 Raw'!U48</f>
        <v>49.848475999999998</v>
      </c>
      <c r="S61" s="89">
        <f>'AEO 2022 42 Raw'!V48</f>
        <v>49.954597</v>
      </c>
      <c r="T61" s="89">
        <f>'AEO 2022 42 Raw'!W48</f>
        <v>50.090412000000001</v>
      </c>
      <c r="U61" s="89">
        <f>'AEO 2022 42 Raw'!X48</f>
        <v>50.197097999999997</v>
      </c>
      <c r="V61" s="89">
        <f>'AEO 2022 42 Raw'!Y48</f>
        <v>50.337069999999997</v>
      </c>
      <c r="W61" s="89">
        <f>'AEO 2022 42 Raw'!Z48</f>
        <v>50.454453000000001</v>
      </c>
      <c r="X61" s="89">
        <f>'AEO 2022 42 Raw'!AA48</f>
        <v>50.565361000000003</v>
      </c>
      <c r="Y61" s="89">
        <f>'AEO 2022 42 Raw'!AB48</f>
        <v>50.685603999999998</v>
      </c>
      <c r="Z61" s="89">
        <f>'AEO 2022 42 Raw'!AC48</f>
        <v>50.775570000000002</v>
      </c>
      <c r="AA61" s="89">
        <f>'AEO 2022 42 Raw'!AD48</f>
        <v>50.846668000000001</v>
      </c>
      <c r="AB61" s="89">
        <f>'AEO 2022 42 Raw'!AE48</f>
        <v>50.913058999999997</v>
      </c>
      <c r="AC61" s="89">
        <f>'AEO 2022 42 Raw'!AF48</f>
        <v>50.964775000000003</v>
      </c>
      <c r="AD61" s="89">
        <f>'AEO 2022 42 Raw'!AG48</f>
        <v>51.017994000000002</v>
      </c>
      <c r="AE61" s="89">
        <f>'AEO 2022 42 Raw'!AH48</f>
        <v>51.076439000000001</v>
      </c>
      <c r="AF61" s="89">
        <f>'AEO 2022 42 Raw'!AI48</f>
        <v>51.100918</v>
      </c>
      <c r="AG61" s="95">
        <f>'AEO 2022 42 Raw'!AJ48</f>
        <v>7.0000000000000001E-3</v>
      </c>
    </row>
    <row r="62" spans="1:33" ht="15" customHeight="1" x14ac:dyDescent="0.25">
      <c r="A62" s="83" t="s">
        <v>1739</v>
      </c>
      <c r="B62" s="88" t="s">
        <v>1708</v>
      </c>
      <c r="C62" s="89">
        <f>'AEO 2022 42 Raw'!F49</f>
        <v>39.085251</v>
      </c>
      <c r="D62" s="89">
        <f>'AEO 2022 42 Raw'!G49</f>
        <v>40.674137000000002</v>
      </c>
      <c r="E62" s="89">
        <f>'AEO 2022 42 Raw'!H49</f>
        <v>41.648338000000003</v>
      </c>
      <c r="F62" s="89">
        <f>'AEO 2022 42 Raw'!I49</f>
        <v>42.271163999999999</v>
      </c>
      <c r="G62" s="89">
        <f>'AEO 2022 42 Raw'!J49</f>
        <v>42.619328000000003</v>
      </c>
      <c r="H62" s="89">
        <f>'AEO 2022 42 Raw'!K49</f>
        <v>42.889175000000002</v>
      </c>
      <c r="I62" s="89">
        <f>'AEO 2022 42 Raw'!L49</f>
        <v>43.174869999999999</v>
      </c>
      <c r="J62" s="89">
        <f>'AEO 2022 42 Raw'!M49</f>
        <v>43.499451000000001</v>
      </c>
      <c r="K62" s="89">
        <f>'AEO 2022 42 Raw'!N49</f>
        <v>43.875552999999996</v>
      </c>
      <c r="L62" s="89">
        <f>'AEO 2022 42 Raw'!O49</f>
        <v>44.304768000000003</v>
      </c>
      <c r="M62" s="89">
        <f>'AEO 2022 42 Raw'!P49</f>
        <v>44.694443</v>
      </c>
      <c r="N62" s="89">
        <f>'AEO 2022 42 Raw'!Q49</f>
        <v>45.457625999999998</v>
      </c>
      <c r="O62" s="89">
        <f>'AEO 2022 42 Raw'!R49</f>
        <v>45.988415000000003</v>
      </c>
      <c r="P62" s="89">
        <f>'AEO 2022 42 Raw'!S49</f>
        <v>46.468120999999996</v>
      </c>
      <c r="Q62" s="89">
        <f>'AEO 2022 42 Raw'!T49</f>
        <v>46.951889000000001</v>
      </c>
      <c r="R62" s="89">
        <f>'AEO 2022 42 Raw'!U49</f>
        <v>47.368766999999998</v>
      </c>
      <c r="S62" s="89">
        <f>'AEO 2022 42 Raw'!V49</f>
        <v>47.753815000000003</v>
      </c>
      <c r="T62" s="89">
        <f>'AEO 2022 42 Raw'!W49</f>
        <v>48.159401000000003</v>
      </c>
      <c r="U62" s="89">
        <f>'AEO 2022 42 Raw'!X49</f>
        <v>48.448399000000002</v>
      </c>
      <c r="V62" s="89">
        <f>'AEO 2022 42 Raw'!Y49</f>
        <v>48.891396</v>
      </c>
      <c r="W62" s="89">
        <f>'AEO 2022 42 Raw'!Z49</f>
        <v>49.260047999999998</v>
      </c>
      <c r="X62" s="89">
        <f>'AEO 2022 42 Raw'!AA49</f>
        <v>49.631583999999997</v>
      </c>
      <c r="Y62" s="89">
        <f>'AEO 2022 42 Raw'!AB49</f>
        <v>50.039290999999999</v>
      </c>
      <c r="Z62" s="89">
        <f>'AEO 2022 42 Raw'!AC49</f>
        <v>50.363007000000003</v>
      </c>
      <c r="AA62" s="89">
        <f>'AEO 2022 42 Raw'!AD49</f>
        <v>50.620376999999998</v>
      </c>
      <c r="AB62" s="89">
        <f>'AEO 2022 42 Raw'!AE49</f>
        <v>50.913055</v>
      </c>
      <c r="AC62" s="89">
        <f>'AEO 2022 42 Raw'!AF49</f>
        <v>51.159385999999998</v>
      </c>
      <c r="AD62" s="89">
        <f>'AEO 2022 42 Raw'!AG49</f>
        <v>51.370933999999998</v>
      </c>
      <c r="AE62" s="89">
        <f>'AEO 2022 42 Raw'!AH49</f>
        <v>51.595267999999997</v>
      </c>
      <c r="AF62" s="89">
        <f>'AEO 2022 42 Raw'!AI49</f>
        <v>51.665554</v>
      </c>
      <c r="AG62" s="95">
        <f>'AEO 2022 42 Raw'!AJ49</f>
        <v>0.01</v>
      </c>
    </row>
    <row r="63" spans="1:33" ht="15" customHeight="1" x14ac:dyDescent="0.25">
      <c r="A63" s="83" t="s">
        <v>1740</v>
      </c>
      <c r="B63" s="88" t="s">
        <v>1710</v>
      </c>
      <c r="C63" s="89">
        <f>'AEO 2022 42 Raw'!F50</f>
        <v>31.758503000000001</v>
      </c>
      <c r="D63" s="89">
        <f>'AEO 2022 42 Raw'!G50</f>
        <v>32.914290999999999</v>
      </c>
      <c r="E63" s="89">
        <f>'AEO 2022 42 Raw'!H50</f>
        <v>33.946209000000003</v>
      </c>
      <c r="F63" s="89">
        <f>'AEO 2022 42 Raw'!I50</f>
        <v>34.854919000000002</v>
      </c>
      <c r="G63" s="89">
        <f>'AEO 2022 42 Raw'!J50</f>
        <v>35.185566000000001</v>
      </c>
      <c r="H63" s="89">
        <f>'AEO 2022 42 Raw'!K50</f>
        <v>35.502281000000004</v>
      </c>
      <c r="I63" s="89">
        <f>'AEO 2022 42 Raw'!L50</f>
        <v>35.822594000000002</v>
      </c>
      <c r="J63" s="89">
        <f>'AEO 2022 42 Raw'!M50</f>
        <v>36.165751999999998</v>
      </c>
      <c r="K63" s="89">
        <f>'AEO 2022 42 Raw'!N50</f>
        <v>36.507488000000002</v>
      </c>
      <c r="L63" s="89">
        <f>'AEO 2022 42 Raw'!O50</f>
        <v>36.869743</v>
      </c>
      <c r="M63" s="89">
        <f>'AEO 2022 42 Raw'!P50</f>
        <v>37.212710999999999</v>
      </c>
      <c r="N63" s="89">
        <f>'AEO 2022 42 Raw'!Q50</f>
        <v>37.838856</v>
      </c>
      <c r="O63" s="89">
        <f>'AEO 2022 42 Raw'!R50</f>
        <v>38.304198999999997</v>
      </c>
      <c r="P63" s="89">
        <f>'AEO 2022 42 Raw'!S50</f>
        <v>38.740172999999999</v>
      </c>
      <c r="Q63" s="89">
        <f>'AEO 2022 42 Raw'!T50</f>
        <v>39.192055000000003</v>
      </c>
      <c r="R63" s="89">
        <f>'AEO 2022 42 Raw'!U50</f>
        <v>39.609413000000004</v>
      </c>
      <c r="S63" s="89">
        <f>'AEO 2022 42 Raw'!V50</f>
        <v>40.040816999999997</v>
      </c>
      <c r="T63" s="89">
        <f>'AEO 2022 42 Raw'!W50</f>
        <v>40.458644999999997</v>
      </c>
      <c r="U63" s="89">
        <f>'AEO 2022 42 Raw'!X50</f>
        <v>40.785739999999997</v>
      </c>
      <c r="V63" s="89">
        <f>'AEO 2022 42 Raw'!Y50</f>
        <v>41.223373000000002</v>
      </c>
      <c r="W63" s="89">
        <f>'AEO 2022 42 Raw'!Z50</f>
        <v>41.610905000000002</v>
      </c>
      <c r="X63" s="89">
        <f>'AEO 2022 42 Raw'!AA50</f>
        <v>42.002685999999997</v>
      </c>
      <c r="Y63" s="89">
        <f>'AEO 2022 42 Raw'!AB50</f>
        <v>42.45026</v>
      </c>
      <c r="Z63" s="89">
        <f>'AEO 2022 42 Raw'!AC50</f>
        <v>42.807259000000002</v>
      </c>
      <c r="AA63" s="89">
        <f>'AEO 2022 42 Raw'!AD50</f>
        <v>43.10228</v>
      </c>
      <c r="AB63" s="89">
        <f>'AEO 2022 42 Raw'!AE50</f>
        <v>43.424438000000002</v>
      </c>
      <c r="AC63" s="89">
        <f>'AEO 2022 42 Raw'!AF50</f>
        <v>43.724854000000001</v>
      </c>
      <c r="AD63" s="89">
        <f>'AEO 2022 42 Raw'!AG50</f>
        <v>43.974635999999997</v>
      </c>
      <c r="AE63" s="89">
        <f>'AEO 2022 42 Raw'!AH50</f>
        <v>44.238830999999998</v>
      </c>
      <c r="AF63" s="89">
        <f>'AEO 2022 42 Raw'!AI50</f>
        <v>44.347771000000002</v>
      </c>
      <c r="AG63" s="95">
        <f>'AEO 2022 42 Raw'!AJ50</f>
        <v>1.2E-2</v>
      </c>
    </row>
    <row r="64" spans="1:33" ht="15" customHeight="1" x14ac:dyDescent="0.25">
      <c r="A64" s="83" t="s">
        <v>1741</v>
      </c>
      <c r="B64" s="88" t="s">
        <v>1691</v>
      </c>
      <c r="C64" s="89">
        <f>'AEO 2022 42 Raw'!F51</f>
        <v>55.604678999999997</v>
      </c>
      <c r="D64" s="89">
        <f>'AEO 2022 42 Raw'!G51</f>
        <v>61.232067000000001</v>
      </c>
      <c r="E64" s="89">
        <f>'AEO 2022 42 Raw'!H51</f>
        <v>62.358832999999997</v>
      </c>
      <c r="F64" s="89">
        <f>'AEO 2022 42 Raw'!I51</f>
        <v>62.912663000000002</v>
      </c>
      <c r="G64" s="89">
        <f>'AEO 2022 42 Raw'!J51</f>
        <v>63.015388000000002</v>
      </c>
      <c r="H64" s="89">
        <f>'AEO 2022 42 Raw'!K51</f>
        <v>63.088622999999998</v>
      </c>
      <c r="I64" s="89">
        <f>'AEO 2022 42 Raw'!L51</f>
        <v>63.202263000000002</v>
      </c>
      <c r="J64" s="89">
        <f>'AEO 2022 42 Raw'!M51</f>
        <v>63.336410999999998</v>
      </c>
      <c r="K64" s="89">
        <f>'AEO 2022 42 Raw'!N51</f>
        <v>63.523201</v>
      </c>
      <c r="L64" s="89">
        <f>'AEO 2022 42 Raw'!O51</f>
        <v>63.728119</v>
      </c>
      <c r="M64" s="89">
        <f>'AEO 2022 42 Raw'!P51</f>
        <v>63.876792999999999</v>
      </c>
      <c r="N64" s="89">
        <f>'AEO 2022 42 Raw'!Q51</f>
        <v>64.234893999999997</v>
      </c>
      <c r="O64" s="89">
        <f>'AEO 2022 42 Raw'!R51</f>
        <v>64.461997999999994</v>
      </c>
      <c r="P64" s="89">
        <f>'AEO 2022 42 Raw'!S51</f>
        <v>64.679717999999994</v>
      </c>
      <c r="Q64" s="89">
        <f>'AEO 2022 42 Raw'!T51</f>
        <v>64.911308000000005</v>
      </c>
      <c r="R64" s="89">
        <f>'AEO 2022 42 Raw'!U51</f>
        <v>65.097403999999997</v>
      </c>
      <c r="S64" s="89">
        <f>'AEO 2022 42 Raw'!V51</f>
        <v>65.265808000000007</v>
      </c>
      <c r="T64" s="89">
        <f>'AEO 2022 42 Raw'!W51</f>
        <v>65.420860000000005</v>
      </c>
      <c r="U64" s="89">
        <f>'AEO 2022 42 Raw'!X51</f>
        <v>65.516090000000005</v>
      </c>
      <c r="V64" s="89">
        <f>'AEO 2022 42 Raw'!Y51</f>
        <v>65.654572000000002</v>
      </c>
      <c r="W64" s="89">
        <f>'AEO 2022 42 Raw'!Z51</f>
        <v>65.759827000000001</v>
      </c>
      <c r="X64" s="89">
        <f>'AEO 2022 42 Raw'!AA51</f>
        <v>65.859329000000002</v>
      </c>
      <c r="Y64" s="89">
        <f>'AEO 2022 42 Raw'!AB51</f>
        <v>65.975326999999993</v>
      </c>
      <c r="Z64" s="89">
        <f>'AEO 2022 42 Raw'!AC51</f>
        <v>66.050078999999997</v>
      </c>
      <c r="AA64" s="89">
        <f>'AEO 2022 42 Raw'!AD51</f>
        <v>66.097496000000007</v>
      </c>
      <c r="AB64" s="89">
        <f>'AEO 2022 42 Raw'!AE51</f>
        <v>66.159225000000006</v>
      </c>
      <c r="AC64" s="89">
        <f>'AEO 2022 42 Raw'!AF51</f>
        <v>66.206115999999994</v>
      </c>
      <c r="AD64" s="89">
        <f>'AEO 2022 42 Raw'!AG51</f>
        <v>66.236534000000006</v>
      </c>
      <c r="AE64" s="89">
        <f>'AEO 2022 42 Raw'!AH51</f>
        <v>66.274033000000003</v>
      </c>
      <c r="AF64" s="89">
        <f>'AEO 2022 42 Raw'!AI51</f>
        <v>66.250984000000003</v>
      </c>
      <c r="AG64" s="95">
        <f>'AEO 2022 42 Raw'!AJ51</f>
        <v>6.0000000000000001E-3</v>
      </c>
    </row>
    <row r="65" spans="1:33" ht="15" customHeight="1" x14ac:dyDescent="0.25">
      <c r="A65" s="83" t="s">
        <v>1742</v>
      </c>
      <c r="B65" s="88" t="s">
        <v>1693</v>
      </c>
      <c r="C65" s="89">
        <f>'AEO 2022 42 Raw'!F52</f>
        <v>42.576481000000001</v>
      </c>
      <c r="D65" s="89">
        <f>'AEO 2022 42 Raw'!G52</f>
        <v>43.895190999999997</v>
      </c>
      <c r="E65" s="89">
        <f>'AEO 2022 42 Raw'!H52</f>
        <v>44.861916000000001</v>
      </c>
      <c r="F65" s="89">
        <f>'AEO 2022 42 Raw'!I52</f>
        <v>45.920085999999998</v>
      </c>
      <c r="G65" s="89">
        <f>'AEO 2022 42 Raw'!J52</f>
        <v>46.362591000000002</v>
      </c>
      <c r="H65" s="89">
        <f>'AEO 2022 42 Raw'!K52</f>
        <v>46.691291999999997</v>
      </c>
      <c r="I65" s="89">
        <f>'AEO 2022 42 Raw'!L52</f>
        <v>47.019992999999999</v>
      </c>
      <c r="J65" s="89">
        <f>'AEO 2022 42 Raw'!M52</f>
        <v>47.345036</v>
      </c>
      <c r="K65" s="89">
        <f>'AEO 2022 42 Raw'!N52</f>
        <v>47.718246000000001</v>
      </c>
      <c r="L65" s="89">
        <f>'AEO 2022 42 Raw'!O52</f>
        <v>48.079208000000001</v>
      </c>
      <c r="M65" s="89">
        <f>'AEO 2022 42 Raw'!P52</f>
        <v>48.365952</v>
      </c>
      <c r="N65" s="89">
        <f>'AEO 2022 42 Raw'!Q52</f>
        <v>48.986294000000001</v>
      </c>
      <c r="O65" s="89">
        <f>'AEO 2022 42 Raw'!R52</f>
        <v>49.430466000000003</v>
      </c>
      <c r="P65" s="89">
        <f>'AEO 2022 42 Raw'!S52</f>
        <v>49.860816999999997</v>
      </c>
      <c r="Q65" s="89">
        <f>'AEO 2022 42 Raw'!T52</f>
        <v>50.267322999999998</v>
      </c>
      <c r="R65" s="89">
        <f>'AEO 2022 42 Raw'!U52</f>
        <v>50.623268000000003</v>
      </c>
      <c r="S65" s="89">
        <f>'AEO 2022 42 Raw'!V52</f>
        <v>50.954239000000001</v>
      </c>
      <c r="T65" s="89">
        <f>'AEO 2022 42 Raw'!W52</f>
        <v>51.300671000000001</v>
      </c>
      <c r="U65" s="89">
        <f>'AEO 2022 42 Raw'!X52</f>
        <v>51.563419000000003</v>
      </c>
      <c r="V65" s="89">
        <f>'AEO 2022 42 Raw'!Y52</f>
        <v>51.928654000000002</v>
      </c>
      <c r="W65" s="89">
        <f>'AEO 2022 42 Raw'!Z52</f>
        <v>52.235267999999998</v>
      </c>
      <c r="X65" s="89">
        <f>'AEO 2022 42 Raw'!AA52</f>
        <v>52.546486000000002</v>
      </c>
      <c r="Y65" s="89">
        <f>'AEO 2022 42 Raw'!AB52</f>
        <v>52.887909000000001</v>
      </c>
      <c r="Z65" s="89">
        <f>'AEO 2022 42 Raw'!AC52</f>
        <v>53.154705</v>
      </c>
      <c r="AA65" s="89">
        <f>'AEO 2022 42 Raw'!AD52</f>
        <v>53.371197000000002</v>
      </c>
      <c r="AB65" s="89">
        <f>'AEO 2022 42 Raw'!AE52</f>
        <v>53.617195000000002</v>
      </c>
      <c r="AC65" s="89">
        <f>'AEO 2022 42 Raw'!AF52</f>
        <v>53.828865</v>
      </c>
      <c r="AD65" s="89">
        <f>'AEO 2022 42 Raw'!AG52</f>
        <v>54.014519</v>
      </c>
      <c r="AE65" s="89">
        <f>'AEO 2022 42 Raw'!AH52</f>
        <v>54.212283999999997</v>
      </c>
      <c r="AF65" s="89">
        <f>'AEO 2022 42 Raw'!AI52</f>
        <v>54.290489000000001</v>
      </c>
      <c r="AG65" s="95">
        <f>'AEO 2022 42 Raw'!AJ52</f>
        <v>8.0000000000000002E-3</v>
      </c>
    </row>
    <row r="66" spans="1:33" ht="15" customHeight="1" x14ac:dyDescent="0.25">
      <c r="B66" s="35" t="s">
        <v>160</v>
      </c>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B67" s="35" t="s">
        <v>1676</v>
      </c>
      <c r="C67" s="89"/>
      <c r="D67" s="89"/>
      <c r="E67" s="89"/>
      <c r="F67" s="89"/>
      <c r="G67" s="89"/>
      <c r="H67" s="89"/>
      <c r="I67" s="89"/>
      <c r="J67" s="89"/>
      <c r="K67" s="89"/>
      <c r="L67" s="89"/>
      <c r="M67" s="89"/>
      <c r="N67" s="89"/>
      <c r="O67" s="89"/>
      <c r="P67" s="89"/>
      <c r="Q67" s="89"/>
      <c r="R67" s="89"/>
      <c r="S67" s="89"/>
      <c r="T67" s="89"/>
      <c r="U67" s="89"/>
      <c r="V67" s="89"/>
      <c r="W67" s="89"/>
      <c r="X67" s="89"/>
      <c r="Y67" s="89"/>
      <c r="Z67" s="89"/>
      <c r="AA67" s="89"/>
      <c r="AB67" s="89"/>
      <c r="AC67" s="89"/>
      <c r="AD67" s="89"/>
      <c r="AE67" s="89"/>
      <c r="AF67" s="89"/>
      <c r="AG67" s="95"/>
    </row>
    <row r="68" spans="1:33" ht="15" customHeight="1" x14ac:dyDescent="0.25">
      <c r="A68" s="83" t="s">
        <v>1743</v>
      </c>
      <c r="B68" s="88" t="s">
        <v>1719</v>
      </c>
      <c r="C68" s="89">
        <f>'AEO 2022 42 Raw'!F56</f>
        <v>45.403221000000002</v>
      </c>
      <c r="D68" s="89">
        <f>'AEO 2022 42 Raw'!G56</f>
        <v>46.118729000000002</v>
      </c>
      <c r="E68" s="89">
        <f>'AEO 2022 42 Raw'!H56</f>
        <v>46.377913999999997</v>
      </c>
      <c r="F68" s="89">
        <f>'AEO 2022 42 Raw'!I56</f>
        <v>46.967865000000003</v>
      </c>
      <c r="G68" s="89">
        <f>'AEO 2022 42 Raw'!J56</f>
        <v>47.753345000000003</v>
      </c>
      <c r="H68" s="89">
        <f>'AEO 2022 42 Raw'!K56</f>
        <v>48.334682000000001</v>
      </c>
      <c r="I68" s="89">
        <f>'AEO 2022 42 Raw'!L56</f>
        <v>48.531211999999996</v>
      </c>
      <c r="J68" s="89">
        <f>'AEO 2022 42 Raw'!M56</f>
        <v>48.672969999999999</v>
      </c>
      <c r="K68" s="89">
        <f>'AEO 2022 42 Raw'!N56</f>
        <v>48.808616999999998</v>
      </c>
      <c r="L68" s="89">
        <f>'AEO 2022 42 Raw'!O56</f>
        <v>48.954093999999998</v>
      </c>
      <c r="M68" s="89">
        <f>'AEO 2022 42 Raw'!P56</f>
        <v>49.081913</v>
      </c>
      <c r="N68" s="89">
        <f>'AEO 2022 42 Raw'!Q56</f>
        <v>49.261184999999998</v>
      </c>
      <c r="O68" s="89">
        <f>'AEO 2022 42 Raw'!R56</f>
        <v>49.409720999999998</v>
      </c>
      <c r="P68" s="89">
        <f>'AEO 2022 42 Raw'!S56</f>
        <v>49.570709000000001</v>
      </c>
      <c r="Q68" s="89">
        <f>'AEO 2022 42 Raw'!T56</f>
        <v>49.750340000000001</v>
      </c>
      <c r="R68" s="89">
        <f>'AEO 2022 42 Raw'!U56</f>
        <v>49.927489999999999</v>
      </c>
      <c r="S68" s="89">
        <f>'AEO 2022 42 Raw'!V56</f>
        <v>50.109940000000002</v>
      </c>
      <c r="T68" s="89">
        <f>'AEO 2022 42 Raw'!W56</f>
        <v>50.291232999999998</v>
      </c>
      <c r="U68" s="89">
        <f>'AEO 2022 42 Raw'!X56</f>
        <v>50.460751000000002</v>
      </c>
      <c r="V68" s="89">
        <f>'AEO 2022 42 Raw'!Y56</f>
        <v>50.634335</v>
      </c>
      <c r="W68" s="89">
        <f>'AEO 2022 42 Raw'!Z56</f>
        <v>50.813758999999997</v>
      </c>
      <c r="X68" s="89">
        <f>'AEO 2022 42 Raw'!AA56</f>
        <v>50.988379999999999</v>
      </c>
      <c r="Y68" s="89">
        <f>'AEO 2022 42 Raw'!AB56</f>
        <v>51.180816999999998</v>
      </c>
      <c r="Z68" s="89">
        <f>'AEO 2022 42 Raw'!AC56</f>
        <v>51.363441000000002</v>
      </c>
      <c r="AA68" s="89">
        <f>'AEO 2022 42 Raw'!AD56</f>
        <v>51.548583999999998</v>
      </c>
      <c r="AB68" s="89">
        <f>'AEO 2022 42 Raw'!AE56</f>
        <v>51.733474999999999</v>
      </c>
      <c r="AC68" s="89">
        <f>'AEO 2022 42 Raw'!AF56</f>
        <v>51.919842000000003</v>
      </c>
      <c r="AD68" s="89">
        <f>'AEO 2022 42 Raw'!AG56</f>
        <v>52.086109</v>
      </c>
      <c r="AE68" s="89">
        <f>'AEO 2022 42 Raw'!AH56</f>
        <v>52.264000000000003</v>
      </c>
      <c r="AF68" s="89">
        <f>'AEO 2022 42 Raw'!AI56</f>
        <v>52.412373000000002</v>
      </c>
      <c r="AG68" s="95">
        <f>'AEO 2022 42 Raw'!AJ56</f>
        <v>5.0000000000000001E-3</v>
      </c>
    </row>
    <row r="69" spans="1:33" ht="15" customHeight="1" x14ac:dyDescent="0.25">
      <c r="A69" s="83" t="s">
        <v>1744</v>
      </c>
      <c r="B69" s="88" t="s">
        <v>1721</v>
      </c>
      <c r="C69" s="89">
        <f>'AEO 2022 42 Raw'!F57</f>
        <v>31.167128000000002</v>
      </c>
      <c r="D69" s="89">
        <f>'AEO 2022 42 Raw'!G57</f>
        <v>31.771894</v>
      </c>
      <c r="E69" s="89">
        <f>'AEO 2022 42 Raw'!H57</f>
        <v>32.142231000000002</v>
      </c>
      <c r="F69" s="89">
        <f>'AEO 2022 42 Raw'!I57</f>
        <v>32.492027</v>
      </c>
      <c r="G69" s="89">
        <f>'AEO 2022 42 Raw'!J57</f>
        <v>32.597149000000002</v>
      </c>
      <c r="H69" s="89">
        <f>'AEO 2022 42 Raw'!K57</f>
        <v>32.704998000000003</v>
      </c>
      <c r="I69" s="89">
        <f>'AEO 2022 42 Raw'!L57</f>
        <v>32.816616000000003</v>
      </c>
      <c r="J69" s="89">
        <f>'AEO 2022 42 Raw'!M57</f>
        <v>32.928576999999997</v>
      </c>
      <c r="K69" s="89">
        <f>'AEO 2022 42 Raw'!N57</f>
        <v>33.014004</v>
      </c>
      <c r="L69" s="89">
        <f>'AEO 2022 42 Raw'!O57</f>
        <v>33.088768000000002</v>
      </c>
      <c r="M69" s="89">
        <f>'AEO 2022 42 Raw'!P57</f>
        <v>33.160522</v>
      </c>
      <c r="N69" s="89">
        <f>'AEO 2022 42 Raw'!Q57</f>
        <v>33.238461000000001</v>
      </c>
      <c r="O69" s="89">
        <f>'AEO 2022 42 Raw'!R57</f>
        <v>33.307532999999999</v>
      </c>
      <c r="P69" s="89">
        <f>'AEO 2022 42 Raw'!S57</f>
        <v>33.371445000000001</v>
      </c>
      <c r="Q69" s="89">
        <f>'AEO 2022 42 Raw'!T57</f>
        <v>33.435921</v>
      </c>
      <c r="R69" s="89">
        <f>'AEO 2022 42 Raw'!U57</f>
        <v>33.509456999999998</v>
      </c>
      <c r="S69" s="89">
        <f>'AEO 2022 42 Raw'!V57</f>
        <v>33.586745999999998</v>
      </c>
      <c r="T69" s="89">
        <f>'AEO 2022 42 Raw'!W57</f>
        <v>33.659027000000002</v>
      </c>
      <c r="U69" s="89">
        <f>'AEO 2022 42 Raw'!X57</f>
        <v>33.732638999999999</v>
      </c>
      <c r="V69" s="89">
        <f>'AEO 2022 42 Raw'!Y57</f>
        <v>33.79533</v>
      </c>
      <c r="W69" s="89">
        <f>'AEO 2022 42 Raw'!Z57</f>
        <v>33.856555999999998</v>
      </c>
      <c r="X69" s="89">
        <f>'AEO 2022 42 Raw'!AA57</f>
        <v>33.917271</v>
      </c>
      <c r="Y69" s="89">
        <f>'AEO 2022 42 Raw'!AB57</f>
        <v>33.987887999999998</v>
      </c>
      <c r="Z69" s="89">
        <f>'AEO 2022 42 Raw'!AC57</f>
        <v>34.048664000000002</v>
      </c>
      <c r="AA69" s="89">
        <f>'AEO 2022 42 Raw'!AD57</f>
        <v>34.106994999999998</v>
      </c>
      <c r="AB69" s="89">
        <f>'AEO 2022 42 Raw'!AE57</f>
        <v>34.167568000000003</v>
      </c>
      <c r="AC69" s="89">
        <f>'AEO 2022 42 Raw'!AF57</f>
        <v>34.226967000000002</v>
      </c>
      <c r="AD69" s="89">
        <f>'AEO 2022 42 Raw'!AG57</f>
        <v>34.280662999999997</v>
      </c>
      <c r="AE69" s="89">
        <f>'AEO 2022 42 Raw'!AH57</f>
        <v>34.335667000000001</v>
      </c>
      <c r="AF69" s="89">
        <f>'AEO 2022 42 Raw'!AI57</f>
        <v>34.384193000000003</v>
      </c>
      <c r="AG69" s="95">
        <f>'AEO 2022 42 Raw'!AJ57</f>
        <v>3.0000000000000001E-3</v>
      </c>
    </row>
    <row r="70" spans="1:33" ht="12" customHeight="1" x14ac:dyDescent="0.25">
      <c r="C70" s="89"/>
      <c r="D70" s="89"/>
      <c r="E70" s="89"/>
      <c r="F70" s="89"/>
      <c r="G70" s="89"/>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95"/>
    </row>
    <row r="71" spans="1:33" ht="15" customHeight="1" x14ac:dyDescent="0.25">
      <c r="B71" s="35" t="s">
        <v>1745</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1746</v>
      </c>
      <c r="B72" s="88" t="s">
        <v>1719</v>
      </c>
      <c r="C72" s="89">
        <f>'AEO 2022 42 Raw'!F59</f>
        <v>28.119406000000001</v>
      </c>
      <c r="D72" s="89">
        <f>'AEO 2022 42 Raw'!G59</f>
        <v>28.638313</v>
      </c>
      <c r="E72" s="89">
        <f>'AEO 2022 42 Raw'!H59</f>
        <v>29.082391999999999</v>
      </c>
      <c r="F72" s="89">
        <f>'AEO 2022 42 Raw'!I59</f>
        <v>29.64049</v>
      </c>
      <c r="G72" s="89">
        <f>'AEO 2022 42 Raw'!J59</f>
        <v>30.140287000000001</v>
      </c>
      <c r="H72" s="89">
        <f>'AEO 2022 42 Raw'!K59</f>
        <v>30.830942</v>
      </c>
      <c r="I72" s="89">
        <f>'AEO 2022 42 Raw'!L59</f>
        <v>31.447386000000002</v>
      </c>
      <c r="J72" s="89">
        <f>'AEO 2022 42 Raw'!M59</f>
        <v>31.846474000000001</v>
      </c>
      <c r="K72" s="89">
        <f>'AEO 2022 42 Raw'!N59</f>
        <v>32.542029999999997</v>
      </c>
      <c r="L72" s="89">
        <f>'AEO 2022 42 Raw'!O59</f>
        <v>33.055630000000001</v>
      </c>
      <c r="M72" s="89">
        <f>'AEO 2022 42 Raw'!P59</f>
        <v>33.716160000000002</v>
      </c>
      <c r="N72" s="89">
        <f>'AEO 2022 42 Raw'!Q59</f>
        <v>34.422775000000001</v>
      </c>
      <c r="O72" s="89">
        <f>'AEO 2022 42 Raw'!R59</f>
        <v>35.068218000000002</v>
      </c>
      <c r="P72" s="89">
        <f>'AEO 2022 42 Raw'!S59</f>
        <v>35.286414999999998</v>
      </c>
      <c r="Q72" s="89">
        <f>'AEO 2022 42 Raw'!T59</f>
        <v>36.151375000000002</v>
      </c>
      <c r="R72" s="89">
        <f>'AEO 2022 42 Raw'!U59</f>
        <v>36.869827000000001</v>
      </c>
      <c r="S72" s="89">
        <f>'AEO 2022 42 Raw'!V59</f>
        <v>37.509143999999999</v>
      </c>
      <c r="T72" s="89">
        <f>'AEO 2022 42 Raw'!W59</f>
        <v>37.716521999999998</v>
      </c>
      <c r="U72" s="89">
        <f>'AEO 2022 42 Raw'!X59</f>
        <v>38.236224999999997</v>
      </c>
      <c r="V72" s="89">
        <f>'AEO 2022 42 Raw'!Y59</f>
        <v>38.624031000000002</v>
      </c>
      <c r="W72" s="89">
        <f>'AEO 2022 42 Raw'!Z59</f>
        <v>39.034171999999998</v>
      </c>
      <c r="X72" s="89">
        <f>'AEO 2022 42 Raw'!AA59</f>
        <v>39.520184</v>
      </c>
      <c r="Y72" s="89">
        <f>'AEO 2022 42 Raw'!AB59</f>
        <v>39.730170999999999</v>
      </c>
      <c r="Z72" s="89">
        <f>'AEO 2022 42 Raw'!AC59</f>
        <v>40.221249</v>
      </c>
      <c r="AA72" s="89">
        <f>'AEO 2022 42 Raw'!AD59</f>
        <v>40.901356</v>
      </c>
      <c r="AB72" s="89">
        <f>'AEO 2022 42 Raw'!AE59</f>
        <v>41.131489000000002</v>
      </c>
      <c r="AC72" s="89">
        <f>'AEO 2022 42 Raw'!AF59</f>
        <v>41.287415000000003</v>
      </c>
      <c r="AD72" s="89">
        <f>'AEO 2022 42 Raw'!AG59</f>
        <v>41.482154999999999</v>
      </c>
      <c r="AE72" s="89">
        <f>'AEO 2022 42 Raw'!AH59</f>
        <v>41.691955999999998</v>
      </c>
      <c r="AF72" s="89">
        <f>'AEO 2022 42 Raw'!AI59</f>
        <v>41.864066999999999</v>
      </c>
      <c r="AG72" s="95">
        <f>'AEO 2022 42 Raw'!AJ59</f>
        <v>1.4E-2</v>
      </c>
    </row>
    <row r="73" spans="1:33" ht="15" customHeight="1" x14ac:dyDescent="0.25">
      <c r="A73" s="83" t="s">
        <v>1747</v>
      </c>
      <c r="B73" s="88" t="s">
        <v>1721</v>
      </c>
      <c r="C73" s="89">
        <f>'AEO 2022 42 Raw'!F60</f>
        <v>20.859946999999998</v>
      </c>
      <c r="D73" s="89">
        <f>'AEO 2022 42 Raw'!G60</f>
        <v>21.383789</v>
      </c>
      <c r="E73" s="89">
        <f>'AEO 2022 42 Raw'!H60</f>
        <v>21.865048999999999</v>
      </c>
      <c r="F73" s="89">
        <f>'AEO 2022 42 Raw'!I60</f>
        <v>22.384167000000001</v>
      </c>
      <c r="G73" s="89">
        <f>'AEO 2022 42 Raw'!J60</f>
        <v>22.794799999999999</v>
      </c>
      <c r="H73" s="89">
        <f>'AEO 2022 42 Raw'!K60</f>
        <v>23.237255000000001</v>
      </c>
      <c r="I73" s="89">
        <f>'AEO 2022 42 Raw'!L60</f>
        <v>23.658494999999998</v>
      </c>
      <c r="J73" s="89">
        <f>'AEO 2022 42 Raw'!M60</f>
        <v>23.952197999999999</v>
      </c>
      <c r="K73" s="89">
        <f>'AEO 2022 42 Raw'!N60</f>
        <v>24.272729999999999</v>
      </c>
      <c r="L73" s="89">
        <f>'AEO 2022 42 Raw'!O60</f>
        <v>24.628183</v>
      </c>
      <c r="M73" s="89">
        <f>'AEO 2022 42 Raw'!P60</f>
        <v>24.929480000000002</v>
      </c>
      <c r="N73" s="89">
        <f>'AEO 2022 42 Raw'!Q60</f>
        <v>25.132843000000001</v>
      </c>
      <c r="O73" s="89">
        <f>'AEO 2022 42 Raw'!R60</f>
        <v>25.520810999999998</v>
      </c>
      <c r="P73" s="89">
        <f>'AEO 2022 42 Raw'!S60</f>
        <v>25.484967999999999</v>
      </c>
      <c r="Q73" s="89">
        <f>'AEO 2022 42 Raw'!T60</f>
        <v>25.746597000000001</v>
      </c>
      <c r="R73" s="89">
        <f>'AEO 2022 42 Raw'!U60</f>
        <v>25.925894</v>
      </c>
      <c r="S73" s="89">
        <f>'AEO 2022 42 Raw'!V60</f>
        <v>26.100951999999999</v>
      </c>
      <c r="T73" s="89">
        <f>'AEO 2022 42 Raw'!W60</f>
        <v>26.253252</v>
      </c>
      <c r="U73" s="89">
        <f>'AEO 2022 42 Raw'!X60</f>
        <v>26.420400999999998</v>
      </c>
      <c r="V73" s="89">
        <f>'AEO 2022 42 Raw'!Y60</f>
        <v>26.523544000000001</v>
      </c>
      <c r="W73" s="89">
        <f>'AEO 2022 42 Raw'!Z60</f>
        <v>26.596912</v>
      </c>
      <c r="X73" s="89">
        <f>'AEO 2022 42 Raw'!AA60</f>
        <v>26.738282999999999</v>
      </c>
      <c r="Y73" s="89">
        <f>'AEO 2022 42 Raw'!AB60</f>
        <v>26.841286</v>
      </c>
      <c r="Z73" s="89">
        <f>'AEO 2022 42 Raw'!AC60</f>
        <v>27.101268999999998</v>
      </c>
      <c r="AA73" s="89">
        <f>'AEO 2022 42 Raw'!AD60</f>
        <v>27.203074000000001</v>
      </c>
      <c r="AB73" s="89">
        <f>'AEO 2022 42 Raw'!AE60</f>
        <v>27.296016999999999</v>
      </c>
      <c r="AC73" s="89">
        <f>'AEO 2022 42 Raw'!AF60</f>
        <v>27.371223000000001</v>
      </c>
      <c r="AD73" s="89">
        <f>'AEO 2022 42 Raw'!AG60</f>
        <v>27.442394</v>
      </c>
      <c r="AE73" s="89">
        <f>'AEO 2022 42 Raw'!AH60</f>
        <v>27.495588000000001</v>
      </c>
      <c r="AF73" s="89">
        <f>'AEO 2022 42 Raw'!AI60</f>
        <v>27.546827</v>
      </c>
      <c r="AG73" s="95">
        <f>'AEO 2022 42 Raw'!AJ60</f>
        <v>0.01</v>
      </c>
    </row>
    <row r="74" spans="1:33" ht="15" customHeight="1" x14ac:dyDescent="0.25">
      <c r="C74" s="89"/>
      <c r="D74" s="89"/>
      <c r="E74" s="89"/>
      <c r="F74" s="89"/>
      <c r="G74" s="89"/>
      <c r="H74" s="89"/>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95"/>
    </row>
    <row r="75" spans="1:33" ht="15" customHeight="1" x14ac:dyDescent="0.25">
      <c r="B75" s="35" t="s">
        <v>1748</v>
      </c>
      <c r="C75" s="89"/>
      <c r="D75" s="89"/>
      <c r="E75" s="89"/>
      <c r="F75" s="89"/>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95"/>
    </row>
    <row r="76" spans="1:33" ht="15" customHeight="1" x14ac:dyDescent="0.25">
      <c r="B76" s="35" t="s">
        <v>1749</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1750</v>
      </c>
      <c r="B77" s="88" t="s">
        <v>1751</v>
      </c>
      <c r="C77" s="89">
        <f>'AEO 2022 42 Raw'!F63</f>
        <v>0.42121599999999998</v>
      </c>
      <c r="D77" s="89">
        <f>'AEO 2022 42 Raw'!G63</f>
        <v>0.40719499999999997</v>
      </c>
      <c r="E77" s="89">
        <f>'AEO 2022 42 Raw'!H63</f>
        <v>0.38359599999999999</v>
      </c>
      <c r="F77" s="89">
        <f>'AEO 2022 42 Raw'!I63</f>
        <v>0.39130700000000002</v>
      </c>
      <c r="G77" s="89">
        <f>'AEO 2022 42 Raw'!J63</f>
        <v>0.39693499999999998</v>
      </c>
      <c r="H77" s="89">
        <f>'AEO 2022 42 Raw'!K63</f>
        <v>0.40446599999999999</v>
      </c>
      <c r="I77" s="89">
        <f>'AEO 2022 42 Raw'!L63</f>
        <v>0.410439</v>
      </c>
      <c r="J77" s="89">
        <f>'AEO 2022 42 Raw'!M63</f>
        <v>0.41242099999999998</v>
      </c>
      <c r="K77" s="89">
        <f>'AEO 2022 42 Raw'!N63</f>
        <v>0.41453600000000002</v>
      </c>
      <c r="L77" s="89">
        <f>'AEO 2022 42 Raw'!O63</f>
        <v>0.41967399999999999</v>
      </c>
      <c r="M77" s="89">
        <f>'AEO 2022 42 Raw'!P63</f>
        <v>0.41856100000000002</v>
      </c>
      <c r="N77" s="89">
        <f>'AEO 2022 42 Raw'!Q63</f>
        <v>0.43640499999999999</v>
      </c>
      <c r="O77" s="89">
        <f>'AEO 2022 42 Raw'!R63</f>
        <v>0.42505799999999999</v>
      </c>
      <c r="P77" s="89">
        <f>'AEO 2022 42 Raw'!S63</f>
        <v>0.42616599999999999</v>
      </c>
      <c r="Q77" s="89">
        <f>'AEO 2022 42 Raw'!T63</f>
        <v>0.42883399999999999</v>
      </c>
      <c r="R77" s="89">
        <f>'AEO 2022 42 Raw'!U63</f>
        <v>0.428867</v>
      </c>
      <c r="S77" s="89">
        <f>'AEO 2022 42 Raw'!V63</f>
        <v>0.430836</v>
      </c>
      <c r="T77" s="89">
        <f>'AEO 2022 42 Raw'!W63</f>
        <v>0.43327599999999999</v>
      </c>
      <c r="U77" s="89">
        <f>'AEO 2022 42 Raw'!X63</f>
        <v>0.431703</v>
      </c>
      <c r="V77" s="89">
        <f>'AEO 2022 42 Raw'!Y63</f>
        <v>0.438137</v>
      </c>
      <c r="W77" s="89">
        <f>'AEO 2022 42 Raw'!Z63</f>
        <v>0.43679699999999999</v>
      </c>
      <c r="X77" s="89">
        <f>'AEO 2022 42 Raw'!AA63</f>
        <v>0.43828800000000001</v>
      </c>
      <c r="Y77" s="89">
        <f>'AEO 2022 42 Raw'!AB63</f>
        <v>0.44009900000000002</v>
      </c>
      <c r="Z77" s="89">
        <f>'AEO 2022 42 Raw'!AC63</f>
        <v>0.43917699999999998</v>
      </c>
      <c r="AA77" s="89">
        <f>'AEO 2022 42 Raw'!AD63</f>
        <v>0.43935299999999999</v>
      </c>
      <c r="AB77" s="89">
        <f>'AEO 2022 42 Raw'!AE63</f>
        <v>0.44117200000000001</v>
      </c>
      <c r="AC77" s="89">
        <f>'AEO 2022 42 Raw'!AF63</f>
        <v>0.44077899999999998</v>
      </c>
      <c r="AD77" s="89">
        <f>'AEO 2022 42 Raw'!AG63</f>
        <v>0.44114300000000001</v>
      </c>
      <c r="AE77" s="89">
        <f>'AEO 2022 42 Raw'!AH63</f>
        <v>0.44248500000000002</v>
      </c>
      <c r="AF77" s="89">
        <f>'AEO 2022 42 Raw'!AI63</f>
        <v>0.43942100000000001</v>
      </c>
      <c r="AG77" s="95">
        <f>'AEO 2022 42 Raw'!AJ63</f>
        <v>1E-3</v>
      </c>
    </row>
    <row r="78" spans="1:33" ht="15" customHeight="1" x14ac:dyDescent="0.25">
      <c r="A78" s="83" t="s">
        <v>1752</v>
      </c>
      <c r="B78" s="88" t="s">
        <v>1753</v>
      </c>
      <c r="C78" s="89">
        <f>'AEO 2022 42 Raw'!F64</f>
        <v>5.9580609999999998</v>
      </c>
      <c r="D78" s="89">
        <f>'AEO 2022 42 Raw'!G64</f>
        <v>5.6753140000000002</v>
      </c>
      <c r="E78" s="89">
        <f>'AEO 2022 42 Raw'!H64</f>
        <v>5.2230319999999999</v>
      </c>
      <c r="F78" s="89">
        <f>'AEO 2022 42 Raw'!I64</f>
        <v>5.1915430000000002</v>
      </c>
      <c r="G78" s="89">
        <f>'AEO 2022 42 Raw'!J64</f>
        <v>5.1867539999999996</v>
      </c>
      <c r="H78" s="89">
        <f>'AEO 2022 42 Raw'!K64</f>
        <v>5.2041149999999998</v>
      </c>
      <c r="I78" s="89">
        <f>'AEO 2022 42 Raw'!L64</f>
        <v>5.1882289999999998</v>
      </c>
      <c r="J78" s="89">
        <f>'AEO 2022 42 Raw'!M64</f>
        <v>5.1763009999999996</v>
      </c>
      <c r="K78" s="89">
        <f>'AEO 2022 42 Raw'!N64</f>
        <v>5.1524390000000002</v>
      </c>
      <c r="L78" s="89">
        <f>'AEO 2022 42 Raw'!O64</f>
        <v>5.1732129999999996</v>
      </c>
      <c r="M78" s="89">
        <f>'AEO 2022 42 Raw'!P64</f>
        <v>5.1253989999999998</v>
      </c>
      <c r="N78" s="89">
        <f>'AEO 2022 42 Raw'!Q64</f>
        <v>5.2181360000000003</v>
      </c>
      <c r="O78" s="89">
        <f>'AEO 2022 42 Raw'!R64</f>
        <v>5.1105429999999998</v>
      </c>
      <c r="P78" s="89">
        <f>'AEO 2022 42 Raw'!S64</f>
        <v>5.0942290000000003</v>
      </c>
      <c r="Q78" s="89">
        <f>'AEO 2022 42 Raw'!T64</f>
        <v>5.0842390000000002</v>
      </c>
      <c r="R78" s="89">
        <f>'AEO 2022 42 Raw'!U64</f>
        <v>5.0673680000000001</v>
      </c>
      <c r="S78" s="89">
        <f>'AEO 2022 42 Raw'!V64</f>
        <v>5.0650279999999999</v>
      </c>
      <c r="T78" s="89">
        <f>'AEO 2022 42 Raw'!W64</f>
        <v>5.0670489999999999</v>
      </c>
      <c r="U78" s="89">
        <f>'AEO 2022 42 Raw'!X64</f>
        <v>5.0290720000000002</v>
      </c>
      <c r="V78" s="89">
        <f>'AEO 2022 42 Raw'!Y64</f>
        <v>5.0748090000000001</v>
      </c>
      <c r="W78" s="89">
        <f>'AEO 2022 42 Raw'!Z64</f>
        <v>5.0435299999999996</v>
      </c>
      <c r="X78" s="89">
        <f>'AEO 2022 42 Raw'!AA64</f>
        <v>5.040972</v>
      </c>
      <c r="Y78" s="89">
        <f>'AEO 2022 42 Raw'!AB64</f>
        <v>5.0431689999999998</v>
      </c>
      <c r="Z78" s="89">
        <f>'AEO 2022 42 Raw'!AC64</f>
        <v>5.0185029999999999</v>
      </c>
      <c r="AA78" s="89">
        <f>'AEO 2022 42 Raw'!AD64</f>
        <v>5.0042859999999996</v>
      </c>
      <c r="AB78" s="89">
        <f>'AEO 2022 42 Raw'!AE64</f>
        <v>5.0065119999999999</v>
      </c>
      <c r="AC78" s="89">
        <f>'AEO 2022 42 Raw'!AF64</f>
        <v>4.9905850000000003</v>
      </c>
      <c r="AD78" s="89">
        <f>'AEO 2022 42 Raw'!AG64</f>
        <v>4.9785620000000002</v>
      </c>
      <c r="AE78" s="89">
        <f>'AEO 2022 42 Raw'!AH64</f>
        <v>4.978942</v>
      </c>
      <c r="AF78" s="89">
        <f>'AEO 2022 42 Raw'!AI64</f>
        <v>4.9329879999999999</v>
      </c>
      <c r="AG78" s="95">
        <f>'AEO 2022 42 Raw'!AJ64</f>
        <v>-6.0000000000000001E-3</v>
      </c>
    </row>
    <row r="79" spans="1:33" ht="15" customHeight="1" x14ac:dyDescent="0.25">
      <c r="A79" s="83" t="s">
        <v>1754</v>
      </c>
      <c r="B79" s="88" t="s">
        <v>1755</v>
      </c>
      <c r="C79" s="89">
        <f>'AEO 2022 42 Raw'!F65</f>
        <v>13.954179</v>
      </c>
      <c r="D79" s="89">
        <f>'AEO 2022 42 Raw'!G65</f>
        <v>13.282042000000001</v>
      </c>
      <c r="E79" s="89">
        <f>'AEO 2022 42 Raw'!H65</f>
        <v>12.693624</v>
      </c>
      <c r="F79" s="89">
        <f>'AEO 2022 42 Raw'!I65</f>
        <v>12.650326</v>
      </c>
      <c r="G79" s="89">
        <f>'AEO 2022 42 Raw'!J65</f>
        <v>12.582329</v>
      </c>
      <c r="H79" s="89">
        <f>'AEO 2022 42 Raw'!K65</f>
        <v>12.609619</v>
      </c>
      <c r="I79" s="89">
        <f>'AEO 2022 42 Raw'!L65</f>
        <v>12.604775999999999</v>
      </c>
      <c r="J79" s="89">
        <f>'AEO 2022 42 Raw'!M65</f>
        <v>12.543933000000001</v>
      </c>
      <c r="K79" s="89">
        <f>'AEO 2022 42 Raw'!N65</f>
        <v>12.499866000000001</v>
      </c>
      <c r="L79" s="89">
        <f>'AEO 2022 42 Raw'!O65</f>
        <v>12.519520999999999</v>
      </c>
      <c r="M79" s="89">
        <f>'AEO 2022 42 Raw'!P65</f>
        <v>12.431933000000001</v>
      </c>
      <c r="N79" s="89">
        <f>'AEO 2022 42 Raw'!Q65</f>
        <v>12.627459</v>
      </c>
      <c r="O79" s="89">
        <f>'AEO 2022 42 Raw'!R65</f>
        <v>12.416618</v>
      </c>
      <c r="P79" s="89">
        <f>'AEO 2022 42 Raw'!S65</f>
        <v>12.381862</v>
      </c>
      <c r="Q79" s="89">
        <f>'AEO 2022 42 Raw'!T65</f>
        <v>12.369448</v>
      </c>
      <c r="R79" s="89">
        <f>'AEO 2022 42 Raw'!U65</f>
        <v>12.330522999999999</v>
      </c>
      <c r="S79" s="89">
        <f>'AEO 2022 42 Raw'!V65</f>
        <v>12.321387</v>
      </c>
      <c r="T79" s="89">
        <f>'AEO 2022 42 Raw'!W65</f>
        <v>12.323232000000001</v>
      </c>
      <c r="U79" s="89">
        <f>'AEO 2022 42 Raw'!X65</f>
        <v>12.261321000000001</v>
      </c>
      <c r="V79" s="89">
        <f>'AEO 2022 42 Raw'!Y65</f>
        <v>12.334583</v>
      </c>
      <c r="W79" s="89">
        <f>'AEO 2022 42 Raw'!Z65</f>
        <v>12.277891</v>
      </c>
      <c r="X79" s="89">
        <f>'AEO 2022 42 Raw'!AA65</f>
        <v>12.272296000000001</v>
      </c>
      <c r="Y79" s="89">
        <f>'AEO 2022 42 Raw'!AB65</f>
        <v>12.271627000000001</v>
      </c>
      <c r="Z79" s="89">
        <f>'AEO 2022 42 Raw'!AC65</f>
        <v>12.228954</v>
      </c>
      <c r="AA79" s="89">
        <f>'AEO 2022 42 Raw'!AD65</f>
        <v>12.205219</v>
      </c>
      <c r="AB79" s="89">
        <f>'AEO 2022 42 Raw'!AE65</f>
        <v>12.209526</v>
      </c>
      <c r="AC79" s="89">
        <f>'AEO 2022 42 Raw'!AF65</f>
        <v>12.179880000000001</v>
      </c>
      <c r="AD79" s="89">
        <f>'AEO 2022 42 Raw'!AG65</f>
        <v>12.163360000000001</v>
      </c>
      <c r="AE79" s="89">
        <f>'AEO 2022 42 Raw'!AH65</f>
        <v>12.162561</v>
      </c>
      <c r="AF79" s="89">
        <f>'AEO 2022 42 Raw'!AI65</f>
        <v>12.094199</v>
      </c>
      <c r="AG79" s="95">
        <f>'AEO 2022 42 Raw'!AJ65</f>
        <v>-5.0000000000000001E-3</v>
      </c>
    </row>
    <row r="80" spans="1:33" ht="15" customHeight="1" x14ac:dyDescent="0.25">
      <c r="A80" s="83" t="s">
        <v>1756</v>
      </c>
      <c r="B80" s="88" t="s">
        <v>1757</v>
      </c>
      <c r="C80" s="89">
        <f>'AEO 2022 42 Raw'!F66</f>
        <v>32.352646</v>
      </c>
      <c r="D80" s="89">
        <f>'AEO 2022 42 Raw'!G66</f>
        <v>33.303116000000003</v>
      </c>
      <c r="E80" s="89">
        <f>'AEO 2022 42 Raw'!H66</f>
        <v>34.107779999999998</v>
      </c>
      <c r="F80" s="89">
        <f>'AEO 2022 42 Raw'!I66</f>
        <v>33.917217000000001</v>
      </c>
      <c r="G80" s="89">
        <f>'AEO 2022 42 Raw'!J66</f>
        <v>33.582797999999997</v>
      </c>
      <c r="H80" s="89">
        <f>'AEO 2022 42 Raw'!K66</f>
        <v>33.348675</v>
      </c>
      <c r="I80" s="89">
        <f>'AEO 2022 42 Raw'!L66</f>
        <v>33.018185000000003</v>
      </c>
      <c r="J80" s="89">
        <f>'AEO 2022 42 Raw'!M66</f>
        <v>32.911178999999997</v>
      </c>
      <c r="K80" s="89">
        <f>'AEO 2022 42 Raw'!N66</f>
        <v>32.822018</v>
      </c>
      <c r="L80" s="89">
        <f>'AEO 2022 42 Raw'!O66</f>
        <v>32.563533999999997</v>
      </c>
      <c r="M80" s="89">
        <f>'AEO 2022 42 Raw'!P66</f>
        <v>32.629787</v>
      </c>
      <c r="N80" s="89">
        <f>'AEO 2022 42 Raw'!Q66</f>
        <v>32.013953999999998</v>
      </c>
      <c r="O80" s="89">
        <f>'AEO 2022 42 Raw'!R66</f>
        <v>32.397849999999998</v>
      </c>
      <c r="P80" s="89">
        <f>'AEO 2022 42 Raw'!S66</f>
        <v>32.347504000000001</v>
      </c>
      <c r="Q80" s="89">
        <f>'AEO 2022 42 Raw'!T66</f>
        <v>32.266101999999997</v>
      </c>
      <c r="R80" s="89">
        <f>'AEO 2022 42 Raw'!U66</f>
        <v>32.243416000000003</v>
      </c>
      <c r="S80" s="89">
        <f>'AEO 2022 42 Raw'!V66</f>
        <v>32.148963999999999</v>
      </c>
      <c r="T80" s="89">
        <f>'AEO 2022 42 Raw'!W66</f>
        <v>32.032879000000001</v>
      </c>
      <c r="U80" s="89">
        <f>'AEO 2022 42 Raw'!X66</f>
        <v>32.096882000000001</v>
      </c>
      <c r="V80" s="89">
        <f>'AEO 2022 42 Raw'!Y66</f>
        <v>31.791627999999999</v>
      </c>
      <c r="W80" s="89">
        <f>'AEO 2022 42 Raw'!Z66</f>
        <v>31.855136999999999</v>
      </c>
      <c r="X80" s="89">
        <f>'AEO 2022 42 Raw'!AA66</f>
        <v>31.774775999999999</v>
      </c>
      <c r="Y80" s="89">
        <f>'AEO 2022 42 Raw'!AB66</f>
        <v>31.689851999999998</v>
      </c>
      <c r="Z80" s="89">
        <f>'AEO 2022 42 Raw'!AC66</f>
        <v>31.719069999999999</v>
      </c>
      <c r="AA80" s="89">
        <f>'AEO 2022 42 Raw'!AD66</f>
        <v>31.695762999999999</v>
      </c>
      <c r="AB80" s="89">
        <f>'AEO 2022 42 Raw'!AE66</f>
        <v>31.605899999999998</v>
      </c>
      <c r="AC80" s="89">
        <f>'AEO 2022 42 Raw'!AF66</f>
        <v>31.608592999999999</v>
      </c>
      <c r="AD80" s="89">
        <f>'AEO 2022 42 Raw'!AG66</f>
        <v>31.591505000000002</v>
      </c>
      <c r="AE80" s="89">
        <f>'AEO 2022 42 Raw'!AH66</f>
        <v>31.517700000000001</v>
      </c>
      <c r="AF80" s="89">
        <f>'AEO 2022 42 Raw'!AI66</f>
        <v>31.632217000000001</v>
      </c>
      <c r="AG80" s="95">
        <f>'AEO 2022 42 Raw'!AJ66</f>
        <v>-1E-3</v>
      </c>
    </row>
    <row r="81" spans="1:33" ht="15" customHeight="1" x14ac:dyDescent="0.25">
      <c r="A81" s="83" t="s">
        <v>1758</v>
      </c>
      <c r="B81" s="88" t="s">
        <v>1759</v>
      </c>
      <c r="C81" s="89">
        <f>'AEO 2022 42 Raw'!F67</f>
        <v>9.6898099999999996</v>
      </c>
      <c r="D81" s="89">
        <f>'AEO 2022 42 Raw'!G67</f>
        <v>10.098172999999999</v>
      </c>
      <c r="E81" s="89">
        <f>'AEO 2022 42 Raw'!H67</f>
        <v>10.822314</v>
      </c>
      <c r="F81" s="89">
        <f>'AEO 2022 42 Raw'!I67</f>
        <v>10.634097000000001</v>
      </c>
      <c r="G81" s="89">
        <f>'AEO 2022 42 Raw'!J67</f>
        <v>10.45815</v>
      </c>
      <c r="H81" s="89">
        <f>'AEO 2022 42 Raw'!K67</f>
        <v>10.237511</v>
      </c>
      <c r="I81" s="89">
        <f>'AEO 2022 42 Raw'!L67</f>
        <v>10.059374999999999</v>
      </c>
      <c r="J81" s="89">
        <f>'AEO 2022 42 Raw'!M67</f>
        <v>9.9993049999999997</v>
      </c>
      <c r="K81" s="89">
        <f>'AEO 2022 42 Raw'!N67</f>
        <v>9.9327279999999991</v>
      </c>
      <c r="L81" s="89">
        <f>'AEO 2022 42 Raw'!O67</f>
        <v>9.7785189999999993</v>
      </c>
      <c r="M81" s="89">
        <f>'AEO 2022 42 Raw'!P67</f>
        <v>9.7981780000000001</v>
      </c>
      <c r="N81" s="89">
        <f>'AEO 2022 42 Raw'!Q67</f>
        <v>9.4619440000000008</v>
      </c>
      <c r="O81" s="89">
        <f>'AEO 2022 42 Raw'!R67</f>
        <v>9.6449660000000002</v>
      </c>
      <c r="P81" s="89">
        <f>'AEO 2022 42 Raw'!S67</f>
        <v>9.6070200000000003</v>
      </c>
      <c r="Q81" s="89">
        <f>'AEO 2022 42 Raw'!T67</f>
        <v>9.5530930000000005</v>
      </c>
      <c r="R81" s="89">
        <f>'AEO 2022 42 Raw'!U67</f>
        <v>9.5296859999999999</v>
      </c>
      <c r="S81" s="89">
        <f>'AEO 2022 42 Raw'!V67</f>
        <v>9.4724730000000008</v>
      </c>
      <c r="T81" s="89">
        <f>'AEO 2022 42 Raw'!W67</f>
        <v>9.4060959999999998</v>
      </c>
      <c r="U81" s="89">
        <f>'AEO 2022 42 Raw'!X67</f>
        <v>9.4379919999999995</v>
      </c>
      <c r="V81" s="89">
        <f>'AEO 2022 42 Raw'!Y67</f>
        <v>9.2712380000000003</v>
      </c>
      <c r="W81" s="89">
        <f>'AEO 2022 42 Raw'!Z67</f>
        <v>9.2949789999999997</v>
      </c>
      <c r="X81" s="89">
        <f>'AEO 2022 42 Raw'!AA67</f>
        <v>9.2510110000000001</v>
      </c>
      <c r="Y81" s="89">
        <f>'AEO 2022 42 Raw'!AB67</f>
        <v>9.2012599999999996</v>
      </c>
      <c r="Z81" s="89">
        <f>'AEO 2022 42 Raw'!AC67</f>
        <v>9.2128499999999995</v>
      </c>
      <c r="AA81" s="89">
        <f>'AEO 2022 42 Raw'!AD67</f>
        <v>9.2012490000000007</v>
      </c>
      <c r="AB81" s="89">
        <f>'AEO 2022 42 Raw'!AE67</f>
        <v>9.1529000000000007</v>
      </c>
      <c r="AC81" s="89">
        <f>'AEO 2022 42 Raw'!AF67</f>
        <v>9.1517499999999998</v>
      </c>
      <c r="AD81" s="89">
        <f>'AEO 2022 42 Raw'!AG67</f>
        <v>9.1380789999999994</v>
      </c>
      <c r="AE81" s="89">
        <f>'AEO 2022 42 Raw'!AH67</f>
        <v>9.1008759999999995</v>
      </c>
      <c r="AF81" s="89">
        <f>'AEO 2022 42 Raw'!AI67</f>
        <v>9.1688729999999996</v>
      </c>
      <c r="AG81" s="95">
        <f>'AEO 2022 42 Raw'!AJ67</f>
        <v>-2E-3</v>
      </c>
    </row>
    <row r="82" spans="1:33" ht="15" customHeight="1" x14ac:dyDescent="0.25">
      <c r="A82" s="83" t="s">
        <v>1760</v>
      </c>
      <c r="B82" s="88" t="s">
        <v>1761</v>
      </c>
      <c r="C82" s="89">
        <f>'AEO 2022 42 Raw'!F68</f>
        <v>1.0301880000000001</v>
      </c>
      <c r="D82" s="89">
        <f>'AEO 2022 42 Raw'!G68</f>
        <v>1.018869</v>
      </c>
      <c r="E82" s="89">
        <f>'AEO 2022 42 Raw'!H68</f>
        <v>1.0490699999999999</v>
      </c>
      <c r="F82" s="89">
        <f>'AEO 2022 42 Raw'!I68</f>
        <v>1.0499019999999999</v>
      </c>
      <c r="G82" s="89">
        <f>'AEO 2022 42 Raw'!J68</f>
        <v>1.053034</v>
      </c>
      <c r="H82" s="89">
        <f>'AEO 2022 42 Raw'!K68</f>
        <v>1.0469269999999999</v>
      </c>
      <c r="I82" s="89">
        <f>'AEO 2022 42 Raw'!L68</f>
        <v>1.037506</v>
      </c>
      <c r="J82" s="89">
        <f>'AEO 2022 42 Raw'!M68</f>
        <v>1.0365869999999999</v>
      </c>
      <c r="K82" s="89">
        <f>'AEO 2022 42 Raw'!N68</f>
        <v>1.035172</v>
      </c>
      <c r="L82" s="89">
        <f>'AEO 2022 42 Raw'!O68</f>
        <v>1.032089</v>
      </c>
      <c r="M82" s="89">
        <f>'AEO 2022 42 Raw'!P68</f>
        <v>1.031039</v>
      </c>
      <c r="N82" s="89">
        <f>'AEO 2022 42 Raw'!Q68</f>
        <v>1.0261709999999999</v>
      </c>
      <c r="O82" s="89">
        <f>'AEO 2022 42 Raw'!R68</f>
        <v>1.028095</v>
      </c>
      <c r="P82" s="89">
        <f>'AEO 2022 42 Raw'!S68</f>
        <v>1.0256449999999999</v>
      </c>
      <c r="Q82" s="89">
        <f>'AEO 2022 42 Raw'!T68</f>
        <v>1.024046</v>
      </c>
      <c r="R82" s="89">
        <f>'AEO 2022 42 Raw'!U68</f>
        <v>1.022829</v>
      </c>
      <c r="S82" s="89">
        <f>'AEO 2022 42 Raw'!V68</f>
        <v>1.0211840000000001</v>
      </c>
      <c r="T82" s="89">
        <f>'AEO 2022 42 Raw'!W68</f>
        <v>1.019479</v>
      </c>
      <c r="U82" s="89">
        <f>'AEO 2022 42 Raw'!X68</f>
        <v>1.019523</v>
      </c>
      <c r="V82" s="89">
        <f>'AEO 2022 42 Raw'!Y68</f>
        <v>1.0161210000000001</v>
      </c>
      <c r="W82" s="89">
        <f>'AEO 2022 42 Raw'!Z68</f>
        <v>1.015447</v>
      </c>
      <c r="X82" s="89">
        <f>'AEO 2022 42 Raw'!AA68</f>
        <v>1.014197</v>
      </c>
      <c r="Y82" s="89">
        <f>'AEO 2022 42 Raw'!AB68</f>
        <v>1.012694</v>
      </c>
      <c r="Z82" s="89">
        <f>'AEO 2022 42 Raw'!AC68</f>
        <v>1.012173</v>
      </c>
      <c r="AA82" s="89">
        <f>'AEO 2022 42 Raw'!AD68</f>
        <v>1.011544</v>
      </c>
      <c r="AB82" s="89">
        <f>'AEO 2022 42 Raw'!AE68</f>
        <v>1.010181</v>
      </c>
      <c r="AC82" s="89">
        <f>'AEO 2022 42 Raw'!AF68</f>
        <v>1.0094689999999999</v>
      </c>
      <c r="AD82" s="89">
        <f>'AEO 2022 42 Raw'!AG68</f>
        <v>1.0086079999999999</v>
      </c>
      <c r="AE82" s="89">
        <f>'AEO 2022 42 Raw'!AH68</f>
        <v>1.0076290000000001</v>
      </c>
      <c r="AF82" s="89">
        <f>'AEO 2022 42 Raw'!AI68</f>
        <v>1.0082979999999999</v>
      </c>
      <c r="AG82" s="95">
        <f>'AEO 2022 42 Raw'!AJ68</f>
        <v>-1E-3</v>
      </c>
    </row>
    <row r="83" spans="1:33" ht="15" customHeight="1" x14ac:dyDescent="0.25">
      <c r="A83" s="83" t="s">
        <v>1762</v>
      </c>
      <c r="B83" s="88" t="s">
        <v>1763</v>
      </c>
      <c r="C83" s="89">
        <f>'AEO 2022 42 Raw'!F69</f>
        <v>31.210232000000001</v>
      </c>
      <c r="D83" s="89">
        <f>'AEO 2022 42 Raw'!G69</f>
        <v>30.391995999999999</v>
      </c>
      <c r="E83" s="89">
        <f>'AEO 2022 42 Raw'!H69</f>
        <v>29.533445</v>
      </c>
      <c r="F83" s="89">
        <f>'AEO 2022 42 Raw'!I69</f>
        <v>29.862234000000001</v>
      </c>
      <c r="G83" s="89">
        <f>'AEO 2022 42 Raw'!J69</f>
        <v>30.3384</v>
      </c>
      <c r="H83" s="89">
        <f>'AEO 2022 42 Raw'!K69</f>
        <v>30.673846999999999</v>
      </c>
      <c r="I83" s="89">
        <f>'AEO 2022 42 Raw'!L69</f>
        <v>31.126594999999998</v>
      </c>
      <c r="J83" s="89">
        <f>'AEO 2022 42 Raw'!M69</f>
        <v>31.289667000000001</v>
      </c>
      <c r="K83" s="89">
        <f>'AEO 2022 42 Raw'!N69</f>
        <v>31.442474000000001</v>
      </c>
      <c r="L83" s="89">
        <f>'AEO 2022 42 Raw'!O69</f>
        <v>31.781137000000001</v>
      </c>
      <c r="M83" s="89">
        <f>'AEO 2022 42 Raw'!P69</f>
        <v>31.753174000000001</v>
      </c>
      <c r="N83" s="89">
        <f>'AEO 2022 42 Raw'!Q69</f>
        <v>32.447018</v>
      </c>
      <c r="O83" s="89">
        <f>'AEO 2022 42 Raw'!R69</f>
        <v>32.079014000000001</v>
      </c>
      <c r="P83" s="89">
        <f>'AEO 2022 42 Raw'!S69</f>
        <v>32.166245000000004</v>
      </c>
      <c r="Q83" s="89">
        <f>'AEO 2022 42 Raw'!T69</f>
        <v>32.285645000000002</v>
      </c>
      <c r="R83" s="89">
        <f>'AEO 2022 42 Raw'!U69</f>
        <v>32.342467999999997</v>
      </c>
      <c r="S83" s="89">
        <f>'AEO 2022 42 Raw'!V69</f>
        <v>32.474632</v>
      </c>
      <c r="T83" s="89">
        <f>'AEO 2022 42 Raw'!W69</f>
        <v>32.629761000000002</v>
      </c>
      <c r="U83" s="89">
        <f>'AEO 2022 42 Raw'!X69</f>
        <v>32.580109</v>
      </c>
      <c r="V83" s="89">
        <f>'AEO 2022 42 Raw'!Y69</f>
        <v>32.944954000000003</v>
      </c>
      <c r="W83" s="89">
        <f>'AEO 2022 42 Raw'!Z69</f>
        <v>32.899265</v>
      </c>
      <c r="X83" s="89">
        <f>'AEO 2022 42 Raw'!AA69</f>
        <v>33.008282000000001</v>
      </c>
      <c r="Y83" s="89">
        <f>'AEO 2022 42 Raw'!AB69</f>
        <v>33.123528</v>
      </c>
      <c r="Z83" s="89">
        <f>'AEO 2022 42 Raw'!AC69</f>
        <v>33.110771</v>
      </c>
      <c r="AA83" s="89">
        <f>'AEO 2022 42 Raw'!AD69</f>
        <v>33.154285000000002</v>
      </c>
      <c r="AB83" s="89">
        <f>'AEO 2022 42 Raw'!AE69</f>
        <v>33.270305999999998</v>
      </c>
      <c r="AC83" s="89">
        <f>'AEO 2022 42 Raw'!AF69</f>
        <v>33.282947999999998</v>
      </c>
      <c r="AD83" s="89">
        <f>'AEO 2022 42 Raw'!AG69</f>
        <v>33.316916999999997</v>
      </c>
      <c r="AE83" s="89">
        <f>'AEO 2022 42 Raw'!AH69</f>
        <v>33.412421999999999</v>
      </c>
      <c r="AF83" s="89">
        <f>'AEO 2022 42 Raw'!AI69</f>
        <v>33.286738999999997</v>
      </c>
      <c r="AG83" s="95">
        <f>'AEO 2022 42 Raw'!AJ69</f>
        <v>2E-3</v>
      </c>
    </row>
    <row r="84" spans="1:33" ht="15" customHeight="1" x14ac:dyDescent="0.25">
      <c r="A84" s="83" t="s">
        <v>1764</v>
      </c>
      <c r="B84" s="88" t="s">
        <v>1765</v>
      </c>
      <c r="C84" s="89">
        <f>'AEO 2022 42 Raw'!F70</f>
        <v>5.3836919999999999</v>
      </c>
      <c r="D84" s="89">
        <f>'AEO 2022 42 Raw'!G70</f>
        <v>5.8233040000000003</v>
      </c>
      <c r="E84" s="89">
        <f>'AEO 2022 42 Raw'!H70</f>
        <v>6.187125</v>
      </c>
      <c r="F84" s="89">
        <f>'AEO 2022 42 Raw'!I70</f>
        <v>6.3033520000000003</v>
      </c>
      <c r="G84" s="89">
        <f>'AEO 2022 42 Raw'!J70</f>
        <v>6.4015719999999998</v>
      </c>
      <c r="H84" s="89">
        <f>'AEO 2022 42 Raw'!K70</f>
        <v>6.4748479999999997</v>
      </c>
      <c r="I84" s="89">
        <f>'AEO 2022 42 Raw'!L70</f>
        <v>6.5549109999999997</v>
      </c>
      <c r="J84" s="89">
        <f>'AEO 2022 42 Raw'!M70</f>
        <v>6.6305889999999996</v>
      </c>
      <c r="K84" s="89">
        <f>'AEO 2022 42 Raw'!N70</f>
        <v>6.7007510000000003</v>
      </c>
      <c r="L84" s="89">
        <f>'AEO 2022 42 Raw'!O70</f>
        <v>6.7323310000000003</v>
      </c>
      <c r="M84" s="89">
        <f>'AEO 2022 42 Raw'!P70</f>
        <v>6.8119300000000003</v>
      </c>
      <c r="N84" s="89">
        <f>'AEO 2022 42 Raw'!Q70</f>
        <v>6.7689170000000001</v>
      </c>
      <c r="O84" s="89">
        <f>'AEO 2022 42 Raw'!R70</f>
        <v>6.8978630000000001</v>
      </c>
      <c r="P84" s="89">
        <f>'AEO 2022 42 Raw'!S70</f>
        <v>6.9513150000000001</v>
      </c>
      <c r="Q84" s="89">
        <f>'AEO 2022 42 Raw'!T70</f>
        <v>6.988607</v>
      </c>
      <c r="R84" s="89">
        <f>'AEO 2022 42 Raw'!U70</f>
        <v>7.0348230000000003</v>
      </c>
      <c r="S84" s="89">
        <f>'AEO 2022 42 Raw'!V70</f>
        <v>7.0655080000000003</v>
      </c>
      <c r="T84" s="89">
        <f>'AEO 2022 42 Raw'!W70</f>
        <v>7.0882149999999999</v>
      </c>
      <c r="U84" s="89">
        <f>'AEO 2022 42 Raw'!X70</f>
        <v>7.1434040000000003</v>
      </c>
      <c r="V84" s="89">
        <f>'AEO 2022 42 Raw'!Y70</f>
        <v>7.128514</v>
      </c>
      <c r="W84" s="89">
        <f>'AEO 2022 42 Raw'!Z70</f>
        <v>7.1769480000000003</v>
      </c>
      <c r="X84" s="89">
        <f>'AEO 2022 42 Raw'!AA70</f>
        <v>7.2001939999999998</v>
      </c>
      <c r="Y84" s="89">
        <f>'AEO 2022 42 Raw'!AB70</f>
        <v>7.2177889999999998</v>
      </c>
      <c r="Z84" s="89">
        <f>'AEO 2022 42 Raw'!AC70</f>
        <v>7.2584799999999996</v>
      </c>
      <c r="AA84" s="89">
        <f>'AEO 2022 42 Raw'!AD70</f>
        <v>7.2882850000000001</v>
      </c>
      <c r="AB84" s="89">
        <f>'AEO 2022 42 Raw'!AE70</f>
        <v>7.3035249999999996</v>
      </c>
      <c r="AC84" s="89">
        <f>'AEO 2022 42 Raw'!AF70</f>
        <v>7.3359889999999996</v>
      </c>
      <c r="AD84" s="89">
        <f>'AEO 2022 42 Raw'!AG70</f>
        <v>7.3618199999999998</v>
      </c>
      <c r="AE84" s="89">
        <f>'AEO 2022 42 Raw'!AH70</f>
        <v>7.377364</v>
      </c>
      <c r="AF84" s="89">
        <f>'AEO 2022 42 Raw'!AI70</f>
        <v>7.4372740000000004</v>
      </c>
      <c r="AG84" s="95">
        <f>'AEO 2022 42 Raw'!AJ70</f>
        <v>1.0999999999999999E-2</v>
      </c>
    </row>
    <row r="85" spans="1:33" ht="15" customHeight="1" x14ac:dyDescent="0.25">
      <c r="C85" s="89"/>
      <c r="D85" s="89"/>
      <c r="E85" s="89"/>
      <c r="F85" s="89"/>
      <c r="G85" s="89"/>
      <c r="H85" s="89"/>
      <c r="I85" s="89"/>
      <c r="J85" s="89"/>
      <c r="K85" s="89"/>
      <c r="L85" s="89"/>
      <c r="M85" s="89"/>
      <c r="N85" s="89"/>
      <c r="O85" s="89"/>
      <c r="P85" s="89"/>
      <c r="Q85" s="89"/>
      <c r="R85" s="89"/>
      <c r="S85" s="89"/>
      <c r="T85" s="89"/>
      <c r="U85" s="89"/>
      <c r="V85" s="89"/>
      <c r="W85" s="89"/>
      <c r="X85" s="89"/>
      <c r="Y85" s="89"/>
      <c r="Z85" s="89"/>
      <c r="AA85" s="89"/>
      <c r="AB85" s="89"/>
      <c r="AC85" s="89"/>
      <c r="AD85" s="89"/>
      <c r="AE85" s="89"/>
      <c r="AF85" s="89"/>
      <c r="AG85" s="95"/>
    </row>
    <row r="86" spans="1:33" ht="15" customHeight="1" x14ac:dyDescent="0.25">
      <c r="B86" s="35" t="s">
        <v>1766</v>
      </c>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A87" s="83" t="s">
        <v>1767</v>
      </c>
      <c r="B87" s="88" t="s">
        <v>1768</v>
      </c>
      <c r="C87" s="89">
        <f>'AEO 2022 42 Raw'!F72</f>
        <v>3.5764580000000001</v>
      </c>
      <c r="D87" s="89">
        <f>'AEO 2022 42 Raw'!G72</f>
        <v>3.7300650000000002</v>
      </c>
      <c r="E87" s="89">
        <f>'AEO 2022 42 Raw'!H72</f>
        <v>3.8806660000000002</v>
      </c>
      <c r="F87" s="89">
        <f>'AEO 2022 42 Raw'!I72</f>
        <v>3.867127</v>
      </c>
      <c r="G87" s="89">
        <f>'AEO 2022 42 Raw'!J72</f>
        <v>3.8407819999999999</v>
      </c>
      <c r="H87" s="89">
        <f>'AEO 2022 42 Raw'!K72</f>
        <v>3.8055829999999999</v>
      </c>
      <c r="I87" s="89">
        <f>'AEO 2022 42 Raw'!L72</f>
        <v>3.7763969999999998</v>
      </c>
      <c r="J87" s="89">
        <f>'AEO 2022 42 Raw'!M72</f>
        <v>3.7691940000000002</v>
      </c>
      <c r="K87" s="89">
        <f>'AEO 2022 42 Raw'!N72</f>
        <v>3.764386</v>
      </c>
      <c r="L87" s="89">
        <f>'AEO 2022 42 Raw'!O72</f>
        <v>3.7353179999999999</v>
      </c>
      <c r="M87" s="89">
        <f>'AEO 2022 42 Raw'!P72</f>
        <v>3.7491569999999999</v>
      </c>
      <c r="N87" s="89">
        <f>'AEO 2022 42 Raw'!Q72</f>
        <v>3.688132</v>
      </c>
      <c r="O87" s="89">
        <f>'AEO 2022 42 Raw'!R72</f>
        <v>3.7301359999999999</v>
      </c>
      <c r="P87" s="89">
        <f>'AEO 2022 42 Raw'!S72</f>
        <v>3.735976</v>
      </c>
      <c r="Q87" s="89">
        <f>'AEO 2022 42 Raw'!T72</f>
        <v>3.7314590000000001</v>
      </c>
      <c r="R87" s="89">
        <f>'AEO 2022 42 Raw'!U72</f>
        <v>3.727007</v>
      </c>
      <c r="S87" s="89">
        <f>'AEO 2022 42 Raw'!V72</f>
        <v>3.7176589999999998</v>
      </c>
      <c r="T87" s="89">
        <f>'AEO 2022 42 Raw'!W72</f>
        <v>3.7050390000000002</v>
      </c>
      <c r="U87" s="89">
        <f>'AEO 2022 42 Raw'!X72</f>
        <v>3.7164969999999999</v>
      </c>
      <c r="V87" s="89">
        <f>'AEO 2022 42 Raw'!Y72</f>
        <v>3.6784780000000001</v>
      </c>
      <c r="W87" s="89">
        <f>'AEO 2022 42 Raw'!Z72</f>
        <v>3.6894879999999999</v>
      </c>
      <c r="X87" s="89">
        <f>'AEO 2022 42 Raw'!AA72</f>
        <v>3.6815959999999999</v>
      </c>
      <c r="Y87" s="89">
        <f>'AEO 2022 42 Raw'!AB72</f>
        <v>3.6729500000000002</v>
      </c>
      <c r="Z87" s="89">
        <f>'AEO 2022 42 Raw'!AC72</f>
        <v>3.678747</v>
      </c>
      <c r="AA87" s="89">
        <f>'AEO 2022 42 Raw'!AD72</f>
        <v>3.6790959999999999</v>
      </c>
      <c r="AB87" s="89">
        <f>'AEO 2022 42 Raw'!AE72</f>
        <v>3.6701820000000001</v>
      </c>
      <c r="AC87" s="89">
        <f>'AEO 2022 42 Raw'!AF72</f>
        <v>3.6725110000000001</v>
      </c>
      <c r="AD87" s="89">
        <f>'AEO 2022 42 Raw'!AG72</f>
        <v>3.6719300000000001</v>
      </c>
      <c r="AE87" s="89">
        <f>'AEO 2022 42 Raw'!AH72</f>
        <v>3.6647820000000002</v>
      </c>
      <c r="AF87" s="89">
        <f>'AEO 2022 42 Raw'!AI72</f>
        <v>3.6837569999999999</v>
      </c>
      <c r="AG87" s="95">
        <f>'AEO 2022 42 Raw'!AJ72</f>
        <v>1E-3</v>
      </c>
    </row>
    <row r="88" spans="1:33" ht="15" customHeight="1" x14ac:dyDescent="0.25">
      <c r="A88" s="83" t="s">
        <v>1769</v>
      </c>
      <c r="B88" s="88" t="s">
        <v>1770</v>
      </c>
      <c r="C88" s="89">
        <f>'AEO 2022 42 Raw'!F73</f>
        <v>23.795731</v>
      </c>
      <c r="D88" s="89">
        <f>'AEO 2022 42 Raw'!G73</f>
        <v>24.224304</v>
      </c>
      <c r="E88" s="89">
        <f>'AEO 2022 42 Raw'!H73</f>
        <v>24.003461999999999</v>
      </c>
      <c r="F88" s="89">
        <f>'AEO 2022 42 Raw'!I73</f>
        <v>24.138556999999999</v>
      </c>
      <c r="G88" s="89">
        <f>'AEO 2022 42 Raw'!J73</f>
        <v>24.266615000000002</v>
      </c>
      <c r="H88" s="89">
        <f>'AEO 2022 42 Raw'!K73</f>
        <v>24.389244000000001</v>
      </c>
      <c r="I88" s="89">
        <f>'AEO 2022 42 Raw'!L73</f>
        <v>24.500589000000002</v>
      </c>
      <c r="J88" s="89">
        <f>'AEO 2022 42 Raw'!M73</f>
        <v>24.562597</v>
      </c>
      <c r="K88" s="89">
        <f>'AEO 2022 42 Raw'!N73</f>
        <v>24.628582000000002</v>
      </c>
      <c r="L88" s="89">
        <f>'AEO 2022 42 Raw'!O73</f>
        <v>24.69903</v>
      </c>
      <c r="M88" s="89">
        <f>'AEO 2022 42 Raw'!P73</f>
        <v>24.746991999999999</v>
      </c>
      <c r="N88" s="89">
        <f>'AEO 2022 42 Raw'!Q73</f>
        <v>24.837223000000002</v>
      </c>
      <c r="O88" s="89">
        <f>'AEO 2022 42 Raw'!R73</f>
        <v>24.860954</v>
      </c>
      <c r="P88" s="89">
        <f>'AEO 2022 42 Raw'!S73</f>
        <v>24.914100999999999</v>
      </c>
      <c r="Q88" s="89">
        <f>'AEO 2022 42 Raw'!T73</f>
        <v>24.960391999999999</v>
      </c>
      <c r="R88" s="89">
        <f>'AEO 2022 42 Raw'!U73</f>
        <v>25.009087000000001</v>
      </c>
      <c r="S88" s="89">
        <f>'AEO 2022 42 Raw'!V73</f>
        <v>25.041204</v>
      </c>
      <c r="T88" s="89">
        <f>'AEO 2022 42 Raw'!W73</f>
        <v>25.081237999999999</v>
      </c>
      <c r="U88" s="89">
        <f>'AEO 2022 42 Raw'!X73</f>
        <v>25.100473000000001</v>
      </c>
      <c r="V88" s="89">
        <f>'AEO 2022 42 Raw'!Y73</f>
        <v>25.149381999999999</v>
      </c>
      <c r="W88" s="89">
        <f>'AEO 2022 42 Raw'!Z73</f>
        <v>25.176403000000001</v>
      </c>
      <c r="X88" s="89">
        <f>'AEO 2022 42 Raw'!AA73</f>
        <v>25.202611999999998</v>
      </c>
      <c r="Y88" s="89">
        <f>'AEO 2022 42 Raw'!AB73</f>
        <v>25.235192999999999</v>
      </c>
      <c r="Z88" s="89">
        <f>'AEO 2022 42 Raw'!AC73</f>
        <v>25.255801999999999</v>
      </c>
      <c r="AA88" s="89">
        <f>'AEO 2022 42 Raw'!AD73</f>
        <v>25.273472000000002</v>
      </c>
      <c r="AB88" s="89">
        <f>'AEO 2022 42 Raw'!AE73</f>
        <v>25.297733000000001</v>
      </c>
      <c r="AC88" s="89">
        <f>'AEO 2022 42 Raw'!AF73</f>
        <v>25.316963000000001</v>
      </c>
      <c r="AD88" s="89">
        <f>'AEO 2022 42 Raw'!AG73</f>
        <v>25.333929000000001</v>
      </c>
      <c r="AE88" s="89">
        <f>'AEO 2022 42 Raw'!AH73</f>
        <v>25.354469000000002</v>
      </c>
      <c r="AF88" s="89">
        <f>'AEO 2022 42 Raw'!AI73</f>
        <v>25.353674000000002</v>
      </c>
      <c r="AG88" s="95">
        <f>'AEO 2022 42 Raw'!AJ73</f>
        <v>2E-3</v>
      </c>
    </row>
    <row r="89" spans="1:33" ht="15" customHeight="1" x14ac:dyDescent="0.25">
      <c r="A89" s="83" t="s">
        <v>1771</v>
      </c>
      <c r="B89" s="88" t="s">
        <v>1772</v>
      </c>
      <c r="C89" s="89">
        <f>'AEO 2022 42 Raw'!F74</f>
        <v>1.40859</v>
      </c>
      <c r="D89" s="89">
        <f>'AEO 2022 42 Raw'!G74</f>
        <v>1.3799170000000001</v>
      </c>
      <c r="E89" s="89">
        <f>'AEO 2022 42 Raw'!H74</f>
        <v>1.31389</v>
      </c>
      <c r="F89" s="89">
        <f>'AEO 2022 42 Raw'!I74</f>
        <v>1.311221</v>
      </c>
      <c r="G89" s="89">
        <f>'AEO 2022 42 Raw'!J74</f>
        <v>1.3218650000000001</v>
      </c>
      <c r="H89" s="89">
        <f>'AEO 2022 42 Raw'!K74</f>
        <v>1.329688</v>
      </c>
      <c r="I89" s="89">
        <f>'AEO 2022 42 Raw'!L74</f>
        <v>1.3376490000000001</v>
      </c>
      <c r="J89" s="89">
        <f>'AEO 2022 42 Raw'!M74</f>
        <v>1.336257</v>
      </c>
      <c r="K89" s="89">
        <f>'AEO 2022 42 Raw'!N74</f>
        <v>1.3365800000000001</v>
      </c>
      <c r="L89" s="89">
        <f>'AEO 2022 42 Raw'!O74</f>
        <v>1.3456889999999999</v>
      </c>
      <c r="M89" s="89">
        <f>'AEO 2022 42 Raw'!P74</f>
        <v>1.3391550000000001</v>
      </c>
      <c r="N89" s="89">
        <f>'AEO 2022 42 Raw'!Q74</f>
        <v>1.3588659999999999</v>
      </c>
      <c r="O89" s="89">
        <f>'AEO 2022 42 Raw'!R74</f>
        <v>1.3434790000000001</v>
      </c>
      <c r="P89" s="89">
        <f>'AEO 2022 42 Raw'!S74</f>
        <v>1.346838</v>
      </c>
      <c r="Q89" s="89">
        <f>'AEO 2022 42 Raw'!T74</f>
        <v>1.3472930000000001</v>
      </c>
      <c r="R89" s="89">
        <f>'AEO 2022 42 Raw'!U74</f>
        <v>1.3462000000000001</v>
      </c>
      <c r="S89" s="89">
        <f>'AEO 2022 42 Raw'!V74</f>
        <v>1.3461700000000001</v>
      </c>
      <c r="T89" s="89">
        <f>'AEO 2022 42 Raw'!W74</f>
        <v>1.350957</v>
      </c>
      <c r="U89" s="89">
        <f>'AEO 2022 42 Raw'!X74</f>
        <v>1.3454330000000001</v>
      </c>
      <c r="V89" s="89">
        <f>'AEO 2022 42 Raw'!Y74</f>
        <v>1.3572280000000001</v>
      </c>
      <c r="W89" s="89">
        <f>'AEO 2022 42 Raw'!Z74</f>
        <v>1.3520190000000001</v>
      </c>
      <c r="X89" s="89">
        <f>'AEO 2022 42 Raw'!AA74</f>
        <v>1.3535600000000001</v>
      </c>
      <c r="Y89" s="89">
        <f>'AEO 2022 42 Raw'!AB74</f>
        <v>1.355472</v>
      </c>
      <c r="Z89" s="89">
        <f>'AEO 2022 42 Raw'!AC74</f>
        <v>1.352169</v>
      </c>
      <c r="AA89" s="89">
        <f>'AEO 2022 42 Raw'!AD74</f>
        <v>1.351118</v>
      </c>
      <c r="AB89" s="89">
        <f>'AEO 2022 42 Raw'!AE74</f>
        <v>1.353421</v>
      </c>
      <c r="AC89" s="89">
        <f>'AEO 2022 42 Raw'!AF74</f>
        <v>1.351761</v>
      </c>
      <c r="AD89" s="89">
        <f>'AEO 2022 42 Raw'!AG74</f>
        <v>1.3509089999999999</v>
      </c>
      <c r="AE89" s="89">
        <f>'AEO 2022 42 Raw'!AH74</f>
        <v>1.352638</v>
      </c>
      <c r="AF89" s="89">
        <f>'AEO 2022 42 Raw'!AI74</f>
        <v>1.345718</v>
      </c>
      <c r="AG89" s="95">
        <f>'AEO 2022 42 Raw'!AJ74</f>
        <v>-2E-3</v>
      </c>
    </row>
    <row r="90" spans="1:33" ht="12" customHeight="1" x14ac:dyDescent="0.25">
      <c r="A90" s="83" t="s">
        <v>1773</v>
      </c>
      <c r="B90" s="88" t="s">
        <v>1774</v>
      </c>
      <c r="C90" s="89">
        <f>'AEO 2022 42 Raw'!F75</f>
        <v>6.8390380000000004</v>
      </c>
      <c r="D90" s="89">
        <f>'AEO 2022 42 Raw'!G75</f>
        <v>6.7955399999999999</v>
      </c>
      <c r="E90" s="89">
        <f>'AEO 2022 42 Raw'!H75</f>
        <v>6.6396920000000001</v>
      </c>
      <c r="F90" s="89">
        <f>'AEO 2022 42 Raw'!I75</f>
        <v>6.5788840000000004</v>
      </c>
      <c r="G90" s="89">
        <f>'AEO 2022 42 Raw'!J75</f>
        <v>6.536791</v>
      </c>
      <c r="H90" s="89">
        <f>'AEO 2022 42 Raw'!K75</f>
        <v>6.4972779999999997</v>
      </c>
      <c r="I90" s="89">
        <f>'AEO 2022 42 Raw'!L75</f>
        <v>6.4644690000000002</v>
      </c>
      <c r="J90" s="89">
        <f>'AEO 2022 42 Raw'!M75</f>
        <v>6.4305099999999999</v>
      </c>
      <c r="K90" s="89">
        <f>'AEO 2022 42 Raw'!N75</f>
        <v>6.4022459999999999</v>
      </c>
      <c r="L90" s="89">
        <f>'AEO 2022 42 Raw'!O75</f>
        <v>6.3795210000000004</v>
      </c>
      <c r="M90" s="89">
        <f>'AEO 2022 42 Raw'!P75</f>
        <v>6.3557100000000002</v>
      </c>
      <c r="N90" s="89">
        <f>'AEO 2022 42 Raw'!Q75</f>
        <v>6.3440310000000002</v>
      </c>
      <c r="O90" s="89">
        <f>'AEO 2022 42 Raw'!R75</f>
        <v>6.3216070000000002</v>
      </c>
      <c r="P90" s="89">
        <f>'AEO 2022 42 Raw'!S75</f>
        <v>6.3253919999999999</v>
      </c>
      <c r="Q90" s="89">
        <f>'AEO 2022 42 Raw'!T75</f>
        <v>6.3160670000000003</v>
      </c>
      <c r="R90" s="89">
        <f>'AEO 2022 42 Raw'!U75</f>
        <v>6.3012129999999997</v>
      </c>
      <c r="S90" s="89">
        <f>'AEO 2022 42 Raw'!V75</f>
        <v>6.2901499999999997</v>
      </c>
      <c r="T90" s="89">
        <f>'AEO 2022 42 Raw'!W75</f>
        <v>6.2696969999999999</v>
      </c>
      <c r="U90" s="89">
        <f>'AEO 2022 42 Raw'!X75</f>
        <v>6.2558949999999998</v>
      </c>
      <c r="V90" s="89">
        <f>'AEO 2022 42 Raw'!Y75</f>
        <v>6.2496390000000002</v>
      </c>
      <c r="W90" s="89">
        <f>'AEO 2022 42 Raw'!Z75</f>
        <v>6.2380380000000004</v>
      </c>
      <c r="X90" s="89">
        <f>'AEO 2022 42 Raw'!AA75</f>
        <v>6.2288170000000003</v>
      </c>
      <c r="Y90" s="89">
        <f>'AEO 2022 42 Raw'!AB75</f>
        <v>6.2210520000000002</v>
      </c>
      <c r="Z90" s="89">
        <f>'AEO 2022 42 Raw'!AC75</f>
        <v>6.2116259999999999</v>
      </c>
      <c r="AA90" s="89">
        <f>'AEO 2022 42 Raw'!AD75</f>
        <v>6.203392</v>
      </c>
      <c r="AB90" s="89">
        <f>'AEO 2022 42 Raw'!AE75</f>
        <v>6.1950089999999998</v>
      </c>
      <c r="AC90" s="89">
        <f>'AEO 2022 42 Raw'!AF75</f>
        <v>6.1866219999999998</v>
      </c>
      <c r="AD90" s="89">
        <f>'AEO 2022 42 Raw'!AG75</f>
        <v>6.1803670000000004</v>
      </c>
      <c r="AE90" s="89">
        <f>'AEO 2022 42 Raw'!AH75</f>
        <v>6.1732290000000001</v>
      </c>
      <c r="AF90" s="89">
        <f>'AEO 2022 42 Raw'!AI75</f>
        <v>6.1653700000000002</v>
      </c>
      <c r="AG90" s="95">
        <f>'AEO 2022 42 Raw'!AJ75</f>
        <v>-4.0000000000000001E-3</v>
      </c>
    </row>
    <row r="91" spans="1:33" ht="15" customHeight="1" x14ac:dyDescent="0.25">
      <c r="A91" s="83" t="s">
        <v>1775</v>
      </c>
      <c r="B91" s="88" t="s">
        <v>1776</v>
      </c>
      <c r="C91" s="89">
        <f>'AEO 2022 42 Raw'!F76</f>
        <v>2.7864680000000002</v>
      </c>
      <c r="D91" s="89">
        <f>'AEO 2022 42 Raw'!G76</f>
        <v>2.704116</v>
      </c>
      <c r="E91" s="89">
        <f>'AEO 2022 42 Raw'!H76</f>
        <v>2.728793</v>
      </c>
      <c r="F91" s="89">
        <f>'AEO 2022 42 Raw'!I76</f>
        <v>2.6912449999999999</v>
      </c>
      <c r="G91" s="89">
        <f>'AEO 2022 42 Raw'!J76</f>
        <v>2.659348</v>
      </c>
      <c r="H91" s="89">
        <f>'AEO 2022 42 Raw'!K76</f>
        <v>2.627421</v>
      </c>
      <c r="I91" s="89">
        <f>'AEO 2022 42 Raw'!L76</f>
        <v>2.599405</v>
      </c>
      <c r="J91" s="89">
        <f>'AEO 2022 42 Raw'!M76</f>
        <v>2.5815329999999999</v>
      </c>
      <c r="K91" s="89">
        <f>'AEO 2022 42 Raw'!N76</f>
        <v>2.5642860000000001</v>
      </c>
      <c r="L91" s="89">
        <f>'AEO 2022 42 Raw'!O76</f>
        <v>2.5446520000000001</v>
      </c>
      <c r="M91" s="89">
        <f>'AEO 2022 42 Raw'!P76</f>
        <v>2.5326240000000002</v>
      </c>
      <c r="N91" s="89">
        <f>'AEO 2022 42 Raw'!Q76</f>
        <v>2.5119630000000002</v>
      </c>
      <c r="O91" s="89">
        <f>'AEO 2022 42 Raw'!R76</f>
        <v>2.506418</v>
      </c>
      <c r="P91" s="89">
        <f>'AEO 2022 42 Raw'!S76</f>
        <v>2.4924149999999998</v>
      </c>
      <c r="Q91" s="89">
        <f>'AEO 2022 42 Raw'!T76</f>
        <v>2.4809350000000001</v>
      </c>
      <c r="R91" s="89">
        <f>'AEO 2022 42 Raw'!U76</f>
        <v>2.470812</v>
      </c>
      <c r="S91" s="89">
        <f>'AEO 2022 42 Raw'!V76</f>
        <v>2.4618709999999999</v>
      </c>
      <c r="T91" s="89">
        <f>'AEO 2022 42 Raw'!W76</f>
        <v>2.4525600000000001</v>
      </c>
      <c r="U91" s="89">
        <f>'AEO 2022 42 Raw'!X76</f>
        <v>2.4472830000000001</v>
      </c>
      <c r="V91" s="89">
        <f>'AEO 2022 42 Raw'!Y76</f>
        <v>2.4345119999999998</v>
      </c>
      <c r="W91" s="89">
        <f>'AEO 2022 42 Raw'!Z76</f>
        <v>2.4284309999999998</v>
      </c>
      <c r="X91" s="89">
        <f>'AEO 2022 42 Raw'!AA76</f>
        <v>2.4211930000000002</v>
      </c>
      <c r="Y91" s="89">
        <f>'AEO 2022 42 Raw'!AB76</f>
        <v>2.413259</v>
      </c>
      <c r="Z91" s="89">
        <f>'AEO 2022 42 Raw'!AC76</f>
        <v>2.408293</v>
      </c>
      <c r="AA91" s="89">
        <f>'AEO 2022 42 Raw'!AD76</f>
        <v>2.4031280000000002</v>
      </c>
      <c r="AB91" s="89">
        <f>'AEO 2022 42 Raw'!AE76</f>
        <v>2.3967269999999998</v>
      </c>
      <c r="AC91" s="89">
        <f>'AEO 2022 42 Raw'!AF76</f>
        <v>2.3919380000000001</v>
      </c>
      <c r="AD91" s="89">
        <f>'AEO 2022 42 Raw'!AG76</f>
        <v>2.3869669999999998</v>
      </c>
      <c r="AE91" s="89">
        <f>'AEO 2022 42 Raw'!AH76</f>
        <v>2.3814850000000001</v>
      </c>
      <c r="AF91" s="89">
        <f>'AEO 2022 42 Raw'!AI76</f>
        <v>2.3804159999999999</v>
      </c>
      <c r="AG91" s="95">
        <f>'AEO 2022 42 Raw'!AJ76</f>
        <v>-5.0000000000000001E-3</v>
      </c>
    </row>
    <row r="92" spans="1:33" ht="15" customHeight="1" x14ac:dyDescent="0.25">
      <c r="A92" s="83" t="s">
        <v>1777</v>
      </c>
      <c r="B92" s="88" t="s">
        <v>1778</v>
      </c>
      <c r="C92" s="89">
        <f>'AEO 2022 42 Raw'!F77</f>
        <v>5.0232210000000004</v>
      </c>
      <c r="D92" s="89">
        <f>'AEO 2022 42 Raw'!G77</f>
        <v>4.8827429999999996</v>
      </c>
      <c r="E92" s="89">
        <f>'AEO 2022 42 Raw'!H77</f>
        <v>4.8578250000000001</v>
      </c>
      <c r="F92" s="89">
        <f>'AEO 2022 42 Raw'!I77</f>
        <v>4.8229579999999999</v>
      </c>
      <c r="G92" s="89">
        <f>'AEO 2022 42 Raw'!J77</f>
        <v>4.7884440000000001</v>
      </c>
      <c r="H92" s="89">
        <f>'AEO 2022 42 Raw'!K77</f>
        <v>4.7624019999999998</v>
      </c>
      <c r="I92" s="89">
        <f>'AEO 2022 42 Raw'!L77</f>
        <v>4.7386970000000002</v>
      </c>
      <c r="J92" s="89">
        <f>'AEO 2022 42 Raw'!M77</f>
        <v>4.7193350000000001</v>
      </c>
      <c r="K92" s="89">
        <f>'AEO 2022 42 Raw'!N77</f>
        <v>4.7000099999999998</v>
      </c>
      <c r="L92" s="89">
        <f>'AEO 2022 42 Raw'!O77</f>
        <v>4.685594</v>
      </c>
      <c r="M92" s="89">
        <f>'AEO 2022 42 Raw'!P77</f>
        <v>4.6675740000000001</v>
      </c>
      <c r="N92" s="89">
        <f>'AEO 2022 42 Raw'!Q77</f>
        <v>4.6616439999999999</v>
      </c>
      <c r="O92" s="89">
        <f>'AEO 2022 42 Raw'!R77</f>
        <v>4.6449579999999999</v>
      </c>
      <c r="P92" s="89">
        <f>'AEO 2022 42 Raw'!S77</f>
        <v>4.6281230000000004</v>
      </c>
      <c r="Q92" s="89">
        <f>'AEO 2022 42 Raw'!T77</f>
        <v>4.6165659999999997</v>
      </c>
      <c r="R92" s="89">
        <f>'AEO 2022 42 Raw'!U77</f>
        <v>4.6063599999999996</v>
      </c>
      <c r="S92" s="89">
        <f>'AEO 2022 42 Raw'!V77</f>
        <v>4.597702</v>
      </c>
      <c r="T92" s="89">
        <f>'AEO 2022 42 Raw'!W77</f>
        <v>4.5906269999999996</v>
      </c>
      <c r="U92" s="89">
        <f>'AEO 2022 42 Raw'!X77</f>
        <v>4.5815729999999997</v>
      </c>
      <c r="V92" s="89">
        <f>'AEO 2022 42 Raw'!Y77</f>
        <v>4.5774179999999998</v>
      </c>
      <c r="W92" s="89">
        <f>'AEO 2022 42 Raw'!Z77</f>
        <v>4.5678939999999999</v>
      </c>
      <c r="X92" s="89">
        <f>'AEO 2022 42 Raw'!AA77</f>
        <v>4.5619509999999996</v>
      </c>
      <c r="Y92" s="89">
        <f>'AEO 2022 42 Raw'!AB77</f>
        <v>4.5557970000000001</v>
      </c>
      <c r="Z92" s="89">
        <f>'AEO 2022 42 Raw'!AC77</f>
        <v>4.5486040000000001</v>
      </c>
      <c r="AA92" s="89">
        <f>'AEO 2022 42 Raw'!AD77</f>
        <v>4.5430039999999998</v>
      </c>
      <c r="AB92" s="89">
        <f>'AEO 2022 42 Raw'!AE77</f>
        <v>4.5384359999999999</v>
      </c>
      <c r="AC92" s="89">
        <f>'AEO 2022 42 Raw'!AF77</f>
        <v>4.5329790000000001</v>
      </c>
      <c r="AD92" s="89">
        <f>'AEO 2022 42 Raw'!AG77</f>
        <v>4.5281399999999996</v>
      </c>
      <c r="AE92" s="89">
        <f>'AEO 2022 42 Raw'!AH77</f>
        <v>4.5241129999999998</v>
      </c>
      <c r="AF92" s="89">
        <f>'AEO 2022 42 Raw'!AI77</f>
        <v>4.5180619999999996</v>
      </c>
      <c r="AG92" s="95">
        <f>'AEO 2022 42 Raw'!AJ77</f>
        <v>-4.0000000000000001E-3</v>
      </c>
    </row>
    <row r="93" spans="1:33" ht="15" customHeight="1" x14ac:dyDescent="0.25">
      <c r="A93" s="83" t="s">
        <v>1779</v>
      </c>
      <c r="B93" s="88" t="s">
        <v>1763</v>
      </c>
      <c r="C93" s="89">
        <f>'AEO 2022 42 Raw'!F78</f>
        <v>16.554660999999999</v>
      </c>
      <c r="D93" s="89">
        <f>'AEO 2022 42 Raw'!G78</f>
        <v>16.551293999999999</v>
      </c>
      <c r="E93" s="89">
        <f>'AEO 2022 42 Raw'!H78</f>
        <v>16.851082000000002</v>
      </c>
      <c r="F93" s="89">
        <f>'AEO 2022 42 Raw'!I78</f>
        <v>16.889268999999999</v>
      </c>
      <c r="G93" s="89">
        <f>'AEO 2022 42 Raw'!J78</f>
        <v>16.914133</v>
      </c>
      <c r="H93" s="89">
        <f>'AEO 2022 42 Raw'!K78</f>
        <v>16.912941</v>
      </c>
      <c r="I93" s="89">
        <f>'AEO 2022 42 Raw'!L78</f>
        <v>16.908888000000001</v>
      </c>
      <c r="J93" s="89">
        <f>'AEO 2022 42 Raw'!M78</f>
        <v>16.929383999999999</v>
      </c>
      <c r="K93" s="89">
        <f>'AEO 2022 42 Raw'!N78</f>
        <v>16.943441</v>
      </c>
      <c r="L93" s="89">
        <f>'AEO 2022 42 Raw'!O78</f>
        <v>16.943149999999999</v>
      </c>
      <c r="M93" s="89">
        <f>'AEO 2022 42 Raw'!P78</f>
        <v>16.963654999999999</v>
      </c>
      <c r="N93" s="89">
        <f>'AEO 2022 42 Raw'!Q78</f>
        <v>16.939539</v>
      </c>
      <c r="O93" s="89">
        <f>'AEO 2022 42 Raw'!R78</f>
        <v>16.974422000000001</v>
      </c>
      <c r="P93" s="89">
        <f>'AEO 2022 42 Raw'!S78</f>
        <v>16.972632999999998</v>
      </c>
      <c r="Q93" s="89">
        <f>'AEO 2022 42 Raw'!T78</f>
        <v>16.974789000000001</v>
      </c>
      <c r="R93" s="89">
        <f>'AEO 2022 42 Raw'!U78</f>
        <v>16.983294999999998</v>
      </c>
      <c r="S93" s="89">
        <f>'AEO 2022 42 Raw'!V78</f>
        <v>16.987976</v>
      </c>
      <c r="T93" s="89">
        <f>'AEO 2022 42 Raw'!W78</f>
        <v>16.993379999999998</v>
      </c>
      <c r="U93" s="89">
        <f>'AEO 2022 42 Raw'!X78</f>
        <v>17.011454000000001</v>
      </c>
      <c r="V93" s="89">
        <f>'AEO 2022 42 Raw'!Y78</f>
        <v>16.998657000000001</v>
      </c>
      <c r="W93" s="89">
        <f>'AEO 2022 42 Raw'!Z78</f>
        <v>17.009701</v>
      </c>
      <c r="X93" s="89">
        <f>'AEO 2022 42 Raw'!AA78</f>
        <v>17.014900000000001</v>
      </c>
      <c r="Y93" s="89">
        <f>'AEO 2022 42 Raw'!AB78</f>
        <v>17.014568000000001</v>
      </c>
      <c r="Z93" s="89">
        <f>'AEO 2022 42 Raw'!AC78</f>
        <v>17.025895999999999</v>
      </c>
      <c r="AA93" s="89">
        <f>'AEO 2022 42 Raw'!AD78</f>
        <v>17.035623999999999</v>
      </c>
      <c r="AB93" s="89">
        <f>'AEO 2022 42 Raw'!AE78</f>
        <v>17.039206</v>
      </c>
      <c r="AC93" s="89">
        <f>'AEO 2022 42 Raw'!AF78</f>
        <v>17.047879999999999</v>
      </c>
      <c r="AD93" s="89">
        <f>'AEO 2022 42 Raw'!AG78</f>
        <v>17.055897000000002</v>
      </c>
      <c r="AE93" s="89">
        <f>'AEO 2022 42 Raw'!AH78</f>
        <v>17.059457999999999</v>
      </c>
      <c r="AF93" s="89">
        <f>'AEO 2022 42 Raw'!AI78</f>
        <v>17.081244000000002</v>
      </c>
      <c r="AG93" s="95">
        <f>'AEO 2022 42 Raw'!AJ78</f>
        <v>1E-3</v>
      </c>
    </row>
    <row r="94" spans="1:33" ht="15" customHeight="1" x14ac:dyDescent="0.25">
      <c r="A94" s="83" t="s">
        <v>1780</v>
      </c>
      <c r="B94" s="88" t="s">
        <v>1765</v>
      </c>
      <c r="C94" s="89">
        <f>'AEO 2022 42 Raw'!F79</f>
        <v>40.015830999999999</v>
      </c>
      <c r="D94" s="89">
        <f>'AEO 2022 42 Raw'!G79</f>
        <v>39.732013999999999</v>
      </c>
      <c r="E94" s="89">
        <f>'AEO 2022 42 Raw'!H79</f>
        <v>39.724643999999998</v>
      </c>
      <c r="F94" s="89">
        <f>'AEO 2022 42 Raw'!I79</f>
        <v>39.700726000000003</v>
      </c>
      <c r="G94" s="89">
        <f>'AEO 2022 42 Raw'!J79</f>
        <v>39.672015999999999</v>
      </c>
      <c r="H94" s="89">
        <f>'AEO 2022 42 Raw'!K79</f>
        <v>39.675452999999997</v>
      </c>
      <c r="I94" s="89">
        <f>'AEO 2022 42 Raw'!L79</f>
        <v>39.673901000000001</v>
      </c>
      <c r="J94" s="89">
        <f>'AEO 2022 42 Raw'!M79</f>
        <v>39.671154000000001</v>
      </c>
      <c r="K94" s="89">
        <f>'AEO 2022 42 Raw'!N79</f>
        <v>39.660496000000002</v>
      </c>
      <c r="L94" s="89">
        <f>'AEO 2022 42 Raw'!O79</f>
        <v>39.667014999999999</v>
      </c>
      <c r="M94" s="89">
        <f>'AEO 2022 42 Raw'!P79</f>
        <v>39.645107000000003</v>
      </c>
      <c r="N94" s="89">
        <f>'AEO 2022 42 Raw'!Q79</f>
        <v>39.658633999999999</v>
      </c>
      <c r="O94" s="89">
        <f>'AEO 2022 42 Raw'!R79</f>
        <v>39.618060999999997</v>
      </c>
      <c r="P94" s="89">
        <f>'AEO 2022 42 Raw'!S79</f>
        <v>39.584575999999998</v>
      </c>
      <c r="Q94" s="89">
        <f>'AEO 2022 42 Raw'!T79</f>
        <v>39.572513999999998</v>
      </c>
      <c r="R94" s="89">
        <f>'AEO 2022 42 Raw'!U79</f>
        <v>39.556018999999999</v>
      </c>
      <c r="S94" s="89">
        <f>'AEO 2022 42 Raw'!V79</f>
        <v>39.557220000000001</v>
      </c>
      <c r="T94" s="89">
        <f>'AEO 2022 42 Raw'!W79</f>
        <v>39.556469</v>
      </c>
      <c r="U94" s="89">
        <f>'AEO 2022 42 Raw'!X79</f>
        <v>39.541389000000002</v>
      </c>
      <c r="V94" s="89">
        <f>'AEO 2022 42 Raw'!Y79</f>
        <v>39.554665</v>
      </c>
      <c r="W94" s="89">
        <f>'AEO 2022 42 Raw'!Z79</f>
        <v>39.53801</v>
      </c>
      <c r="X94" s="89">
        <f>'AEO 2022 42 Raw'!AA79</f>
        <v>39.535328</v>
      </c>
      <c r="Y94" s="89">
        <f>'AEO 2022 42 Raw'!AB79</f>
        <v>39.531692999999997</v>
      </c>
      <c r="Z94" s="89">
        <f>'AEO 2022 42 Raw'!AC79</f>
        <v>39.518852000000003</v>
      </c>
      <c r="AA94" s="89">
        <f>'AEO 2022 42 Raw'!AD79</f>
        <v>39.511181000000001</v>
      </c>
      <c r="AB94" s="89">
        <f>'AEO 2022 42 Raw'!AE79</f>
        <v>39.509289000000003</v>
      </c>
      <c r="AC94" s="89">
        <f>'AEO 2022 42 Raw'!AF79</f>
        <v>39.499370999999996</v>
      </c>
      <c r="AD94" s="89">
        <f>'AEO 2022 42 Raw'!AG79</f>
        <v>39.491881999999997</v>
      </c>
      <c r="AE94" s="89">
        <f>'AEO 2022 42 Raw'!AH79</f>
        <v>39.489834000000002</v>
      </c>
      <c r="AF94" s="89">
        <f>'AEO 2022 42 Raw'!AI79</f>
        <v>39.471767</v>
      </c>
      <c r="AG94" s="95">
        <f>'AEO 2022 42 Raw'!AJ79</f>
        <v>0</v>
      </c>
    </row>
    <row r="95" spans="1:33" ht="12" customHeight="1" x14ac:dyDescent="0.25">
      <c r="C95" s="89"/>
      <c r="D95" s="89"/>
      <c r="E95" s="89"/>
      <c r="F95" s="89"/>
      <c r="G95" s="89"/>
      <c r="H95" s="89"/>
      <c r="I95" s="89"/>
      <c r="J95" s="89"/>
      <c r="K95" s="89"/>
      <c r="L95" s="89"/>
      <c r="M95" s="89"/>
      <c r="N95" s="89"/>
      <c r="O95" s="89"/>
      <c r="P95" s="89"/>
      <c r="Q95" s="89"/>
      <c r="R95" s="89"/>
      <c r="S95" s="89"/>
      <c r="T95" s="89"/>
      <c r="U95" s="89"/>
      <c r="V95" s="89"/>
      <c r="W95" s="89"/>
      <c r="X95" s="89"/>
      <c r="Y95" s="89"/>
      <c r="Z95" s="89"/>
      <c r="AA95" s="89"/>
      <c r="AB95" s="89"/>
      <c r="AC95" s="89"/>
      <c r="AD95" s="89"/>
      <c r="AE95" s="89"/>
      <c r="AF95" s="89"/>
      <c r="AG95" s="95"/>
    </row>
    <row r="96" spans="1:33" ht="15" customHeight="1" x14ac:dyDescent="0.25">
      <c r="B96" s="35" t="s">
        <v>158</v>
      </c>
      <c r="C96" s="89"/>
      <c r="D96" s="89"/>
      <c r="E96" s="89"/>
      <c r="F96" s="89"/>
      <c r="G96" s="89"/>
      <c r="H96" s="89"/>
      <c r="I96" s="89"/>
      <c r="J96" s="89"/>
      <c r="K96" s="89"/>
      <c r="L96" s="89"/>
      <c r="M96" s="89"/>
      <c r="N96" s="89"/>
      <c r="O96" s="89"/>
      <c r="P96" s="89"/>
      <c r="Q96" s="89"/>
      <c r="R96" s="89"/>
      <c r="S96" s="89"/>
      <c r="T96" s="89"/>
      <c r="U96" s="89"/>
      <c r="V96" s="89"/>
      <c r="W96" s="89"/>
      <c r="X96" s="89"/>
      <c r="Y96" s="89"/>
      <c r="Z96" s="89"/>
      <c r="AA96" s="89"/>
      <c r="AB96" s="89"/>
      <c r="AC96" s="89"/>
      <c r="AD96" s="89"/>
      <c r="AE96" s="89"/>
      <c r="AF96" s="89"/>
      <c r="AG96" s="95"/>
    </row>
    <row r="97" spans="1:33" ht="12" customHeight="1" x14ac:dyDescent="0.25">
      <c r="B97" s="35" t="s">
        <v>1781</v>
      </c>
      <c r="C97" s="89"/>
      <c r="D97" s="89"/>
      <c r="E97" s="89"/>
      <c r="F97" s="89"/>
      <c r="G97" s="89"/>
      <c r="H97" s="89"/>
      <c r="I97" s="89"/>
      <c r="J97" s="89"/>
      <c r="K97" s="89"/>
      <c r="L97" s="89"/>
      <c r="M97" s="89"/>
      <c r="N97" s="89"/>
      <c r="O97" s="89"/>
      <c r="P97" s="89"/>
      <c r="Q97" s="89"/>
      <c r="R97" s="89"/>
      <c r="S97" s="89"/>
      <c r="T97" s="89"/>
      <c r="U97" s="89"/>
      <c r="V97" s="89"/>
      <c r="W97" s="89"/>
      <c r="X97" s="89"/>
      <c r="Y97" s="89"/>
      <c r="Z97" s="89"/>
      <c r="AA97" s="89"/>
      <c r="AB97" s="89"/>
      <c r="AC97" s="89"/>
      <c r="AD97" s="89"/>
      <c r="AE97" s="89"/>
      <c r="AF97" s="89"/>
      <c r="AG97" s="95"/>
    </row>
    <row r="98" spans="1:33" ht="15" customHeight="1" x14ac:dyDescent="0.25">
      <c r="A98" s="83" t="s">
        <v>1782</v>
      </c>
      <c r="B98" s="88" t="s">
        <v>1751</v>
      </c>
      <c r="C98" s="89">
        <f>'AEO 2022 42 Raw'!F82</f>
        <v>301.75097699999998</v>
      </c>
      <c r="D98" s="89">
        <f>'AEO 2022 42 Raw'!G82</f>
        <v>295.25482199999999</v>
      </c>
      <c r="E98" s="89">
        <f>'AEO 2022 42 Raw'!H82</f>
        <v>296.55285600000002</v>
      </c>
      <c r="F98" s="89">
        <f>'AEO 2022 42 Raw'!I82</f>
        <v>298.42575099999999</v>
      </c>
      <c r="G98" s="89">
        <f>'AEO 2022 42 Raw'!J82</f>
        <v>296.05542000000003</v>
      </c>
      <c r="H98" s="89">
        <f>'AEO 2022 42 Raw'!K82</f>
        <v>295.67852800000003</v>
      </c>
      <c r="I98" s="89">
        <f>'AEO 2022 42 Raw'!L82</f>
        <v>296.65185500000001</v>
      </c>
      <c r="J98" s="89">
        <f>'AEO 2022 42 Raw'!M82</f>
        <v>297.66400099999998</v>
      </c>
      <c r="K98" s="89">
        <f>'AEO 2022 42 Raw'!N82</f>
        <v>298.68850700000002</v>
      </c>
      <c r="L98" s="89">
        <f>'AEO 2022 42 Raw'!O82</f>
        <v>299.45361300000002</v>
      </c>
      <c r="M98" s="89">
        <f>'AEO 2022 42 Raw'!P82</f>
        <v>300.804688</v>
      </c>
      <c r="N98" s="89">
        <f>'AEO 2022 42 Raw'!Q82</f>
        <v>301.379211</v>
      </c>
      <c r="O98" s="89">
        <f>'AEO 2022 42 Raw'!R82</f>
        <v>302.67199699999998</v>
      </c>
      <c r="P98" s="89">
        <f>'AEO 2022 42 Raw'!S82</f>
        <v>303.95388800000001</v>
      </c>
      <c r="Q98" s="89">
        <f>'AEO 2022 42 Raw'!T82</f>
        <v>305.09506199999998</v>
      </c>
      <c r="R98" s="89">
        <f>'AEO 2022 42 Raw'!U82</f>
        <v>306.39904799999999</v>
      </c>
      <c r="S98" s="89">
        <f>'AEO 2022 42 Raw'!V82</f>
        <v>307.494934</v>
      </c>
      <c r="T98" s="89">
        <f>'AEO 2022 42 Raw'!W82</f>
        <v>308.561646</v>
      </c>
      <c r="U98" s="89">
        <f>'AEO 2022 42 Raw'!X82</f>
        <v>309.97854599999999</v>
      </c>
      <c r="V98" s="89">
        <f>'AEO 2022 42 Raw'!Y82</f>
        <v>311.05349699999999</v>
      </c>
      <c r="W98" s="89">
        <f>'AEO 2022 42 Raw'!Z82</f>
        <v>312.15609699999999</v>
      </c>
      <c r="X98" s="89">
        <f>'AEO 2022 42 Raw'!AA82</f>
        <v>313.28466800000001</v>
      </c>
      <c r="Y98" s="89">
        <f>'AEO 2022 42 Raw'!AB82</f>
        <v>314.290863</v>
      </c>
      <c r="Z98" s="89">
        <f>'AEO 2022 42 Raw'!AC82</f>
        <v>315.420074</v>
      </c>
      <c r="AA98" s="89">
        <f>'AEO 2022 42 Raw'!AD82</f>
        <v>316.66220099999998</v>
      </c>
      <c r="AB98" s="89">
        <f>'AEO 2022 42 Raw'!AE82</f>
        <v>317.90597500000001</v>
      </c>
      <c r="AC98" s="89">
        <f>'AEO 2022 42 Raw'!AF82</f>
        <v>319.13574199999999</v>
      </c>
      <c r="AD98" s="89">
        <f>'AEO 2022 42 Raw'!AG82</f>
        <v>320.48468000000003</v>
      </c>
      <c r="AE98" s="89">
        <f>'AEO 2022 42 Raw'!AH82</f>
        <v>321.815674</v>
      </c>
      <c r="AF98" s="89">
        <f>'AEO 2022 42 Raw'!AI82</f>
        <v>323.61938500000002</v>
      </c>
      <c r="AG98" s="95">
        <f>'AEO 2022 42 Raw'!AJ82</f>
        <v>2E-3</v>
      </c>
    </row>
    <row r="99" spans="1:33" ht="15" customHeight="1" x14ac:dyDescent="0.25">
      <c r="A99" s="83" t="s">
        <v>1783</v>
      </c>
      <c r="B99" s="88" t="s">
        <v>1753</v>
      </c>
      <c r="C99" s="89">
        <f>'AEO 2022 42 Raw'!F83</f>
        <v>260.60226399999999</v>
      </c>
      <c r="D99" s="89">
        <f>'AEO 2022 42 Raw'!G83</f>
        <v>250.83419799999999</v>
      </c>
      <c r="E99" s="89">
        <f>'AEO 2022 42 Raw'!H83</f>
        <v>252.82782</v>
      </c>
      <c r="F99" s="89">
        <f>'AEO 2022 42 Raw'!I83</f>
        <v>255.147186</v>
      </c>
      <c r="G99" s="89">
        <f>'AEO 2022 42 Raw'!J83</f>
        <v>254.67037999999999</v>
      </c>
      <c r="H99" s="89">
        <f>'AEO 2022 42 Raw'!K83</f>
        <v>255.127792</v>
      </c>
      <c r="I99" s="89">
        <f>'AEO 2022 42 Raw'!L83</f>
        <v>256.94375600000001</v>
      </c>
      <c r="J99" s="89">
        <f>'AEO 2022 42 Raw'!M83</f>
        <v>259.36096199999997</v>
      </c>
      <c r="K99" s="89">
        <f>'AEO 2022 42 Raw'!N83</f>
        <v>261.33663899999999</v>
      </c>
      <c r="L99" s="89">
        <f>'AEO 2022 42 Raw'!O83</f>
        <v>262.97216800000001</v>
      </c>
      <c r="M99" s="89">
        <f>'AEO 2022 42 Raw'!P83</f>
        <v>264.76715100000001</v>
      </c>
      <c r="N99" s="89">
        <f>'AEO 2022 42 Raw'!Q83</f>
        <v>265.45895400000001</v>
      </c>
      <c r="O99" s="89">
        <f>'AEO 2022 42 Raw'!R83</f>
        <v>267.21563700000002</v>
      </c>
      <c r="P99" s="89">
        <f>'AEO 2022 42 Raw'!S83</f>
        <v>268.70925899999997</v>
      </c>
      <c r="Q99" s="89">
        <f>'AEO 2022 42 Raw'!T83</f>
        <v>270.07257099999998</v>
      </c>
      <c r="R99" s="89">
        <f>'AEO 2022 42 Raw'!U83</f>
        <v>272.12914999999998</v>
      </c>
      <c r="S99" s="89">
        <f>'AEO 2022 42 Raw'!V83</f>
        <v>274.09222399999999</v>
      </c>
      <c r="T99" s="89">
        <f>'AEO 2022 42 Raw'!W83</f>
        <v>276.02331500000003</v>
      </c>
      <c r="U99" s="89">
        <f>'AEO 2022 42 Raw'!X83</f>
        <v>278.33187900000001</v>
      </c>
      <c r="V99" s="89">
        <f>'AEO 2022 42 Raw'!Y83</f>
        <v>280.18408199999999</v>
      </c>
      <c r="W99" s="89">
        <f>'AEO 2022 42 Raw'!Z83</f>
        <v>282.03298999999998</v>
      </c>
      <c r="X99" s="89">
        <f>'AEO 2022 42 Raw'!AA83</f>
        <v>283.95474200000001</v>
      </c>
      <c r="Y99" s="89">
        <f>'AEO 2022 42 Raw'!AB83</f>
        <v>285.66696200000001</v>
      </c>
      <c r="Z99" s="89">
        <f>'AEO 2022 42 Raw'!AC83</f>
        <v>287.57681300000002</v>
      </c>
      <c r="AA99" s="89">
        <f>'AEO 2022 42 Raw'!AD83</f>
        <v>289.63665800000001</v>
      </c>
      <c r="AB99" s="89">
        <f>'AEO 2022 42 Raw'!AE83</f>
        <v>291.69589200000001</v>
      </c>
      <c r="AC99" s="89">
        <f>'AEO 2022 42 Raw'!AF83</f>
        <v>293.83749399999999</v>
      </c>
      <c r="AD99" s="89">
        <f>'AEO 2022 42 Raw'!AG83</f>
        <v>296.16015599999997</v>
      </c>
      <c r="AE99" s="89">
        <f>'AEO 2022 42 Raw'!AH83</f>
        <v>298.47442599999999</v>
      </c>
      <c r="AF99" s="89">
        <f>'AEO 2022 42 Raw'!AI83</f>
        <v>301.54684400000002</v>
      </c>
      <c r="AG99" s="95">
        <f>'AEO 2022 42 Raw'!AJ83</f>
        <v>5.0000000000000001E-3</v>
      </c>
    </row>
    <row r="100" spans="1:33" ht="15" customHeight="1" x14ac:dyDescent="0.25">
      <c r="A100" s="83" t="s">
        <v>1784</v>
      </c>
      <c r="B100" s="88" t="s">
        <v>1755</v>
      </c>
      <c r="C100" s="89">
        <f>'AEO 2022 42 Raw'!F84</f>
        <v>183.97683699999999</v>
      </c>
      <c r="D100" s="89">
        <f>'AEO 2022 42 Raw'!G84</f>
        <v>176.166901</v>
      </c>
      <c r="E100" s="89">
        <f>'AEO 2022 42 Raw'!H84</f>
        <v>178.60446200000001</v>
      </c>
      <c r="F100" s="89">
        <f>'AEO 2022 42 Raw'!I84</f>
        <v>181.64129600000001</v>
      </c>
      <c r="G100" s="89">
        <f>'AEO 2022 42 Raw'!J84</f>
        <v>184.50787399999999</v>
      </c>
      <c r="H100" s="89">
        <f>'AEO 2022 42 Raw'!K84</f>
        <v>185.21902499999999</v>
      </c>
      <c r="I100" s="89">
        <f>'AEO 2022 42 Raw'!L84</f>
        <v>185.40602100000001</v>
      </c>
      <c r="J100" s="89">
        <f>'AEO 2022 42 Raw'!M84</f>
        <v>185.992065</v>
      </c>
      <c r="K100" s="89">
        <f>'AEO 2022 42 Raw'!N84</f>
        <v>186.62858600000001</v>
      </c>
      <c r="L100" s="89">
        <f>'AEO 2022 42 Raw'!O84</f>
        <v>186.99426299999999</v>
      </c>
      <c r="M100" s="89">
        <f>'AEO 2022 42 Raw'!P84</f>
        <v>187.52963299999999</v>
      </c>
      <c r="N100" s="89">
        <f>'AEO 2022 42 Raw'!Q84</f>
        <v>187.19058200000001</v>
      </c>
      <c r="O100" s="89">
        <f>'AEO 2022 42 Raw'!R84</f>
        <v>187.69653299999999</v>
      </c>
      <c r="P100" s="89">
        <f>'AEO 2022 42 Raw'!S84</f>
        <v>189.398224</v>
      </c>
      <c r="Q100" s="89">
        <f>'AEO 2022 42 Raw'!T84</f>
        <v>191.02534499999999</v>
      </c>
      <c r="R100" s="89">
        <f>'AEO 2022 42 Raw'!U84</f>
        <v>192.71539300000001</v>
      </c>
      <c r="S100" s="89">
        <f>'AEO 2022 42 Raw'!V84</f>
        <v>194.35972599999999</v>
      </c>
      <c r="T100" s="89">
        <f>'AEO 2022 42 Raw'!W84</f>
        <v>195.91894500000001</v>
      </c>
      <c r="U100" s="89">
        <f>'AEO 2022 42 Raw'!X84</f>
        <v>197.83059700000001</v>
      </c>
      <c r="V100" s="89">
        <f>'AEO 2022 42 Raw'!Y84</f>
        <v>199.246307</v>
      </c>
      <c r="W100" s="89">
        <f>'AEO 2022 42 Raw'!Z84</f>
        <v>200.74234000000001</v>
      </c>
      <c r="X100" s="89">
        <f>'AEO 2022 42 Raw'!AA84</f>
        <v>202.25973500000001</v>
      </c>
      <c r="Y100" s="89">
        <f>'AEO 2022 42 Raw'!AB84</f>
        <v>203.65185500000001</v>
      </c>
      <c r="Z100" s="89">
        <f>'AEO 2022 42 Raw'!AC84</f>
        <v>205.20034799999999</v>
      </c>
      <c r="AA100" s="89">
        <f>'AEO 2022 42 Raw'!AD84</f>
        <v>206.89648399999999</v>
      </c>
      <c r="AB100" s="89">
        <f>'AEO 2022 42 Raw'!AE84</f>
        <v>208.58306899999999</v>
      </c>
      <c r="AC100" s="89">
        <f>'AEO 2022 42 Raw'!AF84</f>
        <v>210.377441</v>
      </c>
      <c r="AD100" s="89">
        <f>'AEO 2022 42 Raw'!AG84</f>
        <v>212.22959900000001</v>
      </c>
      <c r="AE100" s="89">
        <f>'AEO 2022 42 Raw'!AH84</f>
        <v>214.13188199999999</v>
      </c>
      <c r="AF100" s="89">
        <f>'AEO 2022 42 Raw'!AI84</f>
        <v>216.64730800000001</v>
      </c>
      <c r="AG100" s="95">
        <f>'AEO 2022 42 Raw'!AJ84</f>
        <v>6.0000000000000001E-3</v>
      </c>
    </row>
    <row r="101" spans="1:33" ht="15" customHeight="1" x14ac:dyDescent="0.25">
      <c r="A101" s="83" t="s">
        <v>1785</v>
      </c>
      <c r="B101" s="88" t="s">
        <v>1757</v>
      </c>
      <c r="C101" s="89">
        <f>'AEO 2022 42 Raw'!F85</f>
        <v>190.78256200000001</v>
      </c>
      <c r="D101" s="89">
        <f>'AEO 2022 42 Raw'!G85</f>
        <v>182.82548499999999</v>
      </c>
      <c r="E101" s="89">
        <f>'AEO 2022 42 Raw'!H85</f>
        <v>184.12072800000001</v>
      </c>
      <c r="F101" s="89">
        <f>'AEO 2022 42 Raw'!I85</f>
        <v>185.93017599999999</v>
      </c>
      <c r="G101" s="89">
        <f>'AEO 2022 42 Raw'!J85</f>
        <v>186.288544</v>
      </c>
      <c r="H101" s="89">
        <f>'AEO 2022 42 Raw'!K85</f>
        <v>186.51945499999999</v>
      </c>
      <c r="I101" s="89">
        <f>'AEO 2022 42 Raw'!L85</f>
        <v>186.75541699999999</v>
      </c>
      <c r="J101" s="89">
        <f>'AEO 2022 42 Raw'!M85</f>
        <v>188.42053200000001</v>
      </c>
      <c r="K101" s="89">
        <f>'AEO 2022 42 Raw'!N85</f>
        <v>190.27015700000001</v>
      </c>
      <c r="L101" s="89">
        <f>'AEO 2022 42 Raw'!O85</f>
        <v>191.865601</v>
      </c>
      <c r="M101" s="89">
        <f>'AEO 2022 42 Raw'!P85</f>
        <v>193.60977199999999</v>
      </c>
      <c r="N101" s="89">
        <f>'AEO 2022 42 Raw'!Q85</f>
        <v>194.52404799999999</v>
      </c>
      <c r="O101" s="89">
        <f>'AEO 2022 42 Raw'!R85</f>
        <v>196.24804700000001</v>
      </c>
      <c r="P101" s="89">
        <f>'AEO 2022 42 Raw'!S85</f>
        <v>197.75285299999999</v>
      </c>
      <c r="Q101" s="89">
        <f>'AEO 2022 42 Raw'!T85</f>
        <v>199.17692600000001</v>
      </c>
      <c r="R101" s="89">
        <f>'AEO 2022 42 Raw'!U85</f>
        <v>200.659592</v>
      </c>
      <c r="S101" s="89">
        <f>'AEO 2022 42 Raw'!V85</f>
        <v>202.09198000000001</v>
      </c>
      <c r="T101" s="89">
        <f>'AEO 2022 42 Raw'!W85</f>
        <v>203.44397000000001</v>
      </c>
      <c r="U101" s="89">
        <f>'AEO 2022 42 Raw'!X85</f>
        <v>205.124527</v>
      </c>
      <c r="V101" s="89">
        <f>'AEO 2022 42 Raw'!Y85</f>
        <v>206.339157</v>
      </c>
      <c r="W101" s="89">
        <f>'AEO 2022 42 Raw'!Z85</f>
        <v>207.624191</v>
      </c>
      <c r="X101" s="89">
        <f>'AEO 2022 42 Raw'!AA85</f>
        <v>208.92475899999999</v>
      </c>
      <c r="Y101" s="89">
        <f>'AEO 2022 42 Raw'!AB85</f>
        <v>210.10618600000001</v>
      </c>
      <c r="Z101" s="89">
        <f>'AEO 2022 42 Raw'!AC85</f>
        <v>211.42083700000001</v>
      </c>
      <c r="AA101" s="89">
        <f>'AEO 2022 42 Raw'!AD85</f>
        <v>212.89704900000001</v>
      </c>
      <c r="AB101" s="89">
        <f>'AEO 2022 42 Raw'!AE85</f>
        <v>214.35775799999999</v>
      </c>
      <c r="AC101" s="89">
        <f>'AEO 2022 42 Raw'!AF85</f>
        <v>215.92233300000001</v>
      </c>
      <c r="AD101" s="89">
        <f>'AEO 2022 42 Raw'!AG85</f>
        <v>217.50952100000001</v>
      </c>
      <c r="AE101" s="89">
        <f>'AEO 2022 42 Raw'!AH85</f>
        <v>219.15522799999999</v>
      </c>
      <c r="AF101" s="89">
        <f>'AEO 2022 42 Raw'!AI85</f>
        <v>221.34742700000001</v>
      </c>
      <c r="AG101" s="95">
        <f>'AEO 2022 42 Raw'!AJ85</f>
        <v>5.0000000000000001E-3</v>
      </c>
    </row>
    <row r="102" spans="1:33" ht="15" customHeight="1" x14ac:dyDescent="0.25">
      <c r="A102" s="83" t="s">
        <v>1786</v>
      </c>
      <c r="B102" s="88" t="s">
        <v>1759</v>
      </c>
      <c r="C102" s="89">
        <f>'AEO 2022 42 Raw'!F86</f>
        <v>235.62913499999999</v>
      </c>
      <c r="D102" s="89">
        <f>'AEO 2022 42 Raw'!G86</f>
        <v>226.72434999999999</v>
      </c>
      <c r="E102" s="89">
        <f>'AEO 2022 42 Raw'!H86</f>
        <v>228.67512500000001</v>
      </c>
      <c r="F102" s="89">
        <f>'AEO 2022 42 Raw'!I86</f>
        <v>230.95877100000001</v>
      </c>
      <c r="G102" s="89">
        <f>'AEO 2022 42 Raw'!J86</f>
        <v>231.91091900000001</v>
      </c>
      <c r="H102" s="89">
        <f>'AEO 2022 42 Raw'!K86</f>
        <v>232.46009799999999</v>
      </c>
      <c r="I102" s="89">
        <f>'AEO 2022 42 Raw'!L86</f>
        <v>233.777649</v>
      </c>
      <c r="J102" s="89">
        <f>'AEO 2022 42 Raw'!M86</f>
        <v>235.858124</v>
      </c>
      <c r="K102" s="89">
        <f>'AEO 2022 42 Raw'!N86</f>
        <v>237.633026</v>
      </c>
      <c r="L102" s="89">
        <f>'AEO 2022 42 Raw'!O86</f>
        <v>239.11296100000001</v>
      </c>
      <c r="M102" s="89">
        <f>'AEO 2022 42 Raw'!P86</f>
        <v>240.74733000000001</v>
      </c>
      <c r="N102" s="89">
        <f>'AEO 2022 42 Raw'!Q86</f>
        <v>241.45974699999999</v>
      </c>
      <c r="O102" s="89">
        <f>'AEO 2022 42 Raw'!R86</f>
        <v>243.04023699999999</v>
      </c>
      <c r="P102" s="89">
        <f>'AEO 2022 42 Raw'!S86</f>
        <v>244.38403299999999</v>
      </c>
      <c r="Q102" s="89">
        <f>'AEO 2022 42 Raw'!T86</f>
        <v>246.08410599999999</v>
      </c>
      <c r="R102" s="89">
        <f>'AEO 2022 42 Raw'!U86</f>
        <v>247.87669399999999</v>
      </c>
      <c r="S102" s="89">
        <f>'AEO 2022 42 Raw'!V86</f>
        <v>249.603363</v>
      </c>
      <c r="T102" s="89">
        <f>'AEO 2022 42 Raw'!W86</f>
        <v>251.251205</v>
      </c>
      <c r="U102" s="89">
        <f>'AEO 2022 42 Raw'!X86</f>
        <v>253.26809700000001</v>
      </c>
      <c r="V102" s="89">
        <f>'AEO 2022 42 Raw'!Y86</f>
        <v>254.80583200000001</v>
      </c>
      <c r="W102" s="89">
        <f>'AEO 2022 42 Raw'!Z86</f>
        <v>256.40362499999998</v>
      </c>
      <c r="X102" s="89">
        <f>'AEO 2022 42 Raw'!AA86</f>
        <v>258.03207400000002</v>
      </c>
      <c r="Y102" s="89">
        <f>'AEO 2022 42 Raw'!AB86</f>
        <v>259.52700800000002</v>
      </c>
      <c r="Z102" s="89">
        <f>'AEO 2022 42 Raw'!AC86</f>
        <v>261.17541499999999</v>
      </c>
      <c r="AA102" s="89">
        <f>'AEO 2022 42 Raw'!AD86</f>
        <v>262.984467</v>
      </c>
      <c r="AB102" s="89">
        <f>'AEO 2022 42 Raw'!AE86</f>
        <v>264.79074100000003</v>
      </c>
      <c r="AC102" s="89">
        <f>'AEO 2022 42 Raw'!AF86</f>
        <v>266.70382699999999</v>
      </c>
      <c r="AD102" s="89">
        <f>'AEO 2022 42 Raw'!AG86</f>
        <v>268.64108299999998</v>
      </c>
      <c r="AE102" s="89">
        <f>'AEO 2022 42 Raw'!AH86</f>
        <v>270.63815299999999</v>
      </c>
      <c r="AF102" s="89">
        <f>'AEO 2022 42 Raw'!AI86</f>
        <v>273.22228999999999</v>
      </c>
      <c r="AG102" s="95">
        <f>'AEO 2022 42 Raw'!AJ86</f>
        <v>5.0000000000000001E-3</v>
      </c>
    </row>
    <row r="103" spans="1:33" ht="15" customHeight="1" x14ac:dyDescent="0.25">
      <c r="A103" s="83" t="s">
        <v>1787</v>
      </c>
      <c r="B103" s="88" t="s">
        <v>1761</v>
      </c>
      <c r="C103" s="89">
        <f>'AEO 2022 42 Raw'!F87</f>
        <v>408.58297700000003</v>
      </c>
      <c r="D103" s="89">
        <f>'AEO 2022 42 Raw'!G87</f>
        <v>398.534088</v>
      </c>
      <c r="E103" s="89">
        <f>'AEO 2022 42 Raw'!H87</f>
        <v>400.82135</v>
      </c>
      <c r="F103" s="89">
        <f>'AEO 2022 42 Raw'!I87</f>
        <v>403.57037400000002</v>
      </c>
      <c r="G103" s="89">
        <f>'AEO 2022 42 Raw'!J87</f>
        <v>406.698914</v>
      </c>
      <c r="H103" s="89">
        <f>'AEO 2022 42 Raw'!K87</f>
        <v>408.83312999999998</v>
      </c>
      <c r="I103" s="89">
        <f>'AEO 2022 42 Raw'!L87</f>
        <v>411.75885</v>
      </c>
      <c r="J103" s="89">
        <f>'AEO 2022 42 Raw'!M87</f>
        <v>414.42581200000001</v>
      </c>
      <c r="K103" s="89">
        <f>'AEO 2022 42 Raw'!N87</f>
        <v>417.17785600000002</v>
      </c>
      <c r="L103" s="89">
        <f>'AEO 2022 42 Raw'!O87</f>
        <v>419.55685399999999</v>
      </c>
      <c r="M103" s="89">
        <f>'AEO 2022 42 Raw'!P87</f>
        <v>422.32464599999997</v>
      </c>
      <c r="N103" s="89">
        <f>'AEO 2022 42 Raw'!Q87</f>
        <v>423.600281</v>
      </c>
      <c r="O103" s="89">
        <f>'AEO 2022 42 Raw'!R87</f>
        <v>426.16909800000002</v>
      </c>
      <c r="P103" s="89">
        <f>'AEO 2022 42 Raw'!S87</f>
        <v>428.14202899999998</v>
      </c>
      <c r="Q103" s="89">
        <f>'AEO 2022 42 Raw'!T87</f>
        <v>430.27905299999998</v>
      </c>
      <c r="R103" s="89">
        <f>'AEO 2022 42 Raw'!U87</f>
        <v>432.61108400000001</v>
      </c>
      <c r="S103" s="89">
        <f>'AEO 2022 42 Raw'!V87</f>
        <v>434.91549700000002</v>
      </c>
      <c r="T103" s="89">
        <f>'AEO 2022 42 Raw'!W87</f>
        <v>437.06872600000003</v>
      </c>
      <c r="U103" s="89">
        <f>'AEO 2022 42 Raw'!X87</f>
        <v>439.622772</v>
      </c>
      <c r="V103" s="89">
        <f>'AEO 2022 42 Raw'!Y87</f>
        <v>441.62966899999998</v>
      </c>
      <c r="W103" s="89">
        <f>'AEO 2022 42 Raw'!Z87</f>
        <v>443.65731799999998</v>
      </c>
      <c r="X103" s="89">
        <f>'AEO 2022 42 Raw'!AA87</f>
        <v>445.733429</v>
      </c>
      <c r="Y103" s="89">
        <f>'AEO 2022 42 Raw'!AB87</f>
        <v>447.463257</v>
      </c>
      <c r="Z103" s="89">
        <f>'AEO 2022 42 Raw'!AC87</f>
        <v>449.42581200000001</v>
      </c>
      <c r="AA103" s="89">
        <f>'AEO 2022 42 Raw'!AD87</f>
        <v>451.60452299999997</v>
      </c>
      <c r="AB103" s="89">
        <f>'AEO 2022 42 Raw'!AE87</f>
        <v>453.84655800000002</v>
      </c>
      <c r="AC103" s="89">
        <f>'AEO 2022 42 Raw'!AF87</f>
        <v>456.25122099999999</v>
      </c>
      <c r="AD103" s="89">
        <f>'AEO 2022 42 Raw'!AG87</f>
        <v>458.76269500000001</v>
      </c>
      <c r="AE103" s="89">
        <f>'AEO 2022 42 Raw'!AH87</f>
        <v>461.310699</v>
      </c>
      <c r="AF103" s="89">
        <f>'AEO 2022 42 Raw'!AI87</f>
        <v>464.57922400000001</v>
      </c>
      <c r="AG103" s="95">
        <f>'AEO 2022 42 Raw'!AJ87</f>
        <v>4.0000000000000001E-3</v>
      </c>
    </row>
    <row r="104" spans="1:33" ht="15" customHeight="1" x14ac:dyDescent="0.25">
      <c r="A104" s="83" t="s">
        <v>1788</v>
      </c>
      <c r="B104" s="88" t="s">
        <v>1763</v>
      </c>
      <c r="C104" s="89">
        <f>'AEO 2022 42 Raw'!F88</f>
        <v>175.160797</v>
      </c>
      <c r="D104" s="89">
        <f>'AEO 2022 42 Raw'!G88</f>
        <v>171.412384</v>
      </c>
      <c r="E104" s="89">
        <f>'AEO 2022 42 Raw'!H88</f>
        <v>172.886887</v>
      </c>
      <c r="F104" s="89">
        <f>'AEO 2022 42 Raw'!I88</f>
        <v>174.63961800000001</v>
      </c>
      <c r="G104" s="89">
        <f>'AEO 2022 42 Raw'!J88</f>
        <v>174.386246</v>
      </c>
      <c r="H104" s="89">
        <f>'AEO 2022 42 Raw'!K88</f>
        <v>174.025406</v>
      </c>
      <c r="I104" s="89">
        <f>'AEO 2022 42 Raw'!L88</f>
        <v>174.466904</v>
      </c>
      <c r="J104" s="89">
        <f>'AEO 2022 42 Raw'!M88</f>
        <v>175.03233299999999</v>
      </c>
      <c r="K104" s="89">
        <f>'AEO 2022 42 Raw'!N88</f>
        <v>175.86979700000001</v>
      </c>
      <c r="L104" s="89">
        <f>'AEO 2022 42 Raw'!O88</f>
        <v>176.55732699999999</v>
      </c>
      <c r="M104" s="89">
        <f>'AEO 2022 42 Raw'!P88</f>
        <v>177.32420300000001</v>
      </c>
      <c r="N104" s="89">
        <f>'AEO 2022 42 Raw'!Q88</f>
        <v>177.62344400000001</v>
      </c>
      <c r="O104" s="89">
        <f>'AEO 2022 42 Raw'!R88</f>
        <v>178.357788</v>
      </c>
      <c r="P104" s="89">
        <f>'AEO 2022 42 Raw'!S88</f>
        <v>178.999008</v>
      </c>
      <c r="Q104" s="89">
        <f>'AEO 2022 42 Raw'!T88</f>
        <v>179.59794600000001</v>
      </c>
      <c r="R104" s="89">
        <f>'AEO 2022 42 Raw'!U88</f>
        <v>180.219559</v>
      </c>
      <c r="S104" s="89">
        <f>'AEO 2022 42 Raw'!V88</f>
        <v>180.80905200000001</v>
      </c>
      <c r="T104" s="89">
        <f>'AEO 2022 42 Raw'!W88</f>
        <v>181.353317</v>
      </c>
      <c r="U104" s="89">
        <f>'AEO 2022 42 Raw'!X88</f>
        <v>182.077866</v>
      </c>
      <c r="V104" s="89">
        <f>'AEO 2022 42 Raw'!Y88</f>
        <v>182.54431199999999</v>
      </c>
      <c r="W104" s="89">
        <f>'AEO 2022 42 Raw'!Z88</f>
        <v>183.049316</v>
      </c>
      <c r="X104" s="89">
        <f>'AEO 2022 42 Raw'!AA88</f>
        <v>183.56352200000001</v>
      </c>
      <c r="Y104" s="89">
        <f>'AEO 2022 42 Raw'!AB88</f>
        <v>184.039703</v>
      </c>
      <c r="Z104" s="89">
        <f>'AEO 2022 42 Raw'!AC88</f>
        <v>184.54426599999999</v>
      </c>
      <c r="AA104" s="89">
        <f>'AEO 2022 42 Raw'!AD88</f>
        <v>185.09939600000001</v>
      </c>
      <c r="AB104" s="89">
        <f>'AEO 2022 42 Raw'!AE88</f>
        <v>185.645081</v>
      </c>
      <c r="AC104" s="89">
        <f>'AEO 2022 42 Raw'!AF88</f>
        <v>186.23104900000001</v>
      </c>
      <c r="AD104" s="89">
        <f>'AEO 2022 42 Raw'!AG88</f>
        <v>186.85870399999999</v>
      </c>
      <c r="AE104" s="89">
        <f>'AEO 2022 42 Raw'!AH88</f>
        <v>187.494247</v>
      </c>
      <c r="AF104" s="89">
        <f>'AEO 2022 42 Raw'!AI88</f>
        <v>188.418747</v>
      </c>
      <c r="AG104" s="95">
        <f>'AEO 2022 42 Raw'!AJ88</f>
        <v>3.0000000000000001E-3</v>
      </c>
    </row>
    <row r="105" spans="1:33" ht="15" customHeight="1" x14ac:dyDescent="0.25">
      <c r="A105" s="83" t="s">
        <v>1789</v>
      </c>
      <c r="B105" s="88" t="s">
        <v>1765</v>
      </c>
      <c r="C105" s="89">
        <f>'AEO 2022 42 Raw'!F89</f>
        <v>238.70130900000001</v>
      </c>
      <c r="D105" s="89">
        <f>'AEO 2022 42 Raw'!G89</f>
        <v>234.80983000000001</v>
      </c>
      <c r="E105" s="89">
        <f>'AEO 2022 42 Raw'!H89</f>
        <v>236.511505</v>
      </c>
      <c r="F105" s="89">
        <f>'AEO 2022 42 Raw'!I89</f>
        <v>238.01396199999999</v>
      </c>
      <c r="G105" s="89">
        <f>'AEO 2022 42 Raw'!J89</f>
        <v>237.74681100000001</v>
      </c>
      <c r="H105" s="89">
        <f>'AEO 2022 42 Raw'!K89</f>
        <v>236.48751799999999</v>
      </c>
      <c r="I105" s="89">
        <f>'AEO 2022 42 Raw'!L89</f>
        <v>236.20623800000001</v>
      </c>
      <c r="J105" s="89">
        <f>'AEO 2022 42 Raw'!M89</f>
        <v>237.289154</v>
      </c>
      <c r="K105" s="89">
        <f>'AEO 2022 42 Raw'!N89</f>
        <v>237.95498699999999</v>
      </c>
      <c r="L105" s="89">
        <f>'AEO 2022 42 Raw'!O89</f>
        <v>238.468491</v>
      </c>
      <c r="M105" s="89">
        <f>'AEO 2022 42 Raw'!P89</f>
        <v>239.07756000000001</v>
      </c>
      <c r="N105" s="89">
        <f>'AEO 2022 42 Raw'!Q89</f>
        <v>239.190155</v>
      </c>
      <c r="O105" s="89">
        <f>'AEO 2022 42 Raw'!R89</f>
        <v>239.77803</v>
      </c>
      <c r="P105" s="89">
        <f>'AEO 2022 42 Raw'!S89</f>
        <v>240.32119800000001</v>
      </c>
      <c r="Q105" s="89">
        <f>'AEO 2022 42 Raw'!T89</f>
        <v>240.91210899999999</v>
      </c>
      <c r="R105" s="89">
        <f>'AEO 2022 42 Raw'!U89</f>
        <v>241.51416</v>
      </c>
      <c r="S105" s="89">
        <f>'AEO 2022 42 Raw'!V89</f>
        <v>242.09977699999999</v>
      </c>
      <c r="T105" s="89">
        <f>'AEO 2022 42 Raw'!W89</f>
        <v>242.58796699999999</v>
      </c>
      <c r="U105" s="89">
        <f>'AEO 2022 42 Raw'!X89</f>
        <v>243.25083900000001</v>
      </c>
      <c r="V105" s="89">
        <f>'AEO 2022 42 Raw'!Y89</f>
        <v>244.064438</v>
      </c>
      <c r="W105" s="89">
        <f>'AEO 2022 42 Raw'!Z89</f>
        <v>244.939651</v>
      </c>
      <c r="X105" s="89">
        <f>'AEO 2022 42 Raw'!AA89</f>
        <v>245.811859</v>
      </c>
      <c r="Y105" s="89">
        <f>'AEO 2022 42 Raw'!AB89</f>
        <v>246.65837099999999</v>
      </c>
      <c r="Z105" s="89">
        <f>'AEO 2022 42 Raw'!AC89</f>
        <v>247.563278</v>
      </c>
      <c r="AA105" s="89">
        <f>'AEO 2022 42 Raw'!AD89</f>
        <v>248.52488700000001</v>
      </c>
      <c r="AB105" s="89">
        <f>'AEO 2022 42 Raw'!AE89</f>
        <v>249.45593299999999</v>
      </c>
      <c r="AC105" s="89">
        <f>'AEO 2022 42 Raw'!AF89</f>
        <v>250.416336</v>
      </c>
      <c r="AD105" s="89">
        <f>'AEO 2022 42 Raw'!AG89</f>
        <v>251.400711</v>
      </c>
      <c r="AE105" s="89">
        <f>'AEO 2022 42 Raw'!AH89</f>
        <v>252.40425099999999</v>
      </c>
      <c r="AF105" s="89">
        <f>'AEO 2022 42 Raw'!AI89</f>
        <v>253.69860800000001</v>
      </c>
      <c r="AG105" s="95">
        <f>'AEO 2022 42 Raw'!AJ89</f>
        <v>2E-3</v>
      </c>
    </row>
    <row r="106" spans="1:33" ht="15" customHeight="1" x14ac:dyDescent="0.25">
      <c r="A106" s="83" t="s">
        <v>1790</v>
      </c>
      <c r="B106" s="88" t="s">
        <v>1791</v>
      </c>
      <c r="C106" s="89">
        <f>'AEO 2022 42 Raw'!F90</f>
        <v>198.282974</v>
      </c>
      <c r="D106" s="89">
        <f>'AEO 2022 42 Raw'!G90</f>
        <v>192.180939</v>
      </c>
      <c r="E106" s="89">
        <f>'AEO 2022 42 Raw'!H90</f>
        <v>194.247421</v>
      </c>
      <c r="F106" s="89">
        <f>'AEO 2022 42 Raw'!I90</f>
        <v>196.159897</v>
      </c>
      <c r="G106" s="89">
        <f>'AEO 2022 42 Raw'!J90</f>
        <v>196.50053399999999</v>
      </c>
      <c r="H106" s="89">
        <f>'AEO 2022 42 Raw'!K90</f>
        <v>196.431793</v>
      </c>
      <c r="I106" s="89">
        <f>'AEO 2022 42 Raw'!L90</f>
        <v>196.770691</v>
      </c>
      <c r="J106" s="89">
        <f>'AEO 2022 42 Raw'!M90</f>
        <v>197.95648199999999</v>
      </c>
      <c r="K106" s="89">
        <f>'AEO 2022 42 Raw'!N90</f>
        <v>199.20019500000001</v>
      </c>
      <c r="L106" s="89">
        <f>'AEO 2022 42 Raw'!O90</f>
        <v>200.147141</v>
      </c>
      <c r="M106" s="89">
        <f>'AEO 2022 42 Raw'!P90</f>
        <v>201.354691</v>
      </c>
      <c r="N106" s="89">
        <f>'AEO 2022 42 Raw'!Q90</f>
        <v>201.552582</v>
      </c>
      <c r="O106" s="89">
        <f>'AEO 2022 42 Raw'!R90</f>
        <v>202.864777</v>
      </c>
      <c r="P106" s="89">
        <f>'AEO 2022 42 Raw'!S90</f>
        <v>203.975067</v>
      </c>
      <c r="Q106" s="89">
        <f>'AEO 2022 42 Raw'!T90</f>
        <v>205.044861</v>
      </c>
      <c r="R106" s="89">
        <f>'AEO 2022 42 Raw'!U90</f>
        <v>206.222961</v>
      </c>
      <c r="S106" s="89">
        <f>'AEO 2022 42 Raw'!V90</f>
        <v>207.31912199999999</v>
      </c>
      <c r="T106" s="89">
        <f>'AEO 2022 42 Raw'!W90</f>
        <v>208.33261100000001</v>
      </c>
      <c r="U106" s="89">
        <f>'AEO 2022 42 Raw'!X90</f>
        <v>209.71113600000001</v>
      </c>
      <c r="V106" s="89">
        <f>'AEO 2022 42 Raw'!Y90</f>
        <v>210.541504</v>
      </c>
      <c r="W106" s="89">
        <f>'AEO 2022 42 Raw'!Z90</f>
        <v>211.61523399999999</v>
      </c>
      <c r="X106" s="89">
        <f>'AEO 2022 42 Raw'!AA90</f>
        <v>212.63296500000001</v>
      </c>
      <c r="Y106" s="89">
        <f>'AEO 2022 42 Raw'!AB90</f>
        <v>213.55249000000001</v>
      </c>
      <c r="Z106" s="89">
        <f>'AEO 2022 42 Raw'!AC90</f>
        <v>214.631134</v>
      </c>
      <c r="AA106" s="89">
        <f>'AEO 2022 42 Raw'!AD90</f>
        <v>215.79226700000001</v>
      </c>
      <c r="AB106" s="89">
        <f>'AEO 2022 42 Raw'!AE90</f>
        <v>216.901321</v>
      </c>
      <c r="AC106" s="89">
        <f>'AEO 2022 42 Raw'!AF90</f>
        <v>218.13699299999999</v>
      </c>
      <c r="AD106" s="89">
        <f>'AEO 2022 42 Raw'!AG90</f>
        <v>219.400375</v>
      </c>
      <c r="AE106" s="89">
        <f>'AEO 2022 42 Raw'!AH90</f>
        <v>220.664154</v>
      </c>
      <c r="AF106" s="89">
        <f>'AEO 2022 42 Raw'!AI90</f>
        <v>222.504929</v>
      </c>
      <c r="AG106" s="95">
        <f>'AEO 2022 42 Raw'!AJ90</f>
        <v>4.0000000000000001E-3</v>
      </c>
    </row>
    <row r="107" spans="1:33" ht="15" customHeight="1" x14ac:dyDescent="0.25">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95"/>
    </row>
    <row r="108" spans="1:33" ht="15" customHeight="1" x14ac:dyDescent="0.25">
      <c r="B108" s="35" t="s">
        <v>1792</v>
      </c>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95"/>
    </row>
    <row r="109" spans="1:33" ht="15" customHeight="1" x14ac:dyDescent="0.25">
      <c r="A109" s="83" t="s">
        <v>1793</v>
      </c>
      <c r="B109" s="88" t="s">
        <v>1768</v>
      </c>
      <c r="C109" s="89">
        <f>'AEO 2022 42 Raw'!F92</f>
        <v>266.42520100000002</v>
      </c>
      <c r="D109" s="89">
        <f>'AEO 2022 42 Raw'!G92</f>
        <v>265.29504400000002</v>
      </c>
      <c r="E109" s="89">
        <f>'AEO 2022 42 Raw'!H92</f>
        <v>266.03701799999999</v>
      </c>
      <c r="F109" s="89">
        <f>'AEO 2022 42 Raw'!I92</f>
        <v>266.44793700000002</v>
      </c>
      <c r="G109" s="89">
        <f>'AEO 2022 42 Raw'!J92</f>
        <v>267.06741299999999</v>
      </c>
      <c r="H109" s="89">
        <f>'AEO 2022 42 Raw'!K92</f>
        <v>267.274811</v>
      </c>
      <c r="I109" s="89">
        <f>'AEO 2022 42 Raw'!L92</f>
        <v>267.37570199999999</v>
      </c>
      <c r="J109" s="89">
        <f>'AEO 2022 42 Raw'!M92</f>
        <v>267.51004</v>
      </c>
      <c r="K109" s="89">
        <f>'AEO 2022 42 Raw'!N92</f>
        <v>267.64801</v>
      </c>
      <c r="L109" s="89">
        <f>'AEO 2022 42 Raw'!O92</f>
        <v>267.74517800000001</v>
      </c>
      <c r="M109" s="89">
        <f>'AEO 2022 42 Raw'!P92</f>
        <v>267.83642600000002</v>
      </c>
      <c r="N109" s="89">
        <f>'AEO 2022 42 Raw'!Q92</f>
        <v>267.82232699999997</v>
      </c>
      <c r="O109" s="89">
        <f>'AEO 2022 42 Raw'!R92</f>
        <v>267.92394999999999</v>
      </c>
      <c r="P109" s="89">
        <f>'AEO 2022 42 Raw'!S92</f>
        <v>267.98709100000002</v>
      </c>
      <c r="Q109" s="89">
        <f>'AEO 2022 42 Raw'!T92</f>
        <v>267.82012900000001</v>
      </c>
      <c r="R109" s="89">
        <f>'AEO 2022 42 Raw'!U92</f>
        <v>267.692657</v>
      </c>
      <c r="S109" s="89">
        <f>'AEO 2022 42 Raw'!V92</f>
        <v>267.60882600000002</v>
      </c>
      <c r="T109" s="89">
        <f>'AEO 2022 42 Raw'!W92</f>
        <v>267.596069</v>
      </c>
      <c r="U109" s="89">
        <f>'AEO 2022 42 Raw'!X92</f>
        <v>267.652557</v>
      </c>
      <c r="V109" s="89">
        <f>'AEO 2022 42 Raw'!Y92</f>
        <v>267.84481799999998</v>
      </c>
      <c r="W109" s="89">
        <f>'AEO 2022 42 Raw'!Z92</f>
        <v>267.94369499999999</v>
      </c>
      <c r="X109" s="89">
        <f>'AEO 2022 42 Raw'!AA92</f>
        <v>268.10580399999998</v>
      </c>
      <c r="Y109" s="89">
        <f>'AEO 2022 42 Raw'!AB92</f>
        <v>268.183807</v>
      </c>
      <c r="Z109" s="89">
        <f>'AEO 2022 42 Raw'!AC92</f>
        <v>268.31063799999998</v>
      </c>
      <c r="AA109" s="89">
        <f>'AEO 2022 42 Raw'!AD92</f>
        <v>268.46640000000002</v>
      </c>
      <c r="AB109" s="89">
        <f>'AEO 2022 42 Raw'!AE92</f>
        <v>268.61422700000003</v>
      </c>
      <c r="AC109" s="89">
        <f>'AEO 2022 42 Raw'!AF92</f>
        <v>268.76077299999997</v>
      </c>
      <c r="AD109" s="89">
        <f>'AEO 2022 42 Raw'!AG92</f>
        <v>268.98095699999999</v>
      </c>
      <c r="AE109" s="89">
        <f>'AEO 2022 42 Raw'!AH92</f>
        <v>269.17138699999998</v>
      </c>
      <c r="AF109" s="89">
        <f>'AEO 2022 42 Raw'!AI92</f>
        <v>269.44088699999998</v>
      </c>
      <c r="AG109" s="95">
        <f>'AEO 2022 42 Raw'!AJ92</f>
        <v>0</v>
      </c>
    </row>
    <row r="110" spans="1:33" ht="15" customHeight="1" x14ac:dyDescent="0.25">
      <c r="A110" s="83" t="s">
        <v>1794</v>
      </c>
      <c r="B110" s="88" t="s">
        <v>1770</v>
      </c>
      <c r="C110" s="89">
        <f>'AEO 2022 42 Raw'!F93</f>
        <v>361.59750400000001</v>
      </c>
      <c r="D110" s="89">
        <f>'AEO 2022 42 Raw'!G93</f>
        <v>355.72894300000002</v>
      </c>
      <c r="E110" s="89">
        <f>'AEO 2022 42 Raw'!H93</f>
        <v>355.72226000000001</v>
      </c>
      <c r="F110" s="89">
        <f>'AEO 2022 42 Raw'!I93</f>
        <v>356.379547</v>
      </c>
      <c r="G110" s="89">
        <f>'AEO 2022 42 Raw'!J93</f>
        <v>356.76821899999999</v>
      </c>
      <c r="H110" s="89">
        <f>'AEO 2022 42 Raw'!K93</f>
        <v>356.90713499999998</v>
      </c>
      <c r="I110" s="89">
        <f>'AEO 2022 42 Raw'!L93</f>
        <v>356.88439899999997</v>
      </c>
      <c r="J110" s="89">
        <f>'AEO 2022 42 Raw'!M93</f>
        <v>356.99243200000001</v>
      </c>
      <c r="K110" s="89">
        <f>'AEO 2022 42 Raw'!N93</f>
        <v>357.213684</v>
      </c>
      <c r="L110" s="89">
        <f>'AEO 2022 42 Raw'!O93</f>
        <v>357.398438</v>
      </c>
      <c r="M110" s="89">
        <f>'AEO 2022 42 Raw'!P93</f>
        <v>357.588684</v>
      </c>
      <c r="N110" s="89">
        <f>'AEO 2022 42 Raw'!Q93</f>
        <v>357.63867199999999</v>
      </c>
      <c r="O110" s="89">
        <f>'AEO 2022 42 Raw'!R93</f>
        <v>357.963776</v>
      </c>
      <c r="P110" s="89">
        <f>'AEO 2022 42 Raw'!S93</f>
        <v>358.22860700000001</v>
      </c>
      <c r="Q110" s="89">
        <f>'AEO 2022 42 Raw'!T93</f>
        <v>358.47717299999999</v>
      </c>
      <c r="R110" s="89">
        <f>'AEO 2022 42 Raw'!U93</f>
        <v>358.73876999999999</v>
      </c>
      <c r="S110" s="89">
        <f>'AEO 2022 42 Raw'!V93</f>
        <v>359.71856700000001</v>
      </c>
      <c r="T110" s="89">
        <f>'AEO 2022 42 Raw'!W93</f>
        <v>360.671967</v>
      </c>
      <c r="U110" s="89">
        <f>'AEO 2022 42 Raw'!X93</f>
        <v>361.89044200000001</v>
      </c>
      <c r="V110" s="89">
        <f>'AEO 2022 42 Raw'!Y93</f>
        <v>362.82293700000002</v>
      </c>
      <c r="W110" s="89">
        <f>'AEO 2022 42 Raw'!Z93</f>
        <v>363.74816900000002</v>
      </c>
      <c r="X110" s="89">
        <f>'AEO 2022 42 Raw'!AA93</f>
        <v>364.71975700000002</v>
      </c>
      <c r="Y110" s="89">
        <f>'AEO 2022 42 Raw'!AB93</f>
        <v>365.62649499999998</v>
      </c>
      <c r="Z110" s="89">
        <f>'AEO 2022 42 Raw'!AC93</f>
        <v>366.59957900000001</v>
      </c>
      <c r="AA110" s="89">
        <f>'AEO 2022 42 Raw'!AD93</f>
        <v>367.65704299999999</v>
      </c>
      <c r="AB110" s="89">
        <f>'AEO 2022 42 Raw'!AE93</f>
        <v>368.69757099999998</v>
      </c>
      <c r="AC110" s="89">
        <f>'AEO 2022 42 Raw'!AF93</f>
        <v>369.79037499999998</v>
      </c>
      <c r="AD110" s="89">
        <f>'AEO 2022 42 Raw'!AG93</f>
        <v>370.92330900000002</v>
      </c>
      <c r="AE110" s="89">
        <f>'AEO 2022 42 Raw'!AH93</f>
        <v>372.06341600000002</v>
      </c>
      <c r="AF110" s="89">
        <f>'AEO 2022 42 Raw'!AI93</f>
        <v>373.51297</v>
      </c>
      <c r="AG110" s="95">
        <f>'AEO 2022 42 Raw'!AJ93</f>
        <v>1E-3</v>
      </c>
    </row>
    <row r="111" spans="1:33" ht="15" customHeight="1" x14ac:dyDescent="0.25">
      <c r="A111" s="83" t="s">
        <v>1795</v>
      </c>
      <c r="B111" s="88" t="s">
        <v>1772</v>
      </c>
      <c r="C111" s="89">
        <f>'AEO 2022 42 Raw'!F94</f>
        <v>166.95210299999999</v>
      </c>
      <c r="D111" s="89">
        <f>'AEO 2022 42 Raw'!G94</f>
        <v>162.516266</v>
      </c>
      <c r="E111" s="89">
        <f>'AEO 2022 42 Raw'!H94</f>
        <v>161.082764</v>
      </c>
      <c r="F111" s="89">
        <f>'AEO 2022 42 Raw'!I94</f>
        <v>159.607742</v>
      </c>
      <c r="G111" s="89">
        <f>'AEO 2022 42 Raw'!J94</f>
        <v>159.01692199999999</v>
      </c>
      <c r="H111" s="89">
        <f>'AEO 2022 42 Raw'!K94</f>
        <v>159.15811199999999</v>
      </c>
      <c r="I111" s="89">
        <f>'AEO 2022 42 Raw'!L94</f>
        <v>158.83831799999999</v>
      </c>
      <c r="J111" s="89">
        <f>'AEO 2022 42 Raw'!M94</f>
        <v>158.59011799999999</v>
      </c>
      <c r="K111" s="89">
        <f>'AEO 2022 42 Raw'!N94</f>
        <v>158.57723999999999</v>
      </c>
      <c r="L111" s="89">
        <f>'AEO 2022 42 Raw'!O94</f>
        <v>158.78118900000001</v>
      </c>
      <c r="M111" s="89">
        <f>'AEO 2022 42 Raw'!P94</f>
        <v>159.11142000000001</v>
      </c>
      <c r="N111" s="89">
        <f>'AEO 2022 42 Raw'!Q94</f>
        <v>159.26355000000001</v>
      </c>
      <c r="O111" s="89">
        <f>'AEO 2022 42 Raw'!R94</f>
        <v>159.62077300000001</v>
      </c>
      <c r="P111" s="89">
        <f>'AEO 2022 42 Raw'!S94</f>
        <v>160.00747699999999</v>
      </c>
      <c r="Q111" s="89">
        <f>'AEO 2022 42 Raw'!T94</f>
        <v>160.37619000000001</v>
      </c>
      <c r="R111" s="89">
        <f>'AEO 2022 42 Raw'!U94</f>
        <v>160.7603</v>
      </c>
      <c r="S111" s="89">
        <f>'AEO 2022 42 Raw'!V94</f>
        <v>161.59629799999999</v>
      </c>
      <c r="T111" s="89">
        <f>'AEO 2022 42 Raw'!W94</f>
        <v>162.07250999999999</v>
      </c>
      <c r="U111" s="89">
        <f>'AEO 2022 42 Raw'!X94</f>
        <v>162.64271500000001</v>
      </c>
      <c r="V111" s="89">
        <f>'AEO 2022 42 Raw'!Y94</f>
        <v>163.05381800000001</v>
      </c>
      <c r="W111" s="89">
        <f>'AEO 2022 42 Raw'!Z94</f>
        <v>163.48588599999999</v>
      </c>
      <c r="X111" s="89">
        <f>'AEO 2022 42 Raw'!AA94</f>
        <v>163.921753</v>
      </c>
      <c r="Y111" s="89">
        <f>'AEO 2022 42 Raw'!AB94</f>
        <v>164.33973700000001</v>
      </c>
      <c r="Z111" s="89">
        <f>'AEO 2022 42 Raw'!AC94</f>
        <v>164.792145</v>
      </c>
      <c r="AA111" s="89">
        <f>'AEO 2022 42 Raw'!AD94</f>
        <v>165.28308100000001</v>
      </c>
      <c r="AB111" s="89">
        <f>'AEO 2022 42 Raw'!AE94</f>
        <v>165.76959199999999</v>
      </c>
      <c r="AC111" s="89">
        <f>'AEO 2022 42 Raw'!AF94</f>
        <v>166.29255699999999</v>
      </c>
      <c r="AD111" s="89">
        <f>'AEO 2022 42 Raw'!AG94</f>
        <v>166.799149</v>
      </c>
      <c r="AE111" s="89">
        <f>'AEO 2022 42 Raw'!AH94</f>
        <v>167.33047500000001</v>
      </c>
      <c r="AF111" s="89">
        <f>'AEO 2022 42 Raw'!AI94</f>
        <v>167.98791499999999</v>
      </c>
      <c r="AG111" s="95">
        <f>'AEO 2022 42 Raw'!AJ94</f>
        <v>0</v>
      </c>
    </row>
    <row r="112" spans="1:33" ht="15" customHeight="1" x14ac:dyDescent="0.25">
      <c r="A112" s="83" t="s">
        <v>1796</v>
      </c>
      <c r="B112" s="88" t="s">
        <v>1774</v>
      </c>
      <c r="C112" s="89">
        <f>'AEO 2022 42 Raw'!F95</f>
        <v>291.95718399999998</v>
      </c>
      <c r="D112" s="89">
        <f>'AEO 2022 42 Raw'!G95</f>
        <v>292.21585099999999</v>
      </c>
      <c r="E112" s="89">
        <f>'AEO 2022 42 Raw'!H95</f>
        <v>293.38897700000001</v>
      </c>
      <c r="F112" s="89">
        <f>'AEO 2022 42 Raw'!I95</f>
        <v>294.51406900000001</v>
      </c>
      <c r="G112" s="89">
        <f>'AEO 2022 42 Raw'!J95</f>
        <v>294.63247699999999</v>
      </c>
      <c r="H112" s="89">
        <f>'AEO 2022 42 Raw'!K95</f>
        <v>294.70242300000001</v>
      </c>
      <c r="I112" s="89">
        <f>'AEO 2022 42 Raw'!L95</f>
        <v>294.72933999999998</v>
      </c>
      <c r="J112" s="89">
        <f>'AEO 2022 42 Raw'!M95</f>
        <v>294.80029300000001</v>
      </c>
      <c r="K112" s="89">
        <f>'AEO 2022 42 Raw'!N95</f>
        <v>294.87811299999998</v>
      </c>
      <c r="L112" s="89">
        <f>'AEO 2022 42 Raw'!O95</f>
        <v>294.93444799999997</v>
      </c>
      <c r="M112" s="89">
        <f>'AEO 2022 42 Raw'!P95</f>
        <v>295.01083399999999</v>
      </c>
      <c r="N112" s="89">
        <f>'AEO 2022 42 Raw'!Q95</f>
        <v>295.01525900000001</v>
      </c>
      <c r="O112" s="89">
        <f>'AEO 2022 42 Raw'!R95</f>
        <v>295.16085800000002</v>
      </c>
      <c r="P112" s="89">
        <f>'AEO 2022 42 Raw'!S95</f>
        <v>295.43859900000001</v>
      </c>
      <c r="Q112" s="89">
        <f>'AEO 2022 42 Raw'!T95</f>
        <v>295.92904700000003</v>
      </c>
      <c r="R112" s="89">
        <f>'AEO 2022 42 Raw'!U95</f>
        <v>296.24710099999999</v>
      </c>
      <c r="S112" s="89">
        <f>'AEO 2022 42 Raw'!V95</f>
        <v>296.51474000000002</v>
      </c>
      <c r="T112" s="89">
        <f>'AEO 2022 42 Raw'!W95</f>
        <v>296.65875199999999</v>
      </c>
      <c r="U112" s="89">
        <f>'AEO 2022 42 Raw'!X95</f>
        <v>296.85720800000001</v>
      </c>
      <c r="V112" s="89">
        <f>'AEO 2022 42 Raw'!Y95</f>
        <v>296.845032</v>
      </c>
      <c r="W112" s="89">
        <f>'AEO 2022 42 Raw'!Z95</f>
        <v>296.86535600000002</v>
      </c>
      <c r="X112" s="89">
        <f>'AEO 2022 42 Raw'!AA95</f>
        <v>296.87188700000002</v>
      </c>
      <c r="Y112" s="89">
        <f>'AEO 2022 42 Raw'!AB95</f>
        <v>296.95529199999999</v>
      </c>
      <c r="Z112" s="89">
        <f>'AEO 2022 42 Raw'!AC95</f>
        <v>297.01779199999999</v>
      </c>
      <c r="AA112" s="89">
        <f>'AEO 2022 42 Raw'!AD95</f>
        <v>297.06204200000002</v>
      </c>
      <c r="AB112" s="89">
        <f>'AEO 2022 42 Raw'!AE95</f>
        <v>297.07229599999999</v>
      </c>
      <c r="AC112" s="89">
        <f>'AEO 2022 42 Raw'!AF95</f>
        <v>297.07998700000002</v>
      </c>
      <c r="AD112" s="89">
        <f>'AEO 2022 42 Raw'!AG95</f>
        <v>297.08779900000002</v>
      </c>
      <c r="AE112" s="89">
        <f>'AEO 2022 42 Raw'!AH95</f>
        <v>297.10049400000003</v>
      </c>
      <c r="AF112" s="89">
        <f>'AEO 2022 42 Raw'!AI95</f>
        <v>297.15432700000002</v>
      </c>
      <c r="AG112" s="95">
        <f>'AEO 2022 42 Raw'!AJ95</f>
        <v>1E-3</v>
      </c>
    </row>
    <row r="113" spans="1:33" ht="12" customHeight="1" x14ac:dyDescent="0.25">
      <c r="A113" s="83" t="s">
        <v>1797</v>
      </c>
      <c r="B113" s="88" t="s">
        <v>1776</v>
      </c>
      <c r="C113" s="89">
        <f>'AEO 2022 42 Raw'!F96</f>
        <v>270.96875</v>
      </c>
      <c r="D113" s="89">
        <f>'AEO 2022 42 Raw'!G96</f>
        <v>268.81005900000002</v>
      </c>
      <c r="E113" s="89">
        <f>'AEO 2022 42 Raw'!H96</f>
        <v>268.99722300000002</v>
      </c>
      <c r="F113" s="89">
        <f>'AEO 2022 42 Raw'!I96</f>
        <v>269.28723100000002</v>
      </c>
      <c r="G113" s="89">
        <f>'AEO 2022 42 Raw'!J96</f>
        <v>270.16381799999999</v>
      </c>
      <c r="H113" s="89">
        <f>'AEO 2022 42 Raw'!K96</f>
        <v>270.60906999999997</v>
      </c>
      <c r="I113" s="89">
        <f>'AEO 2022 42 Raw'!L96</f>
        <v>270.92141700000002</v>
      </c>
      <c r="J113" s="89">
        <f>'AEO 2022 42 Raw'!M96</f>
        <v>271.36010700000003</v>
      </c>
      <c r="K113" s="89">
        <f>'AEO 2022 42 Raw'!N96</f>
        <v>271.73580900000002</v>
      </c>
      <c r="L113" s="89">
        <f>'AEO 2022 42 Raw'!O96</f>
        <v>272.04843099999999</v>
      </c>
      <c r="M113" s="89">
        <f>'AEO 2022 42 Raw'!P96</f>
        <v>272.40524299999998</v>
      </c>
      <c r="N113" s="89">
        <f>'AEO 2022 42 Raw'!Q96</f>
        <v>272.56613199999998</v>
      </c>
      <c r="O113" s="89">
        <f>'AEO 2022 42 Raw'!R96</f>
        <v>272.91708399999999</v>
      </c>
      <c r="P113" s="89">
        <f>'AEO 2022 42 Raw'!S96</f>
        <v>273.22567700000002</v>
      </c>
      <c r="Q113" s="89">
        <f>'AEO 2022 42 Raw'!T96</f>
        <v>273.60919200000001</v>
      </c>
      <c r="R113" s="89">
        <f>'AEO 2022 42 Raw'!U96</f>
        <v>273.931915</v>
      </c>
      <c r="S113" s="89">
        <f>'AEO 2022 42 Raw'!V96</f>
        <v>274.22692899999998</v>
      </c>
      <c r="T113" s="89">
        <f>'AEO 2022 42 Raw'!W96</f>
        <v>274.52624500000002</v>
      </c>
      <c r="U113" s="89">
        <f>'AEO 2022 42 Raw'!X96</f>
        <v>274.88674900000001</v>
      </c>
      <c r="V113" s="89">
        <f>'AEO 2022 42 Raw'!Y96</f>
        <v>275.19635</v>
      </c>
      <c r="W113" s="89">
        <f>'AEO 2022 42 Raw'!Z96</f>
        <v>275.48648100000003</v>
      </c>
      <c r="X113" s="89">
        <f>'AEO 2022 42 Raw'!AA96</f>
        <v>275.79553199999998</v>
      </c>
      <c r="Y113" s="89">
        <f>'AEO 2022 42 Raw'!AB96</f>
        <v>276.05429099999998</v>
      </c>
      <c r="Z113" s="89">
        <f>'AEO 2022 42 Raw'!AC96</f>
        <v>276.349152</v>
      </c>
      <c r="AA113" s="89">
        <f>'AEO 2022 42 Raw'!AD96</f>
        <v>276.67468300000002</v>
      </c>
      <c r="AB113" s="89">
        <f>'AEO 2022 42 Raw'!AE96</f>
        <v>276.992706</v>
      </c>
      <c r="AC113" s="89">
        <f>'AEO 2022 42 Raw'!AF96</f>
        <v>277.32015999999999</v>
      </c>
      <c r="AD113" s="89">
        <f>'AEO 2022 42 Raw'!AG96</f>
        <v>277.67700200000002</v>
      </c>
      <c r="AE113" s="89">
        <f>'AEO 2022 42 Raw'!AH96</f>
        <v>278.02557400000001</v>
      </c>
      <c r="AF113" s="89">
        <f>'AEO 2022 42 Raw'!AI96</f>
        <v>278.47351099999997</v>
      </c>
      <c r="AG113" s="95">
        <f>'AEO 2022 42 Raw'!AJ96</f>
        <v>1E-3</v>
      </c>
    </row>
    <row r="114" spans="1:33" ht="15" customHeight="1" x14ac:dyDescent="0.25">
      <c r="A114" s="83" t="s">
        <v>1798</v>
      </c>
      <c r="B114" s="88" t="s">
        <v>1778</v>
      </c>
      <c r="C114" s="89">
        <f>'AEO 2022 42 Raw'!F97</f>
        <v>368.52075200000002</v>
      </c>
      <c r="D114" s="89">
        <f>'AEO 2022 42 Raw'!G97</f>
        <v>366.02346799999998</v>
      </c>
      <c r="E114" s="89">
        <f>'AEO 2022 42 Raw'!H97</f>
        <v>367.17013500000002</v>
      </c>
      <c r="F114" s="89">
        <f>'AEO 2022 42 Raw'!I97</f>
        <v>368.35855099999998</v>
      </c>
      <c r="G114" s="89">
        <f>'AEO 2022 42 Raw'!J97</f>
        <v>368.68127399999997</v>
      </c>
      <c r="H114" s="89">
        <f>'AEO 2022 42 Raw'!K97</f>
        <v>369.01696800000002</v>
      </c>
      <c r="I114" s="89">
        <f>'AEO 2022 42 Raw'!L97</f>
        <v>369.27123999999998</v>
      </c>
      <c r="J114" s="89">
        <f>'AEO 2022 42 Raw'!M97</f>
        <v>369.63861100000003</v>
      </c>
      <c r="K114" s="89">
        <f>'AEO 2022 42 Raw'!N97</f>
        <v>369.96603399999998</v>
      </c>
      <c r="L114" s="89">
        <f>'AEO 2022 42 Raw'!O97</f>
        <v>370.21023600000001</v>
      </c>
      <c r="M114" s="89">
        <f>'AEO 2022 42 Raw'!P97</f>
        <v>370.50900300000001</v>
      </c>
      <c r="N114" s="89">
        <f>'AEO 2022 42 Raw'!Q97</f>
        <v>370.58618200000001</v>
      </c>
      <c r="O114" s="89">
        <f>'AEO 2022 42 Raw'!R97</f>
        <v>371.077606</v>
      </c>
      <c r="P114" s="89">
        <f>'AEO 2022 42 Raw'!S97</f>
        <v>371.507294</v>
      </c>
      <c r="Q114" s="89">
        <f>'AEO 2022 42 Raw'!T97</f>
        <v>371.96054099999998</v>
      </c>
      <c r="R114" s="89">
        <f>'AEO 2022 42 Raw'!U97</f>
        <v>372.42434700000001</v>
      </c>
      <c r="S114" s="89">
        <f>'AEO 2022 42 Raw'!V97</f>
        <v>373.43920900000001</v>
      </c>
      <c r="T114" s="89">
        <f>'AEO 2022 42 Raw'!W97</f>
        <v>374.08084100000002</v>
      </c>
      <c r="U114" s="89">
        <f>'AEO 2022 42 Raw'!X97</f>
        <v>374.89651500000002</v>
      </c>
      <c r="V114" s="89">
        <f>'AEO 2022 42 Raw'!Y97</f>
        <v>375.34973100000002</v>
      </c>
      <c r="W114" s="89">
        <f>'AEO 2022 42 Raw'!Z97</f>
        <v>375.82336400000003</v>
      </c>
      <c r="X114" s="89">
        <f>'AEO 2022 42 Raw'!AA97</f>
        <v>376.31130999999999</v>
      </c>
      <c r="Y114" s="89">
        <f>'AEO 2022 42 Raw'!AB97</f>
        <v>376.872681</v>
      </c>
      <c r="Z114" s="89">
        <f>'AEO 2022 42 Raw'!AC97</f>
        <v>377.43496699999997</v>
      </c>
      <c r="AA114" s="89">
        <f>'AEO 2022 42 Raw'!AD97</f>
        <v>378.04742399999998</v>
      </c>
      <c r="AB114" s="89">
        <f>'AEO 2022 42 Raw'!AE97</f>
        <v>378.63406400000002</v>
      </c>
      <c r="AC114" s="89">
        <f>'AEO 2022 42 Raw'!AF97</f>
        <v>379.25219700000002</v>
      </c>
      <c r="AD114" s="89">
        <f>'AEO 2022 42 Raw'!AG97</f>
        <v>379.78839099999999</v>
      </c>
      <c r="AE114" s="89">
        <f>'AEO 2022 42 Raw'!AH97</f>
        <v>380.37316900000002</v>
      </c>
      <c r="AF114" s="89">
        <f>'AEO 2022 42 Raw'!AI97</f>
        <v>381.08322099999998</v>
      </c>
      <c r="AG114" s="95">
        <f>'AEO 2022 42 Raw'!AJ97</f>
        <v>1E-3</v>
      </c>
    </row>
    <row r="115" spans="1:33" ht="15" customHeight="1" x14ac:dyDescent="0.25">
      <c r="A115" s="83" t="s">
        <v>1799</v>
      </c>
      <c r="B115" s="88" t="s">
        <v>1763</v>
      </c>
      <c r="C115" s="89">
        <f>'AEO 2022 42 Raw'!F98</f>
        <v>191.904358</v>
      </c>
      <c r="D115" s="89">
        <f>'AEO 2022 42 Raw'!G98</f>
        <v>188.087616</v>
      </c>
      <c r="E115" s="89">
        <f>'AEO 2022 42 Raw'!H98</f>
        <v>189.089066</v>
      </c>
      <c r="F115" s="89">
        <f>'AEO 2022 42 Raw'!I98</f>
        <v>190.132645</v>
      </c>
      <c r="G115" s="89">
        <f>'AEO 2022 42 Raw'!J98</f>
        <v>191.03851299999999</v>
      </c>
      <c r="H115" s="89">
        <f>'AEO 2022 42 Raw'!K98</f>
        <v>191.764725</v>
      </c>
      <c r="I115" s="89">
        <f>'AEO 2022 42 Raw'!L98</f>
        <v>192.304382</v>
      </c>
      <c r="J115" s="89">
        <f>'AEO 2022 42 Raw'!M98</f>
        <v>193.01535000000001</v>
      </c>
      <c r="K115" s="89">
        <f>'AEO 2022 42 Raw'!N98</f>
        <v>193.76628099999999</v>
      </c>
      <c r="L115" s="89">
        <f>'AEO 2022 42 Raw'!O98</f>
        <v>194.40744000000001</v>
      </c>
      <c r="M115" s="89">
        <f>'AEO 2022 42 Raw'!P98</f>
        <v>195.13353000000001</v>
      </c>
      <c r="N115" s="89">
        <f>'AEO 2022 42 Raw'!Q98</f>
        <v>195.46792600000001</v>
      </c>
      <c r="O115" s="89">
        <f>'AEO 2022 42 Raw'!R98</f>
        <v>196.180893</v>
      </c>
      <c r="P115" s="89">
        <f>'AEO 2022 42 Raw'!S98</f>
        <v>196.873627</v>
      </c>
      <c r="Q115" s="89">
        <f>'AEO 2022 42 Raw'!T98</f>
        <v>197.49401900000001</v>
      </c>
      <c r="R115" s="89">
        <f>'AEO 2022 42 Raw'!U98</f>
        <v>198.21977200000001</v>
      </c>
      <c r="S115" s="89">
        <f>'AEO 2022 42 Raw'!V98</f>
        <v>199.047821</v>
      </c>
      <c r="T115" s="89">
        <f>'AEO 2022 42 Raw'!W98</f>
        <v>199.801041</v>
      </c>
      <c r="U115" s="89">
        <f>'AEO 2022 42 Raw'!X98</f>
        <v>200.71727000000001</v>
      </c>
      <c r="V115" s="89">
        <f>'AEO 2022 42 Raw'!Y98</f>
        <v>201.42652899999999</v>
      </c>
      <c r="W115" s="89">
        <f>'AEO 2022 42 Raw'!Z98</f>
        <v>202.15469400000001</v>
      </c>
      <c r="X115" s="89">
        <f>'AEO 2022 42 Raw'!AA98</f>
        <v>202.89679000000001</v>
      </c>
      <c r="Y115" s="89">
        <f>'AEO 2022 42 Raw'!AB98</f>
        <v>203.57141100000001</v>
      </c>
      <c r="Z115" s="89">
        <f>'AEO 2022 42 Raw'!AC98</f>
        <v>204.31146200000001</v>
      </c>
      <c r="AA115" s="89">
        <f>'AEO 2022 42 Raw'!AD98</f>
        <v>205.115295</v>
      </c>
      <c r="AB115" s="89">
        <f>'AEO 2022 42 Raw'!AE98</f>
        <v>205.90701300000001</v>
      </c>
      <c r="AC115" s="89">
        <f>'AEO 2022 42 Raw'!AF98</f>
        <v>206.74032600000001</v>
      </c>
      <c r="AD115" s="89">
        <f>'AEO 2022 42 Raw'!AG98</f>
        <v>207.59783899999999</v>
      </c>
      <c r="AE115" s="89">
        <f>'AEO 2022 42 Raw'!AH98</f>
        <v>208.46482800000001</v>
      </c>
      <c r="AF115" s="89">
        <f>'AEO 2022 42 Raw'!AI98</f>
        <v>209.562195</v>
      </c>
      <c r="AG115" s="95">
        <f>'AEO 2022 42 Raw'!AJ98</f>
        <v>3.0000000000000001E-3</v>
      </c>
    </row>
    <row r="116" spans="1:33" ht="15" customHeight="1" x14ac:dyDescent="0.25">
      <c r="A116" s="83" t="s">
        <v>1800</v>
      </c>
      <c r="B116" s="88" t="s">
        <v>1765</v>
      </c>
      <c r="C116" s="89">
        <f>'AEO 2022 42 Raw'!F99</f>
        <v>288.96228000000002</v>
      </c>
      <c r="D116" s="89">
        <f>'AEO 2022 42 Raw'!G99</f>
        <v>282.91812099999999</v>
      </c>
      <c r="E116" s="89">
        <f>'AEO 2022 42 Raw'!H99</f>
        <v>284.131866</v>
      </c>
      <c r="F116" s="89">
        <f>'AEO 2022 42 Raw'!I99</f>
        <v>285.69827299999997</v>
      </c>
      <c r="G116" s="89">
        <f>'AEO 2022 42 Raw'!J99</f>
        <v>287.50140399999998</v>
      </c>
      <c r="H116" s="89">
        <f>'AEO 2022 42 Raw'!K99</f>
        <v>288.831909</v>
      </c>
      <c r="I116" s="89">
        <f>'AEO 2022 42 Raw'!L99</f>
        <v>289.71984900000001</v>
      </c>
      <c r="J116" s="89">
        <f>'AEO 2022 42 Raw'!M99</f>
        <v>290.91467299999999</v>
      </c>
      <c r="K116" s="89">
        <f>'AEO 2022 42 Raw'!N99</f>
        <v>292.14581299999998</v>
      </c>
      <c r="L116" s="89">
        <f>'AEO 2022 42 Raw'!O99</f>
        <v>293.17474399999998</v>
      </c>
      <c r="M116" s="89">
        <f>'AEO 2022 42 Raw'!P99</f>
        <v>294.32406600000002</v>
      </c>
      <c r="N116" s="89">
        <f>'AEO 2022 42 Raw'!Q99</f>
        <v>294.775848</v>
      </c>
      <c r="O116" s="89">
        <f>'AEO 2022 42 Raw'!R99</f>
        <v>295.965912</v>
      </c>
      <c r="P116" s="89">
        <f>'AEO 2022 42 Raw'!S99</f>
        <v>297.27682499999997</v>
      </c>
      <c r="Q116" s="89">
        <f>'AEO 2022 42 Raw'!T99</f>
        <v>298.43515000000002</v>
      </c>
      <c r="R116" s="89">
        <f>'AEO 2022 42 Raw'!U99</f>
        <v>299.43038899999999</v>
      </c>
      <c r="S116" s="89">
        <f>'AEO 2022 42 Raw'!V99</f>
        <v>300.51376299999998</v>
      </c>
      <c r="T116" s="89">
        <f>'AEO 2022 42 Raw'!W99</f>
        <v>301.61608899999999</v>
      </c>
      <c r="U116" s="89">
        <f>'AEO 2022 42 Raw'!X99</f>
        <v>302.99435399999999</v>
      </c>
      <c r="V116" s="89">
        <f>'AEO 2022 42 Raw'!Y99</f>
        <v>304.16497800000002</v>
      </c>
      <c r="W116" s="89">
        <f>'AEO 2022 42 Raw'!Z99</f>
        <v>305.32351699999998</v>
      </c>
      <c r="X116" s="89">
        <f>'AEO 2022 42 Raw'!AA99</f>
        <v>306.55578600000001</v>
      </c>
      <c r="Y116" s="89">
        <f>'AEO 2022 42 Raw'!AB99</f>
        <v>307.629211</v>
      </c>
      <c r="Z116" s="89">
        <f>'AEO 2022 42 Raw'!AC99</f>
        <v>308.82952899999998</v>
      </c>
      <c r="AA116" s="89">
        <f>'AEO 2022 42 Raw'!AD99</f>
        <v>310.126465</v>
      </c>
      <c r="AB116" s="89">
        <f>'AEO 2022 42 Raw'!AE99</f>
        <v>311.40069599999998</v>
      </c>
      <c r="AC116" s="89">
        <f>'AEO 2022 42 Raw'!AF99</f>
        <v>312.72521999999998</v>
      </c>
      <c r="AD116" s="89">
        <f>'AEO 2022 42 Raw'!AG99</f>
        <v>314.18160999999998</v>
      </c>
      <c r="AE116" s="89">
        <f>'AEO 2022 42 Raw'!AH99</f>
        <v>315.618469</v>
      </c>
      <c r="AF116" s="89">
        <f>'AEO 2022 42 Raw'!AI99</f>
        <v>317.47772200000003</v>
      </c>
      <c r="AG116" s="95">
        <f>'AEO 2022 42 Raw'!AJ99</f>
        <v>3.0000000000000001E-3</v>
      </c>
    </row>
    <row r="117" spans="1:33" ht="15" customHeight="1" x14ac:dyDescent="0.25">
      <c r="A117" s="83" t="s">
        <v>1801</v>
      </c>
      <c r="B117" s="88" t="s">
        <v>1802</v>
      </c>
      <c r="C117" s="89">
        <f>'AEO 2022 42 Raw'!F100</f>
        <v>291.60177599999997</v>
      </c>
      <c r="D117" s="89">
        <f>'AEO 2022 42 Raw'!G100</f>
        <v>286.97775300000001</v>
      </c>
      <c r="E117" s="89">
        <f>'AEO 2022 42 Raw'!H100</f>
        <v>287.26483200000001</v>
      </c>
      <c r="F117" s="89">
        <f>'AEO 2022 42 Raw'!I100</f>
        <v>288.42904700000003</v>
      </c>
      <c r="G117" s="89">
        <f>'AEO 2022 42 Raw'!J100</f>
        <v>289.54434199999997</v>
      </c>
      <c r="H117" s="89">
        <f>'AEO 2022 42 Raw'!K100</f>
        <v>290.38464399999998</v>
      </c>
      <c r="I117" s="89">
        <f>'AEO 2022 42 Raw'!L100</f>
        <v>290.94180299999999</v>
      </c>
      <c r="J117" s="89">
        <f>'AEO 2022 42 Raw'!M100</f>
        <v>291.64386000000002</v>
      </c>
      <c r="K117" s="89">
        <f>'AEO 2022 42 Raw'!N100</f>
        <v>292.403839</v>
      </c>
      <c r="L117" s="89">
        <f>'AEO 2022 42 Raw'!O100</f>
        <v>293.06390399999998</v>
      </c>
      <c r="M117" s="89">
        <f>'AEO 2022 42 Raw'!P100</f>
        <v>293.76037600000001</v>
      </c>
      <c r="N117" s="89">
        <f>'AEO 2022 42 Raw'!Q100</f>
        <v>294.118042</v>
      </c>
      <c r="O117" s="89">
        <f>'AEO 2022 42 Raw'!R100</f>
        <v>294.84344499999997</v>
      </c>
      <c r="P117" s="89">
        <f>'AEO 2022 42 Raw'!S100</f>
        <v>295.65106200000002</v>
      </c>
      <c r="Q117" s="89">
        <f>'AEO 2022 42 Raw'!T100</f>
        <v>296.38388099999997</v>
      </c>
      <c r="R117" s="89">
        <f>'AEO 2022 42 Raw'!U100</f>
        <v>297.05938700000002</v>
      </c>
      <c r="S117" s="89">
        <f>'AEO 2022 42 Raw'!V100</f>
        <v>297.993134</v>
      </c>
      <c r="T117" s="89">
        <f>'AEO 2022 42 Raw'!W100</f>
        <v>298.89630099999999</v>
      </c>
      <c r="U117" s="89">
        <f>'AEO 2022 42 Raw'!X100</f>
        <v>300.000519</v>
      </c>
      <c r="V117" s="89">
        <f>'AEO 2022 42 Raw'!Y100</f>
        <v>300.94515999999999</v>
      </c>
      <c r="W117" s="89">
        <f>'AEO 2022 42 Raw'!Z100</f>
        <v>301.84079000000003</v>
      </c>
      <c r="X117" s="89">
        <f>'AEO 2022 42 Raw'!AA100</f>
        <v>302.79211400000003</v>
      </c>
      <c r="Y117" s="89">
        <f>'AEO 2022 42 Raw'!AB100</f>
        <v>303.66104100000001</v>
      </c>
      <c r="Z117" s="89">
        <f>'AEO 2022 42 Raw'!AC100</f>
        <v>304.59173600000003</v>
      </c>
      <c r="AA117" s="89">
        <f>'AEO 2022 42 Raw'!AD100</f>
        <v>305.59982300000001</v>
      </c>
      <c r="AB117" s="89">
        <f>'AEO 2022 42 Raw'!AE100</f>
        <v>306.60226399999999</v>
      </c>
      <c r="AC117" s="89">
        <f>'AEO 2022 42 Raw'!AF100</f>
        <v>307.63861100000003</v>
      </c>
      <c r="AD117" s="89">
        <f>'AEO 2022 42 Raw'!AG100</f>
        <v>308.745361</v>
      </c>
      <c r="AE117" s="89">
        <f>'AEO 2022 42 Raw'!AH100</f>
        <v>309.85693400000002</v>
      </c>
      <c r="AF117" s="89">
        <f>'AEO 2022 42 Raw'!AI100</f>
        <v>311.239441</v>
      </c>
      <c r="AG117" s="95">
        <f>'AEO 2022 42 Raw'!AJ100</f>
        <v>2E-3</v>
      </c>
    </row>
    <row r="118" spans="1:33" ht="15" customHeight="1" x14ac:dyDescent="0.25">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95"/>
    </row>
    <row r="119" spans="1:33" ht="15" customHeight="1" x14ac:dyDescent="0.25">
      <c r="B119" s="35" t="s">
        <v>157</v>
      </c>
      <c r="C119" s="89"/>
      <c r="D119" s="89"/>
      <c r="E119" s="89"/>
      <c r="F119" s="89"/>
      <c r="G119" s="89"/>
      <c r="H119" s="89"/>
      <c r="I119" s="89"/>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95"/>
    </row>
    <row r="120" spans="1:33" ht="15" customHeight="1" x14ac:dyDescent="0.25">
      <c r="B120" s="35" t="s">
        <v>1781</v>
      </c>
      <c r="C120" s="89"/>
      <c r="D120" s="89"/>
      <c r="E120" s="89"/>
      <c r="F120" s="89"/>
      <c r="G120" s="89"/>
      <c r="H120" s="89"/>
      <c r="I120" s="89"/>
      <c r="J120" s="89"/>
      <c r="K120" s="89"/>
      <c r="L120" s="89"/>
      <c r="M120" s="89"/>
      <c r="N120" s="89"/>
      <c r="O120" s="89"/>
      <c r="P120" s="89"/>
      <c r="Q120" s="89"/>
      <c r="R120" s="89"/>
      <c r="S120" s="89"/>
      <c r="T120" s="89"/>
      <c r="U120" s="89"/>
      <c r="V120" s="89"/>
      <c r="W120" s="89"/>
      <c r="X120" s="89"/>
      <c r="Y120" s="89"/>
      <c r="Z120" s="89"/>
      <c r="AA120" s="89"/>
      <c r="AB120" s="89"/>
      <c r="AC120" s="89"/>
      <c r="AD120" s="89"/>
      <c r="AE120" s="89"/>
      <c r="AF120" s="89"/>
      <c r="AG120" s="95"/>
    </row>
    <row r="121" spans="1:33" ht="15" customHeight="1" x14ac:dyDescent="0.25">
      <c r="A121" s="83" t="s">
        <v>1803</v>
      </c>
      <c r="B121" s="88" t="s">
        <v>1751</v>
      </c>
      <c r="C121" s="89">
        <f>'AEO 2022 42 Raw'!F103</f>
        <v>3093.3061520000001</v>
      </c>
      <c r="D121" s="89">
        <f>'AEO 2022 42 Raw'!G103</f>
        <v>3101.908203</v>
      </c>
      <c r="E121" s="89">
        <f>'AEO 2022 42 Raw'!H103</f>
        <v>3106.8017580000001</v>
      </c>
      <c r="F121" s="89">
        <f>'AEO 2022 42 Raw'!I103</f>
        <v>3107.7211910000001</v>
      </c>
      <c r="G121" s="89">
        <f>'AEO 2022 42 Raw'!J103</f>
        <v>3085.8164059999999</v>
      </c>
      <c r="H121" s="89">
        <f>'AEO 2022 42 Raw'!K103</f>
        <v>3074.5498050000001</v>
      </c>
      <c r="I121" s="89">
        <f>'AEO 2022 42 Raw'!L103</f>
        <v>3074.4331050000001</v>
      </c>
      <c r="J121" s="89">
        <f>'AEO 2022 42 Raw'!M103</f>
        <v>3074.0021969999998</v>
      </c>
      <c r="K121" s="89">
        <f>'AEO 2022 42 Raw'!N103</f>
        <v>3073.5766600000002</v>
      </c>
      <c r="L121" s="89">
        <f>'AEO 2022 42 Raw'!O103</f>
        <v>3073.0114749999998</v>
      </c>
      <c r="M121" s="89">
        <f>'AEO 2022 42 Raw'!P103</f>
        <v>3073.6328119999998</v>
      </c>
      <c r="N121" s="89">
        <f>'AEO 2022 42 Raw'!Q103</f>
        <v>3074.2138669999999</v>
      </c>
      <c r="O121" s="89">
        <f>'AEO 2022 42 Raw'!R103</f>
        <v>3074.8215329999998</v>
      </c>
      <c r="P121" s="89">
        <f>'AEO 2022 42 Raw'!S103</f>
        <v>3074.6452640000002</v>
      </c>
      <c r="Q121" s="89">
        <f>'AEO 2022 42 Raw'!T103</f>
        <v>3074.170654</v>
      </c>
      <c r="R121" s="89">
        <f>'AEO 2022 42 Raw'!U103</f>
        <v>3073.9086910000001</v>
      </c>
      <c r="S121" s="89">
        <f>'AEO 2022 42 Raw'!V103</f>
        <v>3073.34375</v>
      </c>
      <c r="T121" s="89">
        <f>'AEO 2022 42 Raw'!W103</f>
        <v>3072.9880370000001</v>
      </c>
      <c r="U121" s="89">
        <f>'AEO 2022 42 Raw'!X103</f>
        <v>3072.726807</v>
      </c>
      <c r="V121" s="89">
        <f>'AEO 2022 42 Raw'!Y103</f>
        <v>3072.7231449999999</v>
      </c>
      <c r="W121" s="89">
        <f>'AEO 2022 42 Raw'!Z103</f>
        <v>3072.6477049999999</v>
      </c>
      <c r="X121" s="89">
        <f>'AEO 2022 42 Raw'!AA103</f>
        <v>3072.6030270000001</v>
      </c>
      <c r="Y121" s="89">
        <f>'AEO 2022 42 Raw'!AB103</f>
        <v>3072.4731449999999</v>
      </c>
      <c r="Z121" s="89">
        <f>'AEO 2022 42 Raw'!AC103</f>
        <v>3072.3759770000001</v>
      </c>
      <c r="AA121" s="89">
        <f>'AEO 2022 42 Raw'!AD103</f>
        <v>3072.2697750000002</v>
      </c>
      <c r="AB121" s="89">
        <f>'AEO 2022 42 Raw'!AE103</f>
        <v>3072.226318</v>
      </c>
      <c r="AC121" s="89">
        <f>'AEO 2022 42 Raw'!AF103</f>
        <v>3071.9392090000001</v>
      </c>
      <c r="AD121" s="89">
        <f>'AEO 2022 42 Raw'!AG103</f>
        <v>3071.905029</v>
      </c>
      <c r="AE121" s="89">
        <f>'AEO 2022 42 Raw'!AH103</f>
        <v>3071.7204590000001</v>
      </c>
      <c r="AF121" s="89">
        <f>'AEO 2022 42 Raw'!AI103</f>
        <v>3071.6298830000001</v>
      </c>
      <c r="AG121" s="95">
        <f>'AEO 2022 42 Raw'!AJ103</f>
        <v>0</v>
      </c>
    </row>
    <row r="122" spans="1:33" ht="15" customHeight="1" x14ac:dyDescent="0.25">
      <c r="A122" s="83" t="s">
        <v>1804</v>
      </c>
      <c r="B122" s="88" t="s">
        <v>1753</v>
      </c>
      <c r="C122" s="89">
        <f>'AEO 2022 42 Raw'!F104</f>
        <v>3208.9797359999998</v>
      </c>
      <c r="D122" s="89">
        <f>'AEO 2022 42 Raw'!G104</f>
        <v>3216.1428219999998</v>
      </c>
      <c r="E122" s="89">
        <f>'AEO 2022 42 Raw'!H104</f>
        <v>3219.7053219999998</v>
      </c>
      <c r="F122" s="89">
        <f>'AEO 2022 42 Raw'!I104</f>
        <v>3216.69751</v>
      </c>
      <c r="G122" s="89">
        <f>'AEO 2022 42 Raw'!J104</f>
        <v>3199.328857</v>
      </c>
      <c r="H122" s="89">
        <f>'AEO 2022 42 Raw'!K104</f>
        <v>3182.8813479999999</v>
      </c>
      <c r="I122" s="89">
        <f>'AEO 2022 42 Raw'!L104</f>
        <v>3186.3696289999998</v>
      </c>
      <c r="J122" s="89">
        <f>'AEO 2022 42 Raw'!M104</f>
        <v>3186.523193</v>
      </c>
      <c r="K122" s="89">
        <f>'AEO 2022 42 Raw'!N104</f>
        <v>3187.1884770000001</v>
      </c>
      <c r="L122" s="89">
        <f>'AEO 2022 42 Raw'!O104</f>
        <v>3187.8842770000001</v>
      </c>
      <c r="M122" s="89">
        <f>'AEO 2022 42 Raw'!P104</f>
        <v>3188.5197750000002</v>
      </c>
      <c r="N122" s="89">
        <f>'AEO 2022 42 Raw'!Q104</f>
        <v>3189.1320799999999</v>
      </c>
      <c r="O122" s="89">
        <f>'AEO 2022 42 Raw'!R104</f>
        <v>3189.8847660000001</v>
      </c>
      <c r="P122" s="89">
        <f>'AEO 2022 42 Raw'!S104</f>
        <v>3190.1420899999998</v>
      </c>
      <c r="Q122" s="89">
        <f>'AEO 2022 42 Raw'!T104</f>
        <v>3190.3276369999999</v>
      </c>
      <c r="R122" s="89">
        <f>'AEO 2022 42 Raw'!U104</f>
        <v>3190.039307</v>
      </c>
      <c r="S122" s="89">
        <f>'AEO 2022 42 Raw'!V104</f>
        <v>3189.6860350000002</v>
      </c>
      <c r="T122" s="89">
        <f>'AEO 2022 42 Raw'!W104</f>
        <v>3189.4946289999998</v>
      </c>
      <c r="U122" s="89">
        <f>'AEO 2022 42 Raw'!X104</f>
        <v>3189.1982419999999</v>
      </c>
      <c r="V122" s="89">
        <f>'AEO 2022 42 Raw'!Y104</f>
        <v>3189.1740719999998</v>
      </c>
      <c r="W122" s="89">
        <f>'AEO 2022 42 Raw'!Z104</f>
        <v>3188.921875</v>
      </c>
      <c r="X122" s="89">
        <f>'AEO 2022 42 Raw'!AA104</f>
        <v>3188.788086</v>
      </c>
      <c r="Y122" s="89">
        <f>'AEO 2022 42 Raw'!AB104</f>
        <v>3188.5197750000002</v>
      </c>
      <c r="Z122" s="89">
        <f>'AEO 2022 42 Raw'!AC104</f>
        <v>3188.2795409999999</v>
      </c>
      <c r="AA122" s="89">
        <f>'AEO 2022 42 Raw'!AD104</f>
        <v>3187.9904790000001</v>
      </c>
      <c r="AB122" s="89">
        <f>'AEO 2022 42 Raw'!AE104</f>
        <v>3187.7426759999998</v>
      </c>
      <c r="AC122" s="89">
        <f>'AEO 2022 42 Raw'!AF104</f>
        <v>3187.3718260000001</v>
      </c>
      <c r="AD122" s="89">
        <f>'AEO 2022 42 Raw'!AG104</f>
        <v>3187.3020019999999</v>
      </c>
      <c r="AE122" s="89">
        <f>'AEO 2022 42 Raw'!AH104</f>
        <v>3187.0603030000002</v>
      </c>
      <c r="AF122" s="89">
        <f>'AEO 2022 42 Raw'!AI104</f>
        <v>3186.9282229999999</v>
      </c>
      <c r="AG122" s="95">
        <f>'AEO 2022 42 Raw'!AJ104</f>
        <v>0</v>
      </c>
    </row>
    <row r="123" spans="1:33" ht="15" customHeight="1" x14ac:dyDescent="0.25">
      <c r="A123" s="83" t="s">
        <v>1805</v>
      </c>
      <c r="B123" s="88" t="s">
        <v>1755</v>
      </c>
      <c r="C123" s="89">
        <f>'AEO 2022 42 Raw'!F105</f>
        <v>3281.5947270000001</v>
      </c>
      <c r="D123" s="89">
        <f>'AEO 2022 42 Raw'!G105</f>
        <v>3284.0397950000001</v>
      </c>
      <c r="E123" s="89">
        <f>'AEO 2022 42 Raw'!H105</f>
        <v>3287.023682</v>
      </c>
      <c r="F123" s="89">
        <f>'AEO 2022 42 Raw'!I105</f>
        <v>3293.7470699999999</v>
      </c>
      <c r="G123" s="89">
        <f>'AEO 2022 42 Raw'!J105</f>
        <v>3302.5532229999999</v>
      </c>
      <c r="H123" s="89">
        <f>'AEO 2022 42 Raw'!K105</f>
        <v>3304.5576169999999</v>
      </c>
      <c r="I123" s="89">
        <f>'AEO 2022 42 Raw'!L105</f>
        <v>3305.1335450000001</v>
      </c>
      <c r="J123" s="89">
        <f>'AEO 2022 42 Raw'!M105</f>
        <v>3305.7231449999999</v>
      </c>
      <c r="K123" s="89">
        <f>'AEO 2022 42 Raw'!N105</f>
        <v>3306.2927249999998</v>
      </c>
      <c r="L123" s="89">
        <f>'AEO 2022 42 Raw'!O105</f>
        <v>3306.7429200000001</v>
      </c>
      <c r="M123" s="89">
        <f>'AEO 2022 42 Raw'!P105</f>
        <v>3307.2248540000001</v>
      </c>
      <c r="N123" s="89">
        <f>'AEO 2022 42 Raw'!Q105</f>
        <v>3307.6994629999999</v>
      </c>
      <c r="O123" s="89">
        <f>'AEO 2022 42 Raw'!R105</f>
        <v>3308.2368160000001</v>
      </c>
      <c r="P123" s="89">
        <f>'AEO 2022 42 Raw'!S105</f>
        <v>3308.244385</v>
      </c>
      <c r="Q123" s="89">
        <f>'AEO 2022 42 Raw'!T105</f>
        <v>3308.210693</v>
      </c>
      <c r="R123" s="89">
        <f>'AEO 2022 42 Raw'!U105</f>
        <v>3308.2077640000002</v>
      </c>
      <c r="S123" s="89">
        <f>'AEO 2022 42 Raw'!V105</f>
        <v>3308.2150879999999</v>
      </c>
      <c r="T123" s="89">
        <f>'AEO 2022 42 Raw'!W105</f>
        <v>3308.2338869999999</v>
      </c>
      <c r="U123" s="89">
        <f>'AEO 2022 42 Raw'!X105</f>
        <v>3308.290039</v>
      </c>
      <c r="V123" s="89">
        <f>'AEO 2022 42 Raw'!Y105</f>
        <v>3308.2854000000002</v>
      </c>
      <c r="W123" s="89">
        <f>'AEO 2022 42 Raw'!Z105</f>
        <v>3308.328857</v>
      </c>
      <c r="X123" s="89">
        <f>'AEO 2022 42 Raw'!AA105</f>
        <v>3308.344971</v>
      </c>
      <c r="Y123" s="89">
        <f>'AEO 2022 42 Raw'!AB105</f>
        <v>3308.3632809999999</v>
      </c>
      <c r="Z123" s="89">
        <f>'AEO 2022 42 Raw'!AC105</f>
        <v>3308.3940429999998</v>
      </c>
      <c r="AA123" s="89">
        <f>'AEO 2022 42 Raw'!AD105</f>
        <v>3308.4177249999998</v>
      </c>
      <c r="AB123" s="89">
        <f>'AEO 2022 42 Raw'!AE105</f>
        <v>3308.446289</v>
      </c>
      <c r="AC123" s="89">
        <f>'AEO 2022 42 Raw'!AF105</f>
        <v>3308.4758299999999</v>
      </c>
      <c r="AD123" s="89">
        <f>'AEO 2022 42 Raw'!AG105</f>
        <v>3308.4858399999998</v>
      </c>
      <c r="AE123" s="89">
        <f>'AEO 2022 42 Raw'!AH105</f>
        <v>3308.4997560000002</v>
      </c>
      <c r="AF123" s="89">
        <f>'AEO 2022 42 Raw'!AI105</f>
        <v>3308.5095209999999</v>
      </c>
      <c r="AG123" s="95">
        <f>'AEO 2022 42 Raw'!AJ105</f>
        <v>0</v>
      </c>
    </row>
    <row r="124" spans="1:33" ht="15" customHeight="1" x14ac:dyDescent="0.25">
      <c r="A124" s="83" t="s">
        <v>1806</v>
      </c>
      <c r="B124" s="88" t="s">
        <v>1757</v>
      </c>
      <c r="C124" s="89">
        <f>'AEO 2022 42 Raw'!F106</f>
        <v>3175.3520509999998</v>
      </c>
      <c r="D124" s="89">
        <f>'AEO 2022 42 Raw'!G106</f>
        <v>3176.9167480000001</v>
      </c>
      <c r="E124" s="89">
        <f>'AEO 2022 42 Raw'!H106</f>
        <v>3178.8413089999999</v>
      </c>
      <c r="F124" s="89">
        <f>'AEO 2022 42 Raw'!I106</f>
        <v>3183.4938959999999</v>
      </c>
      <c r="G124" s="89">
        <f>'AEO 2022 42 Raw'!J106</f>
        <v>3177.736328</v>
      </c>
      <c r="H124" s="89">
        <f>'AEO 2022 42 Raw'!K106</f>
        <v>3173.2739259999998</v>
      </c>
      <c r="I124" s="89">
        <f>'AEO 2022 42 Raw'!L106</f>
        <v>3173.9956050000001</v>
      </c>
      <c r="J124" s="89">
        <f>'AEO 2022 42 Raw'!M106</f>
        <v>3174.0397950000001</v>
      </c>
      <c r="K124" s="89">
        <f>'AEO 2022 42 Raw'!N106</f>
        <v>3174.5024410000001</v>
      </c>
      <c r="L124" s="89">
        <f>'AEO 2022 42 Raw'!O106</f>
        <v>3174.9284670000002</v>
      </c>
      <c r="M124" s="89">
        <f>'AEO 2022 42 Raw'!P106</f>
        <v>3175.3352049999999</v>
      </c>
      <c r="N124" s="89">
        <f>'AEO 2022 42 Raw'!Q106</f>
        <v>3175.7534179999998</v>
      </c>
      <c r="O124" s="89">
        <f>'AEO 2022 42 Raw'!R106</f>
        <v>3176.2138669999999</v>
      </c>
      <c r="P124" s="89">
        <f>'AEO 2022 42 Raw'!S106</f>
        <v>3176.0195309999999</v>
      </c>
      <c r="Q124" s="89">
        <f>'AEO 2022 42 Raw'!T106</f>
        <v>3175.7246089999999</v>
      </c>
      <c r="R124" s="89">
        <f>'AEO 2022 42 Raw'!U106</f>
        <v>3175.5117190000001</v>
      </c>
      <c r="S124" s="89">
        <f>'AEO 2022 42 Raw'!V106</f>
        <v>3175.2773440000001</v>
      </c>
      <c r="T124" s="89">
        <f>'AEO 2022 42 Raw'!W106</f>
        <v>3175.133057</v>
      </c>
      <c r="U124" s="89">
        <f>'AEO 2022 42 Raw'!X106</f>
        <v>3175.0666500000002</v>
      </c>
      <c r="V124" s="89">
        <f>'AEO 2022 42 Raw'!Y106</f>
        <v>3175.013672</v>
      </c>
      <c r="W124" s="89">
        <f>'AEO 2022 42 Raw'!Z106</f>
        <v>3174.991943</v>
      </c>
      <c r="X124" s="89">
        <f>'AEO 2022 42 Raw'!AA106</f>
        <v>3174.9641109999998</v>
      </c>
      <c r="Y124" s="89">
        <f>'AEO 2022 42 Raw'!AB106</f>
        <v>3174.9291990000002</v>
      </c>
      <c r="Z124" s="89">
        <f>'AEO 2022 42 Raw'!AC106</f>
        <v>3174.8979490000002</v>
      </c>
      <c r="AA124" s="89">
        <f>'AEO 2022 42 Raw'!AD106</f>
        <v>3174.8627929999998</v>
      </c>
      <c r="AB124" s="89">
        <f>'AEO 2022 42 Raw'!AE106</f>
        <v>3174.8566890000002</v>
      </c>
      <c r="AC124" s="89">
        <f>'AEO 2022 42 Raw'!AF106</f>
        <v>3174.8413089999999</v>
      </c>
      <c r="AD124" s="89">
        <f>'AEO 2022 42 Raw'!AG106</f>
        <v>3174.8454590000001</v>
      </c>
      <c r="AE124" s="89">
        <f>'AEO 2022 42 Raw'!AH106</f>
        <v>3174.834961</v>
      </c>
      <c r="AF124" s="89">
        <f>'AEO 2022 42 Raw'!AI106</f>
        <v>3174.8352049999999</v>
      </c>
      <c r="AG124" s="95">
        <f>'AEO 2022 42 Raw'!AJ106</f>
        <v>0</v>
      </c>
    </row>
    <row r="125" spans="1:33" ht="15" customHeight="1" x14ac:dyDescent="0.25">
      <c r="A125" s="83" t="s">
        <v>1807</v>
      </c>
      <c r="B125" s="88" t="s">
        <v>1759</v>
      </c>
      <c r="C125" s="89">
        <f>'AEO 2022 42 Raw'!F107</f>
        <v>3466.5651859999998</v>
      </c>
      <c r="D125" s="89">
        <f>'AEO 2022 42 Raw'!G107</f>
        <v>3469.34375</v>
      </c>
      <c r="E125" s="89">
        <f>'AEO 2022 42 Raw'!H107</f>
        <v>3472.0942380000001</v>
      </c>
      <c r="F125" s="89">
        <f>'AEO 2022 42 Raw'!I107</f>
        <v>3473.1047359999998</v>
      </c>
      <c r="G125" s="89">
        <f>'AEO 2022 42 Raw'!J107</f>
        <v>3464.4133299999999</v>
      </c>
      <c r="H125" s="89">
        <f>'AEO 2022 42 Raw'!K107</f>
        <v>3453.5466310000002</v>
      </c>
      <c r="I125" s="89">
        <f>'AEO 2022 42 Raw'!L107</f>
        <v>3454.6379390000002</v>
      </c>
      <c r="J125" s="89">
        <f>'AEO 2022 42 Raw'!M107</f>
        <v>3454.530029</v>
      </c>
      <c r="K125" s="89">
        <f>'AEO 2022 42 Raw'!N107</f>
        <v>3455.0024410000001</v>
      </c>
      <c r="L125" s="89">
        <f>'AEO 2022 42 Raw'!O107</f>
        <v>3455.4326169999999</v>
      </c>
      <c r="M125" s="89">
        <f>'AEO 2022 42 Raw'!P107</f>
        <v>3455.7998050000001</v>
      </c>
      <c r="N125" s="89">
        <f>'AEO 2022 42 Raw'!Q107</f>
        <v>3456.210693</v>
      </c>
      <c r="O125" s="89">
        <f>'AEO 2022 42 Raw'!R107</f>
        <v>3456.514404</v>
      </c>
      <c r="P125" s="89">
        <f>'AEO 2022 42 Raw'!S107</f>
        <v>3456.2629390000002</v>
      </c>
      <c r="Q125" s="89">
        <f>'AEO 2022 42 Raw'!T107</f>
        <v>3455.8549800000001</v>
      </c>
      <c r="R125" s="89">
        <f>'AEO 2022 42 Raw'!U107</f>
        <v>3455.4985350000002</v>
      </c>
      <c r="S125" s="89">
        <f>'AEO 2022 42 Raw'!V107</f>
        <v>3455.1030270000001</v>
      </c>
      <c r="T125" s="89">
        <f>'AEO 2022 42 Raw'!W107</f>
        <v>3454.7802729999999</v>
      </c>
      <c r="U125" s="89">
        <f>'AEO 2022 42 Raw'!X107</f>
        <v>3454.4421390000002</v>
      </c>
      <c r="V125" s="89">
        <f>'AEO 2022 42 Raw'!Y107</f>
        <v>3454.3598630000001</v>
      </c>
      <c r="W125" s="89">
        <f>'AEO 2022 42 Raw'!Z107</f>
        <v>3454.193115</v>
      </c>
      <c r="X125" s="89">
        <f>'AEO 2022 42 Raw'!AA107</f>
        <v>3454.0834960000002</v>
      </c>
      <c r="Y125" s="89">
        <f>'AEO 2022 42 Raw'!AB107</f>
        <v>3453.8771969999998</v>
      </c>
      <c r="Z125" s="89">
        <f>'AEO 2022 42 Raw'!AC107</f>
        <v>3453.719482</v>
      </c>
      <c r="AA125" s="89">
        <f>'AEO 2022 42 Raw'!AD107</f>
        <v>3453.5737300000001</v>
      </c>
      <c r="AB125" s="89">
        <f>'AEO 2022 42 Raw'!AE107</f>
        <v>3453.4729000000002</v>
      </c>
      <c r="AC125" s="89">
        <f>'AEO 2022 42 Raw'!AF107</f>
        <v>3453.3286130000001</v>
      </c>
      <c r="AD125" s="89">
        <f>'AEO 2022 42 Raw'!AG107</f>
        <v>3453.329346</v>
      </c>
      <c r="AE125" s="89">
        <f>'AEO 2022 42 Raw'!AH107</f>
        <v>3453.2368160000001</v>
      </c>
      <c r="AF125" s="89">
        <f>'AEO 2022 42 Raw'!AI107</f>
        <v>3453.2048340000001</v>
      </c>
      <c r="AG125" s="95">
        <f>'AEO 2022 42 Raw'!AJ107</f>
        <v>0</v>
      </c>
    </row>
    <row r="126" spans="1:33" ht="15" customHeight="1" x14ac:dyDescent="0.25">
      <c r="A126" s="83" t="s">
        <v>1808</v>
      </c>
      <c r="B126" s="88" t="s">
        <v>1761</v>
      </c>
      <c r="C126" s="89">
        <f>'AEO 2022 42 Raw'!F108</f>
        <v>3150.8496089999999</v>
      </c>
      <c r="D126" s="89">
        <f>'AEO 2022 42 Raw'!G108</f>
        <v>3154.9567870000001</v>
      </c>
      <c r="E126" s="89">
        <f>'AEO 2022 42 Raw'!H108</f>
        <v>3158.3127439999998</v>
      </c>
      <c r="F126" s="89">
        <f>'AEO 2022 42 Raw'!I108</f>
        <v>3161.2614749999998</v>
      </c>
      <c r="G126" s="89">
        <f>'AEO 2022 42 Raw'!J108</f>
        <v>3160.108154</v>
      </c>
      <c r="H126" s="89">
        <f>'AEO 2022 42 Raw'!K108</f>
        <v>3158.436768</v>
      </c>
      <c r="I126" s="89">
        <f>'AEO 2022 42 Raw'!L108</f>
        <v>3160.3422850000002</v>
      </c>
      <c r="J126" s="89">
        <f>'AEO 2022 42 Raw'!M108</f>
        <v>3160.6184079999998</v>
      </c>
      <c r="K126" s="89">
        <f>'AEO 2022 42 Raw'!N108</f>
        <v>3161.5451659999999</v>
      </c>
      <c r="L126" s="89">
        <f>'AEO 2022 42 Raw'!O108</f>
        <v>3162.2751459999999</v>
      </c>
      <c r="M126" s="89">
        <f>'AEO 2022 42 Raw'!P108</f>
        <v>3163.1601559999999</v>
      </c>
      <c r="N126" s="89">
        <f>'AEO 2022 42 Raw'!Q108</f>
        <v>3163.3122560000002</v>
      </c>
      <c r="O126" s="89">
        <f>'AEO 2022 42 Raw'!R108</f>
        <v>3163.6965329999998</v>
      </c>
      <c r="P126" s="89">
        <f>'AEO 2022 42 Raw'!S108</f>
        <v>3163.202393</v>
      </c>
      <c r="Q126" s="89">
        <f>'AEO 2022 42 Raw'!T108</f>
        <v>3162.7631839999999</v>
      </c>
      <c r="R126" s="89">
        <f>'AEO 2022 42 Raw'!U108</f>
        <v>3162.4719239999999</v>
      </c>
      <c r="S126" s="89">
        <f>'AEO 2022 42 Raw'!V108</f>
        <v>3162.251221</v>
      </c>
      <c r="T126" s="89">
        <f>'AEO 2022 42 Raw'!W108</f>
        <v>3162.0273440000001</v>
      </c>
      <c r="U126" s="89">
        <f>'AEO 2022 42 Raw'!X108</f>
        <v>3161.7292480000001</v>
      </c>
      <c r="V126" s="89">
        <f>'AEO 2022 42 Raw'!Y108</f>
        <v>3161.6967770000001</v>
      </c>
      <c r="W126" s="89">
        <f>'AEO 2022 42 Raw'!Z108</f>
        <v>3161.4963379999999</v>
      </c>
      <c r="X126" s="89">
        <f>'AEO 2022 42 Raw'!AA108</f>
        <v>3161.3598630000001</v>
      </c>
      <c r="Y126" s="89">
        <f>'AEO 2022 42 Raw'!AB108</f>
        <v>3160.8710940000001</v>
      </c>
      <c r="Z126" s="89">
        <f>'AEO 2022 42 Raw'!AC108</f>
        <v>3160.4809570000002</v>
      </c>
      <c r="AA126" s="89">
        <f>'AEO 2022 42 Raw'!AD108</f>
        <v>3160.1594239999999</v>
      </c>
      <c r="AB126" s="89">
        <f>'AEO 2022 42 Raw'!AE108</f>
        <v>3159.9853520000001</v>
      </c>
      <c r="AC126" s="89">
        <f>'AEO 2022 42 Raw'!AF108</f>
        <v>3159.84375</v>
      </c>
      <c r="AD126" s="89">
        <f>'AEO 2022 42 Raw'!AG108</f>
        <v>3159.819336</v>
      </c>
      <c r="AE126" s="89">
        <f>'AEO 2022 42 Raw'!AH108</f>
        <v>3159.7426759999998</v>
      </c>
      <c r="AF126" s="89">
        <f>'AEO 2022 42 Raw'!AI108</f>
        <v>3159.710693</v>
      </c>
      <c r="AG126" s="95">
        <f>'AEO 2022 42 Raw'!AJ108</f>
        <v>0</v>
      </c>
    </row>
    <row r="127" spans="1:33" ht="15" customHeight="1" x14ac:dyDescent="0.25">
      <c r="A127" s="83" t="s">
        <v>1809</v>
      </c>
      <c r="B127" s="88" t="s">
        <v>1763</v>
      </c>
      <c r="C127" s="89">
        <f>'AEO 2022 42 Raw'!F109</f>
        <v>3310.8286130000001</v>
      </c>
      <c r="D127" s="89">
        <f>'AEO 2022 42 Raw'!G109</f>
        <v>3313.930664</v>
      </c>
      <c r="E127" s="89">
        <f>'AEO 2022 42 Raw'!H109</f>
        <v>3317.4724120000001</v>
      </c>
      <c r="F127" s="89">
        <f>'AEO 2022 42 Raw'!I109</f>
        <v>3324.60376</v>
      </c>
      <c r="G127" s="89">
        <f>'AEO 2022 42 Raw'!J109</f>
        <v>3311.0314939999998</v>
      </c>
      <c r="H127" s="89">
        <f>'AEO 2022 42 Raw'!K109</f>
        <v>3297.7226559999999</v>
      </c>
      <c r="I127" s="89">
        <f>'AEO 2022 42 Raw'!L109</f>
        <v>3298.6450199999999</v>
      </c>
      <c r="J127" s="89">
        <f>'AEO 2022 42 Raw'!M109</f>
        <v>3299.1467290000001</v>
      </c>
      <c r="K127" s="89">
        <f>'AEO 2022 42 Raw'!N109</f>
        <v>3299.6669919999999</v>
      </c>
      <c r="L127" s="89">
        <f>'AEO 2022 42 Raw'!O109</f>
        <v>3300.1831050000001</v>
      </c>
      <c r="M127" s="89">
        <f>'AEO 2022 42 Raw'!P109</f>
        <v>3300.7299800000001</v>
      </c>
      <c r="N127" s="89">
        <f>'AEO 2022 42 Raw'!Q109</f>
        <v>3301.2658689999998</v>
      </c>
      <c r="O127" s="89">
        <f>'AEO 2022 42 Raw'!R109</f>
        <v>3301.7155760000001</v>
      </c>
      <c r="P127" s="89">
        <f>'AEO 2022 42 Raw'!S109</f>
        <v>3301.6347660000001</v>
      </c>
      <c r="Q127" s="89">
        <f>'AEO 2022 42 Raw'!T109</f>
        <v>3301.5205080000001</v>
      </c>
      <c r="R127" s="89">
        <f>'AEO 2022 42 Raw'!U109</f>
        <v>3301.413086</v>
      </c>
      <c r="S127" s="89">
        <f>'AEO 2022 42 Raw'!V109</f>
        <v>3301.2827149999998</v>
      </c>
      <c r="T127" s="89">
        <f>'AEO 2022 42 Raw'!W109</f>
        <v>3301.2265619999998</v>
      </c>
      <c r="U127" s="89">
        <f>'AEO 2022 42 Raw'!X109</f>
        <v>3301.2250979999999</v>
      </c>
      <c r="V127" s="89">
        <f>'AEO 2022 42 Raw'!Y109</f>
        <v>3301.2128910000001</v>
      </c>
      <c r="W127" s="89">
        <f>'AEO 2022 42 Raw'!Z109</f>
        <v>3301.2297359999998</v>
      </c>
      <c r="X127" s="89">
        <f>'AEO 2022 42 Raw'!AA109</f>
        <v>3301.2377929999998</v>
      </c>
      <c r="Y127" s="89">
        <f>'AEO 2022 42 Raw'!AB109</f>
        <v>3301.2624510000001</v>
      </c>
      <c r="Z127" s="89">
        <f>'AEO 2022 42 Raw'!AC109</f>
        <v>3301.180664</v>
      </c>
      <c r="AA127" s="89">
        <f>'AEO 2022 42 Raw'!AD109</f>
        <v>3301.673828</v>
      </c>
      <c r="AB127" s="89">
        <f>'AEO 2022 42 Raw'!AE109</f>
        <v>3302.1477049999999</v>
      </c>
      <c r="AC127" s="89">
        <f>'AEO 2022 42 Raw'!AF109</f>
        <v>3302.7534179999998</v>
      </c>
      <c r="AD127" s="89">
        <f>'AEO 2022 42 Raw'!AG109</f>
        <v>3302.8374020000001</v>
      </c>
      <c r="AE127" s="89">
        <f>'AEO 2022 42 Raw'!AH109</f>
        <v>3303.1464839999999</v>
      </c>
      <c r="AF127" s="89">
        <f>'AEO 2022 42 Raw'!AI109</f>
        <v>3303.3098140000002</v>
      </c>
      <c r="AG127" s="95">
        <f>'AEO 2022 42 Raw'!AJ109</f>
        <v>0</v>
      </c>
    </row>
    <row r="128" spans="1:33" ht="12" customHeight="1" x14ac:dyDescent="0.25">
      <c r="A128" s="83" t="s">
        <v>1810</v>
      </c>
      <c r="B128" s="88" t="s">
        <v>1765</v>
      </c>
      <c r="C128" s="89">
        <f>'AEO 2022 42 Raw'!F110</f>
        <v>3805.9858399999998</v>
      </c>
      <c r="D128" s="89">
        <f>'AEO 2022 42 Raw'!G110</f>
        <v>3806.3688959999999</v>
      </c>
      <c r="E128" s="89">
        <f>'AEO 2022 42 Raw'!H110</f>
        <v>3805.6552729999999</v>
      </c>
      <c r="F128" s="89">
        <f>'AEO 2022 42 Raw'!I110</f>
        <v>3804.329346</v>
      </c>
      <c r="G128" s="89">
        <f>'AEO 2022 42 Raw'!J110</f>
        <v>3795.922607</v>
      </c>
      <c r="H128" s="89">
        <f>'AEO 2022 42 Raw'!K110</f>
        <v>3785.468018</v>
      </c>
      <c r="I128" s="89">
        <f>'AEO 2022 42 Raw'!L110</f>
        <v>3786.1352539999998</v>
      </c>
      <c r="J128" s="89">
        <f>'AEO 2022 42 Raw'!M110</f>
        <v>3786.4731449999999</v>
      </c>
      <c r="K128" s="89">
        <f>'AEO 2022 42 Raw'!N110</f>
        <v>3786.9331050000001</v>
      </c>
      <c r="L128" s="89">
        <f>'AEO 2022 42 Raw'!O110</f>
        <v>3787.3964839999999</v>
      </c>
      <c r="M128" s="89">
        <f>'AEO 2022 42 Raw'!P110</f>
        <v>3787.8305660000001</v>
      </c>
      <c r="N128" s="89">
        <f>'AEO 2022 42 Raw'!Q110</f>
        <v>3788.25</v>
      </c>
      <c r="O128" s="89">
        <f>'AEO 2022 42 Raw'!R110</f>
        <v>3788.7004390000002</v>
      </c>
      <c r="P128" s="89">
        <f>'AEO 2022 42 Raw'!S110</f>
        <v>3788.64624</v>
      </c>
      <c r="Q128" s="89">
        <f>'AEO 2022 42 Raw'!T110</f>
        <v>3788.5598140000002</v>
      </c>
      <c r="R128" s="89">
        <f>'AEO 2022 42 Raw'!U110</f>
        <v>3788.4936520000001</v>
      </c>
      <c r="S128" s="89">
        <f>'AEO 2022 42 Raw'!V110</f>
        <v>3788.57251</v>
      </c>
      <c r="T128" s="89">
        <f>'AEO 2022 42 Raw'!W110</f>
        <v>3788.4399410000001</v>
      </c>
      <c r="U128" s="89">
        <f>'AEO 2022 42 Raw'!X110</f>
        <v>3788.1989749999998</v>
      </c>
      <c r="V128" s="89">
        <f>'AEO 2022 42 Raw'!Y110</f>
        <v>3788.061768</v>
      </c>
      <c r="W128" s="89">
        <f>'AEO 2022 42 Raw'!Z110</f>
        <v>3787.8395999999998</v>
      </c>
      <c r="X128" s="89">
        <f>'AEO 2022 42 Raw'!AA110</f>
        <v>3787.701904</v>
      </c>
      <c r="Y128" s="89">
        <f>'AEO 2022 42 Raw'!AB110</f>
        <v>3787.5288089999999</v>
      </c>
      <c r="Z128" s="89">
        <f>'AEO 2022 42 Raw'!AC110</f>
        <v>3787.4086910000001</v>
      </c>
      <c r="AA128" s="89">
        <f>'AEO 2022 42 Raw'!AD110</f>
        <v>3787.2221679999998</v>
      </c>
      <c r="AB128" s="89">
        <f>'AEO 2022 42 Raw'!AE110</f>
        <v>3787.0527339999999</v>
      </c>
      <c r="AC128" s="89">
        <f>'AEO 2022 42 Raw'!AF110</f>
        <v>3787.6171880000002</v>
      </c>
      <c r="AD128" s="89">
        <f>'AEO 2022 42 Raw'!AG110</f>
        <v>3787.6057129999999</v>
      </c>
      <c r="AE128" s="89">
        <f>'AEO 2022 42 Raw'!AH110</f>
        <v>3788.0854490000002</v>
      </c>
      <c r="AF128" s="89">
        <f>'AEO 2022 42 Raw'!AI110</f>
        <v>3788.2917480000001</v>
      </c>
      <c r="AG128" s="95">
        <f>'AEO 2022 42 Raw'!AJ110</f>
        <v>0</v>
      </c>
    </row>
    <row r="129" spans="1:33" ht="12" customHeight="1" x14ac:dyDescent="0.25">
      <c r="A129" s="83" t="s">
        <v>1811</v>
      </c>
      <c r="B129" s="88" t="s">
        <v>1791</v>
      </c>
      <c r="C129" s="89">
        <f>'AEO 2022 42 Raw'!F111</f>
        <v>3295.8164059999999</v>
      </c>
      <c r="D129" s="89">
        <f>'AEO 2022 42 Raw'!G111</f>
        <v>3300.892578</v>
      </c>
      <c r="E129" s="89">
        <f>'AEO 2022 42 Raw'!H111</f>
        <v>3306.4064939999998</v>
      </c>
      <c r="F129" s="89">
        <f>'AEO 2022 42 Raw'!I111</f>
        <v>3311.5996089999999</v>
      </c>
      <c r="G129" s="89">
        <f>'AEO 2022 42 Raw'!J111</f>
        <v>3304.5625</v>
      </c>
      <c r="H129" s="89">
        <f>'AEO 2022 42 Raw'!K111</f>
        <v>3296.5246579999998</v>
      </c>
      <c r="I129" s="89">
        <f>'AEO 2022 42 Raw'!L111</f>
        <v>3298.1335450000001</v>
      </c>
      <c r="J129" s="89">
        <f>'AEO 2022 42 Raw'!M111</f>
        <v>3298.904297</v>
      </c>
      <c r="K129" s="89">
        <f>'AEO 2022 42 Raw'!N111</f>
        <v>3299.8540039999998</v>
      </c>
      <c r="L129" s="89">
        <f>'AEO 2022 42 Raw'!O111</f>
        <v>3300.5786130000001</v>
      </c>
      <c r="M129" s="89">
        <f>'AEO 2022 42 Raw'!P111</f>
        <v>3301.5227049999999</v>
      </c>
      <c r="N129" s="89">
        <f>'AEO 2022 42 Raw'!Q111</f>
        <v>3301.8950199999999</v>
      </c>
      <c r="O129" s="89">
        <f>'AEO 2022 42 Raw'!R111</f>
        <v>3303.0307619999999</v>
      </c>
      <c r="P129" s="89">
        <f>'AEO 2022 42 Raw'!S111</f>
        <v>3303.2612300000001</v>
      </c>
      <c r="Q129" s="89">
        <f>'AEO 2022 42 Raw'!T111</f>
        <v>3303.3359380000002</v>
      </c>
      <c r="R129" s="89">
        <f>'AEO 2022 42 Raw'!U111</f>
        <v>3303.45874</v>
      </c>
      <c r="S129" s="89">
        <f>'AEO 2022 42 Raw'!V111</f>
        <v>3303.5058589999999</v>
      </c>
      <c r="T129" s="89">
        <f>'AEO 2022 42 Raw'!W111</f>
        <v>3303.5720209999999</v>
      </c>
      <c r="U129" s="89">
        <f>'AEO 2022 42 Raw'!X111</f>
        <v>3303.8259280000002</v>
      </c>
      <c r="V129" s="89">
        <f>'AEO 2022 42 Raw'!Y111</f>
        <v>3303.7875979999999</v>
      </c>
      <c r="W129" s="89">
        <f>'AEO 2022 42 Raw'!Z111</f>
        <v>3304.0187989999999</v>
      </c>
      <c r="X129" s="89">
        <f>'AEO 2022 42 Raw'!AA111</f>
        <v>3304.1652829999998</v>
      </c>
      <c r="Y129" s="89">
        <f>'AEO 2022 42 Raw'!AB111</f>
        <v>3304.2517090000001</v>
      </c>
      <c r="Z129" s="89">
        <f>'AEO 2022 42 Raw'!AC111</f>
        <v>3304.4248050000001</v>
      </c>
      <c r="AA129" s="89">
        <f>'AEO 2022 42 Raw'!AD111</f>
        <v>3304.7617190000001</v>
      </c>
      <c r="AB129" s="89">
        <f>'AEO 2022 42 Raw'!AE111</f>
        <v>3305.0358890000002</v>
      </c>
      <c r="AC129" s="89">
        <f>'AEO 2022 42 Raw'!AF111</f>
        <v>3305.4750979999999</v>
      </c>
      <c r="AD129" s="89">
        <f>'AEO 2022 42 Raw'!AG111</f>
        <v>3305.6728520000001</v>
      </c>
      <c r="AE129" s="89">
        <f>'AEO 2022 42 Raw'!AH111</f>
        <v>3305.9370119999999</v>
      </c>
      <c r="AF129" s="89">
        <f>'AEO 2022 42 Raw'!AI111</f>
        <v>3306.3671880000002</v>
      </c>
      <c r="AG129" s="95">
        <f>'AEO 2022 42 Raw'!AJ111</f>
        <v>0</v>
      </c>
    </row>
    <row r="130" spans="1:33" ht="12" customHeight="1" x14ac:dyDescent="0.25">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5"/>
    </row>
    <row r="131" spans="1:33" ht="12" customHeight="1" x14ac:dyDescent="0.25">
      <c r="B131" s="35" t="s">
        <v>1792</v>
      </c>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5"/>
    </row>
    <row r="132" spans="1:33" ht="12" customHeight="1" x14ac:dyDescent="0.25">
      <c r="A132" s="83" t="s">
        <v>1812</v>
      </c>
      <c r="B132" s="88" t="s">
        <v>1768</v>
      </c>
      <c r="C132" s="89">
        <f>'AEO 2022 42 Raw'!F113</f>
        <v>3933.328857</v>
      </c>
      <c r="D132" s="89">
        <f>'AEO 2022 42 Raw'!G113</f>
        <v>3925.173828</v>
      </c>
      <c r="E132" s="89">
        <f>'AEO 2022 42 Raw'!H113</f>
        <v>3926.6208499999998</v>
      </c>
      <c r="F132" s="89">
        <f>'AEO 2022 42 Raw'!I113</f>
        <v>3928.328857</v>
      </c>
      <c r="G132" s="89">
        <f>'AEO 2022 42 Raw'!J113</f>
        <v>3930.0688479999999</v>
      </c>
      <c r="H132" s="89">
        <f>'AEO 2022 42 Raw'!K113</f>
        <v>3930.6401369999999</v>
      </c>
      <c r="I132" s="89">
        <f>'AEO 2022 42 Raw'!L113</f>
        <v>3930.9077149999998</v>
      </c>
      <c r="J132" s="89">
        <f>'AEO 2022 42 Raw'!M113</f>
        <v>3931.1027829999998</v>
      </c>
      <c r="K132" s="89">
        <f>'AEO 2022 42 Raw'!N113</f>
        <v>3931.4626459999999</v>
      </c>
      <c r="L132" s="89">
        <f>'AEO 2022 42 Raw'!O113</f>
        <v>3931.8400879999999</v>
      </c>
      <c r="M132" s="89">
        <f>'AEO 2022 42 Raw'!P113</f>
        <v>3932.1816410000001</v>
      </c>
      <c r="N132" s="89">
        <f>'AEO 2022 42 Raw'!Q113</f>
        <v>3932.2521969999998</v>
      </c>
      <c r="O132" s="89">
        <f>'AEO 2022 42 Raw'!R113</f>
        <v>3932.9067380000001</v>
      </c>
      <c r="P132" s="89">
        <f>'AEO 2022 42 Raw'!S113</f>
        <v>3933.6208499999998</v>
      </c>
      <c r="Q132" s="89">
        <f>'AEO 2022 42 Raw'!T113</f>
        <v>3932.8171390000002</v>
      </c>
      <c r="R132" s="89">
        <f>'AEO 2022 42 Raw'!U113</f>
        <v>3931.4077149999998</v>
      </c>
      <c r="S132" s="89">
        <f>'AEO 2022 42 Raw'!V113</f>
        <v>3929.921143</v>
      </c>
      <c r="T132" s="89">
        <f>'AEO 2022 42 Raw'!W113</f>
        <v>3928.8010250000002</v>
      </c>
      <c r="U132" s="89">
        <f>'AEO 2022 42 Raw'!X113</f>
        <v>3927.8708499999998</v>
      </c>
      <c r="V132" s="89">
        <f>'AEO 2022 42 Raw'!Y113</f>
        <v>3927.8278810000002</v>
      </c>
      <c r="W132" s="89">
        <f>'AEO 2022 42 Raw'!Z113</f>
        <v>3927.3542480000001</v>
      </c>
      <c r="X132" s="89">
        <f>'AEO 2022 42 Raw'!AA113</f>
        <v>3927.1577149999998</v>
      </c>
      <c r="Y132" s="89">
        <f>'AEO 2022 42 Raw'!AB113</f>
        <v>3926.6870119999999</v>
      </c>
      <c r="Z132" s="89">
        <f>'AEO 2022 42 Raw'!AC113</f>
        <v>3926.3657229999999</v>
      </c>
      <c r="AA132" s="89">
        <f>'AEO 2022 42 Raw'!AD113</f>
        <v>3926.1271969999998</v>
      </c>
      <c r="AB132" s="89">
        <f>'AEO 2022 42 Raw'!AE113</f>
        <v>3925.8698730000001</v>
      </c>
      <c r="AC132" s="89">
        <f>'AEO 2022 42 Raw'!AF113</f>
        <v>3925.5375979999999</v>
      </c>
      <c r="AD132" s="89">
        <f>'AEO 2022 42 Raw'!AG113</f>
        <v>3925.5217290000001</v>
      </c>
      <c r="AE132" s="89">
        <f>'AEO 2022 42 Raw'!AH113</f>
        <v>3925.351318</v>
      </c>
      <c r="AF132" s="89">
        <f>'AEO 2022 42 Raw'!AI113</f>
        <v>3925.2917480000001</v>
      </c>
      <c r="AG132" s="95">
        <f>'AEO 2022 42 Raw'!AJ113</f>
        <v>0</v>
      </c>
    </row>
    <row r="133" spans="1:33" ht="12" customHeight="1" x14ac:dyDescent="0.25">
      <c r="A133" s="83" t="s">
        <v>1813</v>
      </c>
      <c r="B133" s="88" t="s">
        <v>1770</v>
      </c>
      <c r="C133" s="89">
        <f>'AEO 2022 42 Raw'!F114</f>
        <v>4524.0737300000001</v>
      </c>
      <c r="D133" s="89">
        <f>'AEO 2022 42 Raw'!G114</f>
        <v>4514.5742190000001</v>
      </c>
      <c r="E133" s="89">
        <f>'AEO 2022 42 Raw'!H114</f>
        <v>4506.6743159999996</v>
      </c>
      <c r="F133" s="89">
        <f>'AEO 2022 42 Raw'!I114</f>
        <v>4507.40625</v>
      </c>
      <c r="G133" s="89">
        <f>'AEO 2022 42 Raw'!J114</f>
        <v>4508.7670900000003</v>
      </c>
      <c r="H133" s="89">
        <f>'AEO 2022 42 Raw'!K114</f>
        <v>4509.9033200000003</v>
      </c>
      <c r="I133" s="89">
        <f>'AEO 2022 42 Raw'!L114</f>
        <v>4510.5581050000001</v>
      </c>
      <c r="J133" s="89">
        <f>'AEO 2022 42 Raw'!M114</f>
        <v>4511.4448240000002</v>
      </c>
      <c r="K133" s="89">
        <f>'AEO 2022 42 Raw'!N114</f>
        <v>4512.2856449999999</v>
      </c>
      <c r="L133" s="89">
        <f>'AEO 2022 42 Raw'!O114</f>
        <v>4512.90625</v>
      </c>
      <c r="M133" s="89">
        <f>'AEO 2022 42 Raw'!P114</f>
        <v>4513.4125979999999</v>
      </c>
      <c r="N133" s="89">
        <f>'AEO 2022 42 Raw'!Q114</f>
        <v>4513.8090819999998</v>
      </c>
      <c r="O133" s="89">
        <f>'AEO 2022 42 Raw'!R114</f>
        <v>4514.0756840000004</v>
      </c>
      <c r="P133" s="89">
        <f>'AEO 2022 42 Raw'!S114</f>
        <v>4513.8344729999999</v>
      </c>
      <c r="Q133" s="89">
        <f>'AEO 2022 42 Raw'!T114</f>
        <v>4513.5834960000002</v>
      </c>
      <c r="R133" s="89">
        <f>'AEO 2022 42 Raw'!U114</f>
        <v>4513.7089839999999</v>
      </c>
      <c r="S133" s="89">
        <f>'AEO 2022 42 Raw'!V114</f>
        <v>4513.2431640000004</v>
      </c>
      <c r="T133" s="89">
        <f>'AEO 2022 42 Raw'!W114</f>
        <v>4512.921875</v>
      </c>
      <c r="U133" s="89">
        <f>'AEO 2022 42 Raw'!X114</f>
        <v>4512.7158200000003</v>
      </c>
      <c r="V133" s="89">
        <f>'AEO 2022 42 Raw'!Y114</f>
        <v>4512.6801759999998</v>
      </c>
      <c r="W133" s="89">
        <f>'AEO 2022 42 Raw'!Z114</f>
        <v>4512.5361329999996</v>
      </c>
      <c r="X133" s="89">
        <f>'AEO 2022 42 Raw'!AA114</f>
        <v>4512.4731449999999</v>
      </c>
      <c r="Y133" s="89">
        <f>'AEO 2022 42 Raw'!AB114</f>
        <v>4512.439453</v>
      </c>
      <c r="Z133" s="89">
        <f>'AEO 2022 42 Raw'!AC114</f>
        <v>4512.765625</v>
      </c>
      <c r="AA133" s="89">
        <f>'AEO 2022 42 Raw'!AD114</f>
        <v>4513.1313479999999</v>
      </c>
      <c r="AB133" s="89">
        <f>'AEO 2022 42 Raw'!AE114</f>
        <v>4513.4956050000001</v>
      </c>
      <c r="AC133" s="89">
        <f>'AEO 2022 42 Raw'!AF114</f>
        <v>4513.9794920000004</v>
      </c>
      <c r="AD133" s="89">
        <f>'AEO 2022 42 Raw'!AG114</f>
        <v>4514.0361329999996</v>
      </c>
      <c r="AE133" s="89">
        <f>'AEO 2022 42 Raw'!AH114</f>
        <v>4514.2749020000001</v>
      </c>
      <c r="AF133" s="89">
        <f>'AEO 2022 42 Raw'!AI114</f>
        <v>4514.3979490000002</v>
      </c>
      <c r="AG133" s="95">
        <f>'AEO 2022 42 Raw'!AJ114</f>
        <v>0</v>
      </c>
    </row>
    <row r="134" spans="1:33" ht="12" customHeight="1" x14ac:dyDescent="0.25">
      <c r="A134" s="83" t="s">
        <v>1814</v>
      </c>
      <c r="B134" s="88" t="s">
        <v>1772</v>
      </c>
      <c r="C134" s="89">
        <f>'AEO 2022 42 Raw'!F115</f>
        <v>3337.9658199999999</v>
      </c>
      <c r="D134" s="89">
        <f>'AEO 2022 42 Raw'!G115</f>
        <v>3308.7651369999999</v>
      </c>
      <c r="E134" s="89">
        <f>'AEO 2022 42 Raw'!H115</f>
        <v>3289.9792480000001</v>
      </c>
      <c r="F134" s="89">
        <f>'AEO 2022 42 Raw'!I115</f>
        <v>3267.6367190000001</v>
      </c>
      <c r="G134" s="89">
        <f>'AEO 2022 42 Raw'!J115</f>
        <v>3257.8017580000001</v>
      </c>
      <c r="H134" s="89">
        <f>'AEO 2022 42 Raw'!K115</f>
        <v>3257.6008299999999</v>
      </c>
      <c r="I134" s="89">
        <f>'AEO 2022 42 Raw'!L115</f>
        <v>3253.7456050000001</v>
      </c>
      <c r="J134" s="89">
        <f>'AEO 2022 42 Raw'!M115</f>
        <v>3249.7470699999999</v>
      </c>
      <c r="K134" s="89">
        <f>'AEO 2022 42 Raw'!N115</f>
        <v>3247.2604980000001</v>
      </c>
      <c r="L134" s="89">
        <f>'AEO 2022 42 Raw'!O115</f>
        <v>3247.0209960000002</v>
      </c>
      <c r="M134" s="89">
        <f>'AEO 2022 42 Raw'!P115</f>
        <v>3247.6936040000001</v>
      </c>
      <c r="N134" s="89">
        <f>'AEO 2022 42 Raw'!Q115</f>
        <v>3248.3093260000001</v>
      </c>
      <c r="O134" s="89">
        <f>'AEO 2022 42 Raw'!R115</f>
        <v>3248.8803710000002</v>
      </c>
      <c r="P134" s="89">
        <f>'AEO 2022 42 Raw'!S115</f>
        <v>3248.9089359999998</v>
      </c>
      <c r="Q134" s="89">
        <f>'AEO 2022 42 Raw'!T115</f>
        <v>3248.8012699999999</v>
      </c>
      <c r="R134" s="89">
        <f>'AEO 2022 42 Raw'!U115</f>
        <v>3248.7402339999999</v>
      </c>
      <c r="S134" s="89">
        <f>'AEO 2022 42 Raw'!V115</f>
        <v>3250.3991700000001</v>
      </c>
      <c r="T134" s="89">
        <f>'AEO 2022 42 Raw'!W115</f>
        <v>3250.3813479999999</v>
      </c>
      <c r="U134" s="89">
        <f>'AEO 2022 42 Raw'!X115</f>
        <v>3250.4060060000002</v>
      </c>
      <c r="V134" s="89">
        <f>'AEO 2022 42 Raw'!Y115</f>
        <v>3250.3771969999998</v>
      </c>
      <c r="W134" s="89">
        <f>'AEO 2022 42 Raw'!Z115</f>
        <v>3250.3583979999999</v>
      </c>
      <c r="X134" s="89">
        <f>'AEO 2022 42 Raw'!AA115</f>
        <v>3250.34375</v>
      </c>
      <c r="Y134" s="89">
        <f>'AEO 2022 42 Raw'!AB115</f>
        <v>3250.375732</v>
      </c>
      <c r="Z134" s="89">
        <f>'AEO 2022 42 Raw'!AC115</f>
        <v>3250.4116210000002</v>
      </c>
      <c r="AA134" s="89">
        <f>'AEO 2022 42 Raw'!AD115</f>
        <v>3250.4616700000001</v>
      </c>
      <c r="AB134" s="89">
        <f>'AEO 2022 42 Raw'!AE115</f>
        <v>3250.516846</v>
      </c>
      <c r="AC134" s="89">
        <f>'AEO 2022 42 Raw'!AF115</f>
        <v>3250.6467290000001</v>
      </c>
      <c r="AD134" s="89">
        <f>'AEO 2022 42 Raw'!AG115</f>
        <v>3250.6804200000001</v>
      </c>
      <c r="AE134" s="89">
        <f>'AEO 2022 42 Raw'!AH115</f>
        <v>3250.7695309999999</v>
      </c>
      <c r="AF134" s="89">
        <f>'AEO 2022 42 Raw'!AI115</f>
        <v>3250.82251</v>
      </c>
      <c r="AG134" s="95">
        <f>'AEO 2022 42 Raw'!AJ115</f>
        <v>-1E-3</v>
      </c>
    </row>
    <row r="135" spans="1:33" ht="12" customHeight="1" x14ac:dyDescent="0.25">
      <c r="A135" s="83" t="s">
        <v>1815</v>
      </c>
      <c r="B135" s="88" t="s">
        <v>1774</v>
      </c>
      <c r="C135" s="89">
        <f>'AEO 2022 42 Raw'!F116</f>
        <v>4441.8466799999997</v>
      </c>
      <c r="D135" s="89">
        <f>'AEO 2022 42 Raw'!G116</f>
        <v>4443.0815430000002</v>
      </c>
      <c r="E135" s="89">
        <f>'AEO 2022 42 Raw'!H116</f>
        <v>4447.4077150000003</v>
      </c>
      <c r="F135" s="89">
        <f>'AEO 2022 42 Raw'!I116</f>
        <v>4456.6528319999998</v>
      </c>
      <c r="G135" s="89">
        <f>'AEO 2022 42 Raw'!J116</f>
        <v>4457.2529299999997</v>
      </c>
      <c r="H135" s="89">
        <f>'AEO 2022 42 Raw'!K116</f>
        <v>4457.7753910000001</v>
      </c>
      <c r="I135" s="89">
        <f>'AEO 2022 42 Raw'!L116</f>
        <v>4458.2885740000002</v>
      </c>
      <c r="J135" s="89">
        <f>'AEO 2022 42 Raw'!M116</f>
        <v>4458.8461909999996</v>
      </c>
      <c r="K135" s="89">
        <f>'AEO 2022 42 Raw'!N116</f>
        <v>4459.4750979999999</v>
      </c>
      <c r="L135" s="89">
        <f>'AEO 2022 42 Raw'!O116</f>
        <v>4460.1186520000001</v>
      </c>
      <c r="M135" s="89">
        <f>'AEO 2022 42 Raw'!P116</f>
        <v>4460.8061520000001</v>
      </c>
      <c r="N135" s="89">
        <f>'AEO 2022 42 Raw'!Q116</f>
        <v>4461.5058589999999</v>
      </c>
      <c r="O135" s="89">
        <f>'AEO 2022 42 Raw'!R116</f>
        <v>4462.8735349999997</v>
      </c>
      <c r="P135" s="89">
        <f>'AEO 2022 42 Raw'!S116</f>
        <v>4465.4052730000003</v>
      </c>
      <c r="Q135" s="89">
        <f>'AEO 2022 42 Raw'!T116</f>
        <v>4470.0527339999999</v>
      </c>
      <c r="R135" s="89">
        <f>'AEO 2022 42 Raw'!U116</f>
        <v>4473.4223629999997</v>
      </c>
      <c r="S135" s="89">
        <f>'AEO 2022 42 Raw'!V116</f>
        <v>4476.4409180000002</v>
      </c>
      <c r="T135" s="89">
        <f>'AEO 2022 42 Raw'!W116</f>
        <v>4477.8920900000003</v>
      </c>
      <c r="U135" s="89">
        <f>'AEO 2022 42 Raw'!X116</f>
        <v>4479.625</v>
      </c>
      <c r="V135" s="89">
        <f>'AEO 2022 42 Raw'!Y116</f>
        <v>4479.7260740000002</v>
      </c>
      <c r="W135" s="89">
        <f>'AEO 2022 42 Raw'!Z116</f>
        <v>4480.0981449999999</v>
      </c>
      <c r="X135" s="89">
        <f>'AEO 2022 42 Raw'!AA116</f>
        <v>4480.3168949999999</v>
      </c>
      <c r="Y135" s="89">
        <f>'AEO 2022 42 Raw'!AB116</f>
        <v>4481.3715819999998</v>
      </c>
      <c r="Z135" s="89">
        <f>'AEO 2022 42 Raw'!AC116</f>
        <v>4482.2001950000003</v>
      </c>
      <c r="AA135" s="89">
        <f>'AEO 2022 42 Raw'!AD116</f>
        <v>4482.8994140000004</v>
      </c>
      <c r="AB135" s="89">
        <f>'AEO 2022 42 Raw'!AE116</f>
        <v>4483.1069340000004</v>
      </c>
      <c r="AC135" s="89">
        <f>'AEO 2022 42 Raw'!AF116</f>
        <v>4483.1484380000002</v>
      </c>
      <c r="AD135" s="89">
        <f>'AEO 2022 42 Raw'!AG116</f>
        <v>4483.15625</v>
      </c>
      <c r="AE135" s="89">
        <f>'AEO 2022 42 Raw'!AH116</f>
        <v>4483.1723629999997</v>
      </c>
      <c r="AF135" s="89">
        <f>'AEO 2022 42 Raw'!AI116</f>
        <v>4483.1835940000001</v>
      </c>
      <c r="AG135" s="95">
        <f>'AEO 2022 42 Raw'!AJ116</f>
        <v>0</v>
      </c>
    </row>
    <row r="136" spans="1:33" ht="12" customHeight="1" x14ac:dyDescent="0.25">
      <c r="A136" s="83" t="s">
        <v>1816</v>
      </c>
      <c r="B136" s="88" t="s">
        <v>1776</v>
      </c>
      <c r="C136" s="89">
        <f>'AEO 2022 42 Raw'!F117</f>
        <v>4415.9926759999998</v>
      </c>
      <c r="D136" s="89">
        <f>'AEO 2022 42 Raw'!G117</f>
        <v>4412.8115230000003</v>
      </c>
      <c r="E136" s="89">
        <f>'AEO 2022 42 Raw'!H117</f>
        <v>4409.8725590000004</v>
      </c>
      <c r="F136" s="89">
        <f>'AEO 2022 42 Raw'!I117</f>
        <v>4406.986328</v>
      </c>
      <c r="G136" s="89">
        <f>'AEO 2022 42 Raw'!J117</f>
        <v>4408.7421880000002</v>
      </c>
      <c r="H136" s="89">
        <f>'AEO 2022 42 Raw'!K117</f>
        <v>4409.3413090000004</v>
      </c>
      <c r="I136" s="89">
        <f>'AEO 2022 42 Raw'!L117</f>
        <v>4409.7983400000003</v>
      </c>
      <c r="J136" s="89">
        <f>'AEO 2022 42 Raw'!M117</f>
        <v>4410.3364259999998</v>
      </c>
      <c r="K136" s="89">
        <f>'AEO 2022 42 Raw'!N117</f>
        <v>4410.7729490000002</v>
      </c>
      <c r="L136" s="89">
        <f>'AEO 2022 42 Raw'!O117</f>
        <v>4411.2202150000003</v>
      </c>
      <c r="M136" s="89">
        <f>'AEO 2022 42 Raw'!P117</f>
        <v>4411.6948240000002</v>
      </c>
      <c r="N136" s="89">
        <f>'AEO 2022 42 Raw'!Q117</f>
        <v>4412.1782229999999</v>
      </c>
      <c r="O136" s="89">
        <f>'AEO 2022 42 Raw'!R117</f>
        <v>4412.6445309999999</v>
      </c>
      <c r="P136" s="89">
        <f>'AEO 2022 42 Raw'!S117</f>
        <v>4412.5947269999997</v>
      </c>
      <c r="Q136" s="89">
        <f>'AEO 2022 42 Raw'!T117</f>
        <v>4412.3544920000004</v>
      </c>
      <c r="R136" s="89">
        <f>'AEO 2022 42 Raw'!U117</f>
        <v>4411.9052730000003</v>
      </c>
      <c r="S136" s="89">
        <f>'AEO 2022 42 Raw'!V117</f>
        <v>4411.6137699999999</v>
      </c>
      <c r="T136" s="89">
        <f>'AEO 2022 42 Raw'!W117</f>
        <v>4411.4711909999996</v>
      </c>
      <c r="U136" s="89">
        <f>'AEO 2022 42 Raw'!X117</f>
        <v>4411.4033200000003</v>
      </c>
      <c r="V136" s="89">
        <f>'AEO 2022 42 Raw'!Y117</f>
        <v>4411.3349609999996</v>
      </c>
      <c r="W136" s="89">
        <f>'AEO 2022 42 Raw'!Z117</f>
        <v>4411.2333980000003</v>
      </c>
      <c r="X136" s="89">
        <f>'AEO 2022 42 Raw'!AA117</f>
        <v>4411.1679690000001</v>
      </c>
      <c r="Y136" s="89">
        <f>'AEO 2022 42 Raw'!AB117</f>
        <v>4411.0771480000003</v>
      </c>
      <c r="Z136" s="89">
        <f>'AEO 2022 42 Raw'!AC117</f>
        <v>4410.9711909999996</v>
      </c>
      <c r="AA136" s="89">
        <f>'AEO 2022 42 Raw'!AD117</f>
        <v>4410.875</v>
      </c>
      <c r="AB136" s="89">
        <f>'AEO 2022 42 Raw'!AE117</f>
        <v>4410.7739259999998</v>
      </c>
      <c r="AC136" s="89">
        <f>'AEO 2022 42 Raw'!AF117</f>
        <v>4410.6396480000003</v>
      </c>
      <c r="AD136" s="89">
        <f>'AEO 2022 42 Raw'!AG117</f>
        <v>4410.6259769999997</v>
      </c>
      <c r="AE136" s="89">
        <f>'AEO 2022 42 Raw'!AH117</f>
        <v>4410.5463870000003</v>
      </c>
      <c r="AF136" s="89">
        <f>'AEO 2022 42 Raw'!AI117</f>
        <v>4410.5146480000003</v>
      </c>
      <c r="AG136" s="95">
        <f>'AEO 2022 42 Raw'!AJ117</f>
        <v>0</v>
      </c>
    </row>
    <row r="137" spans="1:33" ht="12" customHeight="1" x14ac:dyDescent="0.25">
      <c r="A137" s="83" t="s">
        <v>1817</v>
      </c>
      <c r="B137" s="88" t="s">
        <v>1778</v>
      </c>
      <c r="C137" s="89">
        <f>'AEO 2022 42 Raw'!F118</f>
        <v>5431.4741210000002</v>
      </c>
      <c r="D137" s="89">
        <f>'AEO 2022 42 Raw'!G118</f>
        <v>5425.6772460000002</v>
      </c>
      <c r="E137" s="89">
        <f>'AEO 2022 42 Raw'!H118</f>
        <v>5419.6586909999996</v>
      </c>
      <c r="F137" s="89">
        <f>'AEO 2022 42 Raw'!I118</f>
        <v>5413.4594729999999</v>
      </c>
      <c r="G137" s="89">
        <f>'AEO 2022 42 Raw'!J118</f>
        <v>5412.0556640000004</v>
      </c>
      <c r="H137" s="89">
        <f>'AEO 2022 42 Raw'!K118</f>
        <v>5412.4125979999999</v>
      </c>
      <c r="I137" s="89">
        <f>'AEO 2022 42 Raw'!L118</f>
        <v>5414.0117190000001</v>
      </c>
      <c r="J137" s="89">
        <f>'AEO 2022 42 Raw'!M118</f>
        <v>5416.0092770000001</v>
      </c>
      <c r="K137" s="89">
        <f>'AEO 2022 42 Raw'!N118</f>
        <v>5416.8256840000004</v>
      </c>
      <c r="L137" s="89">
        <f>'AEO 2022 42 Raw'!O118</f>
        <v>5417.2226559999999</v>
      </c>
      <c r="M137" s="89">
        <f>'AEO 2022 42 Raw'!P118</f>
        <v>5417.6123049999997</v>
      </c>
      <c r="N137" s="89">
        <f>'AEO 2022 42 Raw'!Q118</f>
        <v>5417.9936520000001</v>
      </c>
      <c r="O137" s="89">
        <f>'AEO 2022 42 Raw'!R118</f>
        <v>5418.1245120000003</v>
      </c>
      <c r="P137" s="89">
        <f>'AEO 2022 42 Raw'!S118</f>
        <v>5418.0224609999996</v>
      </c>
      <c r="Q137" s="89">
        <f>'AEO 2022 42 Raw'!T118</f>
        <v>5417.8710940000001</v>
      </c>
      <c r="R137" s="89">
        <f>'AEO 2022 42 Raw'!U118</f>
        <v>5417.4252930000002</v>
      </c>
      <c r="S137" s="89">
        <f>'AEO 2022 42 Raw'!V118</f>
        <v>5418.2236329999996</v>
      </c>
      <c r="T137" s="89">
        <f>'AEO 2022 42 Raw'!W118</f>
        <v>5418.2080079999996</v>
      </c>
      <c r="U137" s="89">
        <f>'AEO 2022 42 Raw'!X118</f>
        <v>5418.3701170000004</v>
      </c>
      <c r="V137" s="89">
        <f>'AEO 2022 42 Raw'!Y118</f>
        <v>5418.2431640000004</v>
      </c>
      <c r="W137" s="89">
        <f>'AEO 2022 42 Raw'!Z118</f>
        <v>5418.1625979999999</v>
      </c>
      <c r="X137" s="89">
        <f>'AEO 2022 42 Raw'!AA118</f>
        <v>5418.0966799999997</v>
      </c>
      <c r="Y137" s="89">
        <f>'AEO 2022 42 Raw'!AB118</f>
        <v>5418.2866210000002</v>
      </c>
      <c r="Z137" s="89">
        <f>'AEO 2022 42 Raw'!AC118</f>
        <v>5418.4638670000004</v>
      </c>
      <c r="AA137" s="89">
        <f>'AEO 2022 42 Raw'!AD118</f>
        <v>5418.6503910000001</v>
      </c>
      <c r="AB137" s="89">
        <f>'AEO 2022 42 Raw'!AE118</f>
        <v>5418.5659180000002</v>
      </c>
      <c r="AC137" s="89">
        <f>'AEO 2022 42 Raw'!AF118</f>
        <v>5419.2353519999997</v>
      </c>
      <c r="AD137" s="89">
        <f>'AEO 2022 42 Raw'!AG118</f>
        <v>5419.2553710000002</v>
      </c>
      <c r="AE137" s="89">
        <f>'AEO 2022 42 Raw'!AH118</f>
        <v>5419.9208980000003</v>
      </c>
      <c r="AF137" s="89">
        <f>'AEO 2022 42 Raw'!AI118</f>
        <v>5420.2421880000002</v>
      </c>
      <c r="AG137" s="95">
        <f>'AEO 2022 42 Raw'!AJ118</f>
        <v>0</v>
      </c>
    </row>
    <row r="138" spans="1:33" ht="12" customHeight="1" x14ac:dyDescent="0.25">
      <c r="A138" s="83" t="s">
        <v>1818</v>
      </c>
      <c r="B138" s="88" t="s">
        <v>1763</v>
      </c>
      <c r="C138" s="89">
        <f>'AEO 2022 42 Raw'!F119</f>
        <v>3414.4348140000002</v>
      </c>
      <c r="D138" s="89">
        <f>'AEO 2022 42 Raw'!G119</f>
        <v>3412.179443</v>
      </c>
      <c r="E138" s="89">
        <f>'AEO 2022 42 Raw'!H119</f>
        <v>3409.3793949999999</v>
      </c>
      <c r="F138" s="89">
        <f>'AEO 2022 42 Raw'!I119</f>
        <v>3405.579346</v>
      </c>
      <c r="G138" s="89">
        <f>'AEO 2022 42 Raw'!J119</f>
        <v>3404.6054690000001</v>
      </c>
      <c r="H138" s="89">
        <f>'AEO 2022 42 Raw'!K119</f>
        <v>3404.3884280000002</v>
      </c>
      <c r="I138" s="89">
        <f>'AEO 2022 42 Raw'!L119</f>
        <v>3404.1928710000002</v>
      </c>
      <c r="J138" s="89">
        <f>'AEO 2022 42 Raw'!M119</f>
        <v>3403.9907229999999</v>
      </c>
      <c r="K138" s="89">
        <f>'AEO 2022 42 Raw'!N119</f>
        <v>3403.9741210000002</v>
      </c>
      <c r="L138" s="89">
        <f>'AEO 2022 42 Raw'!O119</f>
        <v>3404.1196289999998</v>
      </c>
      <c r="M138" s="89">
        <f>'AEO 2022 42 Raw'!P119</f>
        <v>3404.3940429999998</v>
      </c>
      <c r="N138" s="89">
        <f>'AEO 2022 42 Raw'!Q119</f>
        <v>3404.6142580000001</v>
      </c>
      <c r="O138" s="89">
        <f>'AEO 2022 42 Raw'!R119</f>
        <v>3404.858154</v>
      </c>
      <c r="P138" s="89">
        <f>'AEO 2022 42 Raw'!S119</f>
        <v>3404.5905760000001</v>
      </c>
      <c r="Q138" s="89">
        <f>'AEO 2022 42 Raw'!T119</f>
        <v>3403.8481449999999</v>
      </c>
      <c r="R138" s="89">
        <f>'AEO 2022 42 Raw'!U119</f>
        <v>3403.1010740000002</v>
      </c>
      <c r="S138" s="89">
        <f>'AEO 2022 42 Raw'!V119</f>
        <v>3402.6667480000001</v>
      </c>
      <c r="T138" s="89">
        <f>'AEO 2022 42 Raw'!W119</f>
        <v>3402.1623540000001</v>
      </c>
      <c r="U138" s="89">
        <f>'AEO 2022 42 Raw'!X119</f>
        <v>3401.7822270000001</v>
      </c>
      <c r="V138" s="89">
        <f>'AEO 2022 42 Raw'!Y119</f>
        <v>3401.6657709999999</v>
      </c>
      <c r="W138" s="89">
        <f>'AEO 2022 42 Raw'!Z119</f>
        <v>3401.4729000000002</v>
      </c>
      <c r="X138" s="89">
        <f>'AEO 2022 42 Raw'!AA119</f>
        <v>3401.3588869999999</v>
      </c>
      <c r="Y138" s="89">
        <f>'AEO 2022 42 Raw'!AB119</f>
        <v>3401.1936040000001</v>
      </c>
      <c r="Z138" s="89">
        <f>'AEO 2022 42 Raw'!AC119</f>
        <v>3401.0715329999998</v>
      </c>
      <c r="AA138" s="89">
        <f>'AEO 2022 42 Raw'!AD119</f>
        <v>3401.0031739999999</v>
      </c>
      <c r="AB138" s="89">
        <f>'AEO 2022 42 Raw'!AE119</f>
        <v>3400.9296880000002</v>
      </c>
      <c r="AC138" s="89">
        <f>'AEO 2022 42 Raw'!AF119</f>
        <v>3400.8364259999998</v>
      </c>
      <c r="AD138" s="89">
        <f>'AEO 2022 42 Raw'!AG119</f>
        <v>3400.8283689999998</v>
      </c>
      <c r="AE138" s="89">
        <f>'AEO 2022 42 Raw'!AH119</f>
        <v>3400.7734380000002</v>
      </c>
      <c r="AF138" s="89">
        <f>'AEO 2022 42 Raw'!AI119</f>
        <v>3400.7541500000002</v>
      </c>
      <c r="AG138" s="95">
        <f>'AEO 2022 42 Raw'!AJ119</f>
        <v>0</v>
      </c>
    </row>
    <row r="139" spans="1:33" ht="12" customHeight="1" x14ac:dyDescent="0.25">
      <c r="A139" s="83" t="s">
        <v>1819</v>
      </c>
      <c r="B139" s="88" t="s">
        <v>1765</v>
      </c>
      <c r="C139" s="89">
        <f>'AEO 2022 42 Raw'!F120</f>
        <v>4210.9116210000002</v>
      </c>
      <c r="D139" s="89">
        <f>'AEO 2022 42 Raw'!G120</f>
        <v>4211.4423829999996</v>
      </c>
      <c r="E139" s="89">
        <f>'AEO 2022 42 Raw'!H120</f>
        <v>4213.4926759999998</v>
      </c>
      <c r="F139" s="89">
        <f>'AEO 2022 42 Raw'!I120</f>
        <v>4211.4770509999998</v>
      </c>
      <c r="G139" s="89">
        <f>'AEO 2022 42 Raw'!J120</f>
        <v>4213.0239259999998</v>
      </c>
      <c r="H139" s="89">
        <f>'AEO 2022 42 Raw'!K120</f>
        <v>4213.3994140000004</v>
      </c>
      <c r="I139" s="89">
        <f>'AEO 2022 42 Raw'!L120</f>
        <v>4213.5063479999999</v>
      </c>
      <c r="J139" s="89">
        <f>'AEO 2022 42 Raw'!M120</f>
        <v>4213.609375</v>
      </c>
      <c r="K139" s="89">
        <f>'AEO 2022 42 Raw'!N120</f>
        <v>4213.9472660000001</v>
      </c>
      <c r="L139" s="89">
        <f>'AEO 2022 42 Raw'!O120</f>
        <v>4214.3754879999997</v>
      </c>
      <c r="M139" s="89">
        <f>'AEO 2022 42 Raw'!P120</f>
        <v>4214.8413090000004</v>
      </c>
      <c r="N139" s="89">
        <f>'AEO 2022 42 Raw'!Q120</f>
        <v>4215.1748049999997</v>
      </c>
      <c r="O139" s="89">
        <f>'AEO 2022 42 Raw'!R120</f>
        <v>4215.3994140000004</v>
      </c>
      <c r="P139" s="89">
        <f>'AEO 2022 42 Raw'!S120</f>
        <v>4215.2231449999999</v>
      </c>
      <c r="Q139" s="89">
        <f>'AEO 2022 42 Raw'!T120</f>
        <v>4214.8071289999998</v>
      </c>
      <c r="R139" s="89">
        <f>'AEO 2022 42 Raw'!U120</f>
        <v>4213.2065430000002</v>
      </c>
      <c r="S139" s="89">
        <f>'AEO 2022 42 Raw'!V120</f>
        <v>4211.7739259999998</v>
      </c>
      <c r="T139" s="89">
        <f>'AEO 2022 42 Raw'!W120</f>
        <v>4210.7734380000002</v>
      </c>
      <c r="U139" s="89">
        <f>'AEO 2022 42 Raw'!X120</f>
        <v>4209.9360349999997</v>
      </c>
      <c r="V139" s="89">
        <f>'AEO 2022 42 Raw'!Y120</f>
        <v>4209.8681640000004</v>
      </c>
      <c r="W139" s="89">
        <f>'AEO 2022 42 Raw'!Z120</f>
        <v>4209.4819340000004</v>
      </c>
      <c r="X139" s="89">
        <f>'AEO 2022 42 Raw'!AA120</f>
        <v>4209.3085940000001</v>
      </c>
      <c r="Y139" s="89">
        <f>'AEO 2022 42 Raw'!AB120</f>
        <v>4208.9038090000004</v>
      </c>
      <c r="Z139" s="89">
        <f>'AEO 2022 42 Raw'!AC120</f>
        <v>4208.5756840000004</v>
      </c>
      <c r="AA139" s="89">
        <f>'AEO 2022 42 Raw'!AD120</f>
        <v>4208.2441410000001</v>
      </c>
      <c r="AB139" s="89">
        <f>'AEO 2022 42 Raw'!AE120</f>
        <v>4207.8852539999998</v>
      </c>
      <c r="AC139" s="89">
        <f>'AEO 2022 42 Raw'!AF120</f>
        <v>4207.4184569999998</v>
      </c>
      <c r="AD139" s="89">
        <f>'AEO 2022 42 Raw'!AG120</f>
        <v>4207.3696289999998</v>
      </c>
      <c r="AE139" s="89">
        <f>'AEO 2022 42 Raw'!AH120</f>
        <v>4207.1157229999999</v>
      </c>
      <c r="AF139" s="89">
        <f>'AEO 2022 42 Raw'!AI120</f>
        <v>4207.0102539999998</v>
      </c>
      <c r="AG139" s="95">
        <f>'AEO 2022 42 Raw'!AJ120</f>
        <v>0</v>
      </c>
    </row>
    <row r="140" spans="1:33" ht="12" customHeight="1" x14ac:dyDescent="0.25">
      <c r="A140" s="83" t="s">
        <v>1820</v>
      </c>
      <c r="B140" s="88" t="s">
        <v>1802</v>
      </c>
      <c r="C140" s="89">
        <f>'AEO 2022 42 Raw'!F121</f>
        <v>4205.2270509999998</v>
      </c>
      <c r="D140" s="89">
        <f>'AEO 2022 42 Raw'!G121</f>
        <v>4200.9277339999999</v>
      </c>
      <c r="E140" s="89">
        <f>'AEO 2022 42 Raw'!H121</f>
        <v>4194.9189450000003</v>
      </c>
      <c r="F140" s="89">
        <f>'AEO 2022 42 Raw'!I121</f>
        <v>4192.9765619999998</v>
      </c>
      <c r="G140" s="89">
        <f>'AEO 2022 42 Raw'!J121</f>
        <v>4193.2739259999998</v>
      </c>
      <c r="H140" s="89">
        <f>'AEO 2022 42 Raw'!K121</f>
        <v>4193.6503910000001</v>
      </c>
      <c r="I140" s="89">
        <f>'AEO 2022 42 Raw'!L121</f>
        <v>4193.828125</v>
      </c>
      <c r="J140" s="89">
        <f>'AEO 2022 42 Raw'!M121</f>
        <v>4193.78125</v>
      </c>
      <c r="K140" s="89">
        <f>'AEO 2022 42 Raw'!N121</f>
        <v>4193.8959960000002</v>
      </c>
      <c r="L140" s="89">
        <f>'AEO 2022 42 Raw'!O121</f>
        <v>4194.2431640000004</v>
      </c>
      <c r="M140" s="89">
        <f>'AEO 2022 42 Raw'!P121</f>
        <v>4194.3242190000001</v>
      </c>
      <c r="N140" s="89">
        <f>'AEO 2022 42 Raw'!Q121</f>
        <v>4195.0263670000004</v>
      </c>
      <c r="O140" s="89">
        <f>'AEO 2022 42 Raw'!R121</f>
        <v>4194.7861329999996</v>
      </c>
      <c r="P140" s="89">
        <f>'AEO 2022 42 Raw'!S121</f>
        <v>4194.6132809999999</v>
      </c>
      <c r="Q140" s="89">
        <f>'AEO 2022 42 Raw'!T121</f>
        <v>4194.330078</v>
      </c>
      <c r="R140" s="89">
        <f>'AEO 2022 42 Raw'!U121</f>
        <v>4193.5205079999996</v>
      </c>
      <c r="S140" s="89">
        <f>'AEO 2022 42 Raw'!V121</f>
        <v>4192.7451170000004</v>
      </c>
      <c r="T140" s="89">
        <f>'AEO 2022 42 Raw'!W121</f>
        <v>4192.0507809999999</v>
      </c>
      <c r="U140" s="89">
        <f>'AEO 2022 42 Raw'!X121</f>
        <v>4191.345703</v>
      </c>
      <c r="V140" s="89">
        <f>'AEO 2022 42 Raw'!Y121</f>
        <v>4191.4589839999999</v>
      </c>
      <c r="W140" s="89">
        <f>'AEO 2022 42 Raw'!Z121</f>
        <v>4191.033203</v>
      </c>
      <c r="X140" s="89">
        <f>'AEO 2022 42 Raw'!AA121</f>
        <v>4190.8339839999999</v>
      </c>
      <c r="Y140" s="89">
        <f>'AEO 2022 42 Raw'!AB121</f>
        <v>4190.6455079999996</v>
      </c>
      <c r="Z140" s="89">
        <f>'AEO 2022 42 Raw'!AC121</f>
        <v>4190.4267579999996</v>
      </c>
      <c r="AA140" s="89">
        <f>'AEO 2022 42 Raw'!AD121</f>
        <v>4190.248047</v>
      </c>
      <c r="AB140" s="89">
        <f>'AEO 2022 42 Raw'!AE121</f>
        <v>4190.1137699999999</v>
      </c>
      <c r="AC140" s="89">
        <f>'AEO 2022 42 Raw'!AF121</f>
        <v>4189.9101559999999</v>
      </c>
      <c r="AD140" s="89">
        <f>'AEO 2022 42 Raw'!AG121</f>
        <v>4189.7880859999996</v>
      </c>
      <c r="AE140" s="89">
        <f>'AEO 2022 42 Raw'!AH121</f>
        <v>4189.6938479999999</v>
      </c>
      <c r="AF140" s="89">
        <f>'AEO 2022 42 Raw'!AI121</f>
        <v>4189.3642579999996</v>
      </c>
      <c r="AG140" s="95">
        <f>'AEO 2022 42 Raw'!AJ121</f>
        <v>0</v>
      </c>
    </row>
    <row r="141" spans="1:33" ht="12" customHeight="1" x14ac:dyDescent="0.25">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5"/>
    </row>
    <row r="142" spans="1:33" ht="12" customHeight="1" x14ac:dyDescent="0.25">
      <c r="B142" s="35" t="s">
        <v>156</v>
      </c>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c r="AF142" s="89"/>
      <c r="AG142" s="95"/>
    </row>
    <row r="143" spans="1:33" ht="12" customHeight="1" x14ac:dyDescent="0.25">
      <c r="A143" s="83" t="s">
        <v>1821</v>
      </c>
      <c r="B143" s="88" t="s">
        <v>1781</v>
      </c>
      <c r="C143" s="89">
        <f>'AEO 2022 42 Raw'!F123</f>
        <v>3359.326172</v>
      </c>
      <c r="D143" s="89">
        <f>'AEO 2022 42 Raw'!G123</f>
        <v>3357.2321780000002</v>
      </c>
      <c r="E143" s="89">
        <f>'AEO 2022 42 Raw'!H123</f>
        <v>3355.3854980000001</v>
      </c>
      <c r="F143" s="89">
        <f>'AEO 2022 42 Raw'!I123</f>
        <v>3353.493164</v>
      </c>
      <c r="G143" s="89">
        <f>'AEO 2022 42 Raw'!J123</f>
        <v>3351.4765619999998</v>
      </c>
      <c r="H143" s="89">
        <f>'AEO 2022 42 Raw'!K123</f>
        <v>3349.0505370000001</v>
      </c>
      <c r="I143" s="89">
        <f>'AEO 2022 42 Raw'!L123</f>
        <v>3346.3476559999999</v>
      </c>
      <c r="J143" s="89">
        <f>'AEO 2022 42 Raw'!M123</f>
        <v>3343.515625</v>
      </c>
      <c r="K143" s="89">
        <f>'AEO 2022 42 Raw'!N123</f>
        <v>3340.4445799999999</v>
      </c>
      <c r="L143" s="89">
        <f>'AEO 2022 42 Raw'!O123</f>
        <v>3337.0197750000002</v>
      </c>
      <c r="M143" s="89">
        <f>'AEO 2022 42 Raw'!P123</f>
        <v>3333.4904790000001</v>
      </c>
      <c r="N143" s="89">
        <f>'AEO 2022 42 Raw'!Q123</f>
        <v>3329.897461</v>
      </c>
      <c r="O143" s="89">
        <f>'AEO 2022 42 Raw'!R123</f>
        <v>3326.2453609999998</v>
      </c>
      <c r="P143" s="89">
        <f>'AEO 2022 42 Raw'!S123</f>
        <v>3322.5751949999999</v>
      </c>
      <c r="Q143" s="89">
        <f>'AEO 2022 42 Raw'!T123</f>
        <v>3321.0471189999998</v>
      </c>
      <c r="R143" s="89">
        <f>'AEO 2022 42 Raw'!U123</f>
        <v>3319.4589839999999</v>
      </c>
      <c r="S143" s="89">
        <f>'AEO 2022 42 Raw'!V123</f>
        <v>3317.9187010000001</v>
      </c>
      <c r="T143" s="89">
        <f>'AEO 2022 42 Raw'!W123</f>
        <v>3316.7597660000001</v>
      </c>
      <c r="U143" s="89">
        <f>'AEO 2022 42 Raw'!X123</f>
        <v>3315.7990719999998</v>
      </c>
      <c r="V143" s="89">
        <f>'AEO 2022 42 Raw'!Y123</f>
        <v>3314.8435060000002</v>
      </c>
      <c r="W143" s="89">
        <f>'AEO 2022 42 Raw'!Z123</f>
        <v>3314.0578609999998</v>
      </c>
      <c r="X143" s="89">
        <f>'AEO 2022 42 Raw'!AA123</f>
        <v>3313.3515619999998</v>
      </c>
      <c r="Y143" s="89">
        <f>'AEO 2022 42 Raw'!AB123</f>
        <v>3312.8310550000001</v>
      </c>
      <c r="Z143" s="89">
        <f>'AEO 2022 42 Raw'!AC123</f>
        <v>3312.1896969999998</v>
      </c>
      <c r="AA143" s="89">
        <f>'AEO 2022 42 Raw'!AD123</f>
        <v>3311.688232</v>
      </c>
      <c r="AB143" s="89">
        <f>'AEO 2022 42 Raw'!AE123</f>
        <v>3311.1796880000002</v>
      </c>
      <c r="AC143" s="89">
        <f>'AEO 2022 42 Raw'!AF123</f>
        <v>3310.7375489999999</v>
      </c>
      <c r="AD143" s="89">
        <f>'AEO 2022 42 Raw'!AG123</f>
        <v>3310.360107</v>
      </c>
      <c r="AE143" s="89">
        <f>'AEO 2022 42 Raw'!AH123</f>
        <v>3310.0173340000001</v>
      </c>
      <c r="AF143" s="89">
        <f>'AEO 2022 42 Raw'!AI123</f>
        <v>3309.7124020000001</v>
      </c>
      <c r="AG143" s="95">
        <f>'AEO 2022 42 Raw'!AJ123</f>
        <v>-1E-3</v>
      </c>
    </row>
    <row r="144" spans="1:33" ht="12" customHeight="1" x14ac:dyDescent="0.25">
      <c r="A144" s="83" t="s">
        <v>1822</v>
      </c>
      <c r="B144" s="88" t="s">
        <v>1792</v>
      </c>
      <c r="C144" s="89">
        <f>'AEO 2022 42 Raw'!F124</f>
        <v>4454.607422</v>
      </c>
      <c r="D144" s="89">
        <f>'AEO 2022 42 Raw'!G124</f>
        <v>4436.6850590000004</v>
      </c>
      <c r="E144" s="89">
        <f>'AEO 2022 42 Raw'!H124</f>
        <v>4418.169922</v>
      </c>
      <c r="F144" s="89">
        <f>'AEO 2022 42 Raw'!I124</f>
        <v>4399.7475590000004</v>
      </c>
      <c r="G144" s="89">
        <f>'AEO 2022 42 Raw'!J124</f>
        <v>4382.2846680000002</v>
      </c>
      <c r="H144" s="89">
        <f>'AEO 2022 42 Raw'!K124</f>
        <v>4365.3842770000001</v>
      </c>
      <c r="I144" s="89">
        <f>'AEO 2022 42 Raw'!L124</f>
        <v>4349.9575199999999</v>
      </c>
      <c r="J144" s="89">
        <f>'AEO 2022 42 Raw'!M124</f>
        <v>4335.0107420000004</v>
      </c>
      <c r="K144" s="89">
        <f>'AEO 2022 42 Raw'!N124</f>
        <v>4321.2592770000001</v>
      </c>
      <c r="L144" s="89">
        <f>'AEO 2022 42 Raw'!O124</f>
        <v>4309.1298829999996</v>
      </c>
      <c r="M144" s="89">
        <f>'AEO 2022 42 Raw'!P124</f>
        <v>4297.7856449999999</v>
      </c>
      <c r="N144" s="89">
        <f>'AEO 2022 42 Raw'!Q124</f>
        <v>4286.720703</v>
      </c>
      <c r="O144" s="89">
        <f>'AEO 2022 42 Raw'!R124</f>
        <v>4278.1948240000002</v>
      </c>
      <c r="P144" s="89">
        <f>'AEO 2022 42 Raw'!S124</f>
        <v>4270.1035160000001</v>
      </c>
      <c r="Q144" s="89">
        <f>'AEO 2022 42 Raw'!T124</f>
        <v>4262.7465819999998</v>
      </c>
      <c r="R144" s="89">
        <f>'AEO 2022 42 Raw'!U124</f>
        <v>4256.5903319999998</v>
      </c>
      <c r="S144" s="89">
        <f>'AEO 2022 42 Raw'!V124</f>
        <v>4251.1650390000004</v>
      </c>
      <c r="T144" s="89">
        <f>'AEO 2022 42 Raw'!W124</f>
        <v>4245.9584960000002</v>
      </c>
      <c r="U144" s="89">
        <f>'AEO 2022 42 Raw'!X124</f>
        <v>4241.2265619999998</v>
      </c>
      <c r="V144" s="89">
        <f>'AEO 2022 42 Raw'!Y124</f>
        <v>4236.8383789999998</v>
      </c>
      <c r="W144" s="89">
        <f>'AEO 2022 42 Raw'!Z124</f>
        <v>4232.9941410000001</v>
      </c>
      <c r="X144" s="89">
        <f>'AEO 2022 42 Raw'!AA124</f>
        <v>4229.5341799999997</v>
      </c>
      <c r="Y144" s="89">
        <f>'AEO 2022 42 Raw'!AB124</f>
        <v>4227.2060549999997</v>
      </c>
      <c r="Z144" s="89">
        <f>'AEO 2022 42 Raw'!AC124</f>
        <v>4223.2534180000002</v>
      </c>
      <c r="AA144" s="89">
        <f>'AEO 2022 42 Raw'!AD124</f>
        <v>4220.9252930000002</v>
      </c>
      <c r="AB144" s="89">
        <f>'AEO 2022 42 Raw'!AE124</f>
        <v>4218.4565430000002</v>
      </c>
      <c r="AC144" s="89">
        <f>'AEO 2022 42 Raw'!AF124</f>
        <v>4216.1958009999998</v>
      </c>
      <c r="AD144" s="89">
        <f>'AEO 2022 42 Raw'!AG124</f>
        <v>4214.1660160000001</v>
      </c>
      <c r="AE144" s="89">
        <f>'AEO 2022 42 Raw'!AH124</f>
        <v>4212.2944340000004</v>
      </c>
      <c r="AF144" s="89">
        <f>'AEO 2022 42 Raw'!AI124</f>
        <v>4210.5727539999998</v>
      </c>
      <c r="AG144" s="95">
        <f>'AEO 2022 42 Raw'!AJ124</f>
        <v>-2E-3</v>
      </c>
    </row>
    <row r="145" spans="2:34" ht="12" customHeight="1" thickBot="1" x14ac:dyDescent="0.3"/>
    <row r="146" spans="2:34" ht="12" customHeight="1" x14ac:dyDescent="0.25">
      <c r="B146" s="99" t="s">
        <v>1823</v>
      </c>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c r="AA146" s="100"/>
      <c r="AB146" s="100"/>
      <c r="AC146" s="100"/>
      <c r="AD146" s="100"/>
      <c r="AE146" s="100"/>
      <c r="AF146" s="100"/>
      <c r="AG146" s="100"/>
      <c r="AH146" s="90"/>
    </row>
    <row r="147" spans="2:34" ht="12" customHeight="1" x14ac:dyDescent="0.25">
      <c r="B147" s="91" t="s">
        <v>1824</v>
      </c>
    </row>
    <row r="148" spans="2:34" ht="12" customHeight="1" x14ac:dyDescent="0.25">
      <c r="B148" s="91" t="s">
        <v>1627</v>
      </c>
    </row>
    <row r="149" spans="2:34" ht="12" customHeight="1" x14ac:dyDescent="0.25"/>
    <row r="150" spans="2:34" ht="15" customHeight="1" x14ac:dyDescent="0.25"/>
    <row r="151" spans="2:34" ht="15" customHeight="1" x14ac:dyDescent="0.25"/>
    <row r="152" spans="2:34" ht="15" customHeight="1" x14ac:dyDescent="0.25"/>
    <row r="153" spans="2:34" ht="15" customHeight="1" x14ac:dyDescent="0.25"/>
    <row r="154" spans="2:34" ht="15" customHeight="1" x14ac:dyDescent="0.25"/>
    <row r="155" spans="2:34" ht="15" customHeight="1" x14ac:dyDescent="0.25"/>
    <row r="156" spans="2:34" ht="15" customHeight="1" x14ac:dyDescent="0.25"/>
    <row r="157" spans="2:34" ht="15" customHeight="1" x14ac:dyDescent="0.25"/>
    <row r="158" spans="2:34" ht="15" customHeight="1" x14ac:dyDescent="0.25"/>
    <row r="159" spans="2:34" ht="15" customHeight="1" x14ac:dyDescent="0.25"/>
    <row r="160" spans="2:34"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8">
    <mergeCell ref="B1169:AG1169"/>
    <mergeCell ref="B146:AG14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9BAE-EF2C-44FF-91BB-19D585462E07}">
  <dimension ref="A1:AJ63"/>
  <sheetViews>
    <sheetView workbookViewId="0">
      <selection sqref="A1:AJ63"/>
    </sheetView>
  </sheetViews>
  <sheetFormatPr defaultRowHeight="15" x14ac:dyDescent="0.25"/>
  <sheetData>
    <row r="1" spans="1:36" x14ac:dyDescent="0.25">
      <c r="A1" t="s">
        <v>2881</v>
      </c>
    </row>
    <row r="2" spans="1:36" x14ac:dyDescent="0.25">
      <c r="A2" t="s">
        <v>2882</v>
      </c>
    </row>
    <row r="3" spans="1:36" x14ac:dyDescent="0.25">
      <c r="A3" t="s">
        <v>2883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1389</v>
      </c>
      <c r="C6" t="s">
        <v>2884</v>
      </c>
    </row>
    <row r="7" spans="1:36" x14ac:dyDescent="0.25">
      <c r="A7" t="s">
        <v>256</v>
      </c>
      <c r="C7" t="s">
        <v>2885</v>
      </c>
      <c r="D7" t="s">
        <v>1250</v>
      </c>
    </row>
    <row r="8" spans="1:36" x14ac:dyDescent="0.25">
      <c r="A8" t="s">
        <v>257</v>
      </c>
      <c r="B8" t="s">
        <v>2886</v>
      </c>
      <c r="C8" t="s">
        <v>2887</v>
      </c>
      <c r="D8" t="s">
        <v>1250</v>
      </c>
      <c r="F8">
        <v>766.07482900000002</v>
      </c>
      <c r="G8">
        <v>659.857483</v>
      </c>
      <c r="H8">
        <v>638.66815199999996</v>
      </c>
      <c r="I8">
        <v>609.73773200000005</v>
      </c>
      <c r="J8">
        <v>570.89953600000001</v>
      </c>
      <c r="K8">
        <v>545.16412400000002</v>
      </c>
      <c r="L8">
        <v>523.04675299999997</v>
      </c>
      <c r="M8">
        <v>511.53482100000002</v>
      </c>
      <c r="N8">
        <v>500.16317700000002</v>
      </c>
      <c r="O8">
        <v>489.31753500000002</v>
      </c>
      <c r="P8">
        <v>477.97283900000002</v>
      </c>
      <c r="Q8">
        <v>478.70257600000002</v>
      </c>
      <c r="R8">
        <v>476.967896</v>
      </c>
      <c r="S8">
        <v>461.47454800000003</v>
      </c>
      <c r="T8">
        <v>446.36758400000002</v>
      </c>
      <c r="U8">
        <v>436.13803100000001</v>
      </c>
      <c r="V8">
        <v>430.22723400000001</v>
      </c>
      <c r="W8">
        <v>428.62377900000001</v>
      </c>
      <c r="X8">
        <v>427.00692700000002</v>
      </c>
      <c r="Y8">
        <v>426.00058000000001</v>
      </c>
      <c r="Z8">
        <v>421.46060199999999</v>
      </c>
      <c r="AA8">
        <v>415.08068800000001</v>
      </c>
      <c r="AB8">
        <v>409.388397</v>
      </c>
      <c r="AC8">
        <v>402.45489500000002</v>
      </c>
      <c r="AD8">
        <v>393.942566</v>
      </c>
      <c r="AE8">
        <v>390.31881700000002</v>
      </c>
      <c r="AF8">
        <v>384.49569700000001</v>
      </c>
      <c r="AG8">
        <v>376.75613399999997</v>
      </c>
      <c r="AH8">
        <v>372.73147599999999</v>
      </c>
      <c r="AI8">
        <v>364.186218</v>
      </c>
      <c r="AJ8" s="22">
        <v>-2.5000000000000001E-2</v>
      </c>
    </row>
    <row r="9" spans="1:36" x14ac:dyDescent="0.25">
      <c r="A9" t="s">
        <v>259</v>
      </c>
      <c r="B9" t="s">
        <v>2888</v>
      </c>
      <c r="C9" t="s">
        <v>2889</v>
      </c>
      <c r="D9" t="s">
        <v>1250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t="s">
        <v>11</v>
      </c>
    </row>
    <row r="10" spans="1:36" x14ac:dyDescent="0.25">
      <c r="A10" t="s">
        <v>261</v>
      </c>
      <c r="B10" t="s">
        <v>2890</v>
      </c>
      <c r="C10" t="s">
        <v>2891</v>
      </c>
      <c r="D10" t="s">
        <v>1250</v>
      </c>
      <c r="F10">
        <v>766.07482900000002</v>
      </c>
      <c r="G10">
        <v>659.857483</v>
      </c>
      <c r="H10">
        <v>638.66815199999996</v>
      </c>
      <c r="I10">
        <v>609.73773200000005</v>
      </c>
      <c r="J10">
        <v>570.89953600000001</v>
      </c>
      <c r="K10">
        <v>545.16412400000002</v>
      </c>
      <c r="L10">
        <v>523.04675299999997</v>
      </c>
      <c r="M10">
        <v>511.53482100000002</v>
      </c>
      <c r="N10">
        <v>500.16317700000002</v>
      </c>
      <c r="O10">
        <v>489.31753500000002</v>
      </c>
      <c r="P10">
        <v>477.97283900000002</v>
      </c>
      <c r="Q10">
        <v>478.70257600000002</v>
      </c>
      <c r="R10">
        <v>476.967896</v>
      </c>
      <c r="S10">
        <v>461.47454800000003</v>
      </c>
      <c r="T10">
        <v>446.36758400000002</v>
      </c>
      <c r="U10">
        <v>436.13803100000001</v>
      </c>
      <c r="V10">
        <v>430.22723400000001</v>
      </c>
      <c r="W10">
        <v>428.62377900000001</v>
      </c>
      <c r="X10">
        <v>427.00692700000002</v>
      </c>
      <c r="Y10">
        <v>426.00058000000001</v>
      </c>
      <c r="Z10">
        <v>421.46060199999999</v>
      </c>
      <c r="AA10">
        <v>415.08068800000001</v>
      </c>
      <c r="AB10">
        <v>409.388397</v>
      </c>
      <c r="AC10">
        <v>402.45489500000002</v>
      </c>
      <c r="AD10">
        <v>393.942566</v>
      </c>
      <c r="AE10">
        <v>390.31881700000002</v>
      </c>
      <c r="AF10">
        <v>384.49569700000001</v>
      </c>
      <c r="AG10">
        <v>376.75613399999997</v>
      </c>
      <c r="AH10">
        <v>372.73147599999999</v>
      </c>
      <c r="AI10">
        <v>364.186218</v>
      </c>
      <c r="AJ10" s="22">
        <v>-2.5000000000000001E-2</v>
      </c>
    </row>
    <row r="11" spans="1:36" x14ac:dyDescent="0.25">
      <c r="A11" t="s">
        <v>263</v>
      </c>
      <c r="C11" t="s">
        <v>2892</v>
      </c>
    </row>
    <row r="12" spans="1:36" x14ac:dyDescent="0.25">
      <c r="A12" t="s">
        <v>264</v>
      </c>
      <c r="B12" t="s">
        <v>2893</v>
      </c>
      <c r="C12" t="s">
        <v>2894</v>
      </c>
      <c r="D12" t="s">
        <v>1250</v>
      </c>
      <c r="F12">
        <v>26.468018000000001</v>
      </c>
      <c r="G12">
        <v>22.920055000000001</v>
      </c>
      <c r="H12">
        <v>22.337774</v>
      </c>
      <c r="I12">
        <v>21.471070999999998</v>
      </c>
      <c r="J12">
        <v>20.253969000000001</v>
      </c>
      <c r="K12">
        <v>19.500565999999999</v>
      </c>
      <c r="L12">
        <v>18.872934000000001</v>
      </c>
      <c r="M12">
        <v>18.626791000000001</v>
      </c>
      <c r="N12">
        <v>18.385279000000001</v>
      </c>
      <c r="O12">
        <v>18.166284999999998</v>
      </c>
      <c r="P12">
        <v>17.923693</v>
      </c>
      <c r="Q12">
        <v>18.119112000000001</v>
      </c>
      <c r="R12">
        <v>18.239588000000001</v>
      </c>
      <c r="S12">
        <v>17.832626000000001</v>
      </c>
      <c r="T12">
        <v>17.429148000000001</v>
      </c>
      <c r="U12">
        <v>17.213225999999999</v>
      </c>
      <c r="V12">
        <v>17.166053999999999</v>
      </c>
      <c r="W12">
        <v>17.291640999999998</v>
      </c>
      <c r="X12">
        <v>17.417856</v>
      </c>
      <c r="Y12">
        <v>17.574840999999999</v>
      </c>
      <c r="Z12">
        <v>17.587316999999999</v>
      </c>
      <c r="AA12">
        <v>17.522017999999999</v>
      </c>
      <c r="AB12">
        <v>17.484929999999999</v>
      </c>
      <c r="AC12">
        <v>17.392786000000001</v>
      </c>
      <c r="AD12">
        <v>17.228718000000001</v>
      </c>
      <c r="AE12">
        <v>17.277369</v>
      </c>
      <c r="AF12">
        <v>17.228587999999998</v>
      </c>
      <c r="AG12">
        <v>17.090782000000001</v>
      </c>
      <c r="AH12">
        <v>17.119125</v>
      </c>
      <c r="AI12">
        <v>16.742367000000002</v>
      </c>
      <c r="AJ12" s="22">
        <v>-1.6E-2</v>
      </c>
    </row>
    <row r="13" spans="1:36" x14ac:dyDescent="0.25">
      <c r="A13" t="s">
        <v>24</v>
      </c>
      <c r="B13" t="s">
        <v>2895</v>
      </c>
      <c r="C13" t="s">
        <v>2896</v>
      </c>
      <c r="D13" t="s">
        <v>1250</v>
      </c>
      <c r="F13">
        <v>1.8873279999999999</v>
      </c>
      <c r="G13">
        <v>1.851971</v>
      </c>
      <c r="H13">
        <v>2.0096159999999998</v>
      </c>
      <c r="I13">
        <v>2.1296680000000001</v>
      </c>
      <c r="J13">
        <v>2.1931729999999998</v>
      </c>
      <c r="K13">
        <v>2.2859250000000002</v>
      </c>
      <c r="L13">
        <v>2.3792979999999999</v>
      </c>
      <c r="M13">
        <v>2.5115090000000002</v>
      </c>
      <c r="N13">
        <v>2.6390750000000001</v>
      </c>
      <c r="O13">
        <v>2.7638829999999999</v>
      </c>
      <c r="P13">
        <v>2.8811390000000001</v>
      </c>
      <c r="Q13">
        <v>3.0719370000000001</v>
      </c>
      <c r="R13">
        <v>3.2488860000000002</v>
      </c>
      <c r="S13">
        <v>3.3288859999999998</v>
      </c>
      <c r="T13">
        <v>3.4032809999999998</v>
      </c>
      <c r="U13">
        <v>3.5078870000000002</v>
      </c>
      <c r="V13">
        <v>3.6441919999999999</v>
      </c>
      <c r="W13">
        <v>3.8176779999999999</v>
      </c>
      <c r="X13">
        <v>3.993773</v>
      </c>
      <c r="Y13">
        <v>4.1783900000000003</v>
      </c>
      <c r="Z13">
        <v>4.3301020000000001</v>
      </c>
      <c r="AA13">
        <v>4.4621769999999996</v>
      </c>
      <c r="AB13">
        <v>4.6002789999999996</v>
      </c>
      <c r="AC13">
        <v>4.7227920000000001</v>
      </c>
      <c r="AD13">
        <v>4.8236420000000004</v>
      </c>
      <c r="AE13">
        <v>4.9827969999999997</v>
      </c>
      <c r="AF13">
        <v>5.1137119999999996</v>
      </c>
      <c r="AG13">
        <v>5.2167300000000001</v>
      </c>
      <c r="AH13">
        <v>5.3696999999999999</v>
      </c>
      <c r="AI13">
        <v>5.45275</v>
      </c>
      <c r="AJ13" s="22">
        <v>3.6999999999999998E-2</v>
      </c>
    </row>
    <row r="14" spans="1:36" x14ac:dyDescent="0.25">
      <c r="A14" t="s">
        <v>23</v>
      </c>
      <c r="B14" t="s">
        <v>2897</v>
      </c>
      <c r="C14" t="s">
        <v>2898</v>
      </c>
      <c r="D14" t="s">
        <v>1250</v>
      </c>
      <c r="F14">
        <v>0.475352</v>
      </c>
      <c r="G14">
        <v>2.1982919999999999</v>
      </c>
      <c r="H14">
        <v>3.8900670000000002</v>
      </c>
      <c r="I14">
        <v>5.4279520000000003</v>
      </c>
      <c r="J14">
        <v>6.7165679999999996</v>
      </c>
      <c r="K14">
        <v>8.0028900000000007</v>
      </c>
      <c r="L14">
        <v>9.2309439999999991</v>
      </c>
      <c r="M14">
        <v>10.574539</v>
      </c>
      <c r="N14">
        <v>11.880265</v>
      </c>
      <c r="O14">
        <v>13.158191</v>
      </c>
      <c r="P14">
        <v>14.382023</v>
      </c>
      <c r="Q14">
        <v>15.966377</v>
      </c>
      <c r="R14">
        <v>17.494495000000001</v>
      </c>
      <c r="S14">
        <v>18.490988000000002</v>
      </c>
      <c r="T14">
        <v>19.429915999999999</v>
      </c>
      <c r="U14">
        <v>20.523620999999999</v>
      </c>
      <c r="V14">
        <v>21.794535</v>
      </c>
      <c r="W14">
        <v>23.288519000000001</v>
      </c>
      <c r="X14">
        <v>24.803034</v>
      </c>
      <c r="Y14">
        <v>26.376541</v>
      </c>
      <c r="Z14">
        <v>27.744616000000001</v>
      </c>
      <c r="AA14">
        <v>28.984044999999998</v>
      </c>
      <c r="AB14">
        <v>30.258922999999999</v>
      </c>
      <c r="AC14">
        <v>31.426929000000001</v>
      </c>
      <c r="AD14">
        <v>32.444077</v>
      </c>
      <c r="AE14">
        <v>33.849648000000002</v>
      </c>
      <c r="AF14">
        <v>35.061763999999997</v>
      </c>
      <c r="AG14">
        <v>36.077728</v>
      </c>
      <c r="AH14">
        <v>37.435862999999998</v>
      </c>
      <c r="AI14">
        <v>38.302933000000003</v>
      </c>
      <c r="AJ14" s="22">
        <v>0.16300000000000001</v>
      </c>
    </row>
    <row r="15" spans="1:36" x14ac:dyDescent="0.25">
      <c r="A15" t="s">
        <v>200</v>
      </c>
      <c r="B15" t="s">
        <v>2899</v>
      </c>
      <c r="C15" t="s">
        <v>2900</v>
      </c>
      <c r="D15" t="s">
        <v>1250</v>
      </c>
      <c r="F15">
        <v>17.607927</v>
      </c>
      <c r="G15">
        <v>17.465931000000001</v>
      </c>
      <c r="H15">
        <v>19.113347999999998</v>
      </c>
      <c r="I15">
        <v>20.395311</v>
      </c>
      <c r="J15">
        <v>21.123156000000002</v>
      </c>
      <c r="K15">
        <v>22.121824</v>
      </c>
      <c r="L15">
        <v>23.119599999999998</v>
      </c>
      <c r="M15">
        <v>24.490559000000001</v>
      </c>
      <c r="N15">
        <v>25.814053999999999</v>
      </c>
      <c r="O15">
        <v>27.108419000000001</v>
      </c>
      <c r="P15">
        <v>28.327047</v>
      </c>
      <c r="Q15">
        <v>30.270078999999999</v>
      </c>
      <c r="R15">
        <v>32.076397</v>
      </c>
      <c r="S15">
        <v>32.924427000000001</v>
      </c>
      <c r="T15">
        <v>33.71463</v>
      </c>
      <c r="U15">
        <v>34.802062999999997</v>
      </c>
      <c r="V15">
        <v>36.203094</v>
      </c>
      <c r="W15">
        <v>37.973621000000001</v>
      </c>
      <c r="X15">
        <v>39.770671999999998</v>
      </c>
      <c r="Y15">
        <v>41.653137000000001</v>
      </c>
      <c r="Z15">
        <v>43.207901</v>
      </c>
      <c r="AA15">
        <v>44.566479000000001</v>
      </c>
      <c r="AB15">
        <v>45.984927999999996</v>
      </c>
      <c r="AC15">
        <v>47.247172999999997</v>
      </c>
      <c r="AD15">
        <v>48.292065000000001</v>
      </c>
      <c r="AE15">
        <v>49.920363999999999</v>
      </c>
      <c r="AF15">
        <v>51.265613999999999</v>
      </c>
      <c r="AG15">
        <v>52.330745999999998</v>
      </c>
      <c r="AH15">
        <v>53.896732</v>
      </c>
      <c r="AI15">
        <v>54.760604999999998</v>
      </c>
      <c r="AJ15" s="22">
        <v>0.04</v>
      </c>
    </row>
    <row r="16" spans="1:36" x14ac:dyDescent="0.25">
      <c r="A16" t="s">
        <v>2216</v>
      </c>
      <c r="B16" t="s">
        <v>2901</v>
      </c>
      <c r="C16" t="s">
        <v>2902</v>
      </c>
      <c r="D16" t="s">
        <v>1250</v>
      </c>
      <c r="F16">
        <v>2.6920269999999999</v>
      </c>
      <c r="G16">
        <v>2.6212580000000001</v>
      </c>
      <c r="H16">
        <v>2.827887</v>
      </c>
      <c r="I16">
        <v>2.983355</v>
      </c>
      <c r="J16">
        <v>3.061226</v>
      </c>
      <c r="K16">
        <v>3.1809430000000001</v>
      </c>
      <c r="L16">
        <v>3.3021050000000001</v>
      </c>
      <c r="M16">
        <v>3.4773679999999998</v>
      </c>
      <c r="N16">
        <v>3.6462110000000001</v>
      </c>
      <c r="O16">
        <v>3.8108620000000002</v>
      </c>
      <c r="P16">
        <v>3.9651839999999998</v>
      </c>
      <c r="Q16">
        <v>4.2218540000000004</v>
      </c>
      <c r="R16">
        <v>4.4580339999999996</v>
      </c>
      <c r="S16">
        <v>4.5609630000000001</v>
      </c>
      <c r="T16">
        <v>4.6566780000000003</v>
      </c>
      <c r="U16">
        <v>4.793355</v>
      </c>
      <c r="V16">
        <v>4.97309</v>
      </c>
      <c r="W16">
        <v>5.2033079999999998</v>
      </c>
      <c r="X16">
        <v>5.4370139999999996</v>
      </c>
      <c r="Y16">
        <v>5.6815660000000001</v>
      </c>
      <c r="Z16">
        <v>5.881157</v>
      </c>
      <c r="AA16">
        <v>6.0539069999999997</v>
      </c>
      <c r="AB16">
        <v>6.2345379999999997</v>
      </c>
      <c r="AC16">
        <v>6.3939219999999999</v>
      </c>
      <c r="AD16">
        <v>6.5239380000000002</v>
      </c>
      <c r="AE16">
        <v>6.7325210000000002</v>
      </c>
      <c r="AF16">
        <v>6.902692</v>
      </c>
      <c r="AG16">
        <v>7.0351970000000001</v>
      </c>
      <c r="AH16">
        <v>7.2350849999999998</v>
      </c>
      <c r="AI16">
        <v>7.3413700000000004</v>
      </c>
      <c r="AJ16" s="22">
        <v>3.5000000000000003E-2</v>
      </c>
    </row>
    <row r="17" spans="1:36" x14ac:dyDescent="0.25">
      <c r="A17" t="s">
        <v>2233</v>
      </c>
      <c r="B17" t="s">
        <v>2903</v>
      </c>
      <c r="C17" t="s">
        <v>2904</v>
      </c>
      <c r="D17" t="s">
        <v>1250</v>
      </c>
      <c r="F17">
        <v>0.62522800000000001</v>
      </c>
      <c r="G17">
        <v>0.87330300000000005</v>
      </c>
      <c r="H17">
        <v>1.1742459999999999</v>
      </c>
      <c r="I17">
        <v>1.44181</v>
      </c>
      <c r="J17">
        <v>1.6555899999999999</v>
      </c>
      <c r="K17">
        <v>1.877567</v>
      </c>
      <c r="L17">
        <v>2.0908519999999999</v>
      </c>
      <c r="M17">
        <v>2.332786</v>
      </c>
      <c r="N17">
        <v>2.567469</v>
      </c>
      <c r="O17">
        <v>2.7966340000000001</v>
      </c>
      <c r="P17">
        <v>3.0153409999999998</v>
      </c>
      <c r="Q17">
        <v>3.3110840000000001</v>
      </c>
      <c r="R17">
        <v>3.5930230000000001</v>
      </c>
      <c r="S17">
        <v>3.7660070000000001</v>
      </c>
      <c r="T17">
        <v>3.9288479999999999</v>
      </c>
      <c r="U17">
        <v>4.123386</v>
      </c>
      <c r="V17">
        <v>4.3536349999999997</v>
      </c>
      <c r="W17">
        <v>4.6281889999999999</v>
      </c>
      <c r="X17">
        <v>4.906593</v>
      </c>
      <c r="Y17">
        <v>5.1957630000000004</v>
      </c>
      <c r="Z17">
        <v>5.4441920000000001</v>
      </c>
      <c r="AA17">
        <v>5.6673359999999997</v>
      </c>
      <c r="AB17">
        <v>5.8972810000000004</v>
      </c>
      <c r="AC17">
        <v>6.1064470000000002</v>
      </c>
      <c r="AD17">
        <v>6.2864979999999999</v>
      </c>
      <c r="AE17">
        <v>6.5416819999999998</v>
      </c>
      <c r="AF17">
        <v>6.759315</v>
      </c>
      <c r="AG17">
        <v>6.9392870000000002</v>
      </c>
      <c r="AH17">
        <v>7.1852</v>
      </c>
      <c r="AI17">
        <v>7.3375190000000003</v>
      </c>
      <c r="AJ17" s="22">
        <v>8.8999999999999996E-2</v>
      </c>
    </row>
    <row r="18" spans="1:36" x14ac:dyDescent="0.25">
      <c r="A18" t="s">
        <v>271</v>
      </c>
      <c r="B18" t="s">
        <v>2905</v>
      </c>
      <c r="C18" t="s">
        <v>2906</v>
      </c>
      <c r="D18" t="s">
        <v>1250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2907</v>
      </c>
      <c r="C19" t="s">
        <v>2908</v>
      </c>
      <c r="D19" t="s">
        <v>1250</v>
      </c>
      <c r="F19">
        <v>34.409770999999999</v>
      </c>
      <c r="G19">
        <v>31.24118</v>
      </c>
      <c r="H19">
        <v>31.772614000000001</v>
      </c>
      <c r="I19">
        <v>31.827850000000002</v>
      </c>
      <c r="J19">
        <v>31.209752999999999</v>
      </c>
      <c r="K19">
        <v>31.157005000000002</v>
      </c>
      <c r="L19">
        <v>31.207079</v>
      </c>
      <c r="M19">
        <v>31.822258000000001</v>
      </c>
      <c r="N19">
        <v>32.407597000000003</v>
      </c>
      <c r="O19">
        <v>32.985774999999997</v>
      </c>
      <c r="P19">
        <v>33.496861000000003</v>
      </c>
      <c r="Q19">
        <v>34.863971999999997</v>
      </c>
      <c r="R19">
        <v>36.060389999999998</v>
      </c>
      <c r="S19">
        <v>36.19294</v>
      </c>
      <c r="T19">
        <v>36.297553999999998</v>
      </c>
      <c r="U19">
        <v>36.748009000000003</v>
      </c>
      <c r="V19">
        <v>37.540084999999998</v>
      </c>
      <c r="W19">
        <v>38.712395000000001</v>
      </c>
      <c r="X19">
        <v>39.902836000000001</v>
      </c>
      <c r="Y19">
        <v>41.168297000000003</v>
      </c>
      <c r="Z19">
        <v>42.104275000000001</v>
      </c>
      <c r="AA19">
        <v>42.850906000000002</v>
      </c>
      <c r="AB19">
        <v>43.658188000000003</v>
      </c>
      <c r="AC19">
        <v>44.321280999999999</v>
      </c>
      <c r="AD19">
        <v>44.788311</v>
      </c>
      <c r="AE19">
        <v>45.799500000000002</v>
      </c>
      <c r="AF19">
        <v>46.550888</v>
      </c>
      <c r="AG19">
        <v>47.053299000000003</v>
      </c>
      <c r="AH19">
        <v>48.009315000000001</v>
      </c>
      <c r="AI19">
        <v>48.345874999999999</v>
      </c>
      <c r="AJ19" s="22">
        <v>1.2E-2</v>
      </c>
    </row>
    <row r="20" spans="1:36" x14ac:dyDescent="0.25">
      <c r="A20" t="s">
        <v>275</v>
      </c>
      <c r="B20" t="s">
        <v>2909</v>
      </c>
      <c r="C20" t="s">
        <v>2910</v>
      </c>
      <c r="D20" t="s">
        <v>1250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t="s">
        <v>11</v>
      </c>
    </row>
    <row r="21" spans="1:36" x14ac:dyDescent="0.25">
      <c r="A21" t="s">
        <v>277</v>
      </c>
      <c r="B21" t="s">
        <v>2911</v>
      </c>
      <c r="C21" t="s">
        <v>2912</v>
      </c>
      <c r="D21" t="s">
        <v>1250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t="s">
        <v>11</v>
      </c>
    </row>
    <row r="22" spans="1:36" x14ac:dyDescent="0.25">
      <c r="A22" t="s">
        <v>279</v>
      </c>
      <c r="B22" t="s">
        <v>2913</v>
      </c>
      <c r="C22" t="s">
        <v>2914</v>
      </c>
      <c r="D22" t="s">
        <v>1250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t="s">
        <v>11</v>
      </c>
    </row>
    <row r="23" spans="1:36" x14ac:dyDescent="0.25">
      <c r="A23" t="s">
        <v>281</v>
      </c>
      <c r="B23" t="s">
        <v>2915</v>
      </c>
      <c r="C23" t="s">
        <v>2916</v>
      </c>
      <c r="D23" t="s">
        <v>1250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t="s">
        <v>11</v>
      </c>
    </row>
    <row r="24" spans="1:36" x14ac:dyDescent="0.25">
      <c r="A24" t="s">
        <v>20</v>
      </c>
      <c r="B24" t="s">
        <v>2917</v>
      </c>
      <c r="C24" t="s">
        <v>2918</v>
      </c>
      <c r="D24" t="s">
        <v>1250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2919</v>
      </c>
      <c r="C25" t="s">
        <v>2920</v>
      </c>
      <c r="D25" t="s">
        <v>1250</v>
      </c>
      <c r="F25">
        <v>8.0359999999999997E-3</v>
      </c>
      <c r="G25">
        <v>5.1959999999999999E-2</v>
      </c>
      <c r="H25">
        <v>9.5070000000000002E-2</v>
      </c>
      <c r="I25">
        <v>0.13475699999999999</v>
      </c>
      <c r="J25">
        <v>0.16830700000000001</v>
      </c>
      <c r="K25">
        <v>0.201683</v>
      </c>
      <c r="L25">
        <v>0.23349200000000001</v>
      </c>
      <c r="M25">
        <v>0.268094</v>
      </c>
      <c r="N25">
        <v>0.30162699999999998</v>
      </c>
      <c r="O25">
        <v>0.33415600000000001</v>
      </c>
      <c r="P25">
        <v>0.36526500000000001</v>
      </c>
      <c r="Q25">
        <v>0.40613199999999999</v>
      </c>
      <c r="R25">
        <v>0.44486599999999998</v>
      </c>
      <c r="S25">
        <v>0.469918</v>
      </c>
      <c r="T25">
        <v>0.49360599999999999</v>
      </c>
      <c r="U25">
        <v>0.52093999999999996</v>
      </c>
      <c r="V25">
        <v>0.55260399999999998</v>
      </c>
      <c r="W25">
        <v>0.58980600000000005</v>
      </c>
      <c r="X25">
        <v>0.62752799999999997</v>
      </c>
      <c r="Y25">
        <v>0.66640900000000003</v>
      </c>
      <c r="Z25">
        <v>0.70001199999999997</v>
      </c>
      <c r="AA25">
        <v>0.73027699999999995</v>
      </c>
      <c r="AB25">
        <v>0.76127500000000003</v>
      </c>
      <c r="AC25">
        <v>0.78950699999999996</v>
      </c>
      <c r="AD25">
        <v>0.81389599999999995</v>
      </c>
      <c r="AE25">
        <v>0.84787199999999996</v>
      </c>
      <c r="AF25">
        <v>0.87687599999999999</v>
      </c>
      <c r="AG25">
        <v>0.90094600000000002</v>
      </c>
      <c r="AH25">
        <v>0.93355500000000002</v>
      </c>
      <c r="AI25">
        <v>0.95419299999999996</v>
      </c>
      <c r="AJ25" s="22">
        <v>0.17899999999999999</v>
      </c>
    </row>
    <row r="26" spans="1:36" x14ac:dyDescent="0.25">
      <c r="A26" t="s">
        <v>285</v>
      </c>
      <c r="B26" t="s">
        <v>2921</v>
      </c>
      <c r="C26" t="s">
        <v>2922</v>
      </c>
      <c r="D26" t="s">
        <v>1250</v>
      </c>
      <c r="F26">
        <v>84.173682999999997</v>
      </c>
      <c r="G26">
        <v>79.223952999999995</v>
      </c>
      <c r="H26">
        <v>83.220626999999993</v>
      </c>
      <c r="I26">
        <v>85.811774999999997</v>
      </c>
      <c r="J26">
        <v>86.381737000000001</v>
      </c>
      <c r="K26">
        <v>88.328406999999999</v>
      </c>
      <c r="L26">
        <v>90.436301999999998</v>
      </c>
      <c r="M26">
        <v>94.103897000000003</v>
      </c>
      <c r="N26">
        <v>97.641578999999993</v>
      </c>
      <c r="O26">
        <v>101.12421399999999</v>
      </c>
      <c r="P26">
        <v>104.35655199999999</v>
      </c>
      <c r="Q26">
        <v>110.230553</v>
      </c>
      <c r="R26">
        <v>115.615685</v>
      </c>
      <c r="S26">
        <v>117.56675</v>
      </c>
      <c r="T26">
        <v>119.353661</v>
      </c>
      <c r="U26">
        <v>122.232491</v>
      </c>
      <c r="V26">
        <v>126.227287</v>
      </c>
      <c r="W26">
        <v>131.505157</v>
      </c>
      <c r="X26">
        <v>136.85931400000001</v>
      </c>
      <c r="Y26">
        <v>142.49494899999999</v>
      </c>
      <c r="Z26">
        <v>146.999573</v>
      </c>
      <c r="AA26">
        <v>150.837143</v>
      </c>
      <c r="AB26">
        <v>154.88034099999999</v>
      </c>
      <c r="AC26">
        <v>158.40083300000001</v>
      </c>
      <c r="AD26">
        <v>161.20114100000001</v>
      </c>
      <c r="AE26">
        <v>165.951752</v>
      </c>
      <c r="AF26">
        <v>169.759445</v>
      </c>
      <c r="AG26">
        <v>172.644699</v>
      </c>
      <c r="AH26">
        <v>177.18457000000001</v>
      </c>
      <c r="AI26">
        <v>179.23760999999999</v>
      </c>
      <c r="AJ26" s="22">
        <v>2.5999999999999999E-2</v>
      </c>
    </row>
    <row r="27" spans="1:36" x14ac:dyDescent="0.25">
      <c r="A27" t="s">
        <v>1350</v>
      </c>
      <c r="B27" t="s">
        <v>2923</v>
      </c>
      <c r="C27" t="s">
        <v>2924</v>
      </c>
      <c r="D27" t="s">
        <v>540</v>
      </c>
      <c r="F27">
        <v>9.8998919999999995</v>
      </c>
      <c r="G27">
        <v>10.719246</v>
      </c>
      <c r="H27">
        <v>11.528178</v>
      </c>
      <c r="I27">
        <v>12.337263999999999</v>
      </c>
      <c r="J27">
        <v>13.142279</v>
      </c>
      <c r="K27">
        <v>13.943085</v>
      </c>
      <c r="L27">
        <v>14.74145</v>
      </c>
      <c r="M27">
        <v>15.537959000000001</v>
      </c>
      <c r="N27">
        <v>16.333356999999999</v>
      </c>
      <c r="O27">
        <v>17.126873</v>
      </c>
      <c r="P27">
        <v>17.920535999999998</v>
      </c>
      <c r="Q27">
        <v>18.716991</v>
      </c>
      <c r="R27">
        <v>19.510442999999999</v>
      </c>
      <c r="S27">
        <v>20.303688000000001</v>
      </c>
      <c r="T27">
        <v>21.097608999999999</v>
      </c>
      <c r="U27">
        <v>21.890927999999999</v>
      </c>
      <c r="V27">
        <v>22.684204000000001</v>
      </c>
      <c r="W27">
        <v>23.477658999999999</v>
      </c>
      <c r="X27">
        <v>24.271592999999999</v>
      </c>
      <c r="Y27">
        <v>25.065269000000001</v>
      </c>
      <c r="Z27">
        <v>25.859255000000001</v>
      </c>
      <c r="AA27">
        <v>26.65354</v>
      </c>
      <c r="AB27">
        <v>27.447975</v>
      </c>
      <c r="AC27">
        <v>28.242705999999998</v>
      </c>
      <c r="AD27">
        <v>29.037735000000001</v>
      </c>
      <c r="AE27">
        <v>29.832920000000001</v>
      </c>
      <c r="AF27">
        <v>30.628395000000001</v>
      </c>
      <c r="AG27">
        <v>31.424178999999999</v>
      </c>
      <c r="AH27">
        <v>32.220295</v>
      </c>
      <c r="AI27">
        <v>32.983024999999998</v>
      </c>
      <c r="AJ27" s="22">
        <v>4.2000000000000003E-2</v>
      </c>
    </row>
    <row r="28" spans="1:36" x14ac:dyDescent="0.25">
      <c r="A28" t="s">
        <v>1347</v>
      </c>
      <c r="B28" t="s">
        <v>2925</v>
      </c>
      <c r="C28" t="s">
        <v>2926</v>
      </c>
      <c r="D28" t="s">
        <v>1250</v>
      </c>
      <c r="F28">
        <v>850.24853499999995</v>
      </c>
      <c r="G28">
        <v>739.08142099999998</v>
      </c>
      <c r="H28">
        <v>721.88879399999996</v>
      </c>
      <c r="I28">
        <v>695.54949999999997</v>
      </c>
      <c r="J28">
        <v>657.28125</v>
      </c>
      <c r="K28">
        <v>633.49255400000004</v>
      </c>
      <c r="L28">
        <v>613.48303199999998</v>
      </c>
      <c r="M28">
        <v>605.638733</v>
      </c>
      <c r="N28">
        <v>597.80474900000002</v>
      </c>
      <c r="O28">
        <v>590.44177200000001</v>
      </c>
      <c r="P28">
        <v>582.32940699999995</v>
      </c>
      <c r="Q28">
        <v>588.93310499999995</v>
      </c>
      <c r="R28">
        <v>592.58355700000004</v>
      </c>
      <c r="S28">
        <v>579.04132100000004</v>
      </c>
      <c r="T28">
        <v>565.72125200000005</v>
      </c>
      <c r="U28">
        <v>558.370544</v>
      </c>
      <c r="V28">
        <v>556.45452899999998</v>
      </c>
      <c r="W28">
        <v>560.12890600000003</v>
      </c>
      <c r="X28">
        <v>563.86621100000002</v>
      </c>
      <c r="Y28">
        <v>568.495544</v>
      </c>
      <c r="Z28">
        <v>568.46020499999997</v>
      </c>
      <c r="AA28">
        <v>565.91784700000005</v>
      </c>
      <c r="AB28">
        <v>564.26873799999998</v>
      </c>
      <c r="AC28">
        <v>560.85571300000004</v>
      </c>
      <c r="AD28">
        <v>555.14367700000003</v>
      </c>
      <c r="AE28">
        <v>556.27056900000002</v>
      </c>
      <c r="AF28">
        <v>554.25512700000002</v>
      </c>
      <c r="AG28">
        <v>549.40081799999996</v>
      </c>
      <c r="AH28">
        <v>549.91601600000001</v>
      </c>
      <c r="AI28">
        <v>543.42382799999996</v>
      </c>
      <c r="AJ28" s="22">
        <v>-1.4999999999999999E-2</v>
      </c>
    </row>
    <row r="29" spans="1:36" x14ac:dyDescent="0.25">
      <c r="A29" t="s">
        <v>1344</v>
      </c>
      <c r="C29" t="s">
        <v>2927</v>
      </c>
    </row>
    <row r="30" spans="1:36" x14ac:dyDescent="0.25">
      <c r="A30" t="s">
        <v>289</v>
      </c>
      <c r="C30" t="s">
        <v>2928</v>
      </c>
    </row>
    <row r="31" spans="1:36" x14ac:dyDescent="0.25">
      <c r="A31" t="s">
        <v>257</v>
      </c>
      <c r="B31" t="s">
        <v>2929</v>
      </c>
      <c r="C31" t="s">
        <v>2930</v>
      </c>
      <c r="D31" t="s">
        <v>1250</v>
      </c>
      <c r="F31">
        <v>1532.0694579999999</v>
      </c>
      <c r="G31">
        <v>1431.589111</v>
      </c>
      <c r="H31">
        <v>1470.6988530000001</v>
      </c>
      <c r="I31">
        <v>1507.98938</v>
      </c>
      <c r="J31">
        <v>1506.522827</v>
      </c>
      <c r="K31">
        <v>1503.361206</v>
      </c>
      <c r="L31">
        <v>1481.6733400000001</v>
      </c>
      <c r="M31">
        <v>1473.9677730000001</v>
      </c>
      <c r="N31">
        <v>1466.3314210000001</v>
      </c>
      <c r="O31">
        <v>1446.932495</v>
      </c>
      <c r="P31">
        <v>1431.1551509999999</v>
      </c>
      <c r="Q31">
        <v>1424.0119629999999</v>
      </c>
      <c r="R31">
        <v>1421.7098390000001</v>
      </c>
      <c r="S31">
        <v>1385.870361</v>
      </c>
      <c r="T31">
        <v>1351.897217</v>
      </c>
      <c r="U31">
        <v>1335.1024170000001</v>
      </c>
      <c r="V31">
        <v>1330.6707759999999</v>
      </c>
      <c r="W31">
        <v>1338.204712</v>
      </c>
      <c r="X31">
        <v>1353.763672</v>
      </c>
      <c r="Y31">
        <v>1359.8774410000001</v>
      </c>
      <c r="Z31">
        <v>1356.809448</v>
      </c>
      <c r="AA31">
        <v>1347.3538820000001</v>
      </c>
      <c r="AB31">
        <v>1336.7856449999999</v>
      </c>
      <c r="AC31">
        <v>1325.7889399999999</v>
      </c>
      <c r="AD31">
        <v>1312.172241</v>
      </c>
      <c r="AE31">
        <v>1313.1861570000001</v>
      </c>
      <c r="AF31">
        <v>1309.644775</v>
      </c>
      <c r="AG31">
        <v>1301.867432</v>
      </c>
      <c r="AH31">
        <v>1306.3248289999999</v>
      </c>
      <c r="AI31">
        <v>1304.9160159999999</v>
      </c>
      <c r="AJ31" s="22">
        <v>-6.0000000000000001E-3</v>
      </c>
    </row>
    <row r="32" spans="1:36" x14ac:dyDescent="0.25">
      <c r="A32" t="s">
        <v>259</v>
      </c>
      <c r="B32" t="s">
        <v>2931</v>
      </c>
      <c r="C32" t="s">
        <v>2932</v>
      </c>
      <c r="D32" t="s">
        <v>1250</v>
      </c>
      <c r="F32">
        <v>7.034E-2</v>
      </c>
      <c r="G32">
        <v>6.6447000000000006E-2</v>
      </c>
      <c r="H32">
        <v>6.8848999999999994E-2</v>
      </c>
      <c r="I32">
        <v>7.1170999999999998E-2</v>
      </c>
      <c r="J32">
        <v>7.1617E-2</v>
      </c>
      <c r="K32">
        <v>7.1930999999999995E-2</v>
      </c>
      <c r="L32">
        <v>7.1329000000000004E-2</v>
      </c>
      <c r="M32">
        <v>7.1381E-2</v>
      </c>
      <c r="N32">
        <v>7.1429000000000006E-2</v>
      </c>
      <c r="O32">
        <v>7.0898000000000003E-2</v>
      </c>
      <c r="P32">
        <v>7.0540000000000005E-2</v>
      </c>
      <c r="Q32">
        <v>7.0638999999999993E-2</v>
      </c>
      <c r="R32">
        <v>7.0946999999999996E-2</v>
      </c>
      <c r="S32">
        <v>6.9563E-2</v>
      </c>
      <c r="T32">
        <v>6.8262000000000003E-2</v>
      </c>
      <c r="U32">
        <v>6.7811999999999997E-2</v>
      </c>
      <c r="V32">
        <v>6.7987000000000006E-2</v>
      </c>
      <c r="W32">
        <v>6.8777000000000005E-2</v>
      </c>
      <c r="X32">
        <v>6.9990999999999998E-2</v>
      </c>
      <c r="Y32">
        <v>7.0725999999999997E-2</v>
      </c>
      <c r="Z32">
        <v>7.0983000000000004E-2</v>
      </c>
      <c r="AA32">
        <v>7.0907999999999999E-2</v>
      </c>
      <c r="AB32">
        <v>7.0772000000000002E-2</v>
      </c>
      <c r="AC32">
        <v>7.0610999999999993E-2</v>
      </c>
      <c r="AD32">
        <v>7.0311999999999999E-2</v>
      </c>
      <c r="AE32">
        <v>7.0799000000000001E-2</v>
      </c>
      <c r="AF32">
        <v>7.1046999999999999E-2</v>
      </c>
      <c r="AG32">
        <v>7.1063000000000001E-2</v>
      </c>
      <c r="AH32">
        <v>7.1742E-2</v>
      </c>
      <c r="AI32">
        <v>7.2100999999999998E-2</v>
      </c>
      <c r="AJ32" s="22">
        <v>1E-3</v>
      </c>
    </row>
    <row r="33" spans="1:36" x14ac:dyDescent="0.25">
      <c r="A33" t="s">
        <v>292</v>
      </c>
      <c r="B33" t="s">
        <v>2933</v>
      </c>
      <c r="C33" t="s">
        <v>2934</v>
      </c>
      <c r="D33" t="s">
        <v>1250</v>
      </c>
      <c r="F33">
        <v>1532.1397710000001</v>
      </c>
      <c r="G33">
        <v>1431.655518</v>
      </c>
      <c r="H33">
        <v>1470.7677000000001</v>
      </c>
      <c r="I33">
        <v>1508.060547</v>
      </c>
      <c r="J33">
        <v>1506.594482</v>
      </c>
      <c r="K33">
        <v>1503.4331050000001</v>
      </c>
      <c r="L33">
        <v>1481.744629</v>
      </c>
      <c r="M33">
        <v>1474.0391850000001</v>
      </c>
      <c r="N33">
        <v>1466.402832</v>
      </c>
      <c r="O33">
        <v>1447.003418</v>
      </c>
      <c r="P33">
        <v>1431.2257079999999</v>
      </c>
      <c r="Q33">
        <v>1424.0826420000001</v>
      </c>
      <c r="R33">
        <v>1421.7807620000001</v>
      </c>
      <c r="S33">
        <v>1385.9399410000001</v>
      </c>
      <c r="T33">
        <v>1351.9654539999999</v>
      </c>
      <c r="U33">
        <v>1335.170288</v>
      </c>
      <c r="V33">
        <v>1330.7387699999999</v>
      </c>
      <c r="W33">
        <v>1338.2734379999999</v>
      </c>
      <c r="X33">
        <v>1353.8336179999999</v>
      </c>
      <c r="Y33">
        <v>1359.94812</v>
      </c>
      <c r="Z33">
        <v>1356.880371</v>
      </c>
      <c r="AA33">
        <v>1347.4248050000001</v>
      </c>
      <c r="AB33">
        <v>1336.8564449999999</v>
      </c>
      <c r="AC33">
        <v>1325.8594969999999</v>
      </c>
      <c r="AD33">
        <v>1312.2425539999999</v>
      </c>
      <c r="AE33">
        <v>1313.2569579999999</v>
      </c>
      <c r="AF33">
        <v>1309.7158199999999</v>
      </c>
      <c r="AG33">
        <v>1301.9384769999999</v>
      </c>
      <c r="AH33">
        <v>1306.396606</v>
      </c>
      <c r="AI33">
        <v>1304.988159</v>
      </c>
      <c r="AJ33" s="22">
        <v>-6.0000000000000001E-3</v>
      </c>
    </row>
    <row r="34" spans="1:36" x14ac:dyDescent="0.25">
      <c r="A34" t="s">
        <v>294</v>
      </c>
      <c r="C34" t="s">
        <v>2935</v>
      </c>
    </row>
    <row r="35" spans="1:36" x14ac:dyDescent="0.25">
      <c r="A35" t="s">
        <v>264</v>
      </c>
      <c r="B35" t="s">
        <v>2936</v>
      </c>
      <c r="C35" t="s">
        <v>2937</v>
      </c>
      <c r="D35" t="s">
        <v>1250</v>
      </c>
      <c r="F35">
        <v>159.00843800000001</v>
      </c>
      <c r="G35">
        <v>150.135818</v>
      </c>
      <c r="H35">
        <v>155.51443499999999</v>
      </c>
      <c r="I35">
        <v>160.71369899999999</v>
      </c>
      <c r="J35">
        <v>161.68434099999999</v>
      </c>
      <c r="K35">
        <v>162.366806</v>
      </c>
      <c r="L35">
        <v>160.98474100000001</v>
      </c>
      <c r="M35">
        <v>161.08197000000001</v>
      </c>
      <c r="N35">
        <v>161.172211</v>
      </c>
      <c r="O35">
        <v>159.95611600000001</v>
      </c>
      <c r="P35">
        <v>159.129852</v>
      </c>
      <c r="Q35">
        <v>159.32513399999999</v>
      </c>
      <c r="R35">
        <v>160.00018299999999</v>
      </c>
      <c r="S35">
        <v>156.863449</v>
      </c>
      <c r="T35">
        <v>153.91085799999999</v>
      </c>
      <c r="U35">
        <v>152.87943999999999</v>
      </c>
      <c r="V35">
        <v>153.25846899999999</v>
      </c>
      <c r="W35">
        <v>155.02282700000001</v>
      </c>
      <c r="X35">
        <v>157.74185199999999</v>
      </c>
      <c r="Y35">
        <v>159.38119499999999</v>
      </c>
      <c r="Z35">
        <v>159.94544999999999</v>
      </c>
      <c r="AA35">
        <v>159.760727</v>
      </c>
      <c r="AB35">
        <v>159.437637</v>
      </c>
      <c r="AC35">
        <v>159.05978400000001</v>
      </c>
      <c r="AD35">
        <v>158.368256</v>
      </c>
      <c r="AE35">
        <v>159.44721999999999</v>
      </c>
      <c r="AF35">
        <v>159.987244</v>
      </c>
      <c r="AG35">
        <v>160.005798</v>
      </c>
      <c r="AH35">
        <v>161.51869199999999</v>
      </c>
      <c r="AI35">
        <v>162.311981</v>
      </c>
      <c r="AJ35" s="22">
        <v>1E-3</v>
      </c>
    </row>
    <row r="36" spans="1:36" x14ac:dyDescent="0.25">
      <c r="A36" t="s">
        <v>24</v>
      </c>
      <c r="B36" t="s">
        <v>2938</v>
      </c>
      <c r="C36" t="s">
        <v>2939</v>
      </c>
      <c r="D36" t="s">
        <v>1250</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2940</v>
      </c>
      <c r="C37" t="s">
        <v>2941</v>
      </c>
      <c r="D37" t="s">
        <v>1250</v>
      </c>
      <c r="F37">
        <v>0.47529500000000002</v>
      </c>
      <c r="G37">
        <v>4.5625520000000002</v>
      </c>
      <c r="H37">
        <v>8.9567910000000008</v>
      </c>
      <c r="I37">
        <v>13.600923999999999</v>
      </c>
      <c r="J37">
        <v>18.039476000000001</v>
      </c>
      <c r="K37">
        <v>22.483076000000001</v>
      </c>
      <c r="L37">
        <v>26.614363000000001</v>
      </c>
      <c r="M37">
        <v>30.947538000000002</v>
      </c>
      <c r="N37">
        <v>35.275134999999999</v>
      </c>
      <c r="O37">
        <v>39.276629999999997</v>
      </c>
      <c r="P37">
        <v>43.307578999999997</v>
      </c>
      <c r="Q37">
        <v>47.568694999999998</v>
      </c>
      <c r="R37">
        <v>52.002074999999998</v>
      </c>
      <c r="S37">
        <v>55.127583000000001</v>
      </c>
      <c r="T37">
        <v>58.143501000000001</v>
      </c>
      <c r="U37">
        <v>61.773719999999997</v>
      </c>
      <c r="V37">
        <v>65.946892000000005</v>
      </c>
      <c r="W37">
        <v>70.764129999999994</v>
      </c>
      <c r="X37">
        <v>76.124397000000002</v>
      </c>
      <c r="Y37">
        <v>81.068900999999997</v>
      </c>
      <c r="Z37">
        <v>85.519340999999997</v>
      </c>
      <c r="AA37">
        <v>89.568107999999995</v>
      </c>
      <c r="AB37">
        <v>93.517669999999995</v>
      </c>
      <c r="AC37">
        <v>97.406402999999997</v>
      </c>
      <c r="AD37">
        <v>101.060745</v>
      </c>
      <c r="AE37">
        <v>105.84232299999999</v>
      </c>
      <c r="AF37">
        <v>110.293434</v>
      </c>
      <c r="AG37">
        <v>114.392647</v>
      </c>
      <c r="AH37">
        <v>119.601067</v>
      </c>
      <c r="AI37">
        <v>124.331017</v>
      </c>
      <c r="AJ37" s="22">
        <v>0.21199999999999999</v>
      </c>
    </row>
    <row r="38" spans="1:36" x14ac:dyDescent="0.25">
      <c r="A38" t="s">
        <v>200</v>
      </c>
      <c r="B38" t="s">
        <v>2942</v>
      </c>
      <c r="C38" t="s">
        <v>2943</v>
      </c>
      <c r="D38" t="s">
        <v>1250</v>
      </c>
      <c r="F38">
        <v>1.2863979999999999</v>
      </c>
      <c r="G38">
        <v>1.7847420000000001</v>
      </c>
      <c r="H38">
        <v>2.4401449999999998</v>
      </c>
      <c r="I38">
        <v>3.1304569999999998</v>
      </c>
      <c r="J38">
        <v>3.7618469999999999</v>
      </c>
      <c r="K38">
        <v>4.3933920000000004</v>
      </c>
      <c r="L38">
        <v>4.9661989999999996</v>
      </c>
      <c r="M38">
        <v>5.5791199999999996</v>
      </c>
      <c r="N38">
        <v>6.1915089999999999</v>
      </c>
      <c r="O38">
        <v>6.7482470000000001</v>
      </c>
      <c r="P38">
        <v>7.3121900000000002</v>
      </c>
      <c r="Q38">
        <v>7.9156360000000001</v>
      </c>
      <c r="R38">
        <v>8.5479289999999999</v>
      </c>
      <c r="S38">
        <v>8.9671780000000005</v>
      </c>
      <c r="T38">
        <v>9.3722949999999994</v>
      </c>
      <c r="U38">
        <v>9.8788289999999996</v>
      </c>
      <c r="V38">
        <v>10.472823</v>
      </c>
      <c r="W38">
        <v>11.168438999999999</v>
      </c>
      <c r="X38">
        <v>11.948179</v>
      </c>
      <c r="Y38">
        <v>12.661205000000001</v>
      </c>
      <c r="Z38">
        <v>13.296535</v>
      </c>
      <c r="AA38">
        <v>13.869541</v>
      </c>
      <c r="AB38">
        <v>14.427606000000001</v>
      </c>
      <c r="AC38">
        <v>14.976755000000001</v>
      </c>
      <c r="AD38">
        <v>15.490432</v>
      </c>
      <c r="AE38">
        <v>16.177021</v>
      </c>
      <c r="AF38">
        <v>16.81287</v>
      </c>
      <c r="AG38">
        <v>17.395157000000001</v>
      </c>
      <c r="AH38">
        <v>18.145948000000001</v>
      </c>
      <c r="AI38">
        <v>18.823827999999999</v>
      </c>
      <c r="AJ38" s="22">
        <v>9.7000000000000003E-2</v>
      </c>
    </row>
    <row r="39" spans="1:36" x14ac:dyDescent="0.25">
      <c r="A39" t="s">
        <v>2216</v>
      </c>
      <c r="B39" t="s">
        <v>2944</v>
      </c>
      <c r="C39" t="s">
        <v>2945</v>
      </c>
      <c r="D39" t="s">
        <v>1250</v>
      </c>
      <c r="F39">
        <v>5.520238</v>
      </c>
      <c r="G39">
        <v>5.3236460000000001</v>
      </c>
      <c r="H39">
        <v>5.6476350000000002</v>
      </c>
      <c r="I39">
        <v>5.9764470000000003</v>
      </c>
      <c r="J39">
        <v>6.160539</v>
      </c>
      <c r="K39">
        <v>6.3411619999999997</v>
      </c>
      <c r="L39">
        <v>6.4431989999999999</v>
      </c>
      <c r="M39">
        <v>6.6043659999999997</v>
      </c>
      <c r="N39">
        <v>6.7656239999999999</v>
      </c>
      <c r="O39">
        <v>6.8706110000000002</v>
      </c>
      <c r="P39">
        <v>6.9894499999999997</v>
      </c>
      <c r="Q39">
        <v>7.1466770000000004</v>
      </c>
      <c r="R39">
        <v>7.3303560000000001</v>
      </c>
      <c r="S39">
        <v>7.3380039999999997</v>
      </c>
      <c r="T39">
        <v>7.346984</v>
      </c>
      <c r="U39">
        <v>7.4439859999999998</v>
      </c>
      <c r="V39">
        <v>7.6084259999999997</v>
      </c>
      <c r="W39">
        <v>7.8433640000000002</v>
      </c>
      <c r="X39">
        <v>8.1302090000000007</v>
      </c>
      <c r="Y39">
        <v>8.3651520000000001</v>
      </c>
      <c r="Z39">
        <v>8.5460370000000001</v>
      </c>
      <c r="AA39">
        <v>8.6863849999999996</v>
      </c>
      <c r="AB39">
        <v>8.8183009999999999</v>
      </c>
      <c r="AC39">
        <v>8.9457520000000006</v>
      </c>
      <c r="AD39">
        <v>9.0531520000000008</v>
      </c>
      <c r="AE39">
        <v>9.2610919999999997</v>
      </c>
      <c r="AF39">
        <v>9.4379369999999998</v>
      </c>
      <c r="AG39">
        <v>9.5844059999999995</v>
      </c>
      <c r="AH39">
        <v>9.8228519999999993</v>
      </c>
      <c r="AI39">
        <v>10.019754000000001</v>
      </c>
      <c r="AJ39" s="22">
        <v>2.1000000000000001E-2</v>
      </c>
    </row>
    <row r="40" spans="1:36" x14ac:dyDescent="0.25">
      <c r="A40" t="s">
        <v>2233</v>
      </c>
      <c r="B40" t="s">
        <v>2946</v>
      </c>
      <c r="C40" t="s">
        <v>2947</v>
      </c>
      <c r="D40" t="s">
        <v>1250</v>
      </c>
      <c r="F40">
        <v>5.1244999999999999E-2</v>
      </c>
      <c r="G40">
        <v>0.420956</v>
      </c>
      <c r="H40">
        <v>0.81741399999999997</v>
      </c>
      <c r="I40">
        <v>1.2348440000000001</v>
      </c>
      <c r="J40">
        <v>1.6325529999999999</v>
      </c>
      <c r="K40">
        <v>2.0301969999999998</v>
      </c>
      <c r="L40">
        <v>2.3991790000000002</v>
      </c>
      <c r="M40">
        <v>2.7859029999999998</v>
      </c>
      <c r="N40">
        <v>3.1715970000000002</v>
      </c>
      <c r="O40">
        <v>3.5274369999999999</v>
      </c>
      <c r="P40">
        <v>3.885319</v>
      </c>
      <c r="Q40">
        <v>4.2618989999999997</v>
      </c>
      <c r="R40">
        <v>4.6543570000000001</v>
      </c>
      <c r="S40">
        <v>4.9296309999999997</v>
      </c>
      <c r="T40">
        <v>5.1944619999999997</v>
      </c>
      <c r="U40">
        <v>5.5139110000000002</v>
      </c>
      <c r="V40">
        <v>5.8812949999999997</v>
      </c>
      <c r="W40">
        <v>6.3055830000000004</v>
      </c>
      <c r="X40">
        <v>6.7775610000000004</v>
      </c>
      <c r="Y40">
        <v>7.2118710000000004</v>
      </c>
      <c r="Z40">
        <v>7.6019139999999998</v>
      </c>
      <c r="AA40">
        <v>7.9556149999999999</v>
      </c>
      <c r="AB40">
        <v>8.3000330000000009</v>
      </c>
      <c r="AC40">
        <v>8.6384709999999991</v>
      </c>
      <c r="AD40">
        <v>8.9552999999999994</v>
      </c>
      <c r="AE40">
        <v>9.3712579999999992</v>
      </c>
      <c r="AF40">
        <v>9.7569979999999994</v>
      </c>
      <c r="AG40">
        <v>10.111188</v>
      </c>
      <c r="AH40">
        <v>10.563502</v>
      </c>
      <c r="AI40">
        <v>10.973234</v>
      </c>
      <c r="AJ40" s="22">
        <v>0.20300000000000001</v>
      </c>
    </row>
    <row r="41" spans="1:36" x14ac:dyDescent="0.25">
      <c r="A41" t="s">
        <v>271</v>
      </c>
      <c r="B41" t="s">
        <v>2948</v>
      </c>
      <c r="C41" t="s">
        <v>2949</v>
      </c>
      <c r="D41" t="s">
        <v>1250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2950</v>
      </c>
      <c r="C42" t="s">
        <v>2951</v>
      </c>
      <c r="D42" t="s">
        <v>1250</v>
      </c>
      <c r="F42">
        <v>46.813301000000003</v>
      </c>
      <c r="G42">
        <v>44.627243</v>
      </c>
      <c r="H42">
        <v>46.813892000000003</v>
      </c>
      <c r="I42">
        <v>49.011944</v>
      </c>
      <c r="J42">
        <v>50.004188999999997</v>
      </c>
      <c r="K42">
        <v>50.962864000000003</v>
      </c>
      <c r="L42">
        <v>51.293765999999998</v>
      </c>
      <c r="M42">
        <v>52.102406000000002</v>
      </c>
      <c r="N42">
        <v>52.915661</v>
      </c>
      <c r="O42">
        <v>53.297122999999999</v>
      </c>
      <c r="P42">
        <v>53.797497</v>
      </c>
      <c r="Q42">
        <v>54.606620999999997</v>
      </c>
      <c r="R42">
        <v>55.615825999999998</v>
      </c>
      <c r="S42">
        <v>55.298012</v>
      </c>
      <c r="T42">
        <v>55.010441</v>
      </c>
      <c r="U42">
        <v>55.394264</v>
      </c>
      <c r="V42">
        <v>56.286217000000001</v>
      </c>
      <c r="W42">
        <v>57.699340999999997</v>
      </c>
      <c r="X42">
        <v>59.490088999999998</v>
      </c>
      <c r="Y42">
        <v>60.896487999999998</v>
      </c>
      <c r="Z42">
        <v>61.907803000000001</v>
      </c>
      <c r="AA42">
        <v>62.629967000000001</v>
      </c>
      <c r="AB42">
        <v>63.296219000000001</v>
      </c>
      <c r="AC42">
        <v>63.936508000000003</v>
      </c>
      <c r="AD42">
        <v>64.441719000000006</v>
      </c>
      <c r="AE42">
        <v>65.667488000000006</v>
      </c>
      <c r="AF42">
        <v>66.676338000000001</v>
      </c>
      <c r="AG42">
        <v>67.473029999999994</v>
      </c>
      <c r="AH42">
        <v>68.915253000000007</v>
      </c>
      <c r="AI42">
        <v>70.065323000000006</v>
      </c>
      <c r="AJ42" s="22">
        <v>1.4E-2</v>
      </c>
    </row>
    <row r="43" spans="1:36" x14ac:dyDescent="0.25">
      <c r="A43" t="s">
        <v>275</v>
      </c>
      <c r="B43" t="s">
        <v>2952</v>
      </c>
      <c r="C43" t="s">
        <v>2953</v>
      </c>
      <c r="D43" t="s">
        <v>1250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t="s">
        <v>11</v>
      </c>
    </row>
    <row r="44" spans="1:36" x14ac:dyDescent="0.25">
      <c r="A44" t="s">
        <v>277</v>
      </c>
      <c r="B44" t="s">
        <v>2954</v>
      </c>
      <c r="C44" t="s">
        <v>2955</v>
      </c>
      <c r="D44" t="s">
        <v>1250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t="s">
        <v>11</v>
      </c>
    </row>
    <row r="45" spans="1:36" x14ac:dyDescent="0.25">
      <c r="A45" t="s">
        <v>279</v>
      </c>
      <c r="B45" t="s">
        <v>2956</v>
      </c>
      <c r="C45" t="s">
        <v>2957</v>
      </c>
      <c r="D45" t="s">
        <v>1250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t="s">
        <v>11</v>
      </c>
    </row>
    <row r="46" spans="1:36" x14ac:dyDescent="0.25">
      <c r="A46" t="s">
        <v>281</v>
      </c>
      <c r="B46" t="s">
        <v>2958</v>
      </c>
      <c r="C46" t="s">
        <v>2959</v>
      </c>
      <c r="D46" t="s">
        <v>1250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20</v>
      </c>
      <c r="B47" t="s">
        <v>2960</v>
      </c>
      <c r="C47" t="s">
        <v>2961</v>
      </c>
      <c r="D47" t="s">
        <v>1250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2962</v>
      </c>
      <c r="C48" t="s">
        <v>2963</v>
      </c>
      <c r="D48" t="s">
        <v>1250</v>
      </c>
      <c r="F48">
        <v>0</v>
      </c>
      <c r="G48">
        <v>3.1289999999999998E-3</v>
      </c>
      <c r="H48">
        <v>6.4689999999999999E-3</v>
      </c>
      <c r="I48">
        <v>1.0003E-2</v>
      </c>
      <c r="J48">
        <v>1.3391999999999999E-2</v>
      </c>
      <c r="K48">
        <v>1.6785000000000001E-2</v>
      </c>
      <c r="L48">
        <v>1.9945000000000001E-2</v>
      </c>
      <c r="M48">
        <v>2.3255999999999999E-2</v>
      </c>
      <c r="N48">
        <v>2.6563E-2</v>
      </c>
      <c r="O48">
        <v>2.9624999999999999E-2</v>
      </c>
      <c r="P48">
        <v>3.2710000000000003E-2</v>
      </c>
      <c r="Q48">
        <v>3.5957000000000003E-2</v>
      </c>
      <c r="R48">
        <v>3.9343000000000003E-2</v>
      </c>
      <c r="S48">
        <v>4.1741E-2</v>
      </c>
      <c r="T48">
        <v>4.4053000000000002E-2</v>
      </c>
      <c r="U48">
        <v>4.6829999999999997E-2</v>
      </c>
      <c r="V48">
        <v>5.0020000000000002E-2</v>
      </c>
      <c r="W48">
        <v>5.3698999999999997E-2</v>
      </c>
      <c r="X48">
        <v>5.7792000000000003E-2</v>
      </c>
      <c r="Y48">
        <v>6.1571000000000001E-2</v>
      </c>
      <c r="Z48">
        <v>6.4976000000000006E-2</v>
      </c>
      <c r="AA48">
        <v>6.8078E-2</v>
      </c>
      <c r="AB48">
        <v>7.1104000000000001E-2</v>
      </c>
      <c r="AC48">
        <v>7.4083999999999997E-2</v>
      </c>
      <c r="AD48">
        <v>7.6884999999999995E-2</v>
      </c>
      <c r="AE48">
        <v>8.0543000000000003E-2</v>
      </c>
      <c r="AF48">
        <v>8.3946999999999994E-2</v>
      </c>
      <c r="AG48">
        <v>8.7082999999999994E-2</v>
      </c>
      <c r="AH48">
        <v>9.1066999999999995E-2</v>
      </c>
      <c r="AI48">
        <v>9.4690999999999997E-2</v>
      </c>
      <c r="AJ48" t="s">
        <v>11</v>
      </c>
    </row>
    <row r="49" spans="1:36" x14ac:dyDescent="0.25">
      <c r="A49" t="s">
        <v>309</v>
      </c>
      <c r="B49" t="s">
        <v>2964</v>
      </c>
      <c r="C49" t="s">
        <v>2965</v>
      </c>
      <c r="D49" t="s">
        <v>1250</v>
      </c>
      <c r="F49">
        <v>213.248672</v>
      </c>
      <c r="G49">
        <v>206.94264200000001</v>
      </c>
      <c r="H49">
        <v>220.28062399999999</v>
      </c>
      <c r="I49">
        <v>233.76126099999999</v>
      </c>
      <c r="J49">
        <v>241.37619000000001</v>
      </c>
      <c r="K49">
        <v>248.670975</v>
      </c>
      <c r="L49">
        <v>252.79405199999999</v>
      </c>
      <c r="M49">
        <v>259.193939</v>
      </c>
      <c r="N49">
        <v>265.58435100000003</v>
      </c>
      <c r="O49">
        <v>269.76812699999999</v>
      </c>
      <c r="P49">
        <v>274.51336700000002</v>
      </c>
      <c r="Q49">
        <v>280.91619900000001</v>
      </c>
      <c r="R49">
        <v>288.242615</v>
      </c>
      <c r="S49">
        <v>288.61395299999998</v>
      </c>
      <c r="T49">
        <v>289.06698599999999</v>
      </c>
      <c r="U49">
        <v>292.97207600000002</v>
      </c>
      <c r="V49">
        <v>299.54229700000002</v>
      </c>
      <c r="W49">
        <v>308.89291400000002</v>
      </c>
      <c r="X49">
        <v>320.30316199999999</v>
      </c>
      <c r="Y49">
        <v>329.67669699999999</v>
      </c>
      <c r="Z49">
        <v>336.90939300000002</v>
      </c>
      <c r="AA49">
        <v>342.56262199999998</v>
      </c>
      <c r="AB49">
        <v>347.88964800000002</v>
      </c>
      <c r="AC49">
        <v>353.05578600000001</v>
      </c>
      <c r="AD49">
        <v>357.46139499999998</v>
      </c>
      <c r="AE49">
        <v>365.85891700000002</v>
      </c>
      <c r="AF49">
        <v>373.05773900000003</v>
      </c>
      <c r="AG49">
        <v>379.05529799999999</v>
      </c>
      <c r="AH49">
        <v>388.66137700000002</v>
      </c>
      <c r="AI49">
        <v>396.61981200000002</v>
      </c>
      <c r="AJ49" s="22">
        <v>2.1999999999999999E-2</v>
      </c>
    </row>
    <row r="50" spans="1:36" x14ac:dyDescent="0.25">
      <c r="A50" t="s">
        <v>1304</v>
      </c>
      <c r="B50" t="s">
        <v>2966</v>
      </c>
      <c r="C50" t="s">
        <v>2967</v>
      </c>
      <c r="D50" t="s">
        <v>540</v>
      </c>
      <c r="F50">
        <v>12.217834</v>
      </c>
      <c r="G50">
        <v>12.629250000000001</v>
      </c>
      <c r="H50">
        <v>13.026277</v>
      </c>
      <c r="I50">
        <v>13.420505</v>
      </c>
      <c r="J50">
        <v>13.808937</v>
      </c>
      <c r="K50">
        <v>14.192705</v>
      </c>
      <c r="L50">
        <v>14.574138</v>
      </c>
      <c r="M50">
        <v>14.954361</v>
      </c>
      <c r="N50">
        <v>15.334084000000001</v>
      </c>
      <c r="O50">
        <v>15.713689</v>
      </c>
      <c r="P50">
        <v>16.093515</v>
      </c>
      <c r="Q50">
        <v>16.476036000000001</v>
      </c>
      <c r="R50">
        <v>16.856062000000001</v>
      </c>
      <c r="S50">
        <v>17.235272999999999</v>
      </c>
      <c r="T50">
        <v>17.614946</v>
      </c>
      <c r="U50">
        <v>17.994254999999999</v>
      </c>
      <c r="V50">
        <v>18.373660999999998</v>
      </c>
      <c r="W50">
        <v>18.752987000000001</v>
      </c>
      <c r="X50">
        <v>19.132436999999999</v>
      </c>
      <c r="Y50">
        <v>19.511828999999999</v>
      </c>
      <c r="Z50">
        <v>19.890863</v>
      </c>
      <c r="AA50">
        <v>20.270128</v>
      </c>
      <c r="AB50">
        <v>20.649381999999999</v>
      </c>
      <c r="AC50">
        <v>21.028803</v>
      </c>
      <c r="AD50">
        <v>21.408669</v>
      </c>
      <c r="AE50">
        <v>21.788784</v>
      </c>
      <c r="AF50">
        <v>22.169218000000001</v>
      </c>
      <c r="AG50">
        <v>22.549477</v>
      </c>
      <c r="AH50">
        <v>22.929089999999999</v>
      </c>
      <c r="AI50">
        <v>23.308533000000001</v>
      </c>
      <c r="AJ50" s="22">
        <v>2.3E-2</v>
      </c>
    </row>
    <row r="51" spans="1:36" x14ac:dyDescent="0.25">
      <c r="A51" t="s">
        <v>1301</v>
      </c>
      <c r="B51" t="s">
        <v>2968</v>
      </c>
      <c r="C51" t="s">
        <v>2969</v>
      </c>
      <c r="D51" t="s">
        <v>1250</v>
      </c>
      <c r="F51">
        <v>1745.388428</v>
      </c>
      <c r="G51">
        <v>1638.5981449999999</v>
      </c>
      <c r="H51">
        <v>1691.0483400000001</v>
      </c>
      <c r="I51">
        <v>1741.8217770000001</v>
      </c>
      <c r="J51">
        <v>1747.970703</v>
      </c>
      <c r="K51">
        <v>1752.104126</v>
      </c>
      <c r="L51">
        <v>1734.5386960000001</v>
      </c>
      <c r="M51">
        <v>1733.233154</v>
      </c>
      <c r="N51">
        <v>1731.987183</v>
      </c>
      <c r="O51">
        <v>1716.7714840000001</v>
      </c>
      <c r="P51">
        <v>1705.739014</v>
      </c>
      <c r="Q51">
        <v>1704.998779</v>
      </c>
      <c r="R51">
        <v>1710.0234379999999</v>
      </c>
      <c r="S51">
        <v>1674.5539550000001</v>
      </c>
      <c r="T51">
        <v>1641.032471</v>
      </c>
      <c r="U51">
        <v>1628.1423339999999</v>
      </c>
      <c r="V51">
        <v>1630.2810059999999</v>
      </c>
      <c r="W51">
        <v>1647.1663820000001</v>
      </c>
      <c r="X51">
        <v>1674.1367190000001</v>
      </c>
      <c r="Y51">
        <v>1689.6247559999999</v>
      </c>
      <c r="Z51">
        <v>1693.7897949999999</v>
      </c>
      <c r="AA51">
        <v>1689.987427</v>
      </c>
      <c r="AB51">
        <v>1684.7460940000001</v>
      </c>
      <c r="AC51">
        <v>1678.915283</v>
      </c>
      <c r="AD51">
        <v>1669.7039789999999</v>
      </c>
      <c r="AE51">
        <v>1679.115845</v>
      </c>
      <c r="AF51">
        <v>1682.7735600000001</v>
      </c>
      <c r="AG51">
        <v>1680.993774</v>
      </c>
      <c r="AH51">
        <v>1695.0579829999999</v>
      </c>
      <c r="AI51">
        <v>1701.6079099999999</v>
      </c>
      <c r="AJ51" s="22">
        <v>-1E-3</v>
      </c>
    </row>
    <row r="52" spans="1:36" x14ac:dyDescent="0.25">
      <c r="A52" t="s">
        <v>1873</v>
      </c>
      <c r="B52" t="s">
        <v>2970</v>
      </c>
      <c r="C52" t="s">
        <v>2971</v>
      </c>
      <c r="D52" t="s">
        <v>1250</v>
      </c>
      <c r="F52">
        <v>2595.6369629999999</v>
      </c>
      <c r="G52">
        <v>2377.6796880000002</v>
      </c>
      <c r="H52">
        <v>2412.9370119999999</v>
      </c>
      <c r="I52">
        <v>2437.3713379999999</v>
      </c>
      <c r="J52">
        <v>2405.251953</v>
      </c>
      <c r="K52">
        <v>2385.5966800000001</v>
      </c>
      <c r="L52">
        <v>2348.0217290000001</v>
      </c>
      <c r="M52">
        <v>2338.8718260000001</v>
      </c>
      <c r="N52">
        <v>2329.7919919999999</v>
      </c>
      <c r="O52">
        <v>2307.2133789999998</v>
      </c>
      <c r="P52">
        <v>2288.0683589999999</v>
      </c>
      <c r="Q52">
        <v>2293.931885</v>
      </c>
      <c r="R52">
        <v>2302.6069339999999</v>
      </c>
      <c r="S52">
        <v>2253.5952149999998</v>
      </c>
      <c r="T52">
        <v>2206.7536620000001</v>
      </c>
      <c r="U52">
        <v>2186.5129390000002</v>
      </c>
      <c r="V52">
        <v>2186.735596</v>
      </c>
      <c r="W52">
        <v>2207.2954100000002</v>
      </c>
      <c r="X52">
        <v>2238.0029300000001</v>
      </c>
      <c r="Y52">
        <v>2258.1203609999998</v>
      </c>
      <c r="Z52">
        <v>2262.25</v>
      </c>
      <c r="AA52">
        <v>2255.9052729999999</v>
      </c>
      <c r="AB52">
        <v>2249.014893</v>
      </c>
      <c r="AC52">
        <v>2239.7709960000002</v>
      </c>
      <c r="AD52">
        <v>2224.8476559999999</v>
      </c>
      <c r="AE52">
        <v>2235.3864749999998</v>
      </c>
      <c r="AF52">
        <v>2237.0288089999999</v>
      </c>
      <c r="AG52">
        <v>2230.3945309999999</v>
      </c>
      <c r="AH52">
        <v>2244.9741210000002</v>
      </c>
      <c r="AI52">
        <v>2245.0317380000001</v>
      </c>
      <c r="AJ52" s="22">
        <v>-5.0000000000000001E-3</v>
      </c>
    </row>
    <row r="53" spans="1:36" x14ac:dyDescent="0.25">
      <c r="A53" t="s">
        <v>2972</v>
      </c>
      <c r="C53" t="s">
        <v>2973</v>
      </c>
    </row>
    <row r="54" spans="1:36" x14ac:dyDescent="0.25">
      <c r="A54" t="s">
        <v>2974</v>
      </c>
      <c r="B54" t="s">
        <v>2975</v>
      </c>
      <c r="C54" t="s">
        <v>2976</v>
      </c>
      <c r="D54" t="s">
        <v>1250</v>
      </c>
      <c r="F54">
        <v>533.98175000000003</v>
      </c>
      <c r="G54">
        <v>480.52246100000002</v>
      </c>
      <c r="H54">
        <v>485.540527</v>
      </c>
      <c r="I54">
        <v>484.929169</v>
      </c>
      <c r="J54">
        <v>474.77392600000002</v>
      </c>
      <c r="K54">
        <v>465.855591</v>
      </c>
      <c r="L54">
        <v>450.466339</v>
      </c>
      <c r="M54">
        <v>441.29510499999998</v>
      </c>
      <c r="N54">
        <v>435.65811200000002</v>
      </c>
      <c r="O54">
        <v>420.60134900000003</v>
      </c>
      <c r="P54">
        <v>404.59957900000001</v>
      </c>
      <c r="Q54">
        <v>395.60000600000001</v>
      </c>
      <c r="R54">
        <v>382.017517</v>
      </c>
      <c r="S54">
        <v>364.80493200000001</v>
      </c>
      <c r="T54">
        <v>348.28625499999998</v>
      </c>
      <c r="U54">
        <v>336.20385700000003</v>
      </c>
      <c r="V54">
        <v>326.92126500000001</v>
      </c>
      <c r="W54">
        <v>320.964111</v>
      </c>
      <c r="X54">
        <v>316.07281499999999</v>
      </c>
      <c r="Y54">
        <v>309.28137199999998</v>
      </c>
      <c r="Z54">
        <v>299.96920799999998</v>
      </c>
      <c r="AA54">
        <v>288.52114899999998</v>
      </c>
      <c r="AB54">
        <v>277.559235</v>
      </c>
      <c r="AC54">
        <v>266.85791</v>
      </c>
      <c r="AD54">
        <v>255.40891999999999</v>
      </c>
      <c r="AE54">
        <v>246.588821</v>
      </c>
      <c r="AF54">
        <v>237.57202100000001</v>
      </c>
      <c r="AG54">
        <v>227.435135</v>
      </c>
      <c r="AH54">
        <v>219.693161</v>
      </c>
      <c r="AI54">
        <v>210.549103</v>
      </c>
      <c r="AJ54" s="22">
        <v>-3.2000000000000001E-2</v>
      </c>
    </row>
    <row r="55" spans="1:36" x14ac:dyDescent="0.25">
      <c r="A55" t="s">
        <v>164</v>
      </c>
      <c r="B55" t="s">
        <v>2977</v>
      </c>
      <c r="C55" t="s">
        <v>2978</v>
      </c>
      <c r="D55" t="s">
        <v>1250</v>
      </c>
      <c r="F55">
        <v>248.975922</v>
      </c>
      <c r="G55">
        <v>230.27948000000001</v>
      </c>
      <c r="H55">
        <v>238.93514999999999</v>
      </c>
      <c r="I55">
        <v>245.773819</v>
      </c>
      <c r="J55">
        <v>247.16287199999999</v>
      </c>
      <c r="K55">
        <v>252.067474</v>
      </c>
      <c r="L55">
        <v>253.69409200000001</v>
      </c>
      <c r="M55">
        <v>257.74221799999998</v>
      </c>
      <c r="N55">
        <v>264.96182299999998</v>
      </c>
      <c r="O55">
        <v>265.46734600000002</v>
      </c>
      <c r="P55">
        <v>267.19268799999998</v>
      </c>
      <c r="Q55">
        <v>271.81204200000002</v>
      </c>
      <c r="R55">
        <v>280.99050899999997</v>
      </c>
      <c r="S55">
        <v>277.090149</v>
      </c>
      <c r="T55">
        <v>273.26449600000001</v>
      </c>
      <c r="U55">
        <v>272.45336900000001</v>
      </c>
      <c r="V55">
        <v>274.40322900000001</v>
      </c>
      <c r="W55">
        <v>278.38501000000002</v>
      </c>
      <c r="X55">
        <v>283.63491800000003</v>
      </c>
      <c r="Y55">
        <v>287.61920199999997</v>
      </c>
      <c r="Z55">
        <v>289.608856</v>
      </c>
      <c r="AA55">
        <v>290.792328</v>
      </c>
      <c r="AB55">
        <v>291.19961499999999</v>
      </c>
      <c r="AC55">
        <v>290.55438199999998</v>
      </c>
      <c r="AD55">
        <v>289.07919299999998</v>
      </c>
      <c r="AE55">
        <v>290.97943099999998</v>
      </c>
      <c r="AF55">
        <v>290.87103300000001</v>
      </c>
      <c r="AG55">
        <v>289.611176</v>
      </c>
      <c r="AH55">
        <v>290.80017099999998</v>
      </c>
      <c r="AI55">
        <v>289.792145</v>
      </c>
      <c r="AJ55" s="22">
        <v>5.0000000000000001E-3</v>
      </c>
    </row>
    <row r="56" spans="1:36" x14ac:dyDescent="0.25">
      <c r="A56" t="s">
        <v>26</v>
      </c>
      <c r="B56" t="s">
        <v>2979</v>
      </c>
      <c r="C56" t="s">
        <v>2980</v>
      </c>
      <c r="D56" t="s">
        <v>1250</v>
      </c>
      <c r="F56">
        <v>1.386827</v>
      </c>
      <c r="G56">
        <v>1.3012030000000001</v>
      </c>
      <c r="H56">
        <v>1.369135</v>
      </c>
      <c r="I56">
        <v>1.4292689999999999</v>
      </c>
      <c r="J56">
        <v>1.4613830000000001</v>
      </c>
      <c r="K56">
        <v>1.505204</v>
      </c>
      <c r="L56">
        <v>1.530211</v>
      </c>
      <c r="M56">
        <v>1.576794</v>
      </c>
      <c r="N56">
        <v>1.6400189999999999</v>
      </c>
      <c r="O56">
        <v>1.6673830000000001</v>
      </c>
      <c r="P56">
        <v>1.7029030000000001</v>
      </c>
      <c r="Q56">
        <v>1.7581150000000001</v>
      </c>
      <c r="R56">
        <v>1.81603</v>
      </c>
      <c r="S56">
        <v>1.8288770000000001</v>
      </c>
      <c r="T56">
        <v>1.8428359999999999</v>
      </c>
      <c r="U56">
        <v>1.8786910000000001</v>
      </c>
      <c r="V56">
        <v>1.9331050000000001</v>
      </c>
      <c r="W56">
        <v>2.0076719999999999</v>
      </c>
      <c r="X56">
        <v>2.0942669999999999</v>
      </c>
      <c r="Y56">
        <v>2.174194</v>
      </c>
      <c r="Z56">
        <v>2.2411919999999999</v>
      </c>
      <c r="AA56">
        <v>2.2995619999999999</v>
      </c>
      <c r="AB56">
        <v>2.3589530000000001</v>
      </c>
      <c r="AC56">
        <v>2.4171909999999999</v>
      </c>
      <c r="AD56">
        <v>2.4703889999999999</v>
      </c>
      <c r="AE56">
        <v>2.553706</v>
      </c>
      <c r="AF56">
        <v>2.6291899999999999</v>
      </c>
      <c r="AG56">
        <v>2.69692</v>
      </c>
      <c r="AH56">
        <v>2.7929529999999998</v>
      </c>
      <c r="AI56">
        <v>2.8735360000000001</v>
      </c>
      <c r="AJ56" s="22">
        <v>2.5000000000000001E-2</v>
      </c>
    </row>
    <row r="57" spans="1:36" x14ac:dyDescent="0.25">
      <c r="A57" t="s">
        <v>28</v>
      </c>
      <c r="B57" t="s">
        <v>2981</v>
      </c>
      <c r="C57" t="s">
        <v>2982</v>
      </c>
      <c r="D57" t="s">
        <v>1250</v>
      </c>
      <c r="F57">
        <v>0.98728400000000005</v>
      </c>
      <c r="G57">
        <v>0.82581199999999999</v>
      </c>
      <c r="H57">
        <v>0.776007</v>
      </c>
      <c r="I57">
        <v>0.72529999999999994</v>
      </c>
      <c r="J57">
        <v>0.67138500000000001</v>
      </c>
      <c r="K57">
        <v>0.63445600000000002</v>
      </c>
      <c r="L57">
        <v>0.59653199999999995</v>
      </c>
      <c r="M57">
        <v>0.570384</v>
      </c>
      <c r="N57">
        <v>0.551979</v>
      </c>
      <c r="O57">
        <v>0.52874100000000002</v>
      </c>
      <c r="P57">
        <v>0.51347200000000004</v>
      </c>
      <c r="Q57">
        <v>0.50502899999999995</v>
      </c>
      <c r="R57">
        <v>0.49792900000000001</v>
      </c>
      <c r="S57">
        <v>0.47932999999999998</v>
      </c>
      <c r="T57">
        <v>0.46230300000000002</v>
      </c>
      <c r="U57">
        <v>0.45167499999999999</v>
      </c>
      <c r="V57">
        <v>0.44592100000000001</v>
      </c>
      <c r="W57">
        <v>0.444915</v>
      </c>
      <c r="X57">
        <v>0.44662800000000002</v>
      </c>
      <c r="Y57">
        <v>0.446577</v>
      </c>
      <c r="Z57">
        <v>0.44373000000000001</v>
      </c>
      <c r="AA57">
        <v>0.441469</v>
      </c>
      <c r="AB57">
        <v>0.43964999999999999</v>
      </c>
      <c r="AC57">
        <v>0.44054399999999999</v>
      </c>
      <c r="AD57">
        <v>0.44092799999999999</v>
      </c>
      <c r="AE57">
        <v>0.44716299999999998</v>
      </c>
      <c r="AF57">
        <v>0.45244499999999999</v>
      </c>
      <c r="AG57">
        <v>0.45696900000000001</v>
      </c>
      <c r="AH57">
        <v>0.47205900000000001</v>
      </c>
      <c r="AI57">
        <v>0.48553800000000003</v>
      </c>
      <c r="AJ57" s="22">
        <v>-2.4E-2</v>
      </c>
    </row>
    <row r="58" spans="1:36" x14ac:dyDescent="0.25">
      <c r="A58" t="s">
        <v>2983</v>
      </c>
      <c r="B58" t="s">
        <v>2984</v>
      </c>
      <c r="C58" t="s">
        <v>2985</v>
      </c>
      <c r="D58" t="s">
        <v>1250</v>
      </c>
      <c r="F58">
        <v>170.14733899999999</v>
      </c>
      <c r="G58">
        <v>157.360916</v>
      </c>
      <c r="H58">
        <v>162.342163</v>
      </c>
      <c r="I58">
        <v>168.02616900000001</v>
      </c>
      <c r="J58">
        <v>170.13072199999999</v>
      </c>
      <c r="K58">
        <v>174.025665</v>
      </c>
      <c r="L58">
        <v>176.08029199999999</v>
      </c>
      <c r="M58">
        <v>181.457855</v>
      </c>
      <c r="N58">
        <v>188.37507600000001</v>
      </c>
      <c r="O58">
        <v>191.291214</v>
      </c>
      <c r="P58">
        <v>198.00820899999999</v>
      </c>
      <c r="Q58">
        <v>204.276443</v>
      </c>
      <c r="R58">
        <v>211.00559999999999</v>
      </c>
      <c r="S58">
        <v>212.498367</v>
      </c>
      <c r="T58">
        <v>214.12033099999999</v>
      </c>
      <c r="U58">
        <v>218.28625500000001</v>
      </c>
      <c r="V58">
        <v>224.608734</v>
      </c>
      <c r="W58">
        <v>233.272614</v>
      </c>
      <c r="X58">
        <v>243.33415199999999</v>
      </c>
      <c r="Y58">
        <v>252.62097199999999</v>
      </c>
      <c r="Z58">
        <v>260.40542599999998</v>
      </c>
      <c r="AA58">
        <v>267.18753099999998</v>
      </c>
      <c r="AB58">
        <v>274.088165</v>
      </c>
      <c r="AC58">
        <v>280.854919</v>
      </c>
      <c r="AD58">
        <v>287.03598</v>
      </c>
      <c r="AE58">
        <v>296.71670499999999</v>
      </c>
      <c r="AF58">
        <v>305.22869900000001</v>
      </c>
      <c r="AG58">
        <v>312.93124399999999</v>
      </c>
      <c r="AH58">
        <v>323.72521999999998</v>
      </c>
      <c r="AI58">
        <v>332.66027800000001</v>
      </c>
      <c r="AJ58" s="22">
        <v>2.3E-2</v>
      </c>
    </row>
    <row r="59" spans="1:36" x14ac:dyDescent="0.25">
      <c r="A59" t="s">
        <v>1277</v>
      </c>
      <c r="B59" t="s">
        <v>2986</v>
      </c>
      <c r="C59" t="s">
        <v>2987</v>
      </c>
      <c r="D59" t="s">
        <v>1250</v>
      </c>
      <c r="F59">
        <v>9.5860000000000008E-3</v>
      </c>
      <c r="G59">
        <v>8.7320000000000002E-3</v>
      </c>
      <c r="H59">
        <v>8.9210000000000001E-3</v>
      </c>
      <c r="I59">
        <v>9.0410000000000004E-3</v>
      </c>
      <c r="J59">
        <v>8.9750000000000003E-3</v>
      </c>
      <c r="K59">
        <v>8.9750000000000003E-3</v>
      </c>
      <c r="L59">
        <v>8.8579999999999996E-3</v>
      </c>
      <c r="M59">
        <v>8.8620000000000001E-3</v>
      </c>
      <c r="N59">
        <v>8.9490000000000004E-3</v>
      </c>
      <c r="O59">
        <v>8.8330000000000006E-3</v>
      </c>
      <c r="P59">
        <v>8.7589999999999994E-3</v>
      </c>
      <c r="Q59">
        <v>8.7790000000000003E-3</v>
      </c>
      <c r="R59">
        <v>8.8050000000000003E-3</v>
      </c>
      <c r="S59">
        <v>8.6090000000000003E-3</v>
      </c>
      <c r="T59">
        <v>8.4220000000000007E-3</v>
      </c>
      <c r="U59">
        <v>8.3350000000000004E-3</v>
      </c>
      <c r="V59">
        <v>8.3269999999999993E-3</v>
      </c>
      <c r="W59">
        <v>8.3960000000000007E-3</v>
      </c>
      <c r="X59">
        <v>8.5030000000000001E-3</v>
      </c>
      <c r="Y59">
        <v>8.5710000000000005E-3</v>
      </c>
      <c r="Z59">
        <v>8.5780000000000006E-3</v>
      </c>
      <c r="AA59">
        <v>8.5450000000000005E-3</v>
      </c>
      <c r="AB59">
        <v>8.5100000000000002E-3</v>
      </c>
      <c r="AC59">
        <v>8.4659999999999996E-3</v>
      </c>
      <c r="AD59">
        <v>8.3999999999999995E-3</v>
      </c>
      <c r="AE59">
        <v>8.4309999999999993E-3</v>
      </c>
      <c r="AF59">
        <v>8.4270000000000005E-3</v>
      </c>
      <c r="AG59">
        <v>8.3929999999999994E-3</v>
      </c>
      <c r="AH59">
        <v>8.4379999999999993E-3</v>
      </c>
      <c r="AI59">
        <v>8.4290000000000007E-3</v>
      </c>
      <c r="AJ59" s="22">
        <v>-4.0000000000000001E-3</v>
      </c>
    </row>
    <row r="60" spans="1:36" x14ac:dyDescent="0.25">
      <c r="A60" t="s">
        <v>2988</v>
      </c>
      <c r="B60" t="s">
        <v>2989</v>
      </c>
      <c r="C60" t="s">
        <v>2990</v>
      </c>
      <c r="D60" t="s">
        <v>1250</v>
      </c>
      <c r="F60">
        <v>1.5156000000000001</v>
      </c>
      <c r="G60">
        <v>1.4220250000000001</v>
      </c>
      <c r="H60">
        <v>1.496265</v>
      </c>
      <c r="I60">
        <v>1.5619829999999999</v>
      </c>
      <c r="J60">
        <v>1.5970789999999999</v>
      </c>
      <c r="K60">
        <v>1.644968</v>
      </c>
      <c r="L60">
        <v>1.6722969999999999</v>
      </c>
      <c r="M60">
        <v>1.723206</v>
      </c>
      <c r="N60">
        <v>1.7923020000000001</v>
      </c>
      <c r="O60">
        <v>1.822206</v>
      </c>
      <c r="P60">
        <v>1.861024</v>
      </c>
      <c r="Q60">
        <v>1.9213629999999999</v>
      </c>
      <c r="R60">
        <v>1.984656</v>
      </c>
      <c r="S60">
        <v>1.998696</v>
      </c>
      <c r="T60">
        <v>2.0139520000000002</v>
      </c>
      <c r="U60">
        <v>2.0531350000000002</v>
      </c>
      <c r="V60">
        <v>2.1126019999999999</v>
      </c>
      <c r="W60">
        <v>2.1940930000000001</v>
      </c>
      <c r="X60">
        <v>2.2887279999999999</v>
      </c>
      <c r="Y60">
        <v>2.376077</v>
      </c>
      <c r="Z60">
        <v>2.4492950000000002</v>
      </c>
      <c r="AA60">
        <v>2.5130859999999999</v>
      </c>
      <c r="AB60">
        <v>2.5779909999999999</v>
      </c>
      <c r="AC60">
        <v>2.6416369999999998</v>
      </c>
      <c r="AD60">
        <v>2.6997740000000001</v>
      </c>
      <c r="AE60">
        <v>2.7908279999999999</v>
      </c>
      <c r="AF60">
        <v>2.8733209999999998</v>
      </c>
      <c r="AG60">
        <v>2.9473400000000001</v>
      </c>
      <c r="AH60">
        <v>3.0522900000000002</v>
      </c>
      <c r="AI60">
        <v>3.1403560000000001</v>
      </c>
      <c r="AJ60" s="22">
        <v>2.5000000000000001E-2</v>
      </c>
    </row>
    <row r="61" spans="1:36" x14ac:dyDescent="0.25">
      <c r="A61" t="s">
        <v>2991</v>
      </c>
      <c r="B61" t="s">
        <v>2992</v>
      </c>
      <c r="C61" t="s">
        <v>2993</v>
      </c>
      <c r="D61" t="s">
        <v>1250</v>
      </c>
      <c r="F61">
        <v>1.6282460000000001</v>
      </c>
      <c r="G61">
        <v>1.527717</v>
      </c>
      <c r="H61">
        <v>1.6074740000000001</v>
      </c>
      <c r="I61">
        <v>1.6780759999999999</v>
      </c>
      <c r="J61">
        <v>1.715781</v>
      </c>
      <c r="K61">
        <v>1.7672300000000001</v>
      </c>
      <c r="L61">
        <v>1.7965899999999999</v>
      </c>
      <c r="M61">
        <v>1.8512820000000001</v>
      </c>
      <c r="N61">
        <v>1.9255139999999999</v>
      </c>
      <c r="O61">
        <v>1.957641</v>
      </c>
      <c r="P61">
        <v>1.999344</v>
      </c>
      <c r="Q61">
        <v>2.0641669999999999</v>
      </c>
      <c r="R61">
        <v>2.1321639999999999</v>
      </c>
      <c r="S61">
        <v>2.1472479999999998</v>
      </c>
      <c r="T61">
        <v>2.1636380000000002</v>
      </c>
      <c r="U61">
        <v>2.2057329999999999</v>
      </c>
      <c r="V61">
        <v>2.2696200000000002</v>
      </c>
      <c r="W61">
        <v>2.357167</v>
      </c>
      <c r="X61">
        <v>2.4588369999999999</v>
      </c>
      <c r="Y61">
        <v>2.5526779999999998</v>
      </c>
      <c r="Z61">
        <v>2.631338</v>
      </c>
      <c r="AA61">
        <v>2.6998700000000002</v>
      </c>
      <c r="AB61">
        <v>2.7695989999999999</v>
      </c>
      <c r="AC61">
        <v>2.8379759999999998</v>
      </c>
      <c r="AD61">
        <v>2.9004340000000002</v>
      </c>
      <c r="AE61">
        <v>2.9982549999999999</v>
      </c>
      <c r="AF61">
        <v>3.0868799999999998</v>
      </c>
      <c r="AG61">
        <v>3.1663999999999999</v>
      </c>
      <c r="AH61">
        <v>3.27915</v>
      </c>
      <c r="AI61">
        <v>3.373761</v>
      </c>
      <c r="AJ61" s="22">
        <v>2.5000000000000001E-2</v>
      </c>
    </row>
    <row r="62" spans="1:36" x14ac:dyDescent="0.25">
      <c r="A62" t="s">
        <v>1265</v>
      </c>
      <c r="B62" t="s">
        <v>2994</v>
      </c>
      <c r="C62" t="s">
        <v>2995</v>
      </c>
      <c r="D62" t="s">
        <v>1250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t="s">
        <v>11</v>
      </c>
    </row>
    <row r="63" spans="1:36" x14ac:dyDescent="0.25">
      <c r="A63" t="s">
        <v>2996</v>
      </c>
      <c r="B63" t="s">
        <v>2997</v>
      </c>
      <c r="C63" t="s">
        <v>2998</v>
      </c>
      <c r="D63" t="s">
        <v>1250</v>
      </c>
      <c r="F63">
        <v>958.63256799999999</v>
      </c>
      <c r="G63">
        <v>873.24823000000004</v>
      </c>
      <c r="H63">
        <v>892.07562299999995</v>
      </c>
      <c r="I63">
        <v>904.13293499999997</v>
      </c>
      <c r="J63">
        <v>897.52209500000004</v>
      </c>
      <c r="K63">
        <v>897.50945999999999</v>
      </c>
      <c r="L63">
        <v>885.84515399999998</v>
      </c>
      <c r="M63">
        <v>886.22576900000001</v>
      </c>
      <c r="N63">
        <v>894.91375700000003</v>
      </c>
      <c r="O63">
        <v>883.34466599999996</v>
      </c>
      <c r="P63">
        <v>875.885986</v>
      </c>
      <c r="Q63">
        <v>877.94592299999999</v>
      </c>
      <c r="R63">
        <v>880.45318599999996</v>
      </c>
      <c r="S63">
        <v>860.85613999999998</v>
      </c>
      <c r="T63">
        <v>842.16223100000002</v>
      </c>
      <c r="U63">
        <v>833.54101600000001</v>
      </c>
      <c r="V63">
        <v>832.70288100000005</v>
      </c>
      <c r="W63">
        <v>839.63403300000004</v>
      </c>
      <c r="X63">
        <v>850.33886700000005</v>
      </c>
      <c r="Y63">
        <v>857.07952899999998</v>
      </c>
      <c r="Z63">
        <v>857.75762899999995</v>
      </c>
      <c r="AA63">
        <v>854.46356200000002</v>
      </c>
      <c r="AB63">
        <v>851.00164800000005</v>
      </c>
      <c r="AC63">
        <v>846.612976</v>
      </c>
      <c r="AD63">
        <v>840.04400599999997</v>
      </c>
      <c r="AE63">
        <v>843.08337400000005</v>
      </c>
      <c r="AF63">
        <v>842.72204599999998</v>
      </c>
      <c r="AG63">
        <v>839.25347899999997</v>
      </c>
      <c r="AH63">
        <v>843.82342500000004</v>
      </c>
      <c r="AI63">
        <v>842.88311799999997</v>
      </c>
      <c r="AJ63" s="22">
        <v>-4.0000000000000001E-3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A6DCA-8C6B-4FDA-A428-B15656D407BE}">
  <dimension ref="A1:AH4409"/>
  <sheetViews>
    <sheetView topLeftCell="B14" workbookViewId="0">
      <selection activeCell="AG79" sqref="AG17:AG79"/>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1825</v>
      </c>
      <c r="B10" s="84" t="s">
        <v>1826</v>
      </c>
      <c r="AG10" s="85" t="s">
        <v>1522</v>
      </c>
    </row>
    <row r="11" spans="1:33" ht="15" customHeight="1" x14ac:dyDescent="0.25">
      <c r="B11" s="80" t="s">
        <v>1523</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1526</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1528</v>
      </c>
    </row>
    <row r="16" spans="1:33" ht="15" customHeight="1" x14ac:dyDescent="0.25">
      <c r="B16" s="35" t="s">
        <v>1529</v>
      </c>
    </row>
    <row r="17" spans="1:33" ht="15" customHeight="1" x14ac:dyDescent="0.25">
      <c r="A17" s="83" t="s">
        <v>1827</v>
      </c>
      <c r="B17" s="88" t="s">
        <v>1531</v>
      </c>
      <c r="C17" s="89">
        <f>'AEO 2022 44 Raw'!F8</f>
        <v>766.07482900000002</v>
      </c>
      <c r="D17" s="89">
        <f>'AEO 2022 44 Raw'!G8</f>
        <v>659.857483</v>
      </c>
      <c r="E17" s="89">
        <f>'AEO 2022 44 Raw'!H8</f>
        <v>638.66815199999996</v>
      </c>
      <c r="F17" s="89">
        <f>'AEO 2022 44 Raw'!I8</f>
        <v>609.73773200000005</v>
      </c>
      <c r="G17" s="89">
        <f>'AEO 2022 44 Raw'!J8</f>
        <v>570.89953600000001</v>
      </c>
      <c r="H17" s="89">
        <f>'AEO 2022 44 Raw'!K8</f>
        <v>545.16412400000002</v>
      </c>
      <c r="I17" s="89">
        <f>'AEO 2022 44 Raw'!L8</f>
        <v>523.04675299999997</v>
      </c>
      <c r="J17" s="89">
        <f>'AEO 2022 44 Raw'!M8</f>
        <v>511.53482100000002</v>
      </c>
      <c r="K17" s="89">
        <f>'AEO 2022 44 Raw'!N8</f>
        <v>500.16317700000002</v>
      </c>
      <c r="L17" s="89">
        <f>'AEO 2022 44 Raw'!O8</f>
        <v>489.31753500000002</v>
      </c>
      <c r="M17" s="89">
        <f>'AEO 2022 44 Raw'!P8</f>
        <v>477.97283900000002</v>
      </c>
      <c r="N17" s="89">
        <f>'AEO 2022 44 Raw'!Q8</f>
        <v>478.70257600000002</v>
      </c>
      <c r="O17" s="89">
        <f>'AEO 2022 44 Raw'!R8</f>
        <v>476.967896</v>
      </c>
      <c r="P17" s="89">
        <f>'AEO 2022 44 Raw'!S8</f>
        <v>461.47454800000003</v>
      </c>
      <c r="Q17" s="89">
        <f>'AEO 2022 44 Raw'!T8</f>
        <v>446.36758400000002</v>
      </c>
      <c r="R17" s="89">
        <f>'AEO 2022 44 Raw'!U8</f>
        <v>436.13803100000001</v>
      </c>
      <c r="S17" s="89">
        <f>'AEO 2022 44 Raw'!V8</f>
        <v>430.22723400000001</v>
      </c>
      <c r="T17" s="89">
        <f>'AEO 2022 44 Raw'!W8</f>
        <v>428.62377900000001</v>
      </c>
      <c r="U17" s="89">
        <f>'AEO 2022 44 Raw'!X8</f>
        <v>427.00692700000002</v>
      </c>
      <c r="V17" s="89">
        <f>'AEO 2022 44 Raw'!Y8</f>
        <v>426.00058000000001</v>
      </c>
      <c r="W17" s="89">
        <f>'AEO 2022 44 Raw'!Z8</f>
        <v>421.46060199999999</v>
      </c>
      <c r="X17" s="89">
        <f>'AEO 2022 44 Raw'!AA8</f>
        <v>415.08068800000001</v>
      </c>
      <c r="Y17" s="89">
        <f>'AEO 2022 44 Raw'!AB8</f>
        <v>409.388397</v>
      </c>
      <c r="Z17" s="89">
        <f>'AEO 2022 44 Raw'!AC8</f>
        <v>402.45489500000002</v>
      </c>
      <c r="AA17" s="89">
        <f>'AEO 2022 44 Raw'!AD8</f>
        <v>393.942566</v>
      </c>
      <c r="AB17" s="89">
        <f>'AEO 2022 44 Raw'!AE8</f>
        <v>390.31881700000002</v>
      </c>
      <c r="AC17" s="89">
        <f>'AEO 2022 44 Raw'!AF8</f>
        <v>384.49569700000001</v>
      </c>
      <c r="AD17" s="89">
        <f>'AEO 2022 44 Raw'!AG8</f>
        <v>376.75613399999997</v>
      </c>
      <c r="AE17" s="89">
        <f>'AEO 2022 44 Raw'!AH8</f>
        <v>372.73147599999999</v>
      </c>
      <c r="AF17" s="89">
        <f>'AEO 2022 44 Raw'!AI8</f>
        <v>364.186218</v>
      </c>
      <c r="AG17" s="95">
        <f>'AEO 2022 44 Raw'!AJ8</f>
        <v>-2.5000000000000001E-2</v>
      </c>
    </row>
    <row r="18" spans="1:33" ht="15" customHeight="1" x14ac:dyDescent="0.25">
      <c r="A18" s="83" t="s">
        <v>1828</v>
      </c>
      <c r="B18" s="88" t="s">
        <v>1533</v>
      </c>
      <c r="C18" s="89">
        <f>'AEO 2022 44 Raw'!F9</f>
        <v>0</v>
      </c>
      <c r="D18" s="89">
        <f>'AEO 2022 44 Raw'!G9</f>
        <v>0</v>
      </c>
      <c r="E18" s="89">
        <f>'AEO 2022 44 Raw'!H9</f>
        <v>0</v>
      </c>
      <c r="F18" s="89">
        <f>'AEO 2022 44 Raw'!I9</f>
        <v>0</v>
      </c>
      <c r="G18" s="89">
        <f>'AEO 2022 44 Raw'!J9</f>
        <v>0</v>
      </c>
      <c r="H18" s="89">
        <f>'AEO 2022 44 Raw'!K9</f>
        <v>0</v>
      </c>
      <c r="I18" s="89">
        <f>'AEO 2022 44 Raw'!L9</f>
        <v>0</v>
      </c>
      <c r="J18" s="89">
        <f>'AEO 2022 44 Raw'!M9</f>
        <v>0</v>
      </c>
      <c r="K18" s="89">
        <f>'AEO 2022 44 Raw'!N9</f>
        <v>0</v>
      </c>
      <c r="L18" s="89">
        <f>'AEO 2022 44 Raw'!O9</f>
        <v>0</v>
      </c>
      <c r="M18" s="89">
        <f>'AEO 2022 44 Raw'!P9</f>
        <v>0</v>
      </c>
      <c r="N18" s="89">
        <f>'AEO 2022 44 Raw'!Q9</f>
        <v>0</v>
      </c>
      <c r="O18" s="89">
        <f>'AEO 2022 44 Raw'!R9</f>
        <v>0</v>
      </c>
      <c r="P18" s="89">
        <f>'AEO 2022 44 Raw'!S9</f>
        <v>0</v>
      </c>
      <c r="Q18" s="89">
        <f>'AEO 2022 44 Raw'!T9</f>
        <v>0</v>
      </c>
      <c r="R18" s="89">
        <f>'AEO 2022 44 Raw'!U9</f>
        <v>0</v>
      </c>
      <c r="S18" s="89">
        <f>'AEO 2022 44 Raw'!V9</f>
        <v>0</v>
      </c>
      <c r="T18" s="89">
        <f>'AEO 2022 44 Raw'!W9</f>
        <v>0</v>
      </c>
      <c r="U18" s="89">
        <f>'AEO 2022 44 Raw'!X9</f>
        <v>0</v>
      </c>
      <c r="V18" s="89">
        <f>'AEO 2022 44 Raw'!Y9</f>
        <v>0</v>
      </c>
      <c r="W18" s="89">
        <f>'AEO 2022 44 Raw'!Z9</f>
        <v>0</v>
      </c>
      <c r="X18" s="89">
        <f>'AEO 2022 44 Raw'!AA9</f>
        <v>0</v>
      </c>
      <c r="Y18" s="89">
        <f>'AEO 2022 44 Raw'!AB9</f>
        <v>0</v>
      </c>
      <c r="Z18" s="89">
        <f>'AEO 2022 44 Raw'!AC9</f>
        <v>0</v>
      </c>
      <c r="AA18" s="89">
        <f>'AEO 2022 44 Raw'!AD9</f>
        <v>0</v>
      </c>
      <c r="AB18" s="89">
        <f>'AEO 2022 44 Raw'!AE9</f>
        <v>0</v>
      </c>
      <c r="AC18" s="89">
        <f>'AEO 2022 44 Raw'!AF9</f>
        <v>0</v>
      </c>
      <c r="AD18" s="89">
        <f>'AEO 2022 44 Raw'!AG9</f>
        <v>0</v>
      </c>
      <c r="AE18" s="89">
        <f>'AEO 2022 44 Raw'!AH9</f>
        <v>0</v>
      </c>
      <c r="AF18" s="89">
        <f>'AEO 2022 44 Raw'!AI9</f>
        <v>0</v>
      </c>
      <c r="AG18" s="95" t="str">
        <f>'AEO 2022 44 Raw'!AJ9</f>
        <v>- -</v>
      </c>
    </row>
    <row r="19" spans="1:33" ht="15" customHeight="1" x14ac:dyDescent="0.25">
      <c r="A19" s="83" t="s">
        <v>1829</v>
      </c>
      <c r="B19" s="88" t="s">
        <v>1535</v>
      </c>
      <c r="C19" s="89">
        <f>'AEO 2022 44 Raw'!F10</f>
        <v>766.07482900000002</v>
      </c>
      <c r="D19" s="89">
        <f>'AEO 2022 44 Raw'!G10</f>
        <v>659.857483</v>
      </c>
      <c r="E19" s="89">
        <f>'AEO 2022 44 Raw'!H10</f>
        <v>638.66815199999996</v>
      </c>
      <c r="F19" s="89">
        <f>'AEO 2022 44 Raw'!I10</f>
        <v>609.73773200000005</v>
      </c>
      <c r="G19" s="89">
        <f>'AEO 2022 44 Raw'!J10</f>
        <v>570.89953600000001</v>
      </c>
      <c r="H19" s="89">
        <f>'AEO 2022 44 Raw'!K10</f>
        <v>545.16412400000002</v>
      </c>
      <c r="I19" s="89">
        <f>'AEO 2022 44 Raw'!L10</f>
        <v>523.04675299999997</v>
      </c>
      <c r="J19" s="89">
        <f>'AEO 2022 44 Raw'!M10</f>
        <v>511.53482100000002</v>
      </c>
      <c r="K19" s="89">
        <f>'AEO 2022 44 Raw'!N10</f>
        <v>500.16317700000002</v>
      </c>
      <c r="L19" s="89">
        <f>'AEO 2022 44 Raw'!O10</f>
        <v>489.31753500000002</v>
      </c>
      <c r="M19" s="89">
        <f>'AEO 2022 44 Raw'!P10</f>
        <v>477.97283900000002</v>
      </c>
      <c r="N19" s="89">
        <f>'AEO 2022 44 Raw'!Q10</f>
        <v>478.70257600000002</v>
      </c>
      <c r="O19" s="89">
        <f>'AEO 2022 44 Raw'!R10</f>
        <v>476.967896</v>
      </c>
      <c r="P19" s="89">
        <f>'AEO 2022 44 Raw'!S10</f>
        <v>461.47454800000003</v>
      </c>
      <c r="Q19" s="89">
        <f>'AEO 2022 44 Raw'!T10</f>
        <v>446.36758400000002</v>
      </c>
      <c r="R19" s="89">
        <f>'AEO 2022 44 Raw'!U10</f>
        <v>436.13803100000001</v>
      </c>
      <c r="S19" s="89">
        <f>'AEO 2022 44 Raw'!V10</f>
        <v>430.22723400000001</v>
      </c>
      <c r="T19" s="89">
        <f>'AEO 2022 44 Raw'!W10</f>
        <v>428.62377900000001</v>
      </c>
      <c r="U19" s="89">
        <f>'AEO 2022 44 Raw'!X10</f>
        <v>427.00692700000002</v>
      </c>
      <c r="V19" s="89">
        <f>'AEO 2022 44 Raw'!Y10</f>
        <v>426.00058000000001</v>
      </c>
      <c r="W19" s="89">
        <f>'AEO 2022 44 Raw'!Z10</f>
        <v>421.46060199999999</v>
      </c>
      <c r="X19" s="89">
        <f>'AEO 2022 44 Raw'!AA10</f>
        <v>415.08068800000001</v>
      </c>
      <c r="Y19" s="89">
        <f>'AEO 2022 44 Raw'!AB10</f>
        <v>409.388397</v>
      </c>
      <c r="Z19" s="89">
        <f>'AEO 2022 44 Raw'!AC10</f>
        <v>402.45489500000002</v>
      </c>
      <c r="AA19" s="89">
        <f>'AEO 2022 44 Raw'!AD10</f>
        <v>393.942566</v>
      </c>
      <c r="AB19" s="89">
        <f>'AEO 2022 44 Raw'!AE10</f>
        <v>390.31881700000002</v>
      </c>
      <c r="AC19" s="89">
        <f>'AEO 2022 44 Raw'!AF10</f>
        <v>384.49569700000001</v>
      </c>
      <c r="AD19" s="89">
        <f>'AEO 2022 44 Raw'!AG10</f>
        <v>376.75613399999997</v>
      </c>
      <c r="AE19" s="89">
        <f>'AEO 2022 44 Raw'!AH10</f>
        <v>372.73147599999999</v>
      </c>
      <c r="AF19" s="89">
        <f>'AEO 2022 44 Raw'!AI10</f>
        <v>364.186218</v>
      </c>
      <c r="AG19" s="95">
        <f>'AEO 2022 44 Raw'!AJ10</f>
        <v>-2.5000000000000001E-2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1536</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1830</v>
      </c>
      <c r="B22" s="88" t="s">
        <v>1538</v>
      </c>
      <c r="C22" s="89">
        <f>'AEO 2022 44 Raw'!F12</f>
        <v>26.468018000000001</v>
      </c>
      <c r="D22" s="89">
        <f>'AEO 2022 44 Raw'!G12</f>
        <v>22.920055000000001</v>
      </c>
      <c r="E22" s="89">
        <f>'AEO 2022 44 Raw'!H12</f>
        <v>22.337774</v>
      </c>
      <c r="F22" s="89">
        <f>'AEO 2022 44 Raw'!I12</f>
        <v>21.471070999999998</v>
      </c>
      <c r="G22" s="89">
        <f>'AEO 2022 44 Raw'!J12</f>
        <v>20.253969000000001</v>
      </c>
      <c r="H22" s="89">
        <f>'AEO 2022 44 Raw'!K12</f>
        <v>19.500565999999999</v>
      </c>
      <c r="I22" s="89">
        <f>'AEO 2022 44 Raw'!L12</f>
        <v>18.872934000000001</v>
      </c>
      <c r="J22" s="89">
        <f>'AEO 2022 44 Raw'!M12</f>
        <v>18.626791000000001</v>
      </c>
      <c r="K22" s="89">
        <f>'AEO 2022 44 Raw'!N12</f>
        <v>18.385279000000001</v>
      </c>
      <c r="L22" s="89">
        <f>'AEO 2022 44 Raw'!O12</f>
        <v>18.166284999999998</v>
      </c>
      <c r="M22" s="89">
        <f>'AEO 2022 44 Raw'!P12</f>
        <v>17.923693</v>
      </c>
      <c r="N22" s="89">
        <f>'AEO 2022 44 Raw'!Q12</f>
        <v>18.119112000000001</v>
      </c>
      <c r="O22" s="89">
        <f>'AEO 2022 44 Raw'!R12</f>
        <v>18.239588000000001</v>
      </c>
      <c r="P22" s="89">
        <f>'AEO 2022 44 Raw'!S12</f>
        <v>17.832626000000001</v>
      </c>
      <c r="Q22" s="89">
        <f>'AEO 2022 44 Raw'!T12</f>
        <v>17.429148000000001</v>
      </c>
      <c r="R22" s="89">
        <f>'AEO 2022 44 Raw'!U12</f>
        <v>17.213225999999999</v>
      </c>
      <c r="S22" s="89">
        <f>'AEO 2022 44 Raw'!V12</f>
        <v>17.166053999999999</v>
      </c>
      <c r="T22" s="89">
        <f>'AEO 2022 44 Raw'!W12</f>
        <v>17.291640999999998</v>
      </c>
      <c r="U22" s="89">
        <f>'AEO 2022 44 Raw'!X12</f>
        <v>17.417856</v>
      </c>
      <c r="V22" s="89">
        <f>'AEO 2022 44 Raw'!Y12</f>
        <v>17.574840999999999</v>
      </c>
      <c r="W22" s="89">
        <f>'AEO 2022 44 Raw'!Z12</f>
        <v>17.587316999999999</v>
      </c>
      <c r="X22" s="89">
        <f>'AEO 2022 44 Raw'!AA12</f>
        <v>17.522017999999999</v>
      </c>
      <c r="Y22" s="89">
        <f>'AEO 2022 44 Raw'!AB12</f>
        <v>17.484929999999999</v>
      </c>
      <c r="Z22" s="89">
        <f>'AEO 2022 44 Raw'!AC12</f>
        <v>17.392786000000001</v>
      </c>
      <c r="AA22" s="89">
        <f>'AEO 2022 44 Raw'!AD12</f>
        <v>17.228718000000001</v>
      </c>
      <c r="AB22" s="89">
        <f>'AEO 2022 44 Raw'!AE12</f>
        <v>17.277369</v>
      </c>
      <c r="AC22" s="89">
        <f>'AEO 2022 44 Raw'!AF12</f>
        <v>17.228587999999998</v>
      </c>
      <c r="AD22" s="89">
        <f>'AEO 2022 44 Raw'!AG12</f>
        <v>17.090782000000001</v>
      </c>
      <c r="AE22" s="89">
        <f>'AEO 2022 44 Raw'!AH12</f>
        <v>17.119125</v>
      </c>
      <c r="AF22" s="89">
        <f>'AEO 2022 44 Raw'!AI12</f>
        <v>16.742367000000002</v>
      </c>
      <c r="AG22" s="95">
        <f>'AEO 2022 44 Raw'!AJ12</f>
        <v>-1.6E-2</v>
      </c>
    </row>
    <row r="23" spans="1:33" ht="15" customHeight="1" x14ac:dyDescent="0.25">
      <c r="A23" s="83" t="s">
        <v>1831</v>
      </c>
      <c r="B23" s="88" t="s">
        <v>1540</v>
      </c>
      <c r="C23" s="89">
        <f>'AEO 2022 44 Raw'!F13</f>
        <v>1.8873279999999999</v>
      </c>
      <c r="D23" s="89">
        <f>'AEO 2022 44 Raw'!G13</f>
        <v>1.851971</v>
      </c>
      <c r="E23" s="89">
        <f>'AEO 2022 44 Raw'!H13</f>
        <v>2.0096159999999998</v>
      </c>
      <c r="F23" s="89">
        <f>'AEO 2022 44 Raw'!I13</f>
        <v>2.1296680000000001</v>
      </c>
      <c r="G23" s="89">
        <f>'AEO 2022 44 Raw'!J13</f>
        <v>2.1931729999999998</v>
      </c>
      <c r="H23" s="89">
        <f>'AEO 2022 44 Raw'!K13</f>
        <v>2.2859250000000002</v>
      </c>
      <c r="I23" s="89">
        <f>'AEO 2022 44 Raw'!L13</f>
        <v>2.3792979999999999</v>
      </c>
      <c r="J23" s="89">
        <f>'AEO 2022 44 Raw'!M13</f>
        <v>2.5115090000000002</v>
      </c>
      <c r="K23" s="89">
        <f>'AEO 2022 44 Raw'!N13</f>
        <v>2.6390750000000001</v>
      </c>
      <c r="L23" s="89">
        <f>'AEO 2022 44 Raw'!O13</f>
        <v>2.7638829999999999</v>
      </c>
      <c r="M23" s="89">
        <f>'AEO 2022 44 Raw'!P13</f>
        <v>2.8811390000000001</v>
      </c>
      <c r="N23" s="89">
        <f>'AEO 2022 44 Raw'!Q13</f>
        <v>3.0719370000000001</v>
      </c>
      <c r="O23" s="89">
        <f>'AEO 2022 44 Raw'!R13</f>
        <v>3.2488860000000002</v>
      </c>
      <c r="P23" s="89">
        <f>'AEO 2022 44 Raw'!S13</f>
        <v>3.3288859999999998</v>
      </c>
      <c r="Q23" s="89">
        <f>'AEO 2022 44 Raw'!T13</f>
        <v>3.4032809999999998</v>
      </c>
      <c r="R23" s="89">
        <f>'AEO 2022 44 Raw'!U13</f>
        <v>3.5078870000000002</v>
      </c>
      <c r="S23" s="89">
        <f>'AEO 2022 44 Raw'!V13</f>
        <v>3.6441919999999999</v>
      </c>
      <c r="T23" s="89">
        <f>'AEO 2022 44 Raw'!W13</f>
        <v>3.8176779999999999</v>
      </c>
      <c r="U23" s="89">
        <f>'AEO 2022 44 Raw'!X13</f>
        <v>3.993773</v>
      </c>
      <c r="V23" s="89">
        <f>'AEO 2022 44 Raw'!Y13</f>
        <v>4.1783900000000003</v>
      </c>
      <c r="W23" s="89">
        <f>'AEO 2022 44 Raw'!Z13</f>
        <v>4.3301020000000001</v>
      </c>
      <c r="X23" s="89">
        <f>'AEO 2022 44 Raw'!AA13</f>
        <v>4.4621769999999996</v>
      </c>
      <c r="Y23" s="89">
        <f>'AEO 2022 44 Raw'!AB13</f>
        <v>4.6002789999999996</v>
      </c>
      <c r="Z23" s="89">
        <f>'AEO 2022 44 Raw'!AC13</f>
        <v>4.7227920000000001</v>
      </c>
      <c r="AA23" s="89">
        <f>'AEO 2022 44 Raw'!AD13</f>
        <v>4.8236420000000004</v>
      </c>
      <c r="AB23" s="89">
        <f>'AEO 2022 44 Raw'!AE13</f>
        <v>4.9827969999999997</v>
      </c>
      <c r="AC23" s="89">
        <f>'AEO 2022 44 Raw'!AF13</f>
        <v>5.1137119999999996</v>
      </c>
      <c r="AD23" s="89">
        <f>'AEO 2022 44 Raw'!AG13</f>
        <v>5.2167300000000001</v>
      </c>
      <c r="AE23" s="89">
        <f>'AEO 2022 44 Raw'!AH13</f>
        <v>5.3696999999999999</v>
      </c>
      <c r="AF23" s="89">
        <f>'AEO 2022 44 Raw'!AI13</f>
        <v>5.45275</v>
      </c>
      <c r="AG23" s="95">
        <f>'AEO 2022 44 Raw'!AJ13</f>
        <v>3.6999999999999998E-2</v>
      </c>
    </row>
    <row r="24" spans="1:33" ht="15" customHeight="1" x14ac:dyDescent="0.25">
      <c r="A24" s="83" t="s">
        <v>1832</v>
      </c>
      <c r="B24" s="88" t="s">
        <v>1542</v>
      </c>
      <c r="C24" s="89">
        <f>'AEO 2022 44 Raw'!F14</f>
        <v>0.475352</v>
      </c>
      <c r="D24" s="89">
        <f>'AEO 2022 44 Raw'!G14</f>
        <v>2.1982919999999999</v>
      </c>
      <c r="E24" s="89">
        <f>'AEO 2022 44 Raw'!H14</f>
        <v>3.8900670000000002</v>
      </c>
      <c r="F24" s="89">
        <f>'AEO 2022 44 Raw'!I14</f>
        <v>5.4279520000000003</v>
      </c>
      <c r="G24" s="89">
        <f>'AEO 2022 44 Raw'!J14</f>
        <v>6.7165679999999996</v>
      </c>
      <c r="H24" s="89">
        <f>'AEO 2022 44 Raw'!K14</f>
        <v>8.0028900000000007</v>
      </c>
      <c r="I24" s="89">
        <f>'AEO 2022 44 Raw'!L14</f>
        <v>9.2309439999999991</v>
      </c>
      <c r="J24" s="89">
        <f>'AEO 2022 44 Raw'!M14</f>
        <v>10.574539</v>
      </c>
      <c r="K24" s="89">
        <f>'AEO 2022 44 Raw'!N14</f>
        <v>11.880265</v>
      </c>
      <c r="L24" s="89">
        <f>'AEO 2022 44 Raw'!O14</f>
        <v>13.158191</v>
      </c>
      <c r="M24" s="89">
        <f>'AEO 2022 44 Raw'!P14</f>
        <v>14.382023</v>
      </c>
      <c r="N24" s="89">
        <f>'AEO 2022 44 Raw'!Q14</f>
        <v>15.966377</v>
      </c>
      <c r="O24" s="89">
        <f>'AEO 2022 44 Raw'!R14</f>
        <v>17.494495000000001</v>
      </c>
      <c r="P24" s="89">
        <f>'AEO 2022 44 Raw'!S14</f>
        <v>18.490988000000002</v>
      </c>
      <c r="Q24" s="89">
        <f>'AEO 2022 44 Raw'!T14</f>
        <v>19.429915999999999</v>
      </c>
      <c r="R24" s="89">
        <f>'AEO 2022 44 Raw'!U14</f>
        <v>20.523620999999999</v>
      </c>
      <c r="S24" s="89">
        <f>'AEO 2022 44 Raw'!V14</f>
        <v>21.794535</v>
      </c>
      <c r="T24" s="89">
        <f>'AEO 2022 44 Raw'!W14</f>
        <v>23.288519000000001</v>
      </c>
      <c r="U24" s="89">
        <f>'AEO 2022 44 Raw'!X14</f>
        <v>24.803034</v>
      </c>
      <c r="V24" s="89">
        <f>'AEO 2022 44 Raw'!Y14</f>
        <v>26.376541</v>
      </c>
      <c r="W24" s="89">
        <f>'AEO 2022 44 Raw'!Z14</f>
        <v>27.744616000000001</v>
      </c>
      <c r="X24" s="89">
        <f>'AEO 2022 44 Raw'!AA14</f>
        <v>28.984044999999998</v>
      </c>
      <c r="Y24" s="89">
        <f>'AEO 2022 44 Raw'!AB14</f>
        <v>30.258922999999999</v>
      </c>
      <c r="Z24" s="89">
        <f>'AEO 2022 44 Raw'!AC14</f>
        <v>31.426929000000001</v>
      </c>
      <c r="AA24" s="89">
        <f>'AEO 2022 44 Raw'!AD14</f>
        <v>32.444077</v>
      </c>
      <c r="AB24" s="89">
        <f>'AEO 2022 44 Raw'!AE14</f>
        <v>33.849648000000002</v>
      </c>
      <c r="AC24" s="89">
        <f>'AEO 2022 44 Raw'!AF14</f>
        <v>35.061763999999997</v>
      </c>
      <c r="AD24" s="89">
        <f>'AEO 2022 44 Raw'!AG14</f>
        <v>36.077728</v>
      </c>
      <c r="AE24" s="89">
        <f>'AEO 2022 44 Raw'!AH14</f>
        <v>37.435862999999998</v>
      </c>
      <c r="AF24" s="89">
        <f>'AEO 2022 44 Raw'!AI14</f>
        <v>38.302933000000003</v>
      </c>
      <c r="AG24" s="95">
        <f>'AEO 2022 44 Raw'!AJ14</f>
        <v>0.16300000000000001</v>
      </c>
    </row>
    <row r="25" spans="1:33" ht="15" customHeight="1" x14ac:dyDescent="0.25">
      <c r="A25" s="83" t="s">
        <v>1833</v>
      </c>
      <c r="B25" s="88" t="s">
        <v>1544</v>
      </c>
      <c r="C25" s="89">
        <f>'AEO 2022 44 Raw'!F15</f>
        <v>17.607927</v>
      </c>
      <c r="D25" s="89">
        <f>'AEO 2022 44 Raw'!G15</f>
        <v>17.465931000000001</v>
      </c>
      <c r="E25" s="89">
        <f>'AEO 2022 44 Raw'!H15</f>
        <v>19.113347999999998</v>
      </c>
      <c r="F25" s="89">
        <f>'AEO 2022 44 Raw'!I15</f>
        <v>20.395311</v>
      </c>
      <c r="G25" s="89">
        <f>'AEO 2022 44 Raw'!J15</f>
        <v>21.123156000000002</v>
      </c>
      <c r="H25" s="89">
        <f>'AEO 2022 44 Raw'!K15</f>
        <v>22.121824</v>
      </c>
      <c r="I25" s="89">
        <f>'AEO 2022 44 Raw'!L15</f>
        <v>23.119599999999998</v>
      </c>
      <c r="J25" s="89">
        <f>'AEO 2022 44 Raw'!M15</f>
        <v>24.490559000000001</v>
      </c>
      <c r="K25" s="89">
        <f>'AEO 2022 44 Raw'!N15</f>
        <v>25.814053999999999</v>
      </c>
      <c r="L25" s="89">
        <f>'AEO 2022 44 Raw'!O15</f>
        <v>27.108419000000001</v>
      </c>
      <c r="M25" s="89">
        <f>'AEO 2022 44 Raw'!P15</f>
        <v>28.327047</v>
      </c>
      <c r="N25" s="89">
        <f>'AEO 2022 44 Raw'!Q15</f>
        <v>30.270078999999999</v>
      </c>
      <c r="O25" s="89">
        <f>'AEO 2022 44 Raw'!R15</f>
        <v>32.076397</v>
      </c>
      <c r="P25" s="89">
        <f>'AEO 2022 44 Raw'!S15</f>
        <v>32.924427000000001</v>
      </c>
      <c r="Q25" s="89">
        <f>'AEO 2022 44 Raw'!T15</f>
        <v>33.71463</v>
      </c>
      <c r="R25" s="89">
        <f>'AEO 2022 44 Raw'!U15</f>
        <v>34.802062999999997</v>
      </c>
      <c r="S25" s="89">
        <f>'AEO 2022 44 Raw'!V15</f>
        <v>36.203094</v>
      </c>
      <c r="T25" s="89">
        <f>'AEO 2022 44 Raw'!W15</f>
        <v>37.973621000000001</v>
      </c>
      <c r="U25" s="89">
        <f>'AEO 2022 44 Raw'!X15</f>
        <v>39.770671999999998</v>
      </c>
      <c r="V25" s="89">
        <f>'AEO 2022 44 Raw'!Y15</f>
        <v>41.653137000000001</v>
      </c>
      <c r="W25" s="89">
        <f>'AEO 2022 44 Raw'!Z15</f>
        <v>43.207901</v>
      </c>
      <c r="X25" s="89">
        <f>'AEO 2022 44 Raw'!AA15</f>
        <v>44.566479000000001</v>
      </c>
      <c r="Y25" s="89">
        <f>'AEO 2022 44 Raw'!AB15</f>
        <v>45.984927999999996</v>
      </c>
      <c r="Z25" s="89">
        <f>'AEO 2022 44 Raw'!AC15</f>
        <v>47.247172999999997</v>
      </c>
      <c r="AA25" s="89">
        <f>'AEO 2022 44 Raw'!AD15</f>
        <v>48.292065000000001</v>
      </c>
      <c r="AB25" s="89">
        <f>'AEO 2022 44 Raw'!AE15</f>
        <v>49.920363999999999</v>
      </c>
      <c r="AC25" s="89">
        <f>'AEO 2022 44 Raw'!AF15</f>
        <v>51.265613999999999</v>
      </c>
      <c r="AD25" s="89">
        <f>'AEO 2022 44 Raw'!AG15</f>
        <v>52.330745999999998</v>
      </c>
      <c r="AE25" s="89">
        <f>'AEO 2022 44 Raw'!AH15</f>
        <v>53.896732</v>
      </c>
      <c r="AF25" s="89">
        <f>'AEO 2022 44 Raw'!AI15</f>
        <v>54.760604999999998</v>
      </c>
      <c r="AG25" s="95">
        <f>'AEO 2022 44 Raw'!AJ15</f>
        <v>0.04</v>
      </c>
    </row>
    <row r="26" spans="1:33" ht="15" customHeight="1" x14ac:dyDescent="0.25">
      <c r="A26" s="83" t="s">
        <v>1834</v>
      </c>
      <c r="B26" s="88" t="s">
        <v>1546</v>
      </c>
      <c r="C26" s="89">
        <f>'AEO 2022 44 Raw'!F16</f>
        <v>2.6920269999999999</v>
      </c>
      <c r="D26" s="89">
        <f>'AEO 2022 44 Raw'!G16</f>
        <v>2.6212580000000001</v>
      </c>
      <c r="E26" s="89">
        <f>'AEO 2022 44 Raw'!H16</f>
        <v>2.827887</v>
      </c>
      <c r="F26" s="89">
        <f>'AEO 2022 44 Raw'!I16</f>
        <v>2.983355</v>
      </c>
      <c r="G26" s="89">
        <f>'AEO 2022 44 Raw'!J16</f>
        <v>3.061226</v>
      </c>
      <c r="H26" s="89">
        <f>'AEO 2022 44 Raw'!K16</f>
        <v>3.1809430000000001</v>
      </c>
      <c r="I26" s="89">
        <f>'AEO 2022 44 Raw'!L16</f>
        <v>3.3021050000000001</v>
      </c>
      <c r="J26" s="89">
        <f>'AEO 2022 44 Raw'!M16</f>
        <v>3.4773679999999998</v>
      </c>
      <c r="K26" s="89">
        <f>'AEO 2022 44 Raw'!N16</f>
        <v>3.6462110000000001</v>
      </c>
      <c r="L26" s="89">
        <f>'AEO 2022 44 Raw'!O16</f>
        <v>3.8108620000000002</v>
      </c>
      <c r="M26" s="89">
        <f>'AEO 2022 44 Raw'!P16</f>
        <v>3.9651839999999998</v>
      </c>
      <c r="N26" s="89">
        <f>'AEO 2022 44 Raw'!Q16</f>
        <v>4.2218540000000004</v>
      </c>
      <c r="O26" s="89">
        <f>'AEO 2022 44 Raw'!R16</f>
        <v>4.4580339999999996</v>
      </c>
      <c r="P26" s="89">
        <f>'AEO 2022 44 Raw'!S16</f>
        <v>4.5609630000000001</v>
      </c>
      <c r="Q26" s="89">
        <f>'AEO 2022 44 Raw'!T16</f>
        <v>4.6566780000000003</v>
      </c>
      <c r="R26" s="89">
        <f>'AEO 2022 44 Raw'!U16</f>
        <v>4.793355</v>
      </c>
      <c r="S26" s="89">
        <f>'AEO 2022 44 Raw'!V16</f>
        <v>4.97309</v>
      </c>
      <c r="T26" s="89">
        <f>'AEO 2022 44 Raw'!W16</f>
        <v>5.2033079999999998</v>
      </c>
      <c r="U26" s="89">
        <f>'AEO 2022 44 Raw'!X16</f>
        <v>5.4370139999999996</v>
      </c>
      <c r="V26" s="89">
        <f>'AEO 2022 44 Raw'!Y16</f>
        <v>5.6815660000000001</v>
      </c>
      <c r="W26" s="89">
        <f>'AEO 2022 44 Raw'!Z16</f>
        <v>5.881157</v>
      </c>
      <c r="X26" s="89">
        <f>'AEO 2022 44 Raw'!AA16</f>
        <v>6.0539069999999997</v>
      </c>
      <c r="Y26" s="89">
        <f>'AEO 2022 44 Raw'!AB16</f>
        <v>6.2345379999999997</v>
      </c>
      <c r="Z26" s="89">
        <f>'AEO 2022 44 Raw'!AC16</f>
        <v>6.3939219999999999</v>
      </c>
      <c r="AA26" s="89">
        <f>'AEO 2022 44 Raw'!AD16</f>
        <v>6.5239380000000002</v>
      </c>
      <c r="AB26" s="89">
        <f>'AEO 2022 44 Raw'!AE16</f>
        <v>6.7325210000000002</v>
      </c>
      <c r="AC26" s="89">
        <f>'AEO 2022 44 Raw'!AF16</f>
        <v>6.902692</v>
      </c>
      <c r="AD26" s="89">
        <f>'AEO 2022 44 Raw'!AG16</f>
        <v>7.0351970000000001</v>
      </c>
      <c r="AE26" s="89">
        <f>'AEO 2022 44 Raw'!AH16</f>
        <v>7.2350849999999998</v>
      </c>
      <c r="AF26" s="89">
        <f>'AEO 2022 44 Raw'!AI16</f>
        <v>7.3413700000000004</v>
      </c>
      <c r="AG26" s="95">
        <f>'AEO 2022 44 Raw'!AJ16</f>
        <v>3.5000000000000003E-2</v>
      </c>
    </row>
    <row r="27" spans="1:33" ht="15" customHeight="1" x14ac:dyDescent="0.25">
      <c r="A27" s="83" t="s">
        <v>1835</v>
      </c>
      <c r="B27" s="88" t="s">
        <v>1548</v>
      </c>
      <c r="C27" s="89">
        <f>'AEO 2022 44 Raw'!F17</f>
        <v>0.62522800000000001</v>
      </c>
      <c r="D27" s="89">
        <f>'AEO 2022 44 Raw'!G17</f>
        <v>0.87330300000000005</v>
      </c>
      <c r="E27" s="89">
        <f>'AEO 2022 44 Raw'!H17</f>
        <v>1.1742459999999999</v>
      </c>
      <c r="F27" s="89">
        <f>'AEO 2022 44 Raw'!I17</f>
        <v>1.44181</v>
      </c>
      <c r="G27" s="89">
        <f>'AEO 2022 44 Raw'!J17</f>
        <v>1.6555899999999999</v>
      </c>
      <c r="H27" s="89">
        <f>'AEO 2022 44 Raw'!K17</f>
        <v>1.877567</v>
      </c>
      <c r="I27" s="89">
        <f>'AEO 2022 44 Raw'!L17</f>
        <v>2.0908519999999999</v>
      </c>
      <c r="J27" s="89">
        <f>'AEO 2022 44 Raw'!M17</f>
        <v>2.332786</v>
      </c>
      <c r="K27" s="89">
        <f>'AEO 2022 44 Raw'!N17</f>
        <v>2.567469</v>
      </c>
      <c r="L27" s="89">
        <f>'AEO 2022 44 Raw'!O17</f>
        <v>2.7966340000000001</v>
      </c>
      <c r="M27" s="89">
        <f>'AEO 2022 44 Raw'!P17</f>
        <v>3.0153409999999998</v>
      </c>
      <c r="N27" s="89">
        <f>'AEO 2022 44 Raw'!Q17</f>
        <v>3.3110840000000001</v>
      </c>
      <c r="O27" s="89">
        <f>'AEO 2022 44 Raw'!R17</f>
        <v>3.5930230000000001</v>
      </c>
      <c r="P27" s="89">
        <f>'AEO 2022 44 Raw'!S17</f>
        <v>3.7660070000000001</v>
      </c>
      <c r="Q27" s="89">
        <f>'AEO 2022 44 Raw'!T17</f>
        <v>3.9288479999999999</v>
      </c>
      <c r="R27" s="89">
        <f>'AEO 2022 44 Raw'!U17</f>
        <v>4.123386</v>
      </c>
      <c r="S27" s="89">
        <f>'AEO 2022 44 Raw'!V17</f>
        <v>4.3536349999999997</v>
      </c>
      <c r="T27" s="89">
        <f>'AEO 2022 44 Raw'!W17</f>
        <v>4.6281889999999999</v>
      </c>
      <c r="U27" s="89">
        <f>'AEO 2022 44 Raw'!X17</f>
        <v>4.906593</v>
      </c>
      <c r="V27" s="89">
        <f>'AEO 2022 44 Raw'!Y17</f>
        <v>5.1957630000000004</v>
      </c>
      <c r="W27" s="89">
        <f>'AEO 2022 44 Raw'!Z17</f>
        <v>5.4441920000000001</v>
      </c>
      <c r="X27" s="89">
        <f>'AEO 2022 44 Raw'!AA17</f>
        <v>5.6673359999999997</v>
      </c>
      <c r="Y27" s="89">
        <f>'AEO 2022 44 Raw'!AB17</f>
        <v>5.8972810000000004</v>
      </c>
      <c r="Z27" s="89">
        <f>'AEO 2022 44 Raw'!AC17</f>
        <v>6.1064470000000002</v>
      </c>
      <c r="AA27" s="89">
        <f>'AEO 2022 44 Raw'!AD17</f>
        <v>6.2864979999999999</v>
      </c>
      <c r="AB27" s="89">
        <f>'AEO 2022 44 Raw'!AE17</f>
        <v>6.5416819999999998</v>
      </c>
      <c r="AC27" s="89">
        <f>'AEO 2022 44 Raw'!AF17</f>
        <v>6.759315</v>
      </c>
      <c r="AD27" s="89">
        <f>'AEO 2022 44 Raw'!AG17</f>
        <v>6.9392870000000002</v>
      </c>
      <c r="AE27" s="89">
        <f>'AEO 2022 44 Raw'!AH17</f>
        <v>7.1852</v>
      </c>
      <c r="AF27" s="89">
        <f>'AEO 2022 44 Raw'!AI17</f>
        <v>7.3375190000000003</v>
      </c>
      <c r="AG27" s="95">
        <f>'AEO 2022 44 Raw'!AJ17</f>
        <v>8.8999999999999996E-2</v>
      </c>
    </row>
    <row r="28" spans="1:33" ht="15" customHeight="1" x14ac:dyDescent="0.25">
      <c r="A28" s="83" t="s">
        <v>1836</v>
      </c>
      <c r="B28" s="88" t="s">
        <v>1550</v>
      </c>
      <c r="C28" s="89">
        <f>'AEO 2022 44 Raw'!F18</f>
        <v>0</v>
      </c>
      <c r="D28" s="89">
        <f>'AEO 2022 44 Raw'!G18</f>
        <v>0</v>
      </c>
      <c r="E28" s="89">
        <f>'AEO 2022 44 Raw'!H18</f>
        <v>0</v>
      </c>
      <c r="F28" s="89">
        <f>'AEO 2022 44 Raw'!I18</f>
        <v>0</v>
      </c>
      <c r="G28" s="89">
        <f>'AEO 2022 44 Raw'!J18</f>
        <v>0</v>
      </c>
      <c r="H28" s="89">
        <f>'AEO 2022 44 Raw'!K18</f>
        <v>0</v>
      </c>
      <c r="I28" s="89">
        <f>'AEO 2022 44 Raw'!L18</f>
        <v>0</v>
      </c>
      <c r="J28" s="89">
        <f>'AEO 2022 44 Raw'!M18</f>
        <v>0</v>
      </c>
      <c r="K28" s="89">
        <f>'AEO 2022 44 Raw'!N18</f>
        <v>0</v>
      </c>
      <c r="L28" s="89">
        <f>'AEO 2022 44 Raw'!O18</f>
        <v>0</v>
      </c>
      <c r="M28" s="89">
        <f>'AEO 2022 44 Raw'!P18</f>
        <v>0</v>
      </c>
      <c r="N28" s="89">
        <f>'AEO 2022 44 Raw'!Q18</f>
        <v>0</v>
      </c>
      <c r="O28" s="89">
        <f>'AEO 2022 44 Raw'!R18</f>
        <v>0</v>
      </c>
      <c r="P28" s="89">
        <f>'AEO 2022 44 Raw'!S18</f>
        <v>0</v>
      </c>
      <c r="Q28" s="89">
        <f>'AEO 2022 44 Raw'!T18</f>
        <v>0</v>
      </c>
      <c r="R28" s="89">
        <f>'AEO 2022 44 Raw'!U18</f>
        <v>0</v>
      </c>
      <c r="S28" s="89">
        <f>'AEO 2022 44 Raw'!V18</f>
        <v>0</v>
      </c>
      <c r="T28" s="89">
        <f>'AEO 2022 44 Raw'!W18</f>
        <v>0</v>
      </c>
      <c r="U28" s="89">
        <f>'AEO 2022 44 Raw'!X18</f>
        <v>0</v>
      </c>
      <c r="V28" s="89">
        <f>'AEO 2022 44 Raw'!Y18</f>
        <v>0</v>
      </c>
      <c r="W28" s="89">
        <f>'AEO 2022 44 Raw'!Z18</f>
        <v>0</v>
      </c>
      <c r="X28" s="89">
        <f>'AEO 2022 44 Raw'!AA18</f>
        <v>0</v>
      </c>
      <c r="Y28" s="89">
        <f>'AEO 2022 44 Raw'!AB18</f>
        <v>0</v>
      </c>
      <c r="Z28" s="89">
        <f>'AEO 2022 44 Raw'!AC18</f>
        <v>0</v>
      </c>
      <c r="AA28" s="89">
        <f>'AEO 2022 44 Raw'!AD18</f>
        <v>0</v>
      </c>
      <c r="AB28" s="89">
        <f>'AEO 2022 44 Raw'!AE18</f>
        <v>0</v>
      </c>
      <c r="AC28" s="89">
        <f>'AEO 2022 44 Raw'!AF18</f>
        <v>0</v>
      </c>
      <c r="AD28" s="89">
        <f>'AEO 2022 44 Raw'!AG18</f>
        <v>0</v>
      </c>
      <c r="AE28" s="89">
        <f>'AEO 2022 44 Raw'!AH18</f>
        <v>0</v>
      </c>
      <c r="AF28" s="89">
        <f>'AEO 2022 44 Raw'!AI18</f>
        <v>0</v>
      </c>
      <c r="AG28" s="95" t="str">
        <f>'AEO 2022 44 Raw'!AJ18</f>
        <v>- -</v>
      </c>
    </row>
    <row r="29" spans="1:33" ht="15" customHeight="1" x14ac:dyDescent="0.25">
      <c r="A29" s="83" t="s">
        <v>1837</v>
      </c>
      <c r="B29" s="88" t="s">
        <v>1552</v>
      </c>
      <c r="C29" s="89">
        <f>'AEO 2022 44 Raw'!F19</f>
        <v>34.409770999999999</v>
      </c>
      <c r="D29" s="89">
        <f>'AEO 2022 44 Raw'!G19</f>
        <v>31.24118</v>
      </c>
      <c r="E29" s="89">
        <f>'AEO 2022 44 Raw'!H19</f>
        <v>31.772614000000001</v>
      </c>
      <c r="F29" s="89">
        <f>'AEO 2022 44 Raw'!I19</f>
        <v>31.827850000000002</v>
      </c>
      <c r="G29" s="89">
        <f>'AEO 2022 44 Raw'!J19</f>
        <v>31.209752999999999</v>
      </c>
      <c r="H29" s="89">
        <f>'AEO 2022 44 Raw'!K19</f>
        <v>31.157005000000002</v>
      </c>
      <c r="I29" s="89">
        <f>'AEO 2022 44 Raw'!L19</f>
        <v>31.207079</v>
      </c>
      <c r="J29" s="89">
        <f>'AEO 2022 44 Raw'!M19</f>
        <v>31.822258000000001</v>
      </c>
      <c r="K29" s="89">
        <f>'AEO 2022 44 Raw'!N19</f>
        <v>32.407597000000003</v>
      </c>
      <c r="L29" s="89">
        <f>'AEO 2022 44 Raw'!O19</f>
        <v>32.985774999999997</v>
      </c>
      <c r="M29" s="89">
        <f>'AEO 2022 44 Raw'!P19</f>
        <v>33.496861000000003</v>
      </c>
      <c r="N29" s="89">
        <f>'AEO 2022 44 Raw'!Q19</f>
        <v>34.863971999999997</v>
      </c>
      <c r="O29" s="89">
        <f>'AEO 2022 44 Raw'!R19</f>
        <v>36.060389999999998</v>
      </c>
      <c r="P29" s="89">
        <f>'AEO 2022 44 Raw'!S19</f>
        <v>36.19294</v>
      </c>
      <c r="Q29" s="89">
        <f>'AEO 2022 44 Raw'!T19</f>
        <v>36.297553999999998</v>
      </c>
      <c r="R29" s="89">
        <f>'AEO 2022 44 Raw'!U19</f>
        <v>36.748009000000003</v>
      </c>
      <c r="S29" s="89">
        <f>'AEO 2022 44 Raw'!V19</f>
        <v>37.540084999999998</v>
      </c>
      <c r="T29" s="89">
        <f>'AEO 2022 44 Raw'!W19</f>
        <v>38.712395000000001</v>
      </c>
      <c r="U29" s="89">
        <f>'AEO 2022 44 Raw'!X19</f>
        <v>39.902836000000001</v>
      </c>
      <c r="V29" s="89">
        <f>'AEO 2022 44 Raw'!Y19</f>
        <v>41.168297000000003</v>
      </c>
      <c r="W29" s="89">
        <f>'AEO 2022 44 Raw'!Z19</f>
        <v>42.104275000000001</v>
      </c>
      <c r="X29" s="89">
        <f>'AEO 2022 44 Raw'!AA19</f>
        <v>42.850906000000002</v>
      </c>
      <c r="Y29" s="89">
        <f>'AEO 2022 44 Raw'!AB19</f>
        <v>43.658188000000003</v>
      </c>
      <c r="Z29" s="89">
        <f>'AEO 2022 44 Raw'!AC19</f>
        <v>44.321280999999999</v>
      </c>
      <c r="AA29" s="89">
        <f>'AEO 2022 44 Raw'!AD19</f>
        <v>44.788311</v>
      </c>
      <c r="AB29" s="89">
        <f>'AEO 2022 44 Raw'!AE19</f>
        <v>45.799500000000002</v>
      </c>
      <c r="AC29" s="89">
        <f>'AEO 2022 44 Raw'!AF19</f>
        <v>46.550888</v>
      </c>
      <c r="AD29" s="89">
        <f>'AEO 2022 44 Raw'!AG19</f>
        <v>47.053299000000003</v>
      </c>
      <c r="AE29" s="89">
        <f>'AEO 2022 44 Raw'!AH19</f>
        <v>48.009315000000001</v>
      </c>
      <c r="AF29" s="89">
        <f>'AEO 2022 44 Raw'!AI19</f>
        <v>48.345874999999999</v>
      </c>
      <c r="AG29" s="95">
        <f>'AEO 2022 44 Raw'!AJ19</f>
        <v>1.2E-2</v>
      </c>
    </row>
    <row r="30" spans="1:33" ht="15" customHeight="1" x14ac:dyDescent="0.25">
      <c r="A30" s="83" t="s">
        <v>1838</v>
      </c>
      <c r="B30" s="88" t="s">
        <v>1554</v>
      </c>
      <c r="C30" s="89">
        <f>'AEO 2022 44 Raw'!F20</f>
        <v>0</v>
      </c>
      <c r="D30" s="89">
        <f>'AEO 2022 44 Raw'!G20</f>
        <v>0</v>
      </c>
      <c r="E30" s="89">
        <f>'AEO 2022 44 Raw'!H20</f>
        <v>0</v>
      </c>
      <c r="F30" s="89">
        <f>'AEO 2022 44 Raw'!I20</f>
        <v>0</v>
      </c>
      <c r="G30" s="89">
        <f>'AEO 2022 44 Raw'!J20</f>
        <v>0</v>
      </c>
      <c r="H30" s="89">
        <f>'AEO 2022 44 Raw'!K20</f>
        <v>0</v>
      </c>
      <c r="I30" s="89">
        <f>'AEO 2022 44 Raw'!L20</f>
        <v>0</v>
      </c>
      <c r="J30" s="89">
        <f>'AEO 2022 44 Raw'!M20</f>
        <v>0</v>
      </c>
      <c r="K30" s="89">
        <f>'AEO 2022 44 Raw'!N20</f>
        <v>0</v>
      </c>
      <c r="L30" s="89">
        <f>'AEO 2022 44 Raw'!O20</f>
        <v>0</v>
      </c>
      <c r="M30" s="89">
        <f>'AEO 2022 44 Raw'!P20</f>
        <v>0</v>
      </c>
      <c r="N30" s="89">
        <f>'AEO 2022 44 Raw'!Q20</f>
        <v>0</v>
      </c>
      <c r="O30" s="89">
        <f>'AEO 2022 44 Raw'!R20</f>
        <v>0</v>
      </c>
      <c r="P30" s="89">
        <f>'AEO 2022 44 Raw'!S20</f>
        <v>0</v>
      </c>
      <c r="Q30" s="89">
        <f>'AEO 2022 44 Raw'!T20</f>
        <v>0</v>
      </c>
      <c r="R30" s="89">
        <f>'AEO 2022 44 Raw'!U20</f>
        <v>0</v>
      </c>
      <c r="S30" s="89">
        <f>'AEO 2022 44 Raw'!V20</f>
        <v>0</v>
      </c>
      <c r="T30" s="89">
        <f>'AEO 2022 44 Raw'!W20</f>
        <v>0</v>
      </c>
      <c r="U30" s="89">
        <f>'AEO 2022 44 Raw'!X20</f>
        <v>0</v>
      </c>
      <c r="V30" s="89">
        <f>'AEO 2022 44 Raw'!Y20</f>
        <v>0</v>
      </c>
      <c r="W30" s="89">
        <f>'AEO 2022 44 Raw'!Z20</f>
        <v>0</v>
      </c>
      <c r="X30" s="89">
        <f>'AEO 2022 44 Raw'!AA20</f>
        <v>0</v>
      </c>
      <c r="Y30" s="89">
        <f>'AEO 2022 44 Raw'!AB20</f>
        <v>0</v>
      </c>
      <c r="Z30" s="89">
        <f>'AEO 2022 44 Raw'!AC20</f>
        <v>0</v>
      </c>
      <c r="AA30" s="89">
        <f>'AEO 2022 44 Raw'!AD20</f>
        <v>0</v>
      </c>
      <c r="AB30" s="89">
        <f>'AEO 2022 44 Raw'!AE20</f>
        <v>0</v>
      </c>
      <c r="AC30" s="89">
        <f>'AEO 2022 44 Raw'!AF20</f>
        <v>0</v>
      </c>
      <c r="AD30" s="89">
        <f>'AEO 2022 44 Raw'!AG20</f>
        <v>0</v>
      </c>
      <c r="AE30" s="89">
        <f>'AEO 2022 44 Raw'!AH20</f>
        <v>0</v>
      </c>
      <c r="AF30" s="89">
        <f>'AEO 2022 44 Raw'!AI20</f>
        <v>0</v>
      </c>
      <c r="AG30" s="95" t="str">
        <f>'AEO 2022 44 Raw'!AJ20</f>
        <v>- -</v>
      </c>
    </row>
    <row r="31" spans="1:33" ht="15" customHeight="1" x14ac:dyDescent="0.25">
      <c r="A31" s="83" t="s">
        <v>1839</v>
      </c>
      <c r="B31" s="88" t="s">
        <v>1556</v>
      </c>
      <c r="C31" s="89">
        <f>'AEO 2022 44 Raw'!F21</f>
        <v>0</v>
      </c>
      <c r="D31" s="89">
        <f>'AEO 2022 44 Raw'!G21</f>
        <v>0</v>
      </c>
      <c r="E31" s="89">
        <f>'AEO 2022 44 Raw'!H21</f>
        <v>0</v>
      </c>
      <c r="F31" s="89">
        <f>'AEO 2022 44 Raw'!I21</f>
        <v>0</v>
      </c>
      <c r="G31" s="89">
        <f>'AEO 2022 44 Raw'!J21</f>
        <v>0</v>
      </c>
      <c r="H31" s="89">
        <f>'AEO 2022 44 Raw'!K21</f>
        <v>0</v>
      </c>
      <c r="I31" s="89">
        <f>'AEO 2022 44 Raw'!L21</f>
        <v>0</v>
      </c>
      <c r="J31" s="89">
        <f>'AEO 2022 44 Raw'!M21</f>
        <v>0</v>
      </c>
      <c r="K31" s="89">
        <f>'AEO 2022 44 Raw'!N21</f>
        <v>0</v>
      </c>
      <c r="L31" s="89">
        <f>'AEO 2022 44 Raw'!O21</f>
        <v>0</v>
      </c>
      <c r="M31" s="89">
        <f>'AEO 2022 44 Raw'!P21</f>
        <v>0</v>
      </c>
      <c r="N31" s="89">
        <f>'AEO 2022 44 Raw'!Q21</f>
        <v>0</v>
      </c>
      <c r="O31" s="89">
        <f>'AEO 2022 44 Raw'!R21</f>
        <v>0</v>
      </c>
      <c r="P31" s="89">
        <f>'AEO 2022 44 Raw'!S21</f>
        <v>0</v>
      </c>
      <c r="Q31" s="89">
        <f>'AEO 2022 44 Raw'!T21</f>
        <v>0</v>
      </c>
      <c r="R31" s="89">
        <f>'AEO 2022 44 Raw'!U21</f>
        <v>0</v>
      </c>
      <c r="S31" s="89">
        <f>'AEO 2022 44 Raw'!V21</f>
        <v>0</v>
      </c>
      <c r="T31" s="89">
        <f>'AEO 2022 44 Raw'!W21</f>
        <v>0</v>
      </c>
      <c r="U31" s="89">
        <f>'AEO 2022 44 Raw'!X21</f>
        <v>0</v>
      </c>
      <c r="V31" s="89">
        <f>'AEO 2022 44 Raw'!Y21</f>
        <v>0</v>
      </c>
      <c r="W31" s="89">
        <f>'AEO 2022 44 Raw'!Z21</f>
        <v>0</v>
      </c>
      <c r="X31" s="89">
        <f>'AEO 2022 44 Raw'!AA21</f>
        <v>0</v>
      </c>
      <c r="Y31" s="89">
        <f>'AEO 2022 44 Raw'!AB21</f>
        <v>0</v>
      </c>
      <c r="Z31" s="89">
        <f>'AEO 2022 44 Raw'!AC21</f>
        <v>0</v>
      </c>
      <c r="AA31" s="89">
        <f>'AEO 2022 44 Raw'!AD21</f>
        <v>0</v>
      </c>
      <c r="AB31" s="89">
        <f>'AEO 2022 44 Raw'!AE21</f>
        <v>0</v>
      </c>
      <c r="AC31" s="89">
        <f>'AEO 2022 44 Raw'!AF21</f>
        <v>0</v>
      </c>
      <c r="AD31" s="89">
        <f>'AEO 2022 44 Raw'!AG21</f>
        <v>0</v>
      </c>
      <c r="AE31" s="89">
        <f>'AEO 2022 44 Raw'!AH21</f>
        <v>0</v>
      </c>
      <c r="AF31" s="89">
        <f>'AEO 2022 44 Raw'!AI21</f>
        <v>0</v>
      </c>
      <c r="AG31" s="95" t="str">
        <f>'AEO 2022 44 Raw'!AJ21</f>
        <v>- -</v>
      </c>
    </row>
    <row r="32" spans="1:33" ht="15" customHeight="1" x14ac:dyDescent="0.25">
      <c r="A32" s="83" t="s">
        <v>1840</v>
      </c>
      <c r="B32" s="88" t="s">
        <v>1558</v>
      </c>
      <c r="C32" s="89">
        <f>'AEO 2022 44 Raw'!F22</f>
        <v>0</v>
      </c>
      <c r="D32" s="89">
        <f>'AEO 2022 44 Raw'!G22</f>
        <v>0</v>
      </c>
      <c r="E32" s="89">
        <f>'AEO 2022 44 Raw'!H22</f>
        <v>0</v>
      </c>
      <c r="F32" s="89">
        <f>'AEO 2022 44 Raw'!I22</f>
        <v>0</v>
      </c>
      <c r="G32" s="89">
        <f>'AEO 2022 44 Raw'!J22</f>
        <v>0</v>
      </c>
      <c r="H32" s="89">
        <f>'AEO 2022 44 Raw'!K22</f>
        <v>0</v>
      </c>
      <c r="I32" s="89">
        <f>'AEO 2022 44 Raw'!L22</f>
        <v>0</v>
      </c>
      <c r="J32" s="89">
        <f>'AEO 2022 44 Raw'!M22</f>
        <v>0</v>
      </c>
      <c r="K32" s="89">
        <f>'AEO 2022 44 Raw'!N22</f>
        <v>0</v>
      </c>
      <c r="L32" s="89">
        <f>'AEO 2022 44 Raw'!O22</f>
        <v>0</v>
      </c>
      <c r="M32" s="89">
        <f>'AEO 2022 44 Raw'!P22</f>
        <v>0</v>
      </c>
      <c r="N32" s="89">
        <f>'AEO 2022 44 Raw'!Q22</f>
        <v>0</v>
      </c>
      <c r="O32" s="89">
        <f>'AEO 2022 44 Raw'!R22</f>
        <v>0</v>
      </c>
      <c r="P32" s="89">
        <f>'AEO 2022 44 Raw'!S22</f>
        <v>0</v>
      </c>
      <c r="Q32" s="89">
        <f>'AEO 2022 44 Raw'!T22</f>
        <v>0</v>
      </c>
      <c r="R32" s="89">
        <f>'AEO 2022 44 Raw'!U22</f>
        <v>0</v>
      </c>
      <c r="S32" s="89">
        <f>'AEO 2022 44 Raw'!V22</f>
        <v>0</v>
      </c>
      <c r="T32" s="89">
        <f>'AEO 2022 44 Raw'!W22</f>
        <v>0</v>
      </c>
      <c r="U32" s="89">
        <f>'AEO 2022 44 Raw'!X22</f>
        <v>0</v>
      </c>
      <c r="V32" s="89">
        <f>'AEO 2022 44 Raw'!Y22</f>
        <v>0</v>
      </c>
      <c r="W32" s="89">
        <f>'AEO 2022 44 Raw'!Z22</f>
        <v>0</v>
      </c>
      <c r="X32" s="89">
        <f>'AEO 2022 44 Raw'!AA22</f>
        <v>0</v>
      </c>
      <c r="Y32" s="89">
        <f>'AEO 2022 44 Raw'!AB22</f>
        <v>0</v>
      </c>
      <c r="Z32" s="89">
        <f>'AEO 2022 44 Raw'!AC22</f>
        <v>0</v>
      </c>
      <c r="AA32" s="89">
        <f>'AEO 2022 44 Raw'!AD22</f>
        <v>0</v>
      </c>
      <c r="AB32" s="89">
        <f>'AEO 2022 44 Raw'!AE22</f>
        <v>0</v>
      </c>
      <c r="AC32" s="89">
        <f>'AEO 2022 44 Raw'!AF22</f>
        <v>0</v>
      </c>
      <c r="AD32" s="89">
        <f>'AEO 2022 44 Raw'!AG22</f>
        <v>0</v>
      </c>
      <c r="AE32" s="89">
        <f>'AEO 2022 44 Raw'!AH22</f>
        <v>0</v>
      </c>
      <c r="AF32" s="89">
        <f>'AEO 2022 44 Raw'!AI22</f>
        <v>0</v>
      </c>
      <c r="AG32" s="95" t="str">
        <f>'AEO 2022 44 Raw'!AJ22</f>
        <v>- -</v>
      </c>
    </row>
    <row r="33" spans="1:33" ht="15" customHeight="1" x14ac:dyDescent="0.25">
      <c r="A33" s="83" t="s">
        <v>1841</v>
      </c>
      <c r="B33" s="88" t="s">
        <v>1560</v>
      </c>
      <c r="C33" s="89">
        <f>'AEO 2022 44 Raw'!F23</f>
        <v>0</v>
      </c>
      <c r="D33" s="89">
        <f>'AEO 2022 44 Raw'!G23</f>
        <v>0</v>
      </c>
      <c r="E33" s="89">
        <f>'AEO 2022 44 Raw'!H23</f>
        <v>0</v>
      </c>
      <c r="F33" s="89">
        <f>'AEO 2022 44 Raw'!I23</f>
        <v>0</v>
      </c>
      <c r="G33" s="89">
        <f>'AEO 2022 44 Raw'!J23</f>
        <v>0</v>
      </c>
      <c r="H33" s="89">
        <f>'AEO 2022 44 Raw'!K23</f>
        <v>0</v>
      </c>
      <c r="I33" s="89">
        <f>'AEO 2022 44 Raw'!L23</f>
        <v>0</v>
      </c>
      <c r="J33" s="89">
        <f>'AEO 2022 44 Raw'!M23</f>
        <v>0</v>
      </c>
      <c r="K33" s="89">
        <f>'AEO 2022 44 Raw'!N23</f>
        <v>0</v>
      </c>
      <c r="L33" s="89">
        <f>'AEO 2022 44 Raw'!O23</f>
        <v>0</v>
      </c>
      <c r="M33" s="89">
        <f>'AEO 2022 44 Raw'!P23</f>
        <v>0</v>
      </c>
      <c r="N33" s="89">
        <f>'AEO 2022 44 Raw'!Q23</f>
        <v>0</v>
      </c>
      <c r="O33" s="89">
        <f>'AEO 2022 44 Raw'!R23</f>
        <v>0</v>
      </c>
      <c r="P33" s="89">
        <f>'AEO 2022 44 Raw'!S23</f>
        <v>0</v>
      </c>
      <c r="Q33" s="89">
        <f>'AEO 2022 44 Raw'!T23</f>
        <v>0</v>
      </c>
      <c r="R33" s="89">
        <f>'AEO 2022 44 Raw'!U23</f>
        <v>0</v>
      </c>
      <c r="S33" s="89">
        <f>'AEO 2022 44 Raw'!V23</f>
        <v>0</v>
      </c>
      <c r="T33" s="89">
        <f>'AEO 2022 44 Raw'!W23</f>
        <v>0</v>
      </c>
      <c r="U33" s="89">
        <f>'AEO 2022 44 Raw'!X23</f>
        <v>0</v>
      </c>
      <c r="V33" s="89">
        <f>'AEO 2022 44 Raw'!Y23</f>
        <v>0</v>
      </c>
      <c r="W33" s="89">
        <f>'AEO 2022 44 Raw'!Z23</f>
        <v>0</v>
      </c>
      <c r="X33" s="89">
        <f>'AEO 2022 44 Raw'!AA23</f>
        <v>0</v>
      </c>
      <c r="Y33" s="89">
        <f>'AEO 2022 44 Raw'!AB23</f>
        <v>0</v>
      </c>
      <c r="Z33" s="89">
        <f>'AEO 2022 44 Raw'!AC23</f>
        <v>0</v>
      </c>
      <c r="AA33" s="89">
        <f>'AEO 2022 44 Raw'!AD23</f>
        <v>0</v>
      </c>
      <c r="AB33" s="89">
        <f>'AEO 2022 44 Raw'!AE23</f>
        <v>0</v>
      </c>
      <c r="AC33" s="89">
        <f>'AEO 2022 44 Raw'!AF23</f>
        <v>0</v>
      </c>
      <c r="AD33" s="89">
        <f>'AEO 2022 44 Raw'!AG23</f>
        <v>0</v>
      </c>
      <c r="AE33" s="89">
        <f>'AEO 2022 44 Raw'!AH23</f>
        <v>0</v>
      </c>
      <c r="AF33" s="89">
        <f>'AEO 2022 44 Raw'!AI23</f>
        <v>0</v>
      </c>
      <c r="AG33" s="95" t="str">
        <f>'AEO 2022 44 Raw'!AJ23</f>
        <v>- -</v>
      </c>
    </row>
    <row r="34" spans="1:33" ht="15" customHeight="1" x14ac:dyDescent="0.25">
      <c r="A34" s="83" t="s">
        <v>1842</v>
      </c>
      <c r="B34" s="88" t="s">
        <v>1562</v>
      </c>
      <c r="C34" s="89">
        <f>'AEO 2022 44 Raw'!F24</f>
        <v>0</v>
      </c>
      <c r="D34" s="89">
        <f>'AEO 2022 44 Raw'!G24</f>
        <v>0</v>
      </c>
      <c r="E34" s="89">
        <f>'AEO 2022 44 Raw'!H24</f>
        <v>0</v>
      </c>
      <c r="F34" s="89">
        <f>'AEO 2022 44 Raw'!I24</f>
        <v>0</v>
      </c>
      <c r="G34" s="89">
        <f>'AEO 2022 44 Raw'!J24</f>
        <v>0</v>
      </c>
      <c r="H34" s="89">
        <f>'AEO 2022 44 Raw'!K24</f>
        <v>0</v>
      </c>
      <c r="I34" s="89">
        <f>'AEO 2022 44 Raw'!L24</f>
        <v>0</v>
      </c>
      <c r="J34" s="89">
        <f>'AEO 2022 44 Raw'!M24</f>
        <v>0</v>
      </c>
      <c r="K34" s="89">
        <f>'AEO 2022 44 Raw'!N24</f>
        <v>0</v>
      </c>
      <c r="L34" s="89">
        <f>'AEO 2022 44 Raw'!O24</f>
        <v>0</v>
      </c>
      <c r="M34" s="89">
        <f>'AEO 2022 44 Raw'!P24</f>
        <v>0</v>
      </c>
      <c r="N34" s="89">
        <f>'AEO 2022 44 Raw'!Q24</f>
        <v>0</v>
      </c>
      <c r="O34" s="89">
        <f>'AEO 2022 44 Raw'!R24</f>
        <v>0</v>
      </c>
      <c r="P34" s="89">
        <f>'AEO 2022 44 Raw'!S24</f>
        <v>0</v>
      </c>
      <c r="Q34" s="89">
        <f>'AEO 2022 44 Raw'!T24</f>
        <v>0</v>
      </c>
      <c r="R34" s="89">
        <f>'AEO 2022 44 Raw'!U24</f>
        <v>0</v>
      </c>
      <c r="S34" s="89">
        <f>'AEO 2022 44 Raw'!V24</f>
        <v>0</v>
      </c>
      <c r="T34" s="89">
        <f>'AEO 2022 44 Raw'!W24</f>
        <v>0</v>
      </c>
      <c r="U34" s="89">
        <f>'AEO 2022 44 Raw'!X24</f>
        <v>0</v>
      </c>
      <c r="V34" s="89">
        <f>'AEO 2022 44 Raw'!Y24</f>
        <v>0</v>
      </c>
      <c r="W34" s="89">
        <f>'AEO 2022 44 Raw'!Z24</f>
        <v>0</v>
      </c>
      <c r="X34" s="89">
        <f>'AEO 2022 44 Raw'!AA24</f>
        <v>0</v>
      </c>
      <c r="Y34" s="89">
        <f>'AEO 2022 44 Raw'!AB24</f>
        <v>0</v>
      </c>
      <c r="Z34" s="89">
        <f>'AEO 2022 44 Raw'!AC24</f>
        <v>0</v>
      </c>
      <c r="AA34" s="89">
        <f>'AEO 2022 44 Raw'!AD24</f>
        <v>0</v>
      </c>
      <c r="AB34" s="89">
        <f>'AEO 2022 44 Raw'!AE24</f>
        <v>0</v>
      </c>
      <c r="AC34" s="89">
        <f>'AEO 2022 44 Raw'!AF24</f>
        <v>0</v>
      </c>
      <c r="AD34" s="89">
        <f>'AEO 2022 44 Raw'!AG24</f>
        <v>0</v>
      </c>
      <c r="AE34" s="89">
        <f>'AEO 2022 44 Raw'!AH24</f>
        <v>0</v>
      </c>
      <c r="AF34" s="89">
        <f>'AEO 2022 44 Raw'!AI24</f>
        <v>0</v>
      </c>
      <c r="AG34" s="95" t="str">
        <f>'AEO 2022 44 Raw'!AJ24</f>
        <v>- -</v>
      </c>
    </row>
    <row r="35" spans="1:33" ht="15" customHeight="1" x14ac:dyDescent="0.25">
      <c r="A35" s="83" t="s">
        <v>1843</v>
      </c>
      <c r="B35" s="88" t="s">
        <v>1564</v>
      </c>
      <c r="C35" s="89">
        <f>'AEO 2022 44 Raw'!F25</f>
        <v>8.0359999999999997E-3</v>
      </c>
      <c r="D35" s="89">
        <f>'AEO 2022 44 Raw'!G25</f>
        <v>5.1959999999999999E-2</v>
      </c>
      <c r="E35" s="89">
        <f>'AEO 2022 44 Raw'!H25</f>
        <v>9.5070000000000002E-2</v>
      </c>
      <c r="F35" s="89">
        <f>'AEO 2022 44 Raw'!I25</f>
        <v>0.13475699999999999</v>
      </c>
      <c r="G35" s="89">
        <f>'AEO 2022 44 Raw'!J25</f>
        <v>0.16830700000000001</v>
      </c>
      <c r="H35" s="89">
        <f>'AEO 2022 44 Raw'!K25</f>
        <v>0.201683</v>
      </c>
      <c r="I35" s="89">
        <f>'AEO 2022 44 Raw'!L25</f>
        <v>0.23349200000000001</v>
      </c>
      <c r="J35" s="89">
        <f>'AEO 2022 44 Raw'!M25</f>
        <v>0.268094</v>
      </c>
      <c r="K35" s="89">
        <f>'AEO 2022 44 Raw'!N25</f>
        <v>0.30162699999999998</v>
      </c>
      <c r="L35" s="89">
        <f>'AEO 2022 44 Raw'!O25</f>
        <v>0.33415600000000001</v>
      </c>
      <c r="M35" s="89">
        <f>'AEO 2022 44 Raw'!P25</f>
        <v>0.36526500000000001</v>
      </c>
      <c r="N35" s="89">
        <f>'AEO 2022 44 Raw'!Q25</f>
        <v>0.40613199999999999</v>
      </c>
      <c r="O35" s="89">
        <f>'AEO 2022 44 Raw'!R25</f>
        <v>0.44486599999999998</v>
      </c>
      <c r="P35" s="89">
        <f>'AEO 2022 44 Raw'!S25</f>
        <v>0.469918</v>
      </c>
      <c r="Q35" s="89">
        <f>'AEO 2022 44 Raw'!T25</f>
        <v>0.49360599999999999</v>
      </c>
      <c r="R35" s="89">
        <f>'AEO 2022 44 Raw'!U25</f>
        <v>0.52093999999999996</v>
      </c>
      <c r="S35" s="89">
        <f>'AEO 2022 44 Raw'!V25</f>
        <v>0.55260399999999998</v>
      </c>
      <c r="T35" s="89">
        <f>'AEO 2022 44 Raw'!W25</f>
        <v>0.58980600000000005</v>
      </c>
      <c r="U35" s="89">
        <f>'AEO 2022 44 Raw'!X25</f>
        <v>0.62752799999999997</v>
      </c>
      <c r="V35" s="89">
        <f>'AEO 2022 44 Raw'!Y25</f>
        <v>0.66640900000000003</v>
      </c>
      <c r="W35" s="89">
        <f>'AEO 2022 44 Raw'!Z25</f>
        <v>0.70001199999999997</v>
      </c>
      <c r="X35" s="89">
        <f>'AEO 2022 44 Raw'!AA25</f>
        <v>0.73027699999999995</v>
      </c>
      <c r="Y35" s="89">
        <f>'AEO 2022 44 Raw'!AB25</f>
        <v>0.76127500000000003</v>
      </c>
      <c r="Z35" s="89">
        <f>'AEO 2022 44 Raw'!AC25</f>
        <v>0.78950699999999996</v>
      </c>
      <c r="AA35" s="89">
        <f>'AEO 2022 44 Raw'!AD25</f>
        <v>0.81389599999999995</v>
      </c>
      <c r="AB35" s="89">
        <f>'AEO 2022 44 Raw'!AE25</f>
        <v>0.84787199999999996</v>
      </c>
      <c r="AC35" s="89">
        <f>'AEO 2022 44 Raw'!AF25</f>
        <v>0.87687599999999999</v>
      </c>
      <c r="AD35" s="89">
        <f>'AEO 2022 44 Raw'!AG25</f>
        <v>0.90094600000000002</v>
      </c>
      <c r="AE35" s="89">
        <f>'AEO 2022 44 Raw'!AH25</f>
        <v>0.93355500000000002</v>
      </c>
      <c r="AF35" s="89">
        <f>'AEO 2022 44 Raw'!AI25</f>
        <v>0.95419299999999996</v>
      </c>
      <c r="AG35" s="95">
        <f>'AEO 2022 44 Raw'!AJ25</f>
        <v>0.17899999999999999</v>
      </c>
    </row>
    <row r="36" spans="1:33" ht="15" customHeight="1" x14ac:dyDescent="0.25">
      <c r="A36" s="83" t="s">
        <v>1844</v>
      </c>
      <c r="B36" s="88" t="s">
        <v>1566</v>
      </c>
      <c r="C36" s="89">
        <f>'AEO 2022 44 Raw'!F26</f>
        <v>84.173682999999997</v>
      </c>
      <c r="D36" s="89">
        <f>'AEO 2022 44 Raw'!G26</f>
        <v>79.223952999999995</v>
      </c>
      <c r="E36" s="89">
        <f>'AEO 2022 44 Raw'!H26</f>
        <v>83.220626999999993</v>
      </c>
      <c r="F36" s="89">
        <f>'AEO 2022 44 Raw'!I26</f>
        <v>85.811774999999997</v>
      </c>
      <c r="G36" s="89">
        <f>'AEO 2022 44 Raw'!J26</f>
        <v>86.381737000000001</v>
      </c>
      <c r="H36" s="89">
        <f>'AEO 2022 44 Raw'!K26</f>
        <v>88.328406999999999</v>
      </c>
      <c r="I36" s="89">
        <f>'AEO 2022 44 Raw'!L26</f>
        <v>90.436301999999998</v>
      </c>
      <c r="J36" s="89">
        <f>'AEO 2022 44 Raw'!M26</f>
        <v>94.103897000000003</v>
      </c>
      <c r="K36" s="89">
        <f>'AEO 2022 44 Raw'!N26</f>
        <v>97.641578999999993</v>
      </c>
      <c r="L36" s="89">
        <f>'AEO 2022 44 Raw'!O26</f>
        <v>101.12421399999999</v>
      </c>
      <c r="M36" s="89">
        <f>'AEO 2022 44 Raw'!P26</f>
        <v>104.35655199999999</v>
      </c>
      <c r="N36" s="89">
        <f>'AEO 2022 44 Raw'!Q26</f>
        <v>110.230553</v>
      </c>
      <c r="O36" s="89">
        <f>'AEO 2022 44 Raw'!R26</f>
        <v>115.615685</v>
      </c>
      <c r="P36" s="89">
        <f>'AEO 2022 44 Raw'!S26</f>
        <v>117.56675</v>
      </c>
      <c r="Q36" s="89">
        <f>'AEO 2022 44 Raw'!T26</f>
        <v>119.353661</v>
      </c>
      <c r="R36" s="89">
        <f>'AEO 2022 44 Raw'!U26</f>
        <v>122.232491</v>
      </c>
      <c r="S36" s="89">
        <f>'AEO 2022 44 Raw'!V26</f>
        <v>126.227287</v>
      </c>
      <c r="T36" s="89">
        <f>'AEO 2022 44 Raw'!W26</f>
        <v>131.505157</v>
      </c>
      <c r="U36" s="89">
        <f>'AEO 2022 44 Raw'!X26</f>
        <v>136.85931400000001</v>
      </c>
      <c r="V36" s="89">
        <f>'AEO 2022 44 Raw'!Y26</f>
        <v>142.49494899999999</v>
      </c>
      <c r="W36" s="89">
        <f>'AEO 2022 44 Raw'!Z26</f>
        <v>146.999573</v>
      </c>
      <c r="X36" s="89">
        <f>'AEO 2022 44 Raw'!AA26</f>
        <v>150.837143</v>
      </c>
      <c r="Y36" s="89">
        <f>'AEO 2022 44 Raw'!AB26</f>
        <v>154.88034099999999</v>
      </c>
      <c r="Z36" s="89">
        <f>'AEO 2022 44 Raw'!AC26</f>
        <v>158.40083300000001</v>
      </c>
      <c r="AA36" s="89">
        <f>'AEO 2022 44 Raw'!AD26</f>
        <v>161.20114100000001</v>
      </c>
      <c r="AB36" s="89">
        <f>'AEO 2022 44 Raw'!AE26</f>
        <v>165.951752</v>
      </c>
      <c r="AC36" s="89">
        <f>'AEO 2022 44 Raw'!AF26</f>
        <v>169.759445</v>
      </c>
      <c r="AD36" s="89">
        <f>'AEO 2022 44 Raw'!AG26</f>
        <v>172.644699</v>
      </c>
      <c r="AE36" s="89">
        <f>'AEO 2022 44 Raw'!AH26</f>
        <v>177.18457000000001</v>
      </c>
      <c r="AF36" s="89">
        <f>'AEO 2022 44 Raw'!AI26</f>
        <v>179.23760999999999</v>
      </c>
      <c r="AG36" s="95">
        <f>'AEO 2022 44 Raw'!AJ26</f>
        <v>2.5999999999999999E-2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1845</v>
      </c>
      <c r="B38" s="88" t="s">
        <v>1846</v>
      </c>
      <c r="C38" s="89">
        <f>'AEO 2022 44 Raw'!F27</f>
        <v>9.8998919999999995</v>
      </c>
      <c r="D38" s="89">
        <f>'AEO 2022 44 Raw'!G27</f>
        <v>10.719246</v>
      </c>
      <c r="E38" s="89">
        <f>'AEO 2022 44 Raw'!H27</f>
        <v>11.528178</v>
      </c>
      <c r="F38" s="89">
        <f>'AEO 2022 44 Raw'!I27</f>
        <v>12.337263999999999</v>
      </c>
      <c r="G38" s="89">
        <f>'AEO 2022 44 Raw'!J27</f>
        <v>13.142279</v>
      </c>
      <c r="H38" s="89">
        <f>'AEO 2022 44 Raw'!K27</f>
        <v>13.943085</v>
      </c>
      <c r="I38" s="89">
        <f>'AEO 2022 44 Raw'!L27</f>
        <v>14.74145</v>
      </c>
      <c r="J38" s="89">
        <f>'AEO 2022 44 Raw'!M27</f>
        <v>15.537959000000001</v>
      </c>
      <c r="K38" s="89">
        <f>'AEO 2022 44 Raw'!N27</f>
        <v>16.333356999999999</v>
      </c>
      <c r="L38" s="89">
        <f>'AEO 2022 44 Raw'!O27</f>
        <v>17.126873</v>
      </c>
      <c r="M38" s="89">
        <f>'AEO 2022 44 Raw'!P27</f>
        <v>17.920535999999998</v>
      </c>
      <c r="N38" s="89">
        <f>'AEO 2022 44 Raw'!Q27</f>
        <v>18.716991</v>
      </c>
      <c r="O38" s="89">
        <f>'AEO 2022 44 Raw'!R27</f>
        <v>19.510442999999999</v>
      </c>
      <c r="P38" s="89">
        <f>'AEO 2022 44 Raw'!S27</f>
        <v>20.303688000000001</v>
      </c>
      <c r="Q38" s="89">
        <f>'AEO 2022 44 Raw'!T27</f>
        <v>21.097608999999999</v>
      </c>
      <c r="R38" s="89">
        <f>'AEO 2022 44 Raw'!U27</f>
        <v>21.890927999999999</v>
      </c>
      <c r="S38" s="89">
        <f>'AEO 2022 44 Raw'!V27</f>
        <v>22.684204000000001</v>
      </c>
      <c r="T38" s="89">
        <f>'AEO 2022 44 Raw'!W27</f>
        <v>23.477658999999999</v>
      </c>
      <c r="U38" s="89">
        <f>'AEO 2022 44 Raw'!X27</f>
        <v>24.271592999999999</v>
      </c>
      <c r="V38" s="89">
        <f>'AEO 2022 44 Raw'!Y27</f>
        <v>25.065269000000001</v>
      </c>
      <c r="W38" s="89">
        <f>'AEO 2022 44 Raw'!Z27</f>
        <v>25.859255000000001</v>
      </c>
      <c r="X38" s="89">
        <f>'AEO 2022 44 Raw'!AA27</f>
        <v>26.65354</v>
      </c>
      <c r="Y38" s="89">
        <f>'AEO 2022 44 Raw'!AB27</f>
        <v>27.447975</v>
      </c>
      <c r="Z38" s="89">
        <f>'AEO 2022 44 Raw'!AC27</f>
        <v>28.242705999999998</v>
      </c>
      <c r="AA38" s="89">
        <f>'AEO 2022 44 Raw'!AD27</f>
        <v>29.037735000000001</v>
      </c>
      <c r="AB38" s="89">
        <f>'AEO 2022 44 Raw'!AE27</f>
        <v>29.832920000000001</v>
      </c>
      <c r="AC38" s="89">
        <f>'AEO 2022 44 Raw'!AF27</f>
        <v>30.628395000000001</v>
      </c>
      <c r="AD38" s="89">
        <f>'AEO 2022 44 Raw'!AG27</f>
        <v>31.424178999999999</v>
      </c>
      <c r="AE38" s="89">
        <f>'AEO 2022 44 Raw'!AH27</f>
        <v>32.220295</v>
      </c>
      <c r="AF38" s="89">
        <f>'AEO 2022 44 Raw'!AI27</f>
        <v>32.983024999999998</v>
      </c>
      <c r="AG38" s="95">
        <f>'AEO 2022 44 Raw'!AJ27</f>
        <v>4.2000000000000003E-2</v>
      </c>
    </row>
    <row r="39" spans="1:33" ht="12" customHeight="1" x14ac:dyDescent="0.25">
      <c r="A39" s="83" t="s">
        <v>1847</v>
      </c>
      <c r="B39" s="88" t="s">
        <v>1848</v>
      </c>
      <c r="C39" s="89">
        <f>'AEO 2022 44 Raw'!F28</f>
        <v>850.24853499999995</v>
      </c>
      <c r="D39" s="89">
        <f>'AEO 2022 44 Raw'!G28</f>
        <v>739.08142099999998</v>
      </c>
      <c r="E39" s="89">
        <f>'AEO 2022 44 Raw'!H28</f>
        <v>721.88879399999996</v>
      </c>
      <c r="F39" s="89">
        <f>'AEO 2022 44 Raw'!I28</f>
        <v>695.54949999999997</v>
      </c>
      <c r="G39" s="89">
        <f>'AEO 2022 44 Raw'!J28</f>
        <v>657.28125</v>
      </c>
      <c r="H39" s="89">
        <f>'AEO 2022 44 Raw'!K28</f>
        <v>633.49255400000004</v>
      </c>
      <c r="I39" s="89">
        <f>'AEO 2022 44 Raw'!L28</f>
        <v>613.48303199999998</v>
      </c>
      <c r="J39" s="89">
        <f>'AEO 2022 44 Raw'!M28</f>
        <v>605.638733</v>
      </c>
      <c r="K39" s="89">
        <f>'AEO 2022 44 Raw'!N28</f>
        <v>597.80474900000002</v>
      </c>
      <c r="L39" s="89">
        <f>'AEO 2022 44 Raw'!O28</f>
        <v>590.44177200000001</v>
      </c>
      <c r="M39" s="89">
        <f>'AEO 2022 44 Raw'!P28</f>
        <v>582.32940699999995</v>
      </c>
      <c r="N39" s="89">
        <f>'AEO 2022 44 Raw'!Q28</f>
        <v>588.93310499999995</v>
      </c>
      <c r="O39" s="89">
        <f>'AEO 2022 44 Raw'!R28</f>
        <v>592.58355700000004</v>
      </c>
      <c r="P39" s="89">
        <f>'AEO 2022 44 Raw'!S28</f>
        <v>579.04132100000004</v>
      </c>
      <c r="Q39" s="89">
        <f>'AEO 2022 44 Raw'!T28</f>
        <v>565.72125200000005</v>
      </c>
      <c r="R39" s="89">
        <f>'AEO 2022 44 Raw'!U28</f>
        <v>558.370544</v>
      </c>
      <c r="S39" s="89">
        <f>'AEO 2022 44 Raw'!V28</f>
        <v>556.45452899999998</v>
      </c>
      <c r="T39" s="89">
        <f>'AEO 2022 44 Raw'!W28</f>
        <v>560.12890600000003</v>
      </c>
      <c r="U39" s="89">
        <f>'AEO 2022 44 Raw'!X28</f>
        <v>563.86621100000002</v>
      </c>
      <c r="V39" s="89">
        <f>'AEO 2022 44 Raw'!Y28</f>
        <v>568.495544</v>
      </c>
      <c r="W39" s="89">
        <f>'AEO 2022 44 Raw'!Z28</f>
        <v>568.46020499999997</v>
      </c>
      <c r="X39" s="89">
        <f>'AEO 2022 44 Raw'!AA28</f>
        <v>565.91784700000005</v>
      </c>
      <c r="Y39" s="89">
        <f>'AEO 2022 44 Raw'!AB28</f>
        <v>564.26873799999998</v>
      </c>
      <c r="Z39" s="89">
        <f>'AEO 2022 44 Raw'!AC28</f>
        <v>560.85571300000004</v>
      </c>
      <c r="AA39" s="89">
        <f>'AEO 2022 44 Raw'!AD28</f>
        <v>555.14367700000003</v>
      </c>
      <c r="AB39" s="89">
        <f>'AEO 2022 44 Raw'!AE28</f>
        <v>556.27056900000002</v>
      </c>
      <c r="AC39" s="89">
        <f>'AEO 2022 44 Raw'!AF28</f>
        <v>554.25512700000002</v>
      </c>
      <c r="AD39" s="89">
        <f>'AEO 2022 44 Raw'!AG28</f>
        <v>549.40081799999996</v>
      </c>
      <c r="AE39" s="89">
        <f>'AEO 2022 44 Raw'!AH28</f>
        <v>549.91601600000001</v>
      </c>
      <c r="AF39" s="89">
        <f>'AEO 2022 44 Raw'!AI28</f>
        <v>543.42382799999996</v>
      </c>
      <c r="AG39" s="95">
        <f>'AEO 2022 44 Raw'!AJ28</f>
        <v>-1.4999999999999999E-2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1849</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1570</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1850</v>
      </c>
      <c r="B43" s="88" t="s">
        <v>1531</v>
      </c>
      <c r="C43" s="89">
        <f>'AEO 2022 44 Raw'!F31</f>
        <v>1532.0694579999999</v>
      </c>
      <c r="D43" s="89">
        <f>'AEO 2022 44 Raw'!G31</f>
        <v>1431.589111</v>
      </c>
      <c r="E43" s="89">
        <f>'AEO 2022 44 Raw'!H31</f>
        <v>1470.6988530000001</v>
      </c>
      <c r="F43" s="89">
        <f>'AEO 2022 44 Raw'!I31</f>
        <v>1507.98938</v>
      </c>
      <c r="G43" s="89">
        <f>'AEO 2022 44 Raw'!J31</f>
        <v>1506.522827</v>
      </c>
      <c r="H43" s="89">
        <f>'AEO 2022 44 Raw'!K31</f>
        <v>1503.361206</v>
      </c>
      <c r="I43" s="89">
        <f>'AEO 2022 44 Raw'!L31</f>
        <v>1481.6733400000001</v>
      </c>
      <c r="J43" s="89">
        <f>'AEO 2022 44 Raw'!M31</f>
        <v>1473.9677730000001</v>
      </c>
      <c r="K43" s="89">
        <f>'AEO 2022 44 Raw'!N31</f>
        <v>1466.3314210000001</v>
      </c>
      <c r="L43" s="89">
        <f>'AEO 2022 44 Raw'!O31</f>
        <v>1446.932495</v>
      </c>
      <c r="M43" s="89">
        <f>'AEO 2022 44 Raw'!P31</f>
        <v>1431.1551509999999</v>
      </c>
      <c r="N43" s="89">
        <f>'AEO 2022 44 Raw'!Q31</f>
        <v>1424.0119629999999</v>
      </c>
      <c r="O43" s="89">
        <f>'AEO 2022 44 Raw'!R31</f>
        <v>1421.7098390000001</v>
      </c>
      <c r="P43" s="89">
        <f>'AEO 2022 44 Raw'!S31</f>
        <v>1385.870361</v>
      </c>
      <c r="Q43" s="89">
        <f>'AEO 2022 44 Raw'!T31</f>
        <v>1351.897217</v>
      </c>
      <c r="R43" s="89">
        <f>'AEO 2022 44 Raw'!U31</f>
        <v>1335.1024170000001</v>
      </c>
      <c r="S43" s="89">
        <f>'AEO 2022 44 Raw'!V31</f>
        <v>1330.6707759999999</v>
      </c>
      <c r="T43" s="89">
        <f>'AEO 2022 44 Raw'!W31</f>
        <v>1338.204712</v>
      </c>
      <c r="U43" s="89">
        <f>'AEO 2022 44 Raw'!X31</f>
        <v>1353.763672</v>
      </c>
      <c r="V43" s="89">
        <f>'AEO 2022 44 Raw'!Y31</f>
        <v>1359.8774410000001</v>
      </c>
      <c r="W43" s="89">
        <f>'AEO 2022 44 Raw'!Z31</f>
        <v>1356.809448</v>
      </c>
      <c r="X43" s="89">
        <f>'AEO 2022 44 Raw'!AA31</f>
        <v>1347.3538820000001</v>
      </c>
      <c r="Y43" s="89">
        <f>'AEO 2022 44 Raw'!AB31</f>
        <v>1336.7856449999999</v>
      </c>
      <c r="Z43" s="89">
        <f>'AEO 2022 44 Raw'!AC31</f>
        <v>1325.7889399999999</v>
      </c>
      <c r="AA43" s="89">
        <f>'AEO 2022 44 Raw'!AD31</f>
        <v>1312.172241</v>
      </c>
      <c r="AB43" s="89">
        <f>'AEO 2022 44 Raw'!AE31</f>
        <v>1313.1861570000001</v>
      </c>
      <c r="AC43" s="89">
        <f>'AEO 2022 44 Raw'!AF31</f>
        <v>1309.644775</v>
      </c>
      <c r="AD43" s="89">
        <f>'AEO 2022 44 Raw'!AG31</f>
        <v>1301.867432</v>
      </c>
      <c r="AE43" s="89">
        <f>'AEO 2022 44 Raw'!AH31</f>
        <v>1306.3248289999999</v>
      </c>
      <c r="AF43" s="89">
        <f>'AEO 2022 44 Raw'!AI31</f>
        <v>1304.9160159999999</v>
      </c>
      <c r="AG43" s="95">
        <f>'AEO 2022 44 Raw'!AJ31</f>
        <v>-6.0000000000000001E-3</v>
      </c>
    </row>
    <row r="44" spans="1:33" ht="12" customHeight="1" x14ac:dyDescent="0.25">
      <c r="A44" s="83" t="s">
        <v>1851</v>
      </c>
      <c r="B44" s="88" t="s">
        <v>1533</v>
      </c>
      <c r="C44" s="89">
        <f>'AEO 2022 44 Raw'!F32</f>
        <v>7.034E-2</v>
      </c>
      <c r="D44" s="89">
        <f>'AEO 2022 44 Raw'!G32</f>
        <v>6.6447000000000006E-2</v>
      </c>
      <c r="E44" s="89">
        <f>'AEO 2022 44 Raw'!H32</f>
        <v>6.8848999999999994E-2</v>
      </c>
      <c r="F44" s="89">
        <f>'AEO 2022 44 Raw'!I32</f>
        <v>7.1170999999999998E-2</v>
      </c>
      <c r="G44" s="89">
        <f>'AEO 2022 44 Raw'!J32</f>
        <v>7.1617E-2</v>
      </c>
      <c r="H44" s="89">
        <f>'AEO 2022 44 Raw'!K32</f>
        <v>7.1930999999999995E-2</v>
      </c>
      <c r="I44" s="89">
        <f>'AEO 2022 44 Raw'!L32</f>
        <v>7.1329000000000004E-2</v>
      </c>
      <c r="J44" s="89">
        <f>'AEO 2022 44 Raw'!M32</f>
        <v>7.1381E-2</v>
      </c>
      <c r="K44" s="89">
        <f>'AEO 2022 44 Raw'!N32</f>
        <v>7.1429000000000006E-2</v>
      </c>
      <c r="L44" s="89">
        <f>'AEO 2022 44 Raw'!O32</f>
        <v>7.0898000000000003E-2</v>
      </c>
      <c r="M44" s="89">
        <f>'AEO 2022 44 Raw'!P32</f>
        <v>7.0540000000000005E-2</v>
      </c>
      <c r="N44" s="89">
        <f>'AEO 2022 44 Raw'!Q32</f>
        <v>7.0638999999999993E-2</v>
      </c>
      <c r="O44" s="89">
        <f>'AEO 2022 44 Raw'!R32</f>
        <v>7.0946999999999996E-2</v>
      </c>
      <c r="P44" s="89">
        <f>'AEO 2022 44 Raw'!S32</f>
        <v>6.9563E-2</v>
      </c>
      <c r="Q44" s="89">
        <f>'AEO 2022 44 Raw'!T32</f>
        <v>6.8262000000000003E-2</v>
      </c>
      <c r="R44" s="89">
        <f>'AEO 2022 44 Raw'!U32</f>
        <v>6.7811999999999997E-2</v>
      </c>
      <c r="S44" s="89">
        <f>'AEO 2022 44 Raw'!V32</f>
        <v>6.7987000000000006E-2</v>
      </c>
      <c r="T44" s="89">
        <f>'AEO 2022 44 Raw'!W32</f>
        <v>6.8777000000000005E-2</v>
      </c>
      <c r="U44" s="89">
        <f>'AEO 2022 44 Raw'!X32</f>
        <v>6.9990999999999998E-2</v>
      </c>
      <c r="V44" s="89">
        <f>'AEO 2022 44 Raw'!Y32</f>
        <v>7.0725999999999997E-2</v>
      </c>
      <c r="W44" s="89">
        <f>'AEO 2022 44 Raw'!Z32</f>
        <v>7.0983000000000004E-2</v>
      </c>
      <c r="X44" s="89">
        <f>'AEO 2022 44 Raw'!AA32</f>
        <v>7.0907999999999999E-2</v>
      </c>
      <c r="Y44" s="89">
        <f>'AEO 2022 44 Raw'!AB32</f>
        <v>7.0772000000000002E-2</v>
      </c>
      <c r="Z44" s="89">
        <f>'AEO 2022 44 Raw'!AC32</f>
        <v>7.0610999999999993E-2</v>
      </c>
      <c r="AA44" s="89">
        <f>'AEO 2022 44 Raw'!AD32</f>
        <v>7.0311999999999999E-2</v>
      </c>
      <c r="AB44" s="89">
        <f>'AEO 2022 44 Raw'!AE32</f>
        <v>7.0799000000000001E-2</v>
      </c>
      <c r="AC44" s="89">
        <f>'AEO 2022 44 Raw'!AF32</f>
        <v>7.1046999999999999E-2</v>
      </c>
      <c r="AD44" s="89">
        <f>'AEO 2022 44 Raw'!AG32</f>
        <v>7.1063000000000001E-2</v>
      </c>
      <c r="AE44" s="89">
        <f>'AEO 2022 44 Raw'!AH32</f>
        <v>7.1742E-2</v>
      </c>
      <c r="AF44" s="89">
        <f>'AEO 2022 44 Raw'!AI32</f>
        <v>7.2100999999999998E-2</v>
      </c>
      <c r="AG44" s="95">
        <f>'AEO 2022 44 Raw'!AJ32</f>
        <v>1E-3</v>
      </c>
    </row>
    <row r="45" spans="1:33" ht="12" customHeight="1" x14ac:dyDescent="0.25">
      <c r="A45" s="83" t="s">
        <v>1852</v>
      </c>
      <c r="B45" s="88" t="s">
        <v>1574</v>
      </c>
      <c r="C45" s="89">
        <f>'AEO 2022 44 Raw'!F33</f>
        <v>1532.1397710000001</v>
      </c>
      <c r="D45" s="89">
        <f>'AEO 2022 44 Raw'!G33</f>
        <v>1431.655518</v>
      </c>
      <c r="E45" s="89">
        <f>'AEO 2022 44 Raw'!H33</f>
        <v>1470.7677000000001</v>
      </c>
      <c r="F45" s="89">
        <f>'AEO 2022 44 Raw'!I33</f>
        <v>1508.060547</v>
      </c>
      <c r="G45" s="89">
        <f>'AEO 2022 44 Raw'!J33</f>
        <v>1506.594482</v>
      </c>
      <c r="H45" s="89">
        <f>'AEO 2022 44 Raw'!K33</f>
        <v>1503.4331050000001</v>
      </c>
      <c r="I45" s="89">
        <f>'AEO 2022 44 Raw'!L33</f>
        <v>1481.744629</v>
      </c>
      <c r="J45" s="89">
        <f>'AEO 2022 44 Raw'!M33</f>
        <v>1474.0391850000001</v>
      </c>
      <c r="K45" s="89">
        <f>'AEO 2022 44 Raw'!N33</f>
        <v>1466.402832</v>
      </c>
      <c r="L45" s="89">
        <f>'AEO 2022 44 Raw'!O33</f>
        <v>1447.003418</v>
      </c>
      <c r="M45" s="89">
        <f>'AEO 2022 44 Raw'!P33</f>
        <v>1431.2257079999999</v>
      </c>
      <c r="N45" s="89">
        <f>'AEO 2022 44 Raw'!Q33</f>
        <v>1424.0826420000001</v>
      </c>
      <c r="O45" s="89">
        <f>'AEO 2022 44 Raw'!R33</f>
        <v>1421.7807620000001</v>
      </c>
      <c r="P45" s="89">
        <f>'AEO 2022 44 Raw'!S33</f>
        <v>1385.9399410000001</v>
      </c>
      <c r="Q45" s="89">
        <f>'AEO 2022 44 Raw'!T33</f>
        <v>1351.9654539999999</v>
      </c>
      <c r="R45" s="89">
        <f>'AEO 2022 44 Raw'!U33</f>
        <v>1335.170288</v>
      </c>
      <c r="S45" s="89">
        <f>'AEO 2022 44 Raw'!V33</f>
        <v>1330.7387699999999</v>
      </c>
      <c r="T45" s="89">
        <f>'AEO 2022 44 Raw'!W33</f>
        <v>1338.2734379999999</v>
      </c>
      <c r="U45" s="89">
        <f>'AEO 2022 44 Raw'!X33</f>
        <v>1353.8336179999999</v>
      </c>
      <c r="V45" s="89">
        <f>'AEO 2022 44 Raw'!Y33</f>
        <v>1359.94812</v>
      </c>
      <c r="W45" s="89">
        <f>'AEO 2022 44 Raw'!Z33</f>
        <v>1356.880371</v>
      </c>
      <c r="X45" s="89">
        <f>'AEO 2022 44 Raw'!AA33</f>
        <v>1347.4248050000001</v>
      </c>
      <c r="Y45" s="89">
        <f>'AEO 2022 44 Raw'!AB33</f>
        <v>1336.8564449999999</v>
      </c>
      <c r="Z45" s="89">
        <f>'AEO 2022 44 Raw'!AC33</f>
        <v>1325.8594969999999</v>
      </c>
      <c r="AA45" s="89">
        <f>'AEO 2022 44 Raw'!AD33</f>
        <v>1312.2425539999999</v>
      </c>
      <c r="AB45" s="89">
        <f>'AEO 2022 44 Raw'!AE33</f>
        <v>1313.2569579999999</v>
      </c>
      <c r="AC45" s="89">
        <f>'AEO 2022 44 Raw'!AF33</f>
        <v>1309.7158199999999</v>
      </c>
      <c r="AD45" s="89">
        <f>'AEO 2022 44 Raw'!AG33</f>
        <v>1301.9384769999999</v>
      </c>
      <c r="AE45" s="89">
        <f>'AEO 2022 44 Raw'!AH33</f>
        <v>1306.396606</v>
      </c>
      <c r="AF45" s="89">
        <f>'AEO 2022 44 Raw'!AI33</f>
        <v>1304.988159</v>
      </c>
      <c r="AG45" s="95">
        <f>'AEO 2022 44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1575</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1853</v>
      </c>
      <c r="B48" s="88" t="s">
        <v>1538</v>
      </c>
      <c r="C48" s="89">
        <f>'AEO 2022 44 Raw'!F35</f>
        <v>159.00843800000001</v>
      </c>
      <c r="D48" s="89">
        <f>'AEO 2022 44 Raw'!G35</f>
        <v>150.135818</v>
      </c>
      <c r="E48" s="89">
        <f>'AEO 2022 44 Raw'!H35</f>
        <v>155.51443499999999</v>
      </c>
      <c r="F48" s="89">
        <f>'AEO 2022 44 Raw'!I35</f>
        <v>160.71369899999999</v>
      </c>
      <c r="G48" s="89">
        <f>'AEO 2022 44 Raw'!J35</f>
        <v>161.68434099999999</v>
      </c>
      <c r="H48" s="89">
        <f>'AEO 2022 44 Raw'!K35</f>
        <v>162.366806</v>
      </c>
      <c r="I48" s="89">
        <f>'AEO 2022 44 Raw'!L35</f>
        <v>160.98474100000001</v>
      </c>
      <c r="J48" s="89">
        <f>'AEO 2022 44 Raw'!M35</f>
        <v>161.08197000000001</v>
      </c>
      <c r="K48" s="89">
        <f>'AEO 2022 44 Raw'!N35</f>
        <v>161.172211</v>
      </c>
      <c r="L48" s="89">
        <f>'AEO 2022 44 Raw'!O35</f>
        <v>159.95611600000001</v>
      </c>
      <c r="M48" s="89">
        <f>'AEO 2022 44 Raw'!P35</f>
        <v>159.129852</v>
      </c>
      <c r="N48" s="89">
        <f>'AEO 2022 44 Raw'!Q35</f>
        <v>159.32513399999999</v>
      </c>
      <c r="O48" s="89">
        <f>'AEO 2022 44 Raw'!R35</f>
        <v>160.00018299999999</v>
      </c>
      <c r="P48" s="89">
        <f>'AEO 2022 44 Raw'!S35</f>
        <v>156.863449</v>
      </c>
      <c r="Q48" s="89">
        <f>'AEO 2022 44 Raw'!T35</f>
        <v>153.91085799999999</v>
      </c>
      <c r="R48" s="89">
        <f>'AEO 2022 44 Raw'!U35</f>
        <v>152.87943999999999</v>
      </c>
      <c r="S48" s="89">
        <f>'AEO 2022 44 Raw'!V35</f>
        <v>153.25846899999999</v>
      </c>
      <c r="T48" s="89">
        <f>'AEO 2022 44 Raw'!W35</f>
        <v>155.02282700000001</v>
      </c>
      <c r="U48" s="89">
        <f>'AEO 2022 44 Raw'!X35</f>
        <v>157.74185199999999</v>
      </c>
      <c r="V48" s="89">
        <f>'AEO 2022 44 Raw'!Y35</f>
        <v>159.38119499999999</v>
      </c>
      <c r="W48" s="89">
        <f>'AEO 2022 44 Raw'!Z35</f>
        <v>159.94544999999999</v>
      </c>
      <c r="X48" s="89">
        <f>'AEO 2022 44 Raw'!AA35</f>
        <v>159.760727</v>
      </c>
      <c r="Y48" s="89">
        <f>'AEO 2022 44 Raw'!AB35</f>
        <v>159.437637</v>
      </c>
      <c r="Z48" s="89">
        <f>'AEO 2022 44 Raw'!AC35</f>
        <v>159.05978400000001</v>
      </c>
      <c r="AA48" s="89">
        <f>'AEO 2022 44 Raw'!AD35</f>
        <v>158.368256</v>
      </c>
      <c r="AB48" s="89">
        <f>'AEO 2022 44 Raw'!AE35</f>
        <v>159.44721999999999</v>
      </c>
      <c r="AC48" s="89">
        <f>'AEO 2022 44 Raw'!AF35</f>
        <v>159.987244</v>
      </c>
      <c r="AD48" s="89">
        <f>'AEO 2022 44 Raw'!AG35</f>
        <v>160.005798</v>
      </c>
      <c r="AE48" s="89">
        <f>'AEO 2022 44 Raw'!AH35</f>
        <v>161.51869199999999</v>
      </c>
      <c r="AF48" s="89">
        <f>'AEO 2022 44 Raw'!AI35</f>
        <v>162.311981</v>
      </c>
      <c r="AG48" s="95">
        <f>'AEO 2022 44 Raw'!AJ35</f>
        <v>1E-3</v>
      </c>
    </row>
    <row r="49" spans="1:33" ht="12" customHeight="1" x14ac:dyDescent="0.25">
      <c r="A49" s="83" t="s">
        <v>1854</v>
      </c>
      <c r="B49" s="88" t="s">
        <v>1540</v>
      </c>
      <c r="C49" s="89">
        <f>'AEO 2022 44 Raw'!F36</f>
        <v>9.3778E-2</v>
      </c>
      <c r="D49" s="89">
        <f>'AEO 2022 44 Raw'!G36</f>
        <v>8.4561999999999998E-2</v>
      </c>
      <c r="E49" s="89">
        <f>'AEO 2022 44 Raw'!H36</f>
        <v>8.3866999999999997E-2</v>
      </c>
      <c r="F49" s="89">
        <f>'AEO 2022 44 Raw'!I36</f>
        <v>8.2933999999999994E-2</v>
      </c>
      <c r="G49" s="89">
        <f>'AEO 2022 44 Raw'!J36</f>
        <v>7.9842999999999997E-2</v>
      </c>
      <c r="H49" s="89">
        <f>'AEO 2022 44 Raw'!K36</f>
        <v>7.6699000000000003E-2</v>
      </c>
      <c r="I49" s="89">
        <f>'AEO 2022 44 Raw'!L36</f>
        <v>7.2664999999999993E-2</v>
      </c>
      <c r="J49" s="89">
        <f>'AEO 2022 44 Raw'!M36</f>
        <v>6.9365999999999997E-2</v>
      </c>
      <c r="K49" s="89">
        <f>'AEO 2022 44 Raw'!N36</f>
        <v>6.6087999999999994E-2</v>
      </c>
      <c r="L49" s="89">
        <f>'AEO 2022 44 Raw'!O36</f>
        <v>6.2316000000000003E-2</v>
      </c>
      <c r="M49" s="89">
        <f>'AEO 2022 44 Raw'!P36</f>
        <v>5.8749999999999997E-2</v>
      </c>
      <c r="N49" s="89">
        <f>'AEO 2022 44 Raw'!Q36</f>
        <v>5.5550000000000002E-2</v>
      </c>
      <c r="O49" s="89">
        <f>'AEO 2022 44 Raw'!R36</f>
        <v>5.2555999999999999E-2</v>
      </c>
      <c r="P49" s="89">
        <f>'AEO 2022 44 Raw'!S36</f>
        <v>4.8385999999999998E-2</v>
      </c>
      <c r="Q49" s="89">
        <f>'AEO 2022 44 Raw'!T36</f>
        <v>4.4403999999999999E-2</v>
      </c>
      <c r="R49" s="89">
        <f>'AEO 2022 44 Raw'!U36</f>
        <v>4.1073999999999999E-2</v>
      </c>
      <c r="S49" s="89">
        <f>'AEO 2022 44 Raw'!V36</f>
        <v>3.8148000000000001E-2</v>
      </c>
      <c r="T49" s="89">
        <f>'AEO 2022 44 Raw'!W36</f>
        <v>3.5541000000000003E-2</v>
      </c>
      <c r="U49" s="89">
        <f>'AEO 2022 44 Raw'!X36</f>
        <v>3.3077000000000002E-2</v>
      </c>
      <c r="V49" s="89">
        <f>'AEO 2022 44 Raw'!Y36</f>
        <v>3.0315999999999999E-2</v>
      </c>
      <c r="W49" s="89">
        <f>'AEO 2022 44 Raw'!Z36</f>
        <v>2.7324000000000001E-2</v>
      </c>
      <c r="X49" s="89">
        <f>'AEO 2022 44 Raw'!AA36</f>
        <v>2.4208E-2</v>
      </c>
      <c r="Y49" s="89">
        <f>'AEO 2022 44 Raw'!AB36</f>
        <v>2.1094999999999999E-2</v>
      </c>
      <c r="Z49" s="89">
        <f>'AEO 2022 44 Raw'!AC36</f>
        <v>1.7999999999999999E-2</v>
      </c>
      <c r="AA49" s="89">
        <f>'AEO 2022 44 Raw'!AD36</f>
        <v>1.4900999999999999E-2</v>
      </c>
      <c r="AB49" s="89">
        <f>'AEO 2022 44 Raw'!AE36</f>
        <v>1.1975E-2</v>
      </c>
      <c r="AC49" s="89">
        <f>'AEO 2022 44 Raw'!AF36</f>
        <v>8.9910000000000007E-3</v>
      </c>
      <c r="AD49" s="89">
        <f>'AEO 2022 44 Raw'!AG36</f>
        <v>5.9810000000000002E-3</v>
      </c>
      <c r="AE49" s="89">
        <f>'AEO 2022 44 Raw'!AH36</f>
        <v>3.0119999999999999E-3</v>
      </c>
      <c r="AF49" s="89">
        <f>'AEO 2022 44 Raw'!AI36</f>
        <v>0</v>
      </c>
      <c r="AG49" s="95" t="str">
        <f>'AEO 2022 44 Raw'!AJ36</f>
        <v>- -</v>
      </c>
    </row>
    <row r="50" spans="1:33" ht="15" customHeight="1" x14ac:dyDescent="0.25">
      <c r="A50" s="83" t="s">
        <v>1855</v>
      </c>
      <c r="B50" s="88" t="s">
        <v>1542</v>
      </c>
      <c r="C50" s="89">
        <f>'AEO 2022 44 Raw'!F37</f>
        <v>0.47529500000000002</v>
      </c>
      <c r="D50" s="89">
        <f>'AEO 2022 44 Raw'!G37</f>
        <v>4.5625520000000002</v>
      </c>
      <c r="E50" s="89">
        <f>'AEO 2022 44 Raw'!H37</f>
        <v>8.9567910000000008</v>
      </c>
      <c r="F50" s="89">
        <f>'AEO 2022 44 Raw'!I37</f>
        <v>13.600923999999999</v>
      </c>
      <c r="G50" s="89">
        <f>'AEO 2022 44 Raw'!J37</f>
        <v>18.039476000000001</v>
      </c>
      <c r="H50" s="89">
        <f>'AEO 2022 44 Raw'!K37</f>
        <v>22.483076000000001</v>
      </c>
      <c r="I50" s="89">
        <f>'AEO 2022 44 Raw'!L37</f>
        <v>26.614363000000001</v>
      </c>
      <c r="J50" s="89">
        <f>'AEO 2022 44 Raw'!M37</f>
        <v>30.947538000000002</v>
      </c>
      <c r="K50" s="89">
        <f>'AEO 2022 44 Raw'!N37</f>
        <v>35.275134999999999</v>
      </c>
      <c r="L50" s="89">
        <f>'AEO 2022 44 Raw'!O37</f>
        <v>39.276629999999997</v>
      </c>
      <c r="M50" s="89">
        <f>'AEO 2022 44 Raw'!P37</f>
        <v>43.307578999999997</v>
      </c>
      <c r="N50" s="89">
        <f>'AEO 2022 44 Raw'!Q37</f>
        <v>47.568694999999998</v>
      </c>
      <c r="O50" s="89">
        <f>'AEO 2022 44 Raw'!R37</f>
        <v>52.002074999999998</v>
      </c>
      <c r="P50" s="89">
        <f>'AEO 2022 44 Raw'!S37</f>
        <v>55.127583000000001</v>
      </c>
      <c r="Q50" s="89">
        <f>'AEO 2022 44 Raw'!T37</f>
        <v>58.143501000000001</v>
      </c>
      <c r="R50" s="89">
        <f>'AEO 2022 44 Raw'!U37</f>
        <v>61.773719999999997</v>
      </c>
      <c r="S50" s="89">
        <f>'AEO 2022 44 Raw'!V37</f>
        <v>65.946892000000005</v>
      </c>
      <c r="T50" s="89">
        <f>'AEO 2022 44 Raw'!W37</f>
        <v>70.764129999999994</v>
      </c>
      <c r="U50" s="89">
        <f>'AEO 2022 44 Raw'!X37</f>
        <v>76.124397000000002</v>
      </c>
      <c r="V50" s="89">
        <f>'AEO 2022 44 Raw'!Y37</f>
        <v>81.068900999999997</v>
      </c>
      <c r="W50" s="89">
        <f>'AEO 2022 44 Raw'!Z37</f>
        <v>85.519340999999997</v>
      </c>
      <c r="X50" s="89">
        <f>'AEO 2022 44 Raw'!AA37</f>
        <v>89.568107999999995</v>
      </c>
      <c r="Y50" s="89">
        <f>'AEO 2022 44 Raw'!AB37</f>
        <v>93.517669999999995</v>
      </c>
      <c r="Z50" s="89">
        <f>'AEO 2022 44 Raw'!AC37</f>
        <v>97.406402999999997</v>
      </c>
      <c r="AA50" s="89">
        <f>'AEO 2022 44 Raw'!AD37</f>
        <v>101.060745</v>
      </c>
      <c r="AB50" s="89">
        <f>'AEO 2022 44 Raw'!AE37</f>
        <v>105.84232299999999</v>
      </c>
      <c r="AC50" s="89">
        <f>'AEO 2022 44 Raw'!AF37</f>
        <v>110.293434</v>
      </c>
      <c r="AD50" s="89">
        <f>'AEO 2022 44 Raw'!AG37</f>
        <v>114.392647</v>
      </c>
      <c r="AE50" s="89">
        <f>'AEO 2022 44 Raw'!AH37</f>
        <v>119.601067</v>
      </c>
      <c r="AF50" s="89">
        <f>'AEO 2022 44 Raw'!AI37</f>
        <v>124.331017</v>
      </c>
      <c r="AG50" s="95">
        <f>'AEO 2022 44 Raw'!AJ37</f>
        <v>0.21199999999999999</v>
      </c>
    </row>
    <row r="51" spans="1:33" ht="15" customHeight="1" x14ac:dyDescent="0.25">
      <c r="A51" s="83" t="s">
        <v>1856</v>
      </c>
      <c r="B51" s="88" t="s">
        <v>1544</v>
      </c>
      <c r="C51" s="89">
        <f>'AEO 2022 44 Raw'!F38</f>
        <v>1.2863979999999999</v>
      </c>
      <c r="D51" s="89">
        <f>'AEO 2022 44 Raw'!G38</f>
        <v>1.7847420000000001</v>
      </c>
      <c r="E51" s="89">
        <f>'AEO 2022 44 Raw'!H38</f>
        <v>2.4401449999999998</v>
      </c>
      <c r="F51" s="89">
        <f>'AEO 2022 44 Raw'!I38</f>
        <v>3.1304569999999998</v>
      </c>
      <c r="G51" s="89">
        <f>'AEO 2022 44 Raw'!J38</f>
        <v>3.7618469999999999</v>
      </c>
      <c r="H51" s="89">
        <f>'AEO 2022 44 Raw'!K38</f>
        <v>4.3933920000000004</v>
      </c>
      <c r="I51" s="89">
        <f>'AEO 2022 44 Raw'!L38</f>
        <v>4.9661989999999996</v>
      </c>
      <c r="J51" s="89">
        <f>'AEO 2022 44 Raw'!M38</f>
        <v>5.5791199999999996</v>
      </c>
      <c r="K51" s="89">
        <f>'AEO 2022 44 Raw'!N38</f>
        <v>6.1915089999999999</v>
      </c>
      <c r="L51" s="89">
        <f>'AEO 2022 44 Raw'!O38</f>
        <v>6.7482470000000001</v>
      </c>
      <c r="M51" s="89">
        <f>'AEO 2022 44 Raw'!P38</f>
        <v>7.3121900000000002</v>
      </c>
      <c r="N51" s="89">
        <f>'AEO 2022 44 Raw'!Q38</f>
        <v>7.9156360000000001</v>
      </c>
      <c r="O51" s="89">
        <f>'AEO 2022 44 Raw'!R38</f>
        <v>8.5479289999999999</v>
      </c>
      <c r="P51" s="89">
        <f>'AEO 2022 44 Raw'!S38</f>
        <v>8.9671780000000005</v>
      </c>
      <c r="Q51" s="89">
        <f>'AEO 2022 44 Raw'!T38</f>
        <v>9.3722949999999994</v>
      </c>
      <c r="R51" s="89">
        <f>'AEO 2022 44 Raw'!U38</f>
        <v>9.8788289999999996</v>
      </c>
      <c r="S51" s="89">
        <f>'AEO 2022 44 Raw'!V38</f>
        <v>10.472823</v>
      </c>
      <c r="T51" s="89">
        <f>'AEO 2022 44 Raw'!W38</f>
        <v>11.168438999999999</v>
      </c>
      <c r="U51" s="89">
        <f>'AEO 2022 44 Raw'!X38</f>
        <v>11.948179</v>
      </c>
      <c r="V51" s="89">
        <f>'AEO 2022 44 Raw'!Y38</f>
        <v>12.661205000000001</v>
      </c>
      <c r="W51" s="89">
        <f>'AEO 2022 44 Raw'!Z38</f>
        <v>13.296535</v>
      </c>
      <c r="X51" s="89">
        <f>'AEO 2022 44 Raw'!AA38</f>
        <v>13.869541</v>
      </c>
      <c r="Y51" s="89">
        <f>'AEO 2022 44 Raw'!AB38</f>
        <v>14.427606000000001</v>
      </c>
      <c r="Z51" s="89">
        <f>'AEO 2022 44 Raw'!AC38</f>
        <v>14.976755000000001</v>
      </c>
      <c r="AA51" s="89">
        <f>'AEO 2022 44 Raw'!AD38</f>
        <v>15.490432</v>
      </c>
      <c r="AB51" s="89">
        <f>'AEO 2022 44 Raw'!AE38</f>
        <v>16.177021</v>
      </c>
      <c r="AC51" s="89">
        <f>'AEO 2022 44 Raw'!AF38</f>
        <v>16.81287</v>
      </c>
      <c r="AD51" s="89">
        <f>'AEO 2022 44 Raw'!AG38</f>
        <v>17.395157000000001</v>
      </c>
      <c r="AE51" s="89">
        <f>'AEO 2022 44 Raw'!AH38</f>
        <v>18.145948000000001</v>
      </c>
      <c r="AF51" s="89">
        <f>'AEO 2022 44 Raw'!AI38</f>
        <v>18.823827999999999</v>
      </c>
      <c r="AG51" s="95">
        <f>'AEO 2022 44 Raw'!AJ38</f>
        <v>9.7000000000000003E-2</v>
      </c>
    </row>
    <row r="52" spans="1:33" ht="15" customHeight="1" x14ac:dyDescent="0.25">
      <c r="A52" s="83" t="s">
        <v>1857</v>
      </c>
      <c r="B52" s="88" t="s">
        <v>1546</v>
      </c>
      <c r="C52" s="89">
        <f>'AEO 2022 44 Raw'!F39</f>
        <v>5.520238</v>
      </c>
      <c r="D52" s="89">
        <f>'AEO 2022 44 Raw'!G39</f>
        <v>5.3236460000000001</v>
      </c>
      <c r="E52" s="89">
        <f>'AEO 2022 44 Raw'!H39</f>
        <v>5.6476350000000002</v>
      </c>
      <c r="F52" s="89">
        <f>'AEO 2022 44 Raw'!I39</f>
        <v>5.9764470000000003</v>
      </c>
      <c r="G52" s="89">
        <f>'AEO 2022 44 Raw'!J39</f>
        <v>6.160539</v>
      </c>
      <c r="H52" s="89">
        <f>'AEO 2022 44 Raw'!K39</f>
        <v>6.3411619999999997</v>
      </c>
      <c r="I52" s="89">
        <f>'AEO 2022 44 Raw'!L39</f>
        <v>6.4431989999999999</v>
      </c>
      <c r="J52" s="89">
        <f>'AEO 2022 44 Raw'!M39</f>
        <v>6.6043659999999997</v>
      </c>
      <c r="K52" s="89">
        <f>'AEO 2022 44 Raw'!N39</f>
        <v>6.7656239999999999</v>
      </c>
      <c r="L52" s="89">
        <f>'AEO 2022 44 Raw'!O39</f>
        <v>6.8706110000000002</v>
      </c>
      <c r="M52" s="89">
        <f>'AEO 2022 44 Raw'!P39</f>
        <v>6.9894499999999997</v>
      </c>
      <c r="N52" s="89">
        <f>'AEO 2022 44 Raw'!Q39</f>
        <v>7.1466770000000004</v>
      </c>
      <c r="O52" s="89">
        <f>'AEO 2022 44 Raw'!R39</f>
        <v>7.3303560000000001</v>
      </c>
      <c r="P52" s="89">
        <f>'AEO 2022 44 Raw'!S39</f>
        <v>7.3380039999999997</v>
      </c>
      <c r="Q52" s="89">
        <f>'AEO 2022 44 Raw'!T39</f>
        <v>7.346984</v>
      </c>
      <c r="R52" s="89">
        <f>'AEO 2022 44 Raw'!U39</f>
        <v>7.4439859999999998</v>
      </c>
      <c r="S52" s="89">
        <f>'AEO 2022 44 Raw'!V39</f>
        <v>7.6084259999999997</v>
      </c>
      <c r="T52" s="89">
        <f>'AEO 2022 44 Raw'!W39</f>
        <v>7.8433640000000002</v>
      </c>
      <c r="U52" s="89">
        <f>'AEO 2022 44 Raw'!X39</f>
        <v>8.1302090000000007</v>
      </c>
      <c r="V52" s="89">
        <f>'AEO 2022 44 Raw'!Y39</f>
        <v>8.3651520000000001</v>
      </c>
      <c r="W52" s="89">
        <f>'AEO 2022 44 Raw'!Z39</f>
        <v>8.5460370000000001</v>
      </c>
      <c r="X52" s="89">
        <f>'AEO 2022 44 Raw'!AA39</f>
        <v>8.6863849999999996</v>
      </c>
      <c r="Y52" s="89">
        <f>'AEO 2022 44 Raw'!AB39</f>
        <v>8.8183009999999999</v>
      </c>
      <c r="Z52" s="89">
        <f>'AEO 2022 44 Raw'!AC39</f>
        <v>8.9457520000000006</v>
      </c>
      <c r="AA52" s="89">
        <f>'AEO 2022 44 Raw'!AD39</f>
        <v>9.0531520000000008</v>
      </c>
      <c r="AB52" s="89">
        <f>'AEO 2022 44 Raw'!AE39</f>
        <v>9.2610919999999997</v>
      </c>
      <c r="AC52" s="89">
        <f>'AEO 2022 44 Raw'!AF39</f>
        <v>9.4379369999999998</v>
      </c>
      <c r="AD52" s="89">
        <f>'AEO 2022 44 Raw'!AG39</f>
        <v>9.5844059999999995</v>
      </c>
      <c r="AE52" s="89">
        <f>'AEO 2022 44 Raw'!AH39</f>
        <v>9.8228519999999993</v>
      </c>
      <c r="AF52" s="89">
        <f>'AEO 2022 44 Raw'!AI39</f>
        <v>10.019754000000001</v>
      </c>
      <c r="AG52" s="95">
        <f>'AEO 2022 44 Raw'!AJ39</f>
        <v>2.1000000000000001E-2</v>
      </c>
    </row>
    <row r="53" spans="1:33" ht="15" customHeight="1" x14ac:dyDescent="0.25">
      <c r="A53" s="83" t="s">
        <v>1858</v>
      </c>
      <c r="B53" s="88" t="s">
        <v>1548</v>
      </c>
      <c r="C53" s="89">
        <f>'AEO 2022 44 Raw'!F40</f>
        <v>5.1244999999999999E-2</v>
      </c>
      <c r="D53" s="89">
        <f>'AEO 2022 44 Raw'!G40</f>
        <v>0.420956</v>
      </c>
      <c r="E53" s="89">
        <f>'AEO 2022 44 Raw'!H40</f>
        <v>0.81741399999999997</v>
      </c>
      <c r="F53" s="89">
        <f>'AEO 2022 44 Raw'!I40</f>
        <v>1.2348440000000001</v>
      </c>
      <c r="G53" s="89">
        <f>'AEO 2022 44 Raw'!J40</f>
        <v>1.6325529999999999</v>
      </c>
      <c r="H53" s="89">
        <f>'AEO 2022 44 Raw'!K40</f>
        <v>2.0301969999999998</v>
      </c>
      <c r="I53" s="89">
        <f>'AEO 2022 44 Raw'!L40</f>
        <v>2.3991790000000002</v>
      </c>
      <c r="J53" s="89">
        <f>'AEO 2022 44 Raw'!M40</f>
        <v>2.7859029999999998</v>
      </c>
      <c r="K53" s="89">
        <f>'AEO 2022 44 Raw'!N40</f>
        <v>3.1715970000000002</v>
      </c>
      <c r="L53" s="89">
        <f>'AEO 2022 44 Raw'!O40</f>
        <v>3.5274369999999999</v>
      </c>
      <c r="M53" s="89">
        <f>'AEO 2022 44 Raw'!P40</f>
        <v>3.885319</v>
      </c>
      <c r="N53" s="89">
        <f>'AEO 2022 44 Raw'!Q40</f>
        <v>4.2618989999999997</v>
      </c>
      <c r="O53" s="89">
        <f>'AEO 2022 44 Raw'!R40</f>
        <v>4.6543570000000001</v>
      </c>
      <c r="P53" s="89">
        <f>'AEO 2022 44 Raw'!S40</f>
        <v>4.9296309999999997</v>
      </c>
      <c r="Q53" s="89">
        <f>'AEO 2022 44 Raw'!T40</f>
        <v>5.1944619999999997</v>
      </c>
      <c r="R53" s="89">
        <f>'AEO 2022 44 Raw'!U40</f>
        <v>5.5139110000000002</v>
      </c>
      <c r="S53" s="89">
        <f>'AEO 2022 44 Raw'!V40</f>
        <v>5.8812949999999997</v>
      </c>
      <c r="T53" s="89">
        <f>'AEO 2022 44 Raw'!W40</f>
        <v>6.3055830000000004</v>
      </c>
      <c r="U53" s="89">
        <f>'AEO 2022 44 Raw'!X40</f>
        <v>6.7775610000000004</v>
      </c>
      <c r="V53" s="89">
        <f>'AEO 2022 44 Raw'!Y40</f>
        <v>7.2118710000000004</v>
      </c>
      <c r="W53" s="89">
        <f>'AEO 2022 44 Raw'!Z40</f>
        <v>7.6019139999999998</v>
      </c>
      <c r="X53" s="89">
        <f>'AEO 2022 44 Raw'!AA40</f>
        <v>7.9556149999999999</v>
      </c>
      <c r="Y53" s="89">
        <f>'AEO 2022 44 Raw'!AB40</f>
        <v>8.3000330000000009</v>
      </c>
      <c r="Z53" s="89">
        <f>'AEO 2022 44 Raw'!AC40</f>
        <v>8.6384709999999991</v>
      </c>
      <c r="AA53" s="89">
        <f>'AEO 2022 44 Raw'!AD40</f>
        <v>8.9552999999999994</v>
      </c>
      <c r="AB53" s="89">
        <f>'AEO 2022 44 Raw'!AE40</f>
        <v>9.3712579999999992</v>
      </c>
      <c r="AC53" s="89">
        <f>'AEO 2022 44 Raw'!AF40</f>
        <v>9.7569979999999994</v>
      </c>
      <c r="AD53" s="89">
        <f>'AEO 2022 44 Raw'!AG40</f>
        <v>10.111188</v>
      </c>
      <c r="AE53" s="89">
        <f>'AEO 2022 44 Raw'!AH40</f>
        <v>10.563502</v>
      </c>
      <c r="AF53" s="89">
        <f>'AEO 2022 44 Raw'!AI40</f>
        <v>10.973234</v>
      </c>
      <c r="AG53" s="95">
        <f>'AEO 2022 44 Raw'!AJ40</f>
        <v>0.20300000000000001</v>
      </c>
    </row>
    <row r="54" spans="1:33" ht="15" customHeight="1" x14ac:dyDescent="0.25">
      <c r="A54" s="83" t="s">
        <v>1859</v>
      </c>
      <c r="B54" s="88" t="s">
        <v>1550</v>
      </c>
      <c r="C54" s="89">
        <f>'AEO 2022 44 Raw'!F41</f>
        <v>0</v>
      </c>
      <c r="D54" s="89">
        <f>'AEO 2022 44 Raw'!G41</f>
        <v>0</v>
      </c>
      <c r="E54" s="89">
        <f>'AEO 2022 44 Raw'!H41</f>
        <v>0</v>
      </c>
      <c r="F54" s="89">
        <f>'AEO 2022 44 Raw'!I41</f>
        <v>0</v>
      </c>
      <c r="G54" s="89">
        <f>'AEO 2022 44 Raw'!J41</f>
        <v>0</v>
      </c>
      <c r="H54" s="89">
        <f>'AEO 2022 44 Raw'!K41</f>
        <v>0</v>
      </c>
      <c r="I54" s="89">
        <f>'AEO 2022 44 Raw'!L41</f>
        <v>0</v>
      </c>
      <c r="J54" s="89">
        <f>'AEO 2022 44 Raw'!M41</f>
        <v>0</v>
      </c>
      <c r="K54" s="89">
        <f>'AEO 2022 44 Raw'!N41</f>
        <v>0</v>
      </c>
      <c r="L54" s="89">
        <f>'AEO 2022 44 Raw'!O41</f>
        <v>0</v>
      </c>
      <c r="M54" s="89">
        <f>'AEO 2022 44 Raw'!P41</f>
        <v>0</v>
      </c>
      <c r="N54" s="89">
        <f>'AEO 2022 44 Raw'!Q41</f>
        <v>0</v>
      </c>
      <c r="O54" s="89">
        <f>'AEO 2022 44 Raw'!R41</f>
        <v>0</v>
      </c>
      <c r="P54" s="89">
        <f>'AEO 2022 44 Raw'!S41</f>
        <v>0</v>
      </c>
      <c r="Q54" s="89">
        <f>'AEO 2022 44 Raw'!T41</f>
        <v>0</v>
      </c>
      <c r="R54" s="89">
        <f>'AEO 2022 44 Raw'!U41</f>
        <v>0</v>
      </c>
      <c r="S54" s="89">
        <f>'AEO 2022 44 Raw'!V41</f>
        <v>0</v>
      </c>
      <c r="T54" s="89">
        <f>'AEO 2022 44 Raw'!W41</f>
        <v>0</v>
      </c>
      <c r="U54" s="89">
        <f>'AEO 2022 44 Raw'!X41</f>
        <v>0</v>
      </c>
      <c r="V54" s="89">
        <f>'AEO 2022 44 Raw'!Y41</f>
        <v>0</v>
      </c>
      <c r="W54" s="89">
        <f>'AEO 2022 44 Raw'!Z41</f>
        <v>0</v>
      </c>
      <c r="X54" s="89">
        <f>'AEO 2022 44 Raw'!AA41</f>
        <v>0</v>
      </c>
      <c r="Y54" s="89">
        <f>'AEO 2022 44 Raw'!AB41</f>
        <v>0</v>
      </c>
      <c r="Z54" s="89">
        <f>'AEO 2022 44 Raw'!AC41</f>
        <v>0</v>
      </c>
      <c r="AA54" s="89">
        <f>'AEO 2022 44 Raw'!AD41</f>
        <v>0</v>
      </c>
      <c r="AB54" s="89">
        <f>'AEO 2022 44 Raw'!AE41</f>
        <v>0</v>
      </c>
      <c r="AC54" s="89">
        <f>'AEO 2022 44 Raw'!AF41</f>
        <v>0</v>
      </c>
      <c r="AD54" s="89">
        <f>'AEO 2022 44 Raw'!AG41</f>
        <v>0</v>
      </c>
      <c r="AE54" s="89">
        <f>'AEO 2022 44 Raw'!AH41</f>
        <v>0</v>
      </c>
      <c r="AF54" s="89">
        <f>'AEO 2022 44 Raw'!AI41</f>
        <v>0</v>
      </c>
      <c r="AG54" s="95" t="str">
        <f>'AEO 2022 44 Raw'!AJ41</f>
        <v>- -</v>
      </c>
    </row>
    <row r="55" spans="1:33" ht="15" customHeight="1" x14ac:dyDescent="0.25">
      <c r="A55" s="83" t="s">
        <v>1860</v>
      </c>
      <c r="B55" s="88" t="s">
        <v>1552</v>
      </c>
      <c r="C55" s="89">
        <f>'AEO 2022 44 Raw'!F42</f>
        <v>46.813301000000003</v>
      </c>
      <c r="D55" s="89">
        <f>'AEO 2022 44 Raw'!G42</f>
        <v>44.627243</v>
      </c>
      <c r="E55" s="89">
        <f>'AEO 2022 44 Raw'!H42</f>
        <v>46.813892000000003</v>
      </c>
      <c r="F55" s="89">
        <f>'AEO 2022 44 Raw'!I42</f>
        <v>49.011944</v>
      </c>
      <c r="G55" s="89">
        <f>'AEO 2022 44 Raw'!J42</f>
        <v>50.004188999999997</v>
      </c>
      <c r="H55" s="89">
        <f>'AEO 2022 44 Raw'!K42</f>
        <v>50.962864000000003</v>
      </c>
      <c r="I55" s="89">
        <f>'AEO 2022 44 Raw'!L42</f>
        <v>51.293765999999998</v>
      </c>
      <c r="J55" s="89">
        <f>'AEO 2022 44 Raw'!M42</f>
        <v>52.102406000000002</v>
      </c>
      <c r="K55" s="89">
        <f>'AEO 2022 44 Raw'!N42</f>
        <v>52.915661</v>
      </c>
      <c r="L55" s="89">
        <f>'AEO 2022 44 Raw'!O42</f>
        <v>53.297122999999999</v>
      </c>
      <c r="M55" s="89">
        <f>'AEO 2022 44 Raw'!P42</f>
        <v>53.797497</v>
      </c>
      <c r="N55" s="89">
        <f>'AEO 2022 44 Raw'!Q42</f>
        <v>54.606620999999997</v>
      </c>
      <c r="O55" s="89">
        <f>'AEO 2022 44 Raw'!R42</f>
        <v>55.615825999999998</v>
      </c>
      <c r="P55" s="89">
        <f>'AEO 2022 44 Raw'!S42</f>
        <v>55.298012</v>
      </c>
      <c r="Q55" s="89">
        <f>'AEO 2022 44 Raw'!T42</f>
        <v>55.010441</v>
      </c>
      <c r="R55" s="89">
        <f>'AEO 2022 44 Raw'!U42</f>
        <v>55.394264</v>
      </c>
      <c r="S55" s="89">
        <f>'AEO 2022 44 Raw'!V42</f>
        <v>56.286217000000001</v>
      </c>
      <c r="T55" s="89">
        <f>'AEO 2022 44 Raw'!W42</f>
        <v>57.699340999999997</v>
      </c>
      <c r="U55" s="89">
        <f>'AEO 2022 44 Raw'!X42</f>
        <v>59.490088999999998</v>
      </c>
      <c r="V55" s="89">
        <f>'AEO 2022 44 Raw'!Y42</f>
        <v>60.896487999999998</v>
      </c>
      <c r="W55" s="89">
        <f>'AEO 2022 44 Raw'!Z42</f>
        <v>61.907803000000001</v>
      </c>
      <c r="X55" s="89">
        <f>'AEO 2022 44 Raw'!AA42</f>
        <v>62.629967000000001</v>
      </c>
      <c r="Y55" s="89">
        <f>'AEO 2022 44 Raw'!AB42</f>
        <v>63.296219000000001</v>
      </c>
      <c r="Z55" s="89">
        <f>'AEO 2022 44 Raw'!AC42</f>
        <v>63.936508000000003</v>
      </c>
      <c r="AA55" s="89">
        <f>'AEO 2022 44 Raw'!AD42</f>
        <v>64.441719000000006</v>
      </c>
      <c r="AB55" s="89">
        <f>'AEO 2022 44 Raw'!AE42</f>
        <v>65.667488000000006</v>
      </c>
      <c r="AC55" s="89">
        <f>'AEO 2022 44 Raw'!AF42</f>
        <v>66.676338000000001</v>
      </c>
      <c r="AD55" s="89">
        <f>'AEO 2022 44 Raw'!AG42</f>
        <v>67.473029999999994</v>
      </c>
      <c r="AE55" s="89">
        <f>'AEO 2022 44 Raw'!AH42</f>
        <v>68.915253000000007</v>
      </c>
      <c r="AF55" s="89">
        <f>'AEO 2022 44 Raw'!AI42</f>
        <v>70.065323000000006</v>
      </c>
      <c r="AG55" s="95">
        <f>'AEO 2022 44 Raw'!AJ42</f>
        <v>1.4E-2</v>
      </c>
    </row>
    <row r="56" spans="1:33" ht="15" customHeight="1" x14ac:dyDescent="0.25">
      <c r="A56" s="83" t="s">
        <v>1861</v>
      </c>
      <c r="B56" s="88" t="s">
        <v>1554</v>
      </c>
      <c r="C56" s="89">
        <f>'AEO 2022 44 Raw'!F43</f>
        <v>0</v>
      </c>
      <c r="D56" s="89">
        <f>'AEO 2022 44 Raw'!G43</f>
        <v>0</v>
      </c>
      <c r="E56" s="89">
        <f>'AEO 2022 44 Raw'!H43</f>
        <v>0</v>
      </c>
      <c r="F56" s="89">
        <f>'AEO 2022 44 Raw'!I43</f>
        <v>0</v>
      </c>
      <c r="G56" s="89">
        <f>'AEO 2022 44 Raw'!J43</f>
        <v>0</v>
      </c>
      <c r="H56" s="89">
        <f>'AEO 2022 44 Raw'!K43</f>
        <v>0</v>
      </c>
      <c r="I56" s="89">
        <f>'AEO 2022 44 Raw'!L43</f>
        <v>0</v>
      </c>
      <c r="J56" s="89">
        <f>'AEO 2022 44 Raw'!M43</f>
        <v>0</v>
      </c>
      <c r="K56" s="89">
        <f>'AEO 2022 44 Raw'!N43</f>
        <v>0</v>
      </c>
      <c r="L56" s="89">
        <f>'AEO 2022 44 Raw'!O43</f>
        <v>0</v>
      </c>
      <c r="M56" s="89">
        <f>'AEO 2022 44 Raw'!P43</f>
        <v>0</v>
      </c>
      <c r="N56" s="89">
        <f>'AEO 2022 44 Raw'!Q43</f>
        <v>0</v>
      </c>
      <c r="O56" s="89">
        <f>'AEO 2022 44 Raw'!R43</f>
        <v>0</v>
      </c>
      <c r="P56" s="89">
        <f>'AEO 2022 44 Raw'!S43</f>
        <v>0</v>
      </c>
      <c r="Q56" s="89">
        <f>'AEO 2022 44 Raw'!T43</f>
        <v>0</v>
      </c>
      <c r="R56" s="89">
        <f>'AEO 2022 44 Raw'!U43</f>
        <v>0</v>
      </c>
      <c r="S56" s="89">
        <f>'AEO 2022 44 Raw'!V43</f>
        <v>0</v>
      </c>
      <c r="T56" s="89">
        <f>'AEO 2022 44 Raw'!W43</f>
        <v>0</v>
      </c>
      <c r="U56" s="89">
        <f>'AEO 2022 44 Raw'!X43</f>
        <v>0</v>
      </c>
      <c r="V56" s="89">
        <f>'AEO 2022 44 Raw'!Y43</f>
        <v>0</v>
      </c>
      <c r="W56" s="89">
        <f>'AEO 2022 44 Raw'!Z43</f>
        <v>0</v>
      </c>
      <c r="X56" s="89">
        <f>'AEO 2022 44 Raw'!AA43</f>
        <v>0</v>
      </c>
      <c r="Y56" s="89">
        <f>'AEO 2022 44 Raw'!AB43</f>
        <v>0</v>
      </c>
      <c r="Z56" s="89">
        <f>'AEO 2022 44 Raw'!AC43</f>
        <v>0</v>
      </c>
      <c r="AA56" s="89">
        <f>'AEO 2022 44 Raw'!AD43</f>
        <v>0</v>
      </c>
      <c r="AB56" s="89">
        <f>'AEO 2022 44 Raw'!AE43</f>
        <v>0</v>
      </c>
      <c r="AC56" s="89">
        <f>'AEO 2022 44 Raw'!AF43</f>
        <v>0</v>
      </c>
      <c r="AD56" s="89">
        <f>'AEO 2022 44 Raw'!AG43</f>
        <v>0</v>
      </c>
      <c r="AE56" s="89">
        <f>'AEO 2022 44 Raw'!AH43</f>
        <v>0</v>
      </c>
      <c r="AF56" s="89">
        <f>'AEO 2022 44 Raw'!AI43</f>
        <v>0</v>
      </c>
      <c r="AG56" s="95" t="str">
        <f>'AEO 2022 44 Raw'!AJ43</f>
        <v>- -</v>
      </c>
    </row>
    <row r="57" spans="1:33" ht="15" customHeight="1" x14ac:dyDescent="0.25">
      <c r="A57" s="83" t="s">
        <v>1862</v>
      </c>
      <c r="B57" s="88" t="s">
        <v>1556</v>
      </c>
      <c r="C57" s="89">
        <f>'AEO 2022 44 Raw'!F44</f>
        <v>0</v>
      </c>
      <c r="D57" s="89">
        <f>'AEO 2022 44 Raw'!G44</f>
        <v>0</v>
      </c>
      <c r="E57" s="89">
        <f>'AEO 2022 44 Raw'!H44</f>
        <v>0</v>
      </c>
      <c r="F57" s="89">
        <f>'AEO 2022 44 Raw'!I44</f>
        <v>0</v>
      </c>
      <c r="G57" s="89">
        <f>'AEO 2022 44 Raw'!J44</f>
        <v>0</v>
      </c>
      <c r="H57" s="89">
        <f>'AEO 2022 44 Raw'!K44</f>
        <v>0</v>
      </c>
      <c r="I57" s="89">
        <f>'AEO 2022 44 Raw'!L44</f>
        <v>0</v>
      </c>
      <c r="J57" s="89">
        <f>'AEO 2022 44 Raw'!M44</f>
        <v>0</v>
      </c>
      <c r="K57" s="89">
        <f>'AEO 2022 44 Raw'!N44</f>
        <v>0</v>
      </c>
      <c r="L57" s="89">
        <f>'AEO 2022 44 Raw'!O44</f>
        <v>0</v>
      </c>
      <c r="M57" s="89">
        <f>'AEO 2022 44 Raw'!P44</f>
        <v>0</v>
      </c>
      <c r="N57" s="89">
        <f>'AEO 2022 44 Raw'!Q44</f>
        <v>0</v>
      </c>
      <c r="O57" s="89">
        <f>'AEO 2022 44 Raw'!R44</f>
        <v>0</v>
      </c>
      <c r="P57" s="89">
        <f>'AEO 2022 44 Raw'!S44</f>
        <v>0</v>
      </c>
      <c r="Q57" s="89">
        <f>'AEO 2022 44 Raw'!T44</f>
        <v>0</v>
      </c>
      <c r="R57" s="89">
        <f>'AEO 2022 44 Raw'!U44</f>
        <v>0</v>
      </c>
      <c r="S57" s="89">
        <f>'AEO 2022 44 Raw'!V44</f>
        <v>0</v>
      </c>
      <c r="T57" s="89">
        <f>'AEO 2022 44 Raw'!W44</f>
        <v>0</v>
      </c>
      <c r="U57" s="89">
        <f>'AEO 2022 44 Raw'!X44</f>
        <v>0</v>
      </c>
      <c r="V57" s="89">
        <f>'AEO 2022 44 Raw'!Y44</f>
        <v>0</v>
      </c>
      <c r="W57" s="89">
        <f>'AEO 2022 44 Raw'!Z44</f>
        <v>0</v>
      </c>
      <c r="X57" s="89">
        <f>'AEO 2022 44 Raw'!AA44</f>
        <v>0</v>
      </c>
      <c r="Y57" s="89">
        <f>'AEO 2022 44 Raw'!AB44</f>
        <v>0</v>
      </c>
      <c r="Z57" s="89">
        <f>'AEO 2022 44 Raw'!AC44</f>
        <v>0</v>
      </c>
      <c r="AA57" s="89">
        <f>'AEO 2022 44 Raw'!AD44</f>
        <v>0</v>
      </c>
      <c r="AB57" s="89">
        <f>'AEO 2022 44 Raw'!AE44</f>
        <v>0</v>
      </c>
      <c r="AC57" s="89">
        <f>'AEO 2022 44 Raw'!AF44</f>
        <v>0</v>
      </c>
      <c r="AD57" s="89">
        <f>'AEO 2022 44 Raw'!AG44</f>
        <v>0</v>
      </c>
      <c r="AE57" s="89">
        <f>'AEO 2022 44 Raw'!AH44</f>
        <v>0</v>
      </c>
      <c r="AF57" s="89">
        <f>'AEO 2022 44 Raw'!AI44</f>
        <v>0</v>
      </c>
      <c r="AG57" s="95" t="str">
        <f>'AEO 2022 44 Raw'!AJ44</f>
        <v>- -</v>
      </c>
    </row>
    <row r="58" spans="1:33" ht="15" customHeight="1" x14ac:dyDescent="0.25">
      <c r="A58" s="83" t="s">
        <v>1863</v>
      </c>
      <c r="B58" s="88" t="s">
        <v>1558</v>
      </c>
      <c r="C58" s="89">
        <f>'AEO 2022 44 Raw'!F45</f>
        <v>0</v>
      </c>
      <c r="D58" s="89">
        <f>'AEO 2022 44 Raw'!G45</f>
        <v>0</v>
      </c>
      <c r="E58" s="89">
        <f>'AEO 2022 44 Raw'!H45</f>
        <v>0</v>
      </c>
      <c r="F58" s="89">
        <f>'AEO 2022 44 Raw'!I45</f>
        <v>0</v>
      </c>
      <c r="G58" s="89">
        <f>'AEO 2022 44 Raw'!J45</f>
        <v>0</v>
      </c>
      <c r="H58" s="89">
        <f>'AEO 2022 44 Raw'!K45</f>
        <v>0</v>
      </c>
      <c r="I58" s="89">
        <f>'AEO 2022 44 Raw'!L45</f>
        <v>0</v>
      </c>
      <c r="J58" s="89">
        <f>'AEO 2022 44 Raw'!M45</f>
        <v>0</v>
      </c>
      <c r="K58" s="89">
        <f>'AEO 2022 44 Raw'!N45</f>
        <v>0</v>
      </c>
      <c r="L58" s="89">
        <f>'AEO 2022 44 Raw'!O45</f>
        <v>0</v>
      </c>
      <c r="M58" s="89">
        <f>'AEO 2022 44 Raw'!P45</f>
        <v>0</v>
      </c>
      <c r="N58" s="89">
        <f>'AEO 2022 44 Raw'!Q45</f>
        <v>0</v>
      </c>
      <c r="O58" s="89">
        <f>'AEO 2022 44 Raw'!R45</f>
        <v>0</v>
      </c>
      <c r="P58" s="89">
        <f>'AEO 2022 44 Raw'!S45</f>
        <v>0</v>
      </c>
      <c r="Q58" s="89">
        <f>'AEO 2022 44 Raw'!T45</f>
        <v>0</v>
      </c>
      <c r="R58" s="89">
        <f>'AEO 2022 44 Raw'!U45</f>
        <v>0</v>
      </c>
      <c r="S58" s="89">
        <f>'AEO 2022 44 Raw'!V45</f>
        <v>0</v>
      </c>
      <c r="T58" s="89">
        <f>'AEO 2022 44 Raw'!W45</f>
        <v>0</v>
      </c>
      <c r="U58" s="89">
        <f>'AEO 2022 44 Raw'!X45</f>
        <v>0</v>
      </c>
      <c r="V58" s="89">
        <f>'AEO 2022 44 Raw'!Y45</f>
        <v>0</v>
      </c>
      <c r="W58" s="89">
        <f>'AEO 2022 44 Raw'!Z45</f>
        <v>0</v>
      </c>
      <c r="X58" s="89">
        <f>'AEO 2022 44 Raw'!AA45</f>
        <v>0</v>
      </c>
      <c r="Y58" s="89">
        <f>'AEO 2022 44 Raw'!AB45</f>
        <v>0</v>
      </c>
      <c r="Z58" s="89">
        <f>'AEO 2022 44 Raw'!AC45</f>
        <v>0</v>
      </c>
      <c r="AA58" s="89">
        <f>'AEO 2022 44 Raw'!AD45</f>
        <v>0</v>
      </c>
      <c r="AB58" s="89">
        <f>'AEO 2022 44 Raw'!AE45</f>
        <v>0</v>
      </c>
      <c r="AC58" s="89">
        <f>'AEO 2022 44 Raw'!AF45</f>
        <v>0</v>
      </c>
      <c r="AD58" s="89">
        <f>'AEO 2022 44 Raw'!AG45</f>
        <v>0</v>
      </c>
      <c r="AE58" s="89">
        <f>'AEO 2022 44 Raw'!AH45</f>
        <v>0</v>
      </c>
      <c r="AF58" s="89">
        <f>'AEO 2022 44 Raw'!AI45</f>
        <v>0</v>
      </c>
      <c r="AG58" s="95" t="str">
        <f>'AEO 2022 44 Raw'!AJ45</f>
        <v>- -</v>
      </c>
    </row>
    <row r="59" spans="1:33" ht="15" customHeight="1" x14ac:dyDescent="0.25">
      <c r="A59" s="83" t="s">
        <v>1864</v>
      </c>
      <c r="B59" s="88" t="s">
        <v>1560</v>
      </c>
      <c r="C59" s="89">
        <f>'AEO 2022 44 Raw'!F46</f>
        <v>0</v>
      </c>
      <c r="D59" s="89">
        <f>'AEO 2022 44 Raw'!G46</f>
        <v>0</v>
      </c>
      <c r="E59" s="89">
        <f>'AEO 2022 44 Raw'!H46</f>
        <v>0</v>
      </c>
      <c r="F59" s="89">
        <f>'AEO 2022 44 Raw'!I46</f>
        <v>0</v>
      </c>
      <c r="G59" s="89">
        <f>'AEO 2022 44 Raw'!J46</f>
        <v>0</v>
      </c>
      <c r="H59" s="89">
        <f>'AEO 2022 44 Raw'!K46</f>
        <v>0</v>
      </c>
      <c r="I59" s="89">
        <f>'AEO 2022 44 Raw'!L46</f>
        <v>0</v>
      </c>
      <c r="J59" s="89">
        <f>'AEO 2022 44 Raw'!M46</f>
        <v>0</v>
      </c>
      <c r="K59" s="89">
        <f>'AEO 2022 44 Raw'!N46</f>
        <v>0</v>
      </c>
      <c r="L59" s="89">
        <f>'AEO 2022 44 Raw'!O46</f>
        <v>0</v>
      </c>
      <c r="M59" s="89">
        <f>'AEO 2022 44 Raw'!P46</f>
        <v>0</v>
      </c>
      <c r="N59" s="89">
        <f>'AEO 2022 44 Raw'!Q46</f>
        <v>0</v>
      </c>
      <c r="O59" s="89">
        <f>'AEO 2022 44 Raw'!R46</f>
        <v>0</v>
      </c>
      <c r="P59" s="89">
        <f>'AEO 2022 44 Raw'!S46</f>
        <v>0</v>
      </c>
      <c r="Q59" s="89">
        <f>'AEO 2022 44 Raw'!T46</f>
        <v>0</v>
      </c>
      <c r="R59" s="89">
        <f>'AEO 2022 44 Raw'!U46</f>
        <v>0</v>
      </c>
      <c r="S59" s="89">
        <f>'AEO 2022 44 Raw'!V46</f>
        <v>0</v>
      </c>
      <c r="T59" s="89">
        <f>'AEO 2022 44 Raw'!W46</f>
        <v>0</v>
      </c>
      <c r="U59" s="89">
        <f>'AEO 2022 44 Raw'!X46</f>
        <v>0</v>
      </c>
      <c r="V59" s="89">
        <f>'AEO 2022 44 Raw'!Y46</f>
        <v>0</v>
      </c>
      <c r="W59" s="89">
        <f>'AEO 2022 44 Raw'!Z46</f>
        <v>0</v>
      </c>
      <c r="X59" s="89">
        <f>'AEO 2022 44 Raw'!AA46</f>
        <v>0</v>
      </c>
      <c r="Y59" s="89">
        <f>'AEO 2022 44 Raw'!AB46</f>
        <v>0</v>
      </c>
      <c r="Z59" s="89">
        <f>'AEO 2022 44 Raw'!AC46</f>
        <v>0</v>
      </c>
      <c r="AA59" s="89">
        <f>'AEO 2022 44 Raw'!AD46</f>
        <v>0</v>
      </c>
      <c r="AB59" s="89">
        <f>'AEO 2022 44 Raw'!AE46</f>
        <v>0</v>
      </c>
      <c r="AC59" s="89">
        <f>'AEO 2022 44 Raw'!AF46</f>
        <v>0</v>
      </c>
      <c r="AD59" s="89">
        <f>'AEO 2022 44 Raw'!AG46</f>
        <v>0</v>
      </c>
      <c r="AE59" s="89">
        <f>'AEO 2022 44 Raw'!AH46</f>
        <v>0</v>
      </c>
      <c r="AF59" s="89">
        <f>'AEO 2022 44 Raw'!AI46</f>
        <v>0</v>
      </c>
      <c r="AG59" s="95" t="str">
        <f>'AEO 2022 44 Raw'!AJ46</f>
        <v>- -</v>
      </c>
    </row>
    <row r="60" spans="1:33" ht="15" customHeight="1" x14ac:dyDescent="0.25">
      <c r="A60" s="83" t="s">
        <v>1865</v>
      </c>
      <c r="B60" s="88" t="s">
        <v>1562</v>
      </c>
      <c r="C60" s="89">
        <f>'AEO 2022 44 Raw'!F47</f>
        <v>0</v>
      </c>
      <c r="D60" s="89">
        <f>'AEO 2022 44 Raw'!G47</f>
        <v>0</v>
      </c>
      <c r="E60" s="89">
        <f>'AEO 2022 44 Raw'!H47</f>
        <v>0</v>
      </c>
      <c r="F60" s="89">
        <f>'AEO 2022 44 Raw'!I47</f>
        <v>0</v>
      </c>
      <c r="G60" s="89">
        <f>'AEO 2022 44 Raw'!J47</f>
        <v>0</v>
      </c>
      <c r="H60" s="89">
        <f>'AEO 2022 44 Raw'!K47</f>
        <v>0</v>
      </c>
      <c r="I60" s="89">
        <f>'AEO 2022 44 Raw'!L47</f>
        <v>0</v>
      </c>
      <c r="J60" s="89">
        <f>'AEO 2022 44 Raw'!M47</f>
        <v>0</v>
      </c>
      <c r="K60" s="89">
        <f>'AEO 2022 44 Raw'!N47</f>
        <v>0</v>
      </c>
      <c r="L60" s="89">
        <f>'AEO 2022 44 Raw'!O47</f>
        <v>0</v>
      </c>
      <c r="M60" s="89">
        <f>'AEO 2022 44 Raw'!P47</f>
        <v>0</v>
      </c>
      <c r="N60" s="89">
        <f>'AEO 2022 44 Raw'!Q47</f>
        <v>0</v>
      </c>
      <c r="O60" s="89">
        <f>'AEO 2022 44 Raw'!R47</f>
        <v>0</v>
      </c>
      <c r="P60" s="89">
        <f>'AEO 2022 44 Raw'!S47</f>
        <v>0</v>
      </c>
      <c r="Q60" s="89">
        <f>'AEO 2022 44 Raw'!T47</f>
        <v>0</v>
      </c>
      <c r="R60" s="89">
        <f>'AEO 2022 44 Raw'!U47</f>
        <v>0</v>
      </c>
      <c r="S60" s="89">
        <f>'AEO 2022 44 Raw'!V47</f>
        <v>0</v>
      </c>
      <c r="T60" s="89">
        <f>'AEO 2022 44 Raw'!W47</f>
        <v>0</v>
      </c>
      <c r="U60" s="89">
        <f>'AEO 2022 44 Raw'!X47</f>
        <v>0</v>
      </c>
      <c r="V60" s="89">
        <f>'AEO 2022 44 Raw'!Y47</f>
        <v>0</v>
      </c>
      <c r="W60" s="89">
        <f>'AEO 2022 44 Raw'!Z47</f>
        <v>0</v>
      </c>
      <c r="X60" s="89">
        <f>'AEO 2022 44 Raw'!AA47</f>
        <v>0</v>
      </c>
      <c r="Y60" s="89">
        <f>'AEO 2022 44 Raw'!AB47</f>
        <v>0</v>
      </c>
      <c r="Z60" s="89">
        <f>'AEO 2022 44 Raw'!AC47</f>
        <v>0</v>
      </c>
      <c r="AA60" s="89">
        <f>'AEO 2022 44 Raw'!AD47</f>
        <v>0</v>
      </c>
      <c r="AB60" s="89">
        <f>'AEO 2022 44 Raw'!AE47</f>
        <v>0</v>
      </c>
      <c r="AC60" s="89">
        <f>'AEO 2022 44 Raw'!AF47</f>
        <v>0</v>
      </c>
      <c r="AD60" s="89">
        <f>'AEO 2022 44 Raw'!AG47</f>
        <v>0</v>
      </c>
      <c r="AE60" s="89">
        <f>'AEO 2022 44 Raw'!AH47</f>
        <v>0</v>
      </c>
      <c r="AF60" s="89">
        <f>'AEO 2022 44 Raw'!AI47</f>
        <v>0</v>
      </c>
      <c r="AG60" s="95" t="str">
        <f>'AEO 2022 44 Raw'!AJ47</f>
        <v>- -</v>
      </c>
    </row>
    <row r="61" spans="1:33" ht="15" customHeight="1" x14ac:dyDescent="0.25">
      <c r="A61" s="83" t="s">
        <v>1866</v>
      </c>
      <c r="B61" s="88" t="s">
        <v>1564</v>
      </c>
      <c r="C61" s="89">
        <f>'AEO 2022 44 Raw'!F48</f>
        <v>0</v>
      </c>
      <c r="D61" s="89">
        <f>'AEO 2022 44 Raw'!G48</f>
        <v>3.1289999999999998E-3</v>
      </c>
      <c r="E61" s="89">
        <f>'AEO 2022 44 Raw'!H48</f>
        <v>6.4689999999999999E-3</v>
      </c>
      <c r="F61" s="89">
        <f>'AEO 2022 44 Raw'!I48</f>
        <v>1.0003E-2</v>
      </c>
      <c r="G61" s="89">
        <f>'AEO 2022 44 Raw'!J48</f>
        <v>1.3391999999999999E-2</v>
      </c>
      <c r="H61" s="89">
        <f>'AEO 2022 44 Raw'!K48</f>
        <v>1.6785000000000001E-2</v>
      </c>
      <c r="I61" s="89">
        <f>'AEO 2022 44 Raw'!L48</f>
        <v>1.9945000000000001E-2</v>
      </c>
      <c r="J61" s="89">
        <f>'AEO 2022 44 Raw'!M48</f>
        <v>2.3255999999999999E-2</v>
      </c>
      <c r="K61" s="89">
        <f>'AEO 2022 44 Raw'!N48</f>
        <v>2.6563E-2</v>
      </c>
      <c r="L61" s="89">
        <f>'AEO 2022 44 Raw'!O48</f>
        <v>2.9624999999999999E-2</v>
      </c>
      <c r="M61" s="89">
        <f>'AEO 2022 44 Raw'!P48</f>
        <v>3.2710000000000003E-2</v>
      </c>
      <c r="N61" s="89">
        <f>'AEO 2022 44 Raw'!Q48</f>
        <v>3.5957000000000003E-2</v>
      </c>
      <c r="O61" s="89">
        <f>'AEO 2022 44 Raw'!R48</f>
        <v>3.9343000000000003E-2</v>
      </c>
      <c r="P61" s="89">
        <f>'AEO 2022 44 Raw'!S48</f>
        <v>4.1741E-2</v>
      </c>
      <c r="Q61" s="89">
        <f>'AEO 2022 44 Raw'!T48</f>
        <v>4.4053000000000002E-2</v>
      </c>
      <c r="R61" s="89">
        <f>'AEO 2022 44 Raw'!U48</f>
        <v>4.6829999999999997E-2</v>
      </c>
      <c r="S61" s="89">
        <f>'AEO 2022 44 Raw'!V48</f>
        <v>5.0020000000000002E-2</v>
      </c>
      <c r="T61" s="89">
        <f>'AEO 2022 44 Raw'!W48</f>
        <v>5.3698999999999997E-2</v>
      </c>
      <c r="U61" s="89">
        <f>'AEO 2022 44 Raw'!X48</f>
        <v>5.7792000000000003E-2</v>
      </c>
      <c r="V61" s="89">
        <f>'AEO 2022 44 Raw'!Y48</f>
        <v>6.1571000000000001E-2</v>
      </c>
      <c r="W61" s="89">
        <f>'AEO 2022 44 Raw'!Z48</f>
        <v>6.4976000000000006E-2</v>
      </c>
      <c r="X61" s="89">
        <f>'AEO 2022 44 Raw'!AA48</f>
        <v>6.8078E-2</v>
      </c>
      <c r="Y61" s="89">
        <f>'AEO 2022 44 Raw'!AB48</f>
        <v>7.1104000000000001E-2</v>
      </c>
      <c r="Z61" s="89">
        <f>'AEO 2022 44 Raw'!AC48</f>
        <v>7.4083999999999997E-2</v>
      </c>
      <c r="AA61" s="89">
        <f>'AEO 2022 44 Raw'!AD48</f>
        <v>7.6884999999999995E-2</v>
      </c>
      <c r="AB61" s="89">
        <f>'AEO 2022 44 Raw'!AE48</f>
        <v>8.0543000000000003E-2</v>
      </c>
      <c r="AC61" s="89">
        <f>'AEO 2022 44 Raw'!AF48</f>
        <v>8.3946999999999994E-2</v>
      </c>
      <c r="AD61" s="89">
        <f>'AEO 2022 44 Raw'!AG48</f>
        <v>8.7082999999999994E-2</v>
      </c>
      <c r="AE61" s="89">
        <f>'AEO 2022 44 Raw'!AH48</f>
        <v>9.1066999999999995E-2</v>
      </c>
      <c r="AF61" s="89">
        <f>'AEO 2022 44 Raw'!AI48</f>
        <v>9.4690999999999997E-2</v>
      </c>
      <c r="AG61" s="95" t="str">
        <f>'AEO 2022 44 Raw'!AJ48</f>
        <v>- -</v>
      </c>
    </row>
    <row r="62" spans="1:33" ht="15" customHeight="1" x14ac:dyDescent="0.25">
      <c r="A62" s="83" t="s">
        <v>1867</v>
      </c>
      <c r="B62" s="88" t="s">
        <v>1591</v>
      </c>
      <c r="C62" s="89">
        <f>'AEO 2022 44 Raw'!F49</f>
        <v>213.248672</v>
      </c>
      <c r="D62" s="89">
        <f>'AEO 2022 44 Raw'!G49</f>
        <v>206.94264200000001</v>
      </c>
      <c r="E62" s="89">
        <f>'AEO 2022 44 Raw'!H49</f>
        <v>220.28062399999999</v>
      </c>
      <c r="F62" s="89">
        <f>'AEO 2022 44 Raw'!I49</f>
        <v>233.76126099999999</v>
      </c>
      <c r="G62" s="89">
        <f>'AEO 2022 44 Raw'!J49</f>
        <v>241.37619000000001</v>
      </c>
      <c r="H62" s="89">
        <f>'AEO 2022 44 Raw'!K49</f>
        <v>248.670975</v>
      </c>
      <c r="I62" s="89">
        <f>'AEO 2022 44 Raw'!L49</f>
        <v>252.79405199999999</v>
      </c>
      <c r="J62" s="89">
        <f>'AEO 2022 44 Raw'!M49</f>
        <v>259.193939</v>
      </c>
      <c r="K62" s="89">
        <f>'AEO 2022 44 Raw'!N49</f>
        <v>265.58435100000003</v>
      </c>
      <c r="L62" s="89">
        <f>'AEO 2022 44 Raw'!O49</f>
        <v>269.76812699999999</v>
      </c>
      <c r="M62" s="89">
        <f>'AEO 2022 44 Raw'!P49</f>
        <v>274.51336700000002</v>
      </c>
      <c r="N62" s="89">
        <f>'AEO 2022 44 Raw'!Q49</f>
        <v>280.91619900000001</v>
      </c>
      <c r="O62" s="89">
        <f>'AEO 2022 44 Raw'!R49</f>
        <v>288.242615</v>
      </c>
      <c r="P62" s="89">
        <f>'AEO 2022 44 Raw'!S49</f>
        <v>288.61395299999998</v>
      </c>
      <c r="Q62" s="89">
        <f>'AEO 2022 44 Raw'!T49</f>
        <v>289.06698599999999</v>
      </c>
      <c r="R62" s="89">
        <f>'AEO 2022 44 Raw'!U49</f>
        <v>292.97207600000002</v>
      </c>
      <c r="S62" s="89">
        <f>'AEO 2022 44 Raw'!V49</f>
        <v>299.54229700000002</v>
      </c>
      <c r="T62" s="89">
        <f>'AEO 2022 44 Raw'!W49</f>
        <v>308.89291400000002</v>
      </c>
      <c r="U62" s="89">
        <f>'AEO 2022 44 Raw'!X49</f>
        <v>320.30316199999999</v>
      </c>
      <c r="V62" s="89">
        <f>'AEO 2022 44 Raw'!Y49</f>
        <v>329.67669699999999</v>
      </c>
      <c r="W62" s="89">
        <f>'AEO 2022 44 Raw'!Z49</f>
        <v>336.90939300000002</v>
      </c>
      <c r="X62" s="89">
        <f>'AEO 2022 44 Raw'!AA49</f>
        <v>342.56262199999998</v>
      </c>
      <c r="Y62" s="89">
        <f>'AEO 2022 44 Raw'!AB49</f>
        <v>347.88964800000002</v>
      </c>
      <c r="Z62" s="89">
        <f>'AEO 2022 44 Raw'!AC49</f>
        <v>353.05578600000001</v>
      </c>
      <c r="AA62" s="89">
        <f>'AEO 2022 44 Raw'!AD49</f>
        <v>357.46139499999998</v>
      </c>
      <c r="AB62" s="89">
        <f>'AEO 2022 44 Raw'!AE49</f>
        <v>365.85891700000002</v>
      </c>
      <c r="AC62" s="89">
        <f>'AEO 2022 44 Raw'!AF49</f>
        <v>373.05773900000003</v>
      </c>
      <c r="AD62" s="89">
        <f>'AEO 2022 44 Raw'!AG49</f>
        <v>379.05529799999999</v>
      </c>
      <c r="AE62" s="89">
        <f>'AEO 2022 44 Raw'!AH49</f>
        <v>388.66137700000002</v>
      </c>
      <c r="AF62" s="89">
        <f>'AEO 2022 44 Raw'!AI49</f>
        <v>396.61981200000002</v>
      </c>
      <c r="AG62" s="95">
        <f>'AEO 2022 44 Raw'!AJ49</f>
        <v>2.1999999999999999E-2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1868</v>
      </c>
      <c r="B64" s="88" t="s">
        <v>1869</v>
      </c>
      <c r="C64" s="89">
        <f>'AEO 2022 44 Raw'!F50</f>
        <v>12.217834</v>
      </c>
      <c r="D64" s="89">
        <f>'AEO 2022 44 Raw'!G50</f>
        <v>12.629250000000001</v>
      </c>
      <c r="E64" s="89">
        <f>'AEO 2022 44 Raw'!H50</f>
        <v>13.026277</v>
      </c>
      <c r="F64" s="89">
        <f>'AEO 2022 44 Raw'!I50</f>
        <v>13.420505</v>
      </c>
      <c r="G64" s="89">
        <f>'AEO 2022 44 Raw'!J50</f>
        <v>13.808937</v>
      </c>
      <c r="H64" s="89">
        <f>'AEO 2022 44 Raw'!K50</f>
        <v>14.192705</v>
      </c>
      <c r="I64" s="89">
        <f>'AEO 2022 44 Raw'!L50</f>
        <v>14.574138</v>
      </c>
      <c r="J64" s="89">
        <f>'AEO 2022 44 Raw'!M50</f>
        <v>14.954361</v>
      </c>
      <c r="K64" s="89">
        <f>'AEO 2022 44 Raw'!N50</f>
        <v>15.334084000000001</v>
      </c>
      <c r="L64" s="89">
        <f>'AEO 2022 44 Raw'!O50</f>
        <v>15.713689</v>
      </c>
      <c r="M64" s="89">
        <f>'AEO 2022 44 Raw'!P50</f>
        <v>16.093515</v>
      </c>
      <c r="N64" s="89">
        <f>'AEO 2022 44 Raw'!Q50</f>
        <v>16.476036000000001</v>
      </c>
      <c r="O64" s="89">
        <f>'AEO 2022 44 Raw'!R50</f>
        <v>16.856062000000001</v>
      </c>
      <c r="P64" s="89">
        <f>'AEO 2022 44 Raw'!S50</f>
        <v>17.235272999999999</v>
      </c>
      <c r="Q64" s="89">
        <f>'AEO 2022 44 Raw'!T50</f>
        <v>17.614946</v>
      </c>
      <c r="R64" s="89">
        <f>'AEO 2022 44 Raw'!U50</f>
        <v>17.994254999999999</v>
      </c>
      <c r="S64" s="89">
        <f>'AEO 2022 44 Raw'!V50</f>
        <v>18.373660999999998</v>
      </c>
      <c r="T64" s="89">
        <f>'AEO 2022 44 Raw'!W50</f>
        <v>18.752987000000001</v>
      </c>
      <c r="U64" s="89">
        <f>'AEO 2022 44 Raw'!X50</f>
        <v>19.132436999999999</v>
      </c>
      <c r="V64" s="89">
        <f>'AEO 2022 44 Raw'!Y50</f>
        <v>19.511828999999999</v>
      </c>
      <c r="W64" s="89">
        <f>'AEO 2022 44 Raw'!Z50</f>
        <v>19.890863</v>
      </c>
      <c r="X64" s="89">
        <f>'AEO 2022 44 Raw'!AA50</f>
        <v>20.270128</v>
      </c>
      <c r="Y64" s="89">
        <f>'AEO 2022 44 Raw'!AB50</f>
        <v>20.649381999999999</v>
      </c>
      <c r="Z64" s="89">
        <f>'AEO 2022 44 Raw'!AC50</f>
        <v>21.028803</v>
      </c>
      <c r="AA64" s="89">
        <f>'AEO 2022 44 Raw'!AD50</f>
        <v>21.408669</v>
      </c>
      <c r="AB64" s="89">
        <f>'AEO 2022 44 Raw'!AE50</f>
        <v>21.788784</v>
      </c>
      <c r="AC64" s="89">
        <f>'AEO 2022 44 Raw'!AF50</f>
        <v>22.169218000000001</v>
      </c>
      <c r="AD64" s="89">
        <f>'AEO 2022 44 Raw'!AG50</f>
        <v>22.549477</v>
      </c>
      <c r="AE64" s="89">
        <f>'AEO 2022 44 Raw'!AH50</f>
        <v>22.929089999999999</v>
      </c>
      <c r="AF64" s="89">
        <f>'AEO 2022 44 Raw'!AI50</f>
        <v>23.308533000000001</v>
      </c>
      <c r="AG64" s="95">
        <f>'AEO 2022 44 Raw'!AJ50</f>
        <v>2.3E-2</v>
      </c>
    </row>
    <row r="65" spans="1:33" ht="15" customHeight="1" x14ac:dyDescent="0.25">
      <c r="A65" s="83" t="s">
        <v>1870</v>
      </c>
      <c r="B65" s="88" t="s">
        <v>1871</v>
      </c>
      <c r="C65" s="89">
        <f>'AEO 2022 44 Raw'!F51</f>
        <v>1745.388428</v>
      </c>
      <c r="D65" s="89">
        <f>'AEO 2022 44 Raw'!G51</f>
        <v>1638.5981449999999</v>
      </c>
      <c r="E65" s="89">
        <f>'AEO 2022 44 Raw'!H51</f>
        <v>1691.0483400000001</v>
      </c>
      <c r="F65" s="89">
        <f>'AEO 2022 44 Raw'!I51</f>
        <v>1741.8217770000001</v>
      </c>
      <c r="G65" s="89">
        <f>'AEO 2022 44 Raw'!J51</f>
        <v>1747.970703</v>
      </c>
      <c r="H65" s="89">
        <f>'AEO 2022 44 Raw'!K51</f>
        <v>1752.104126</v>
      </c>
      <c r="I65" s="89">
        <f>'AEO 2022 44 Raw'!L51</f>
        <v>1734.5386960000001</v>
      </c>
      <c r="J65" s="89">
        <f>'AEO 2022 44 Raw'!M51</f>
        <v>1733.233154</v>
      </c>
      <c r="K65" s="89">
        <f>'AEO 2022 44 Raw'!N51</f>
        <v>1731.987183</v>
      </c>
      <c r="L65" s="89">
        <f>'AEO 2022 44 Raw'!O51</f>
        <v>1716.7714840000001</v>
      </c>
      <c r="M65" s="89">
        <f>'AEO 2022 44 Raw'!P51</f>
        <v>1705.739014</v>
      </c>
      <c r="N65" s="89">
        <f>'AEO 2022 44 Raw'!Q51</f>
        <v>1704.998779</v>
      </c>
      <c r="O65" s="89">
        <f>'AEO 2022 44 Raw'!R51</f>
        <v>1710.0234379999999</v>
      </c>
      <c r="P65" s="89">
        <f>'AEO 2022 44 Raw'!S51</f>
        <v>1674.5539550000001</v>
      </c>
      <c r="Q65" s="89">
        <f>'AEO 2022 44 Raw'!T51</f>
        <v>1641.032471</v>
      </c>
      <c r="R65" s="89">
        <f>'AEO 2022 44 Raw'!U51</f>
        <v>1628.1423339999999</v>
      </c>
      <c r="S65" s="89">
        <f>'AEO 2022 44 Raw'!V51</f>
        <v>1630.2810059999999</v>
      </c>
      <c r="T65" s="89">
        <f>'AEO 2022 44 Raw'!W51</f>
        <v>1647.1663820000001</v>
      </c>
      <c r="U65" s="89">
        <f>'AEO 2022 44 Raw'!X51</f>
        <v>1674.1367190000001</v>
      </c>
      <c r="V65" s="89">
        <f>'AEO 2022 44 Raw'!Y51</f>
        <v>1689.6247559999999</v>
      </c>
      <c r="W65" s="89">
        <f>'AEO 2022 44 Raw'!Z51</f>
        <v>1693.7897949999999</v>
      </c>
      <c r="X65" s="89">
        <f>'AEO 2022 44 Raw'!AA51</f>
        <v>1689.987427</v>
      </c>
      <c r="Y65" s="89">
        <f>'AEO 2022 44 Raw'!AB51</f>
        <v>1684.7460940000001</v>
      </c>
      <c r="Z65" s="89">
        <f>'AEO 2022 44 Raw'!AC51</f>
        <v>1678.915283</v>
      </c>
      <c r="AA65" s="89">
        <f>'AEO 2022 44 Raw'!AD51</f>
        <v>1669.7039789999999</v>
      </c>
      <c r="AB65" s="89">
        <f>'AEO 2022 44 Raw'!AE51</f>
        <v>1679.115845</v>
      </c>
      <c r="AC65" s="89">
        <f>'AEO 2022 44 Raw'!AF51</f>
        <v>1682.7735600000001</v>
      </c>
      <c r="AD65" s="89">
        <f>'AEO 2022 44 Raw'!AG51</f>
        <v>1680.993774</v>
      </c>
      <c r="AE65" s="89">
        <f>'AEO 2022 44 Raw'!AH51</f>
        <v>1695.0579829999999</v>
      </c>
      <c r="AF65" s="89">
        <f>'AEO 2022 44 Raw'!AI51</f>
        <v>1701.6079099999999</v>
      </c>
      <c r="AG65" s="95">
        <f>'AEO 2022 44 Raw'!AJ51</f>
        <v>-1E-3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1872</v>
      </c>
      <c r="B67" s="35" t="s">
        <v>1873</v>
      </c>
      <c r="C67" s="89">
        <f>'AEO 2022 44 Raw'!F52</f>
        <v>2595.6369629999999</v>
      </c>
      <c r="D67" s="89">
        <f>'AEO 2022 44 Raw'!G52</f>
        <v>2377.6796880000002</v>
      </c>
      <c r="E67" s="89">
        <f>'AEO 2022 44 Raw'!H52</f>
        <v>2412.9370119999999</v>
      </c>
      <c r="F67" s="89">
        <f>'AEO 2022 44 Raw'!I52</f>
        <v>2437.3713379999999</v>
      </c>
      <c r="G67" s="89">
        <f>'AEO 2022 44 Raw'!J52</f>
        <v>2405.251953</v>
      </c>
      <c r="H67" s="89">
        <f>'AEO 2022 44 Raw'!K52</f>
        <v>2385.5966800000001</v>
      </c>
      <c r="I67" s="89">
        <f>'AEO 2022 44 Raw'!L52</f>
        <v>2348.0217290000001</v>
      </c>
      <c r="J67" s="89">
        <f>'AEO 2022 44 Raw'!M52</f>
        <v>2338.8718260000001</v>
      </c>
      <c r="K67" s="89">
        <f>'AEO 2022 44 Raw'!N52</f>
        <v>2329.7919919999999</v>
      </c>
      <c r="L67" s="89">
        <f>'AEO 2022 44 Raw'!O52</f>
        <v>2307.2133789999998</v>
      </c>
      <c r="M67" s="89">
        <f>'AEO 2022 44 Raw'!P52</f>
        <v>2288.0683589999999</v>
      </c>
      <c r="N67" s="89">
        <f>'AEO 2022 44 Raw'!Q52</f>
        <v>2293.931885</v>
      </c>
      <c r="O67" s="89">
        <f>'AEO 2022 44 Raw'!R52</f>
        <v>2302.6069339999999</v>
      </c>
      <c r="P67" s="89">
        <f>'AEO 2022 44 Raw'!S52</f>
        <v>2253.5952149999998</v>
      </c>
      <c r="Q67" s="89">
        <f>'AEO 2022 44 Raw'!T52</f>
        <v>2206.7536620000001</v>
      </c>
      <c r="R67" s="89">
        <f>'AEO 2022 44 Raw'!U52</f>
        <v>2186.5129390000002</v>
      </c>
      <c r="S67" s="89">
        <f>'AEO 2022 44 Raw'!V52</f>
        <v>2186.735596</v>
      </c>
      <c r="T67" s="89">
        <f>'AEO 2022 44 Raw'!W52</f>
        <v>2207.2954100000002</v>
      </c>
      <c r="U67" s="89">
        <f>'AEO 2022 44 Raw'!X52</f>
        <v>2238.0029300000001</v>
      </c>
      <c r="V67" s="89">
        <f>'AEO 2022 44 Raw'!Y52</f>
        <v>2258.1203609999998</v>
      </c>
      <c r="W67" s="89">
        <f>'AEO 2022 44 Raw'!Z52</f>
        <v>2262.25</v>
      </c>
      <c r="X67" s="89">
        <f>'AEO 2022 44 Raw'!AA52</f>
        <v>2255.9052729999999</v>
      </c>
      <c r="Y67" s="89">
        <f>'AEO 2022 44 Raw'!AB52</f>
        <v>2249.014893</v>
      </c>
      <c r="Z67" s="89">
        <f>'AEO 2022 44 Raw'!AC52</f>
        <v>2239.7709960000002</v>
      </c>
      <c r="AA67" s="89">
        <f>'AEO 2022 44 Raw'!AD52</f>
        <v>2224.8476559999999</v>
      </c>
      <c r="AB67" s="89">
        <f>'AEO 2022 44 Raw'!AE52</f>
        <v>2235.3864749999998</v>
      </c>
      <c r="AC67" s="89">
        <f>'AEO 2022 44 Raw'!AF52</f>
        <v>2237.0288089999999</v>
      </c>
      <c r="AD67" s="89">
        <f>'AEO 2022 44 Raw'!AG52</f>
        <v>2230.3945309999999</v>
      </c>
      <c r="AE67" s="89">
        <f>'AEO 2022 44 Raw'!AH52</f>
        <v>2244.9741210000002</v>
      </c>
      <c r="AF67" s="89">
        <f>'AEO 2022 44 Raw'!AI52</f>
        <v>2245.0317380000001</v>
      </c>
      <c r="AG67" s="95">
        <f>'AEO 2022 44 Raw'!AJ52</f>
        <v>-5.0000000000000001E-3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1874</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1875</v>
      </c>
      <c r="B70" s="88" t="s">
        <v>1876</v>
      </c>
      <c r="C70" s="89">
        <f>'AEO 2022 44 Raw'!F54</f>
        <v>533.98175000000003</v>
      </c>
      <c r="D70" s="89">
        <f>'AEO 2022 44 Raw'!G54</f>
        <v>480.52246100000002</v>
      </c>
      <c r="E70" s="89">
        <f>'AEO 2022 44 Raw'!H54</f>
        <v>485.540527</v>
      </c>
      <c r="F70" s="89">
        <f>'AEO 2022 44 Raw'!I54</f>
        <v>484.929169</v>
      </c>
      <c r="G70" s="89">
        <f>'AEO 2022 44 Raw'!J54</f>
        <v>474.77392600000002</v>
      </c>
      <c r="H70" s="89">
        <f>'AEO 2022 44 Raw'!K54</f>
        <v>465.855591</v>
      </c>
      <c r="I70" s="89">
        <f>'AEO 2022 44 Raw'!L54</f>
        <v>450.466339</v>
      </c>
      <c r="J70" s="89">
        <f>'AEO 2022 44 Raw'!M54</f>
        <v>441.29510499999998</v>
      </c>
      <c r="K70" s="89">
        <f>'AEO 2022 44 Raw'!N54</f>
        <v>435.65811200000002</v>
      </c>
      <c r="L70" s="89">
        <f>'AEO 2022 44 Raw'!O54</f>
        <v>420.60134900000003</v>
      </c>
      <c r="M70" s="89">
        <f>'AEO 2022 44 Raw'!P54</f>
        <v>404.59957900000001</v>
      </c>
      <c r="N70" s="89">
        <f>'AEO 2022 44 Raw'!Q54</f>
        <v>395.60000600000001</v>
      </c>
      <c r="O70" s="89">
        <f>'AEO 2022 44 Raw'!R54</f>
        <v>382.017517</v>
      </c>
      <c r="P70" s="89">
        <f>'AEO 2022 44 Raw'!S54</f>
        <v>364.80493200000001</v>
      </c>
      <c r="Q70" s="89">
        <f>'AEO 2022 44 Raw'!T54</f>
        <v>348.28625499999998</v>
      </c>
      <c r="R70" s="89">
        <f>'AEO 2022 44 Raw'!U54</f>
        <v>336.20385700000003</v>
      </c>
      <c r="S70" s="89">
        <f>'AEO 2022 44 Raw'!V54</f>
        <v>326.92126500000001</v>
      </c>
      <c r="T70" s="89">
        <f>'AEO 2022 44 Raw'!W54</f>
        <v>320.964111</v>
      </c>
      <c r="U70" s="89">
        <f>'AEO 2022 44 Raw'!X54</f>
        <v>316.07281499999999</v>
      </c>
      <c r="V70" s="89">
        <f>'AEO 2022 44 Raw'!Y54</f>
        <v>309.28137199999998</v>
      </c>
      <c r="W70" s="89">
        <f>'AEO 2022 44 Raw'!Z54</f>
        <v>299.96920799999998</v>
      </c>
      <c r="X70" s="89">
        <f>'AEO 2022 44 Raw'!AA54</f>
        <v>288.52114899999998</v>
      </c>
      <c r="Y70" s="89">
        <f>'AEO 2022 44 Raw'!AB54</f>
        <v>277.559235</v>
      </c>
      <c r="Z70" s="89">
        <f>'AEO 2022 44 Raw'!AC54</f>
        <v>266.85791</v>
      </c>
      <c r="AA70" s="89">
        <f>'AEO 2022 44 Raw'!AD54</f>
        <v>255.40891999999999</v>
      </c>
      <c r="AB70" s="89">
        <f>'AEO 2022 44 Raw'!AE54</f>
        <v>246.588821</v>
      </c>
      <c r="AC70" s="89">
        <f>'AEO 2022 44 Raw'!AF54</f>
        <v>237.57202100000001</v>
      </c>
      <c r="AD70" s="89">
        <f>'AEO 2022 44 Raw'!AG54</f>
        <v>227.435135</v>
      </c>
      <c r="AE70" s="89">
        <f>'AEO 2022 44 Raw'!AH54</f>
        <v>219.693161</v>
      </c>
      <c r="AF70" s="89">
        <f>'AEO 2022 44 Raw'!AI54</f>
        <v>210.549103</v>
      </c>
      <c r="AG70" s="95">
        <f>'AEO 2022 44 Raw'!AJ54</f>
        <v>-3.2000000000000001E-2</v>
      </c>
    </row>
    <row r="71" spans="1:33" ht="15" customHeight="1" x14ac:dyDescent="0.25">
      <c r="A71" s="83" t="s">
        <v>1877</v>
      </c>
      <c r="B71" s="88" t="s">
        <v>1878</v>
      </c>
      <c r="C71" s="89">
        <f>'AEO 2022 44 Raw'!F55</f>
        <v>248.975922</v>
      </c>
      <c r="D71" s="89">
        <f>'AEO 2022 44 Raw'!G55</f>
        <v>230.27948000000001</v>
      </c>
      <c r="E71" s="89">
        <f>'AEO 2022 44 Raw'!H55</f>
        <v>238.93514999999999</v>
      </c>
      <c r="F71" s="89">
        <f>'AEO 2022 44 Raw'!I55</f>
        <v>245.773819</v>
      </c>
      <c r="G71" s="89">
        <f>'AEO 2022 44 Raw'!J55</f>
        <v>247.16287199999999</v>
      </c>
      <c r="H71" s="89">
        <f>'AEO 2022 44 Raw'!K55</f>
        <v>252.067474</v>
      </c>
      <c r="I71" s="89">
        <f>'AEO 2022 44 Raw'!L55</f>
        <v>253.69409200000001</v>
      </c>
      <c r="J71" s="89">
        <f>'AEO 2022 44 Raw'!M55</f>
        <v>257.74221799999998</v>
      </c>
      <c r="K71" s="89">
        <f>'AEO 2022 44 Raw'!N55</f>
        <v>264.96182299999998</v>
      </c>
      <c r="L71" s="89">
        <f>'AEO 2022 44 Raw'!O55</f>
        <v>265.46734600000002</v>
      </c>
      <c r="M71" s="89">
        <f>'AEO 2022 44 Raw'!P55</f>
        <v>267.19268799999998</v>
      </c>
      <c r="N71" s="89">
        <f>'AEO 2022 44 Raw'!Q55</f>
        <v>271.81204200000002</v>
      </c>
      <c r="O71" s="89">
        <f>'AEO 2022 44 Raw'!R55</f>
        <v>280.99050899999997</v>
      </c>
      <c r="P71" s="89">
        <f>'AEO 2022 44 Raw'!S55</f>
        <v>277.090149</v>
      </c>
      <c r="Q71" s="89">
        <f>'AEO 2022 44 Raw'!T55</f>
        <v>273.26449600000001</v>
      </c>
      <c r="R71" s="89">
        <f>'AEO 2022 44 Raw'!U55</f>
        <v>272.45336900000001</v>
      </c>
      <c r="S71" s="89">
        <f>'AEO 2022 44 Raw'!V55</f>
        <v>274.40322900000001</v>
      </c>
      <c r="T71" s="89">
        <f>'AEO 2022 44 Raw'!W55</f>
        <v>278.38501000000002</v>
      </c>
      <c r="U71" s="89">
        <f>'AEO 2022 44 Raw'!X55</f>
        <v>283.63491800000003</v>
      </c>
      <c r="V71" s="89">
        <f>'AEO 2022 44 Raw'!Y55</f>
        <v>287.61920199999997</v>
      </c>
      <c r="W71" s="89">
        <f>'AEO 2022 44 Raw'!Z55</f>
        <v>289.608856</v>
      </c>
      <c r="X71" s="89">
        <f>'AEO 2022 44 Raw'!AA55</f>
        <v>290.792328</v>
      </c>
      <c r="Y71" s="89">
        <f>'AEO 2022 44 Raw'!AB55</f>
        <v>291.19961499999999</v>
      </c>
      <c r="Z71" s="89">
        <f>'AEO 2022 44 Raw'!AC55</f>
        <v>290.55438199999998</v>
      </c>
      <c r="AA71" s="89">
        <f>'AEO 2022 44 Raw'!AD55</f>
        <v>289.07919299999998</v>
      </c>
      <c r="AB71" s="89">
        <f>'AEO 2022 44 Raw'!AE55</f>
        <v>290.97943099999998</v>
      </c>
      <c r="AC71" s="89">
        <f>'AEO 2022 44 Raw'!AF55</f>
        <v>290.87103300000001</v>
      </c>
      <c r="AD71" s="89">
        <f>'AEO 2022 44 Raw'!AG55</f>
        <v>289.611176</v>
      </c>
      <c r="AE71" s="89">
        <f>'AEO 2022 44 Raw'!AH55</f>
        <v>290.80017099999998</v>
      </c>
      <c r="AF71" s="89">
        <f>'AEO 2022 44 Raw'!AI55</f>
        <v>289.792145</v>
      </c>
      <c r="AG71" s="95">
        <f>'AEO 2022 44 Raw'!AJ55</f>
        <v>5.0000000000000001E-3</v>
      </c>
    </row>
    <row r="72" spans="1:33" ht="15" customHeight="1" x14ac:dyDescent="0.25">
      <c r="A72" s="83" t="s">
        <v>1879</v>
      </c>
      <c r="B72" s="88" t="s">
        <v>1880</v>
      </c>
      <c r="C72" s="89">
        <f>'AEO 2022 44 Raw'!F56</f>
        <v>1.386827</v>
      </c>
      <c r="D72" s="89">
        <f>'AEO 2022 44 Raw'!G56</f>
        <v>1.3012030000000001</v>
      </c>
      <c r="E72" s="89">
        <f>'AEO 2022 44 Raw'!H56</f>
        <v>1.369135</v>
      </c>
      <c r="F72" s="89">
        <f>'AEO 2022 44 Raw'!I56</f>
        <v>1.4292689999999999</v>
      </c>
      <c r="G72" s="89">
        <f>'AEO 2022 44 Raw'!J56</f>
        <v>1.4613830000000001</v>
      </c>
      <c r="H72" s="89">
        <f>'AEO 2022 44 Raw'!K56</f>
        <v>1.505204</v>
      </c>
      <c r="I72" s="89">
        <f>'AEO 2022 44 Raw'!L56</f>
        <v>1.530211</v>
      </c>
      <c r="J72" s="89">
        <f>'AEO 2022 44 Raw'!M56</f>
        <v>1.576794</v>
      </c>
      <c r="K72" s="89">
        <f>'AEO 2022 44 Raw'!N56</f>
        <v>1.6400189999999999</v>
      </c>
      <c r="L72" s="89">
        <f>'AEO 2022 44 Raw'!O56</f>
        <v>1.6673830000000001</v>
      </c>
      <c r="M72" s="89">
        <f>'AEO 2022 44 Raw'!P56</f>
        <v>1.7029030000000001</v>
      </c>
      <c r="N72" s="89">
        <f>'AEO 2022 44 Raw'!Q56</f>
        <v>1.7581150000000001</v>
      </c>
      <c r="O72" s="89">
        <f>'AEO 2022 44 Raw'!R56</f>
        <v>1.81603</v>
      </c>
      <c r="P72" s="89">
        <f>'AEO 2022 44 Raw'!S56</f>
        <v>1.8288770000000001</v>
      </c>
      <c r="Q72" s="89">
        <f>'AEO 2022 44 Raw'!T56</f>
        <v>1.8428359999999999</v>
      </c>
      <c r="R72" s="89">
        <f>'AEO 2022 44 Raw'!U56</f>
        <v>1.8786910000000001</v>
      </c>
      <c r="S72" s="89">
        <f>'AEO 2022 44 Raw'!V56</f>
        <v>1.9331050000000001</v>
      </c>
      <c r="T72" s="89">
        <f>'AEO 2022 44 Raw'!W56</f>
        <v>2.0076719999999999</v>
      </c>
      <c r="U72" s="89">
        <f>'AEO 2022 44 Raw'!X56</f>
        <v>2.0942669999999999</v>
      </c>
      <c r="V72" s="89">
        <f>'AEO 2022 44 Raw'!Y56</f>
        <v>2.174194</v>
      </c>
      <c r="W72" s="89">
        <f>'AEO 2022 44 Raw'!Z56</f>
        <v>2.2411919999999999</v>
      </c>
      <c r="X72" s="89">
        <f>'AEO 2022 44 Raw'!AA56</f>
        <v>2.2995619999999999</v>
      </c>
      <c r="Y72" s="89">
        <f>'AEO 2022 44 Raw'!AB56</f>
        <v>2.3589530000000001</v>
      </c>
      <c r="Z72" s="89">
        <f>'AEO 2022 44 Raw'!AC56</f>
        <v>2.4171909999999999</v>
      </c>
      <c r="AA72" s="89">
        <f>'AEO 2022 44 Raw'!AD56</f>
        <v>2.4703889999999999</v>
      </c>
      <c r="AB72" s="89">
        <f>'AEO 2022 44 Raw'!AE56</f>
        <v>2.553706</v>
      </c>
      <c r="AC72" s="89">
        <f>'AEO 2022 44 Raw'!AF56</f>
        <v>2.6291899999999999</v>
      </c>
      <c r="AD72" s="89">
        <f>'AEO 2022 44 Raw'!AG56</f>
        <v>2.69692</v>
      </c>
      <c r="AE72" s="89">
        <f>'AEO 2022 44 Raw'!AH56</f>
        <v>2.7929529999999998</v>
      </c>
      <c r="AF72" s="89">
        <f>'AEO 2022 44 Raw'!AI56</f>
        <v>2.8735360000000001</v>
      </c>
      <c r="AG72" s="95">
        <f>'AEO 2022 44 Raw'!AJ56</f>
        <v>2.5000000000000001E-2</v>
      </c>
    </row>
    <row r="73" spans="1:33" ht="15" customHeight="1" x14ac:dyDescent="0.25">
      <c r="A73" s="83" t="s">
        <v>1881</v>
      </c>
      <c r="B73" s="88" t="s">
        <v>1882</v>
      </c>
      <c r="C73" s="89">
        <f>'AEO 2022 44 Raw'!F57</f>
        <v>0.98728400000000005</v>
      </c>
      <c r="D73" s="89">
        <f>'AEO 2022 44 Raw'!G57</f>
        <v>0.82581199999999999</v>
      </c>
      <c r="E73" s="89">
        <f>'AEO 2022 44 Raw'!H57</f>
        <v>0.776007</v>
      </c>
      <c r="F73" s="89">
        <f>'AEO 2022 44 Raw'!I57</f>
        <v>0.72529999999999994</v>
      </c>
      <c r="G73" s="89">
        <f>'AEO 2022 44 Raw'!J57</f>
        <v>0.67138500000000001</v>
      </c>
      <c r="H73" s="89">
        <f>'AEO 2022 44 Raw'!K57</f>
        <v>0.63445600000000002</v>
      </c>
      <c r="I73" s="89">
        <f>'AEO 2022 44 Raw'!L57</f>
        <v>0.59653199999999995</v>
      </c>
      <c r="J73" s="89">
        <f>'AEO 2022 44 Raw'!M57</f>
        <v>0.570384</v>
      </c>
      <c r="K73" s="89">
        <f>'AEO 2022 44 Raw'!N57</f>
        <v>0.551979</v>
      </c>
      <c r="L73" s="89">
        <f>'AEO 2022 44 Raw'!O57</f>
        <v>0.52874100000000002</v>
      </c>
      <c r="M73" s="89">
        <f>'AEO 2022 44 Raw'!P57</f>
        <v>0.51347200000000004</v>
      </c>
      <c r="N73" s="89">
        <f>'AEO 2022 44 Raw'!Q57</f>
        <v>0.50502899999999995</v>
      </c>
      <c r="O73" s="89">
        <f>'AEO 2022 44 Raw'!R57</f>
        <v>0.49792900000000001</v>
      </c>
      <c r="P73" s="89">
        <f>'AEO 2022 44 Raw'!S57</f>
        <v>0.47932999999999998</v>
      </c>
      <c r="Q73" s="89">
        <f>'AEO 2022 44 Raw'!T57</f>
        <v>0.46230300000000002</v>
      </c>
      <c r="R73" s="89">
        <f>'AEO 2022 44 Raw'!U57</f>
        <v>0.45167499999999999</v>
      </c>
      <c r="S73" s="89">
        <f>'AEO 2022 44 Raw'!V57</f>
        <v>0.44592100000000001</v>
      </c>
      <c r="T73" s="89">
        <f>'AEO 2022 44 Raw'!W57</f>
        <v>0.444915</v>
      </c>
      <c r="U73" s="89">
        <f>'AEO 2022 44 Raw'!X57</f>
        <v>0.44662800000000002</v>
      </c>
      <c r="V73" s="89">
        <f>'AEO 2022 44 Raw'!Y57</f>
        <v>0.446577</v>
      </c>
      <c r="W73" s="89">
        <f>'AEO 2022 44 Raw'!Z57</f>
        <v>0.44373000000000001</v>
      </c>
      <c r="X73" s="89">
        <f>'AEO 2022 44 Raw'!AA57</f>
        <v>0.441469</v>
      </c>
      <c r="Y73" s="89">
        <f>'AEO 2022 44 Raw'!AB57</f>
        <v>0.43964999999999999</v>
      </c>
      <c r="Z73" s="89">
        <f>'AEO 2022 44 Raw'!AC57</f>
        <v>0.44054399999999999</v>
      </c>
      <c r="AA73" s="89">
        <f>'AEO 2022 44 Raw'!AD57</f>
        <v>0.44092799999999999</v>
      </c>
      <c r="AB73" s="89">
        <f>'AEO 2022 44 Raw'!AE57</f>
        <v>0.44716299999999998</v>
      </c>
      <c r="AC73" s="89">
        <f>'AEO 2022 44 Raw'!AF57</f>
        <v>0.45244499999999999</v>
      </c>
      <c r="AD73" s="89">
        <f>'AEO 2022 44 Raw'!AG57</f>
        <v>0.45696900000000001</v>
      </c>
      <c r="AE73" s="89">
        <f>'AEO 2022 44 Raw'!AH57</f>
        <v>0.47205900000000001</v>
      </c>
      <c r="AF73" s="89">
        <f>'AEO 2022 44 Raw'!AI57</f>
        <v>0.48553800000000003</v>
      </c>
      <c r="AG73" s="95">
        <f>'AEO 2022 44 Raw'!AJ57</f>
        <v>-2.4E-2</v>
      </c>
    </row>
    <row r="74" spans="1:33" ht="15" customHeight="1" x14ac:dyDescent="0.25">
      <c r="A74" s="83" t="s">
        <v>1883</v>
      </c>
      <c r="B74" s="88" t="s">
        <v>1884</v>
      </c>
      <c r="C74" s="89">
        <f>'AEO 2022 44 Raw'!F58</f>
        <v>170.14733899999999</v>
      </c>
      <c r="D74" s="89">
        <f>'AEO 2022 44 Raw'!G58</f>
        <v>157.360916</v>
      </c>
      <c r="E74" s="89">
        <f>'AEO 2022 44 Raw'!H58</f>
        <v>162.342163</v>
      </c>
      <c r="F74" s="89">
        <f>'AEO 2022 44 Raw'!I58</f>
        <v>168.02616900000001</v>
      </c>
      <c r="G74" s="89">
        <f>'AEO 2022 44 Raw'!J58</f>
        <v>170.13072199999999</v>
      </c>
      <c r="H74" s="89">
        <f>'AEO 2022 44 Raw'!K58</f>
        <v>174.025665</v>
      </c>
      <c r="I74" s="89">
        <f>'AEO 2022 44 Raw'!L58</f>
        <v>176.08029199999999</v>
      </c>
      <c r="J74" s="89">
        <f>'AEO 2022 44 Raw'!M58</f>
        <v>181.457855</v>
      </c>
      <c r="K74" s="89">
        <f>'AEO 2022 44 Raw'!N58</f>
        <v>188.37507600000001</v>
      </c>
      <c r="L74" s="89">
        <f>'AEO 2022 44 Raw'!O58</f>
        <v>191.291214</v>
      </c>
      <c r="M74" s="89">
        <f>'AEO 2022 44 Raw'!P58</f>
        <v>198.00820899999999</v>
      </c>
      <c r="N74" s="89">
        <f>'AEO 2022 44 Raw'!Q58</f>
        <v>204.276443</v>
      </c>
      <c r="O74" s="89">
        <f>'AEO 2022 44 Raw'!R58</f>
        <v>211.00559999999999</v>
      </c>
      <c r="P74" s="89">
        <f>'AEO 2022 44 Raw'!S58</f>
        <v>212.498367</v>
      </c>
      <c r="Q74" s="89">
        <f>'AEO 2022 44 Raw'!T58</f>
        <v>214.12033099999999</v>
      </c>
      <c r="R74" s="89">
        <f>'AEO 2022 44 Raw'!U58</f>
        <v>218.28625500000001</v>
      </c>
      <c r="S74" s="89">
        <f>'AEO 2022 44 Raw'!V58</f>
        <v>224.608734</v>
      </c>
      <c r="T74" s="89">
        <f>'AEO 2022 44 Raw'!W58</f>
        <v>233.272614</v>
      </c>
      <c r="U74" s="89">
        <f>'AEO 2022 44 Raw'!X58</f>
        <v>243.33415199999999</v>
      </c>
      <c r="V74" s="89">
        <f>'AEO 2022 44 Raw'!Y58</f>
        <v>252.62097199999999</v>
      </c>
      <c r="W74" s="89">
        <f>'AEO 2022 44 Raw'!Z58</f>
        <v>260.40542599999998</v>
      </c>
      <c r="X74" s="89">
        <f>'AEO 2022 44 Raw'!AA58</f>
        <v>267.18753099999998</v>
      </c>
      <c r="Y74" s="89">
        <f>'AEO 2022 44 Raw'!AB58</f>
        <v>274.088165</v>
      </c>
      <c r="Z74" s="89">
        <f>'AEO 2022 44 Raw'!AC58</f>
        <v>280.854919</v>
      </c>
      <c r="AA74" s="89">
        <f>'AEO 2022 44 Raw'!AD58</f>
        <v>287.03598</v>
      </c>
      <c r="AB74" s="89">
        <f>'AEO 2022 44 Raw'!AE58</f>
        <v>296.71670499999999</v>
      </c>
      <c r="AC74" s="89">
        <f>'AEO 2022 44 Raw'!AF58</f>
        <v>305.22869900000001</v>
      </c>
      <c r="AD74" s="89">
        <f>'AEO 2022 44 Raw'!AG58</f>
        <v>312.93124399999999</v>
      </c>
      <c r="AE74" s="89">
        <f>'AEO 2022 44 Raw'!AH58</f>
        <v>323.72521999999998</v>
      </c>
      <c r="AF74" s="89">
        <f>'AEO 2022 44 Raw'!AI58</f>
        <v>332.66027800000001</v>
      </c>
      <c r="AG74" s="95">
        <f>'AEO 2022 44 Raw'!AJ58</f>
        <v>2.3E-2</v>
      </c>
    </row>
    <row r="75" spans="1:33" ht="15" customHeight="1" x14ac:dyDescent="0.25">
      <c r="A75" s="83" t="s">
        <v>1885</v>
      </c>
      <c r="B75" s="88" t="s">
        <v>1605</v>
      </c>
      <c r="C75" s="89">
        <f>'AEO 2022 44 Raw'!F59</f>
        <v>9.5860000000000008E-3</v>
      </c>
      <c r="D75" s="89">
        <f>'AEO 2022 44 Raw'!G59</f>
        <v>8.7320000000000002E-3</v>
      </c>
      <c r="E75" s="89">
        <f>'AEO 2022 44 Raw'!H59</f>
        <v>8.9210000000000001E-3</v>
      </c>
      <c r="F75" s="89">
        <f>'AEO 2022 44 Raw'!I59</f>
        <v>9.0410000000000004E-3</v>
      </c>
      <c r="G75" s="89">
        <f>'AEO 2022 44 Raw'!J59</f>
        <v>8.9750000000000003E-3</v>
      </c>
      <c r="H75" s="89">
        <f>'AEO 2022 44 Raw'!K59</f>
        <v>8.9750000000000003E-3</v>
      </c>
      <c r="I75" s="89">
        <f>'AEO 2022 44 Raw'!L59</f>
        <v>8.8579999999999996E-3</v>
      </c>
      <c r="J75" s="89">
        <f>'AEO 2022 44 Raw'!M59</f>
        <v>8.8620000000000001E-3</v>
      </c>
      <c r="K75" s="89">
        <f>'AEO 2022 44 Raw'!N59</f>
        <v>8.9490000000000004E-3</v>
      </c>
      <c r="L75" s="89">
        <f>'AEO 2022 44 Raw'!O59</f>
        <v>8.8330000000000006E-3</v>
      </c>
      <c r="M75" s="89">
        <f>'AEO 2022 44 Raw'!P59</f>
        <v>8.7589999999999994E-3</v>
      </c>
      <c r="N75" s="89">
        <f>'AEO 2022 44 Raw'!Q59</f>
        <v>8.7790000000000003E-3</v>
      </c>
      <c r="O75" s="89">
        <f>'AEO 2022 44 Raw'!R59</f>
        <v>8.8050000000000003E-3</v>
      </c>
      <c r="P75" s="89">
        <f>'AEO 2022 44 Raw'!S59</f>
        <v>8.6090000000000003E-3</v>
      </c>
      <c r="Q75" s="89">
        <f>'AEO 2022 44 Raw'!T59</f>
        <v>8.4220000000000007E-3</v>
      </c>
      <c r="R75" s="89">
        <f>'AEO 2022 44 Raw'!U59</f>
        <v>8.3350000000000004E-3</v>
      </c>
      <c r="S75" s="89">
        <f>'AEO 2022 44 Raw'!V59</f>
        <v>8.3269999999999993E-3</v>
      </c>
      <c r="T75" s="89">
        <f>'AEO 2022 44 Raw'!W59</f>
        <v>8.3960000000000007E-3</v>
      </c>
      <c r="U75" s="89">
        <f>'AEO 2022 44 Raw'!X59</f>
        <v>8.5030000000000001E-3</v>
      </c>
      <c r="V75" s="89">
        <f>'AEO 2022 44 Raw'!Y59</f>
        <v>8.5710000000000005E-3</v>
      </c>
      <c r="W75" s="89">
        <f>'AEO 2022 44 Raw'!Z59</f>
        <v>8.5780000000000006E-3</v>
      </c>
      <c r="X75" s="89">
        <f>'AEO 2022 44 Raw'!AA59</f>
        <v>8.5450000000000005E-3</v>
      </c>
      <c r="Y75" s="89">
        <f>'AEO 2022 44 Raw'!AB59</f>
        <v>8.5100000000000002E-3</v>
      </c>
      <c r="Z75" s="89">
        <f>'AEO 2022 44 Raw'!AC59</f>
        <v>8.4659999999999996E-3</v>
      </c>
      <c r="AA75" s="89">
        <f>'AEO 2022 44 Raw'!AD59</f>
        <v>8.3999999999999995E-3</v>
      </c>
      <c r="AB75" s="89">
        <f>'AEO 2022 44 Raw'!AE59</f>
        <v>8.4309999999999993E-3</v>
      </c>
      <c r="AC75" s="89">
        <f>'AEO 2022 44 Raw'!AF59</f>
        <v>8.4270000000000005E-3</v>
      </c>
      <c r="AD75" s="89">
        <f>'AEO 2022 44 Raw'!AG59</f>
        <v>8.3929999999999994E-3</v>
      </c>
      <c r="AE75" s="89">
        <f>'AEO 2022 44 Raw'!AH59</f>
        <v>8.4379999999999993E-3</v>
      </c>
      <c r="AF75" s="89">
        <f>'AEO 2022 44 Raw'!AI59</f>
        <v>8.4290000000000007E-3</v>
      </c>
      <c r="AG75" s="95">
        <f>'AEO 2022 44 Raw'!AJ59</f>
        <v>-4.0000000000000001E-3</v>
      </c>
    </row>
    <row r="76" spans="1:33" ht="15" customHeight="1" x14ac:dyDescent="0.25">
      <c r="A76" s="83" t="s">
        <v>1886</v>
      </c>
      <c r="B76" s="88" t="s">
        <v>1887</v>
      </c>
      <c r="C76" s="89">
        <f>'AEO 2022 44 Raw'!F60</f>
        <v>1.5156000000000001</v>
      </c>
      <c r="D76" s="89">
        <f>'AEO 2022 44 Raw'!G60</f>
        <v>1.4220250000000001</v>
      </c>
      <c r="E76" s="89">
        <f>'AEO 2022 44 Raw'!H60</f>
        <v>1.496265</v>
      </c>
      <c r="F76" s="89">
        <f>'AEO 2022 44 Raw'!I60</f>
        <v>1.5619829999999999</v>
      </c>
      <c r="G76" s="89">
        <f>'AEO 2022 44 Raw'!J60</f>
        <v>1.5970789999999999</v>
      </c>
      <c r="H76" s="89">
        <f>'AEO 2022 44 Raw'!K60</f>
        <v>1.644968</v>
      </c>
      <c r="I76" s="89">
        <f>'AEO 2022 44 Raw'!L60</f>
        <v>1.6722969999999999</v>
      </c>
      <c r="J76" s="89">
        <f>'AEO 2022 44 Raw'!M60</f>
        <v>1.723206</v>
      </c>
      <c r="K76" s="89">
        <f>'AEO 2022 44 Raw'!N60</f>
        <v>1.7923020000000001</v>
      </c>
      <c r="L76" s="89">
        <f>'AEO 2022 44 Raw'!O60</f>
        <v>1.822206</v>
      </c>
      <c r="M76" s="89">
        <f>'AEO 2022 44 Raw'!P60</f>
        <v>1.861024</v>
      </c>
      <c r="N76" s="89">
        <f>'AEO 2022 44 Raw'!Q60</f>
        <v>1.9213629999999999</v>
      </c>
      <c r="O76" s="89">
        <f>'AEO 2022 44 Raw'!R60</f>
        <v>1.984656</v>
      </c>
      <c r="P76" s="89">
        <f>'AEO 2022 44 Raw'!S60</f>
        <v>1.998696</v>
      </c>
      <c r="Q76" s="89">
        <f>'AEO 2022 44 Raw'!T60</f>
        <v>2.0139520000000002</v>
      </c>
      <c r="R76" s="89">
        <f>'AEO 2022 44 Raw'!U60</f>
        <v>2.0531350000000002</v>
      </c>
      <c r="S76" s="89">
        <f>'AEO 2022 44 Raw'!V60</f>
        <v>2.1126019999999999</v>
      </c>
      <c r="T76" s="89">
        <f>'AEO 2022 44 Raw'!W60</f>
        <v>2.1940930000000001</v>
      </c>
      <c r="U76" s="89">
        <f>'AEO 2022 44 Raw'!X60</f>
        <v>2.2887279999999999</v>
      </c>
      <c r="V76" s="89">
        <f>'AEO 2022 44 Raw'!Y60</f>
        <v>2.376077</v>
      </c>
      <c r="W76" s="89">
        <f>'AEO 2022 44 Raw'!Z60</f>
        <v>2.4492950000000002</v>
      </c>
      <c r="X76" s="89">
        <f>'AEO 2022 44 Raw'!AA60</f>
        <v>2.5130859999999999</v>
      </c>
      <c r="Y76" s="89">
        <f>'AEO 2022 44 Raw'!AB60</f>
        <v>2.5779909999999999</v>
      </c>
      <c r="Z76" s="89">
        <f>'AEO 2022 44 Raw'!AC60</f>
        <v>2.6416369999999998</v>
      </c>
      <c r="AA76" s="89">
        <f>'AEO 2022 44 Raw'!AD60</f>
        <v>2.6997740000000001</v>
      </c>
      <c r="AB76" s="89">
        <f>'AEO 2022 44 Raw'!AE60</f>
        <v>2.7908279999999999</v>
      </c>
      <c r="AC76" s="89">
        <f>'AEO 2022 44 Raw'!AF60</f>
        <v>2.8733209999999998</v>
      </c>
      <c r="AD76" s="89">
        <f>'AEO 2022 44 Raw'!AG60</f>
        <v>2.9473400000000001</v>
      </c>
      <c r="AE76" s="89">
        <f>'AEO 2022 44 Raw'!AH60</f>
        <v>3.0522900000000002</v>
      </c>
      <c r="AF76" s="89">
        <f>'AEO 2022 44 Raw'!AI60</f>
        <v>3.1403560000000001</v>
      </c>
      <c r="AG76" s="95">
        <f>'AEO 2022 44 Raw'!AJ60</f>
        <v>2.5000000000000001E-2</v>
      </c>
    </row>
    <row r="77" spans="1:33" ht="15" customHeight="1" x14ac:dyDescent="0.25">
      <c r="A77" s="83" t="s">
        <v>1888</v>
      </c>
      <c r="B77" s="88" t="s">
        <v>1889</v>
      </c>
      <c r="C77" s="89">
        <f>'AEO 2022 44 Raw'!F61</f>
        <v>1.6282460000000001</v>
      </c>
      <c r="D77" s="89">
        <f>'AEO 2022 44 Raw'!G61</f>
        <v>1.527717</v>
      </c>
      <c r="E77" s="89">
        <f>'AEO 2022 44 Raw'!H61</f>
        <v>1.6074740000000001</v>
      </c>
      <c r="F77" s="89">
        <f>'AEO 2022 44 Raw'!I61</f>
        <v>1.6780759999999999</v>
      </c>
      <c r="G77" s="89">
        <f>'AEO 2022 44 Raw'!J61</f>
        <v>1.715781</v>
      </c>
      <c r="H77" s="89">
        <f>'AEO 2022 44 Raw'!K61</f>
        <v>1.7672300000000001</v>
      </c>
      <c r="I77" s="89">
        <f>'AEO 2022 44 Raw'!L61</f>
        <v>1.7965899999999999</v>
      </c>
      <c r="J77" s="89">
        <f>'AEO 2022 44 Raw'!M61</f>
        <v>1.8512820000000001</v>
      </c>
      <c r="K77" s="89">
        <f>'AEO 2022 44 Raw'!N61</f>
        <v>1.9255139999999999</v>
      </c>
      <c r="L77" s="89">
        <f>'AEO 2022 44 Raw'!O61</f>
        <v>1.957641</v>
      </c>
      <c r="M77" s="89">
        <f>'AEO 2022 44 Raw'!P61</f>
        <v>1.999344</v>
      </c>
      <c r="N77" s="89">
        <f>'AEO 2022 44 Raw'!Q61</f>
        <v>2.0641669999999999</v>
      </c>
      <c r="O77" s="89">
        <f>'AEO 2022 44 Raw'!R61</f>
        <v>2.1321639999999999</v>
      </c>
      <c r="P77" s="89">
        <f>'AEO 2022 44 Raw'!S61</f>
        <v>2.1472479999999998</v>
      </c>
      <c r="Q77" s="89">
        <f>'AEO 2022 44 Raw'!T61</f>
        <v>2.1636380000000002</v>
      </c>
      <c r="R77" s="89">
        <f>'AEO 2022 44 Raw'!U61</f>
        <v>2.2057329999999999</v>
      </c>
      <c r="S77" s="89">
        <f>'AEO 2022 44 Raw'!V61</f>
        <v>2.2696200000000002</v>
      </c>
      <c r="T77" s="89">
        <f>'AEO 2022 44 Raw'!W61</f>
        <v>2.357167</v>
      </c>
      <c r="U77" s="89">
        <f>'AEO 2022 44 Raw'!X61</f>
        <v>2.4588369999999999</v>
      </c>
      <c r="V77" s="89">
        <f>'AEO 2022 44 Raw'!Y61</f>
        <v>2.5526779999999998</v>
      </c>
      <c r="W77" s="89">
        <f>'AEO 2022 44 Raw'!Z61</f>
        <v>2.631338</v>
      </c>
      <c r="X77" s="89">
        <f>'AEO 2022 44 Raw'!AA61</f>
        <v>2.6998700000000002</v>
      </c>
      <c r="Y77" s="89">
        <f>'AEO 2022 44 Raw'!AB61</f>
        <v>2.7695989999999999</v>
      </c>
      <c r="Z77" s="89">
        <f>'AEO 2022 44 Raw'!AC61</f>
        <v>2.8379759999999998</v>
      </c>
      <c r="AA77" s="89">
        <f>'AEO 2022 44 Raw'!AD61</f>
        <v>2.9004340000000002</v>
      </c>
      <c r="AB77" s="89">
        <f>'AEO 2022 44 Raw'!AE61</f>
        <v>2.9982549999999999</v>
      </c>
      <c r="AC77" s="89">
        <f>'AEO 2022 44 Raw'!AF61</f>
        <v>3.0868799999999998</v>
      </c>
      <c r="AD77" s="89">
        <f>'AEO 2022 44 Raw'!AG61</f>
        <v>3.1663999999999999</v>
      </c>
      <c r="AE77" s="89">
        <f>'AEO 2022 44 Raw'!AH61</f>
        <v>3.27915</v>
      </c>
      <c r="AF77" s="89">
        <f>'AEO 2022 44 Raw'!AI61</f>
        <v>3.373761</v>
      </c>
      <c r="AG77" s="95">
        <f>'AEO 2022 44 Raw'!AJ61</f>
        <v>2.5000000000000001E-2</v>
      </c>
    </row>
    <row r="78" spans="1:33" ht="15" customHeight="1" x14ac:dyDescent="0.25">
      <c r="A78" s="83" t="s">
        <v>1890</v>
      </c>
      <c r="B78" s="88" t="s">
        <v>1613</v>
      </c>
      <c r="C78" s="89">
        <f>'AEO 2022 44 Raw'!F62</f>
        <v>0</v>
      </c>
      <c r="D78" s="89">
        <f>'AEO 2022 44 Raw'!G62</f>
        <v>0</v>
      </c>
      <c r="E78" s="89">
        <f>'AEO 2022 44 Raw'!H62</f>
        <v>0</v>
      </c>
      <c r="F78" s="89">
        <f>'AEO 2022 44 Raw'!I62</f>
        <v>0</v>
      </c>
      <c r="G78" s="89">
        <f>'AEO 2022 44 Raw'!J62</f>
        <v>0</v>
      </c>
      <c r="H78" s="89">
        <f>'AEO 2022 44 Raw'!K62</f>
        <v>0</v>
      </c>
      <c r="I78" s="89">
        <f>'AEO 2022 44 Raw'!L62</f>
        <v>0</v>
      </c>
      <c r="J78" s="89">
        <f>'AEO 2022 44 Raw'!M62</f>
        <v>0</v>
      </c>
      <c r="K78" s="89">
        <f>'AEO 2022 44 Raw'!N62</f>
        <v>0</v>
      </c>
      <c r="L78" s="89">
        <f>'AEO 2022 44 Raw'!O62</f>
        <v>0</v>
      </c>
      <c r="M78" s="89">
        <f>'AEO 2022 44 Raw'!P62</f>
        <v>0</v>
      </c>
      <c r="N78" s="89">
        <f>'AEO 2022 44 Raw'!Q62</f>
        <v>0</v>
      </c>
      <c r="O78" s="89">
        <f>'AEO 2022 44 Raw'!R62</f>
        <v>0</v>
      </c>
      <c r="P78" s="89">
        <f>'AEO 2022 44 Raw'!S62</f>
        <v>0</v>
      </c>
      <c r="Q78" s="89">
        <f>'AEO 2022 44 Raw'!T62</f>
        <v>0</v>
      </c>
      <c r="R78" s="89">
        <f>'AEO 2022 44 Raw'!U62</f>
        <v>0</v>
      </c>
      <c r="S78" s="89">
        <f>'AEO 2022 44 Raw'!V62</f>
        <v>0</v>
      </c>
      <c r="T78" s="89">
        <f>'AEO 2022 44 Raw'!W62</f>
        <v>0</v>
      </c>
      <c r="U78" s="89">
        <f>'AEO 2022 44 Raw'!X62</f>
        <v>0</v>
      </c>
      <c r="V78" s="89">
        <f>'AEO 2022 44 Raw'!Y62</f>
        <v>0</v>
      </c>
      <c r="W78" s="89">
        <f>'AEO 2022 44 Raw'!Z62</f>
        <v>0</v>
      </c>
      <c r="X78" s="89">
        <f>'AEO 2022 44 Raw'!AA62</f>
        <v>0</v>
      </c>
      <c r="Y78" s="89">
        <f>'AEO 2022 44 Raw'!AB62</f>
        <v>0</v>
      </c>
      <c r="Z78" s="89">
        <f>'AEO 2022 44 Raw'!AC62</f>
        <v>0</v>
      </c>
      <c r="AA78" s="89">
        <f>'AEO 2022 44 Raw'!AD62</f>
        <v>0</v>
      </c>
      <c r="AB78" s="89">
        <f>'AEO 2022 44 Raw'!AE62</f>
        <v>0</v>
      </c>
      <c r="AC78" s="89">
        <f>'AEO 2022 44 Raw'!AF62</f>
        <v>0</v>
      </c>
      <c r="AD78" s="89">
        <f>'AEO 2022 44 Raw'!AG62</f>
        <v>0</v>
      </c>
      <c r="AE78" s="89">
        <f>'AEO 2022 44 Raw'!AH62</f>
        <v>0</v>
      </c>
      <c r="AF78" s="89">
        <f>'AEO 2022 44 Raw'!AI62</f>
        <v>0</v>
      </c>
      <c r="AG78" s="95" t="str">
        <f>'AEO 2022 44 Raw'!AJ62</f>
        <v>- -</v>
      </c>
    </row>
    <row r="79" spans="1:33" ht="15" customHeight="1" x14ac:dyDescent="0.25">
      <c r="A79" s="83" t="s">
        <v>1891</v>
      </c>
      <c r="B79" s="35" t="s">
        <v>1892</v>
      </c>
      <c r="C79" s="89">
        <f>'AEO 2022 44 Raw'!F63</f>
        <v>958.63256799999999</v>
      </c>
      <c r="D79" s="89">
        <f>'AEO 2022 44 Raw'!G63</f>
        <v>873.24823000000004</v>
      </c>
      <c r="E79" s="89">
        <f>'AEO 2022 44 Raw'!H63</f>
        <v>892.07562299999995</v>
      </c>
      <c r="F79" s="89">
        <f>'AEO 2022 44 Raw'!I63</f>
        <v>904.13293499999997</v>
      </c>
      <c r="G79" s="89">
        <f>'AEO 2022 44 Raw'!J63</f>
        <v>897.52209500000004</v>
      </c>
      <c r="H79" s="89">
        <f>'AEO 2022 44 Raw'!K63</f>
        <v>897.50945999999999</v>
      </c>
      <c r="I79" s="89">
        <f>'AEO 2022 44 Raw'!L63</f>
        <v>885.84515399999998</v>
      </c>
      <c r="J79" s="89">
        <f>'AEO 2022 44 Raw'!M63</f>
        <v>886.22576900000001</v>
      </c>
      <c r="K79" s="89">
        <f>'AEO 2022 44 Raw'!N63</f>
        <v>894.91375700000003</v>
      </c>
      <c r="L79" s="89">
        <f>'AEO 2022 44 Raw'!O63</f>
        <v>883.34466599999996</v>
      </c>
      <c r="M79" s="89">
        <f>'AEO 2022 44 Raw'!P63</f>
        <v>875.885986</v>
      </c>
      <c r="N79" s="89">
        <f>'AEO 2022 44 Raw'!Q63</f>
        <v>877.94592299999999</v>
      </c>
      <c r="O79" s="89">
        <f>'AEO 2022 44 Raw'!R63</f>
        <v>880.45318599999996</v>
      </c>
      <c r="P79" s="89">
        <f>'AEO 2022 44 Raw'!S63</f>
        <v>860.85613999999998</v>
      </c>
      <c r="Q79" s="89">
        <f>'AEO 2022 44 Raw'!T63</f>
        <v>842.16223100000002</v>
      </c>
      <c r="R79" s="89">
        <f>'AEO 2022 44 Raw'!U63</f>
        <v>833.54101600000001</v>
      </c>
      <c r="S79" s="89">
        <f>'AEO 2022 44 Raw'!V63</f>
        <v>832.70288100000005</v>
      </c>
      <c r="T79" s="89">
        <f>'AEO 2022 44 Raw'!W63</f>
        <v>839.63403300000004</v>
      </c>
      <c r="U79" s="89">
        <f>'AEO 2022 44 Raw'!X63</f>
        <v>850.33886700000005</v>
      </c>
      <c r="V79" s="89">
        <f>'AEO 2022 44 Raw'!Y63</f>
        <v>857.07952899999998</v>
      </c>
      <c r="W79" s="89">
        <f>'AEO 2022 44 Raw'!Z63</f>
        <v>857.75762899999995</v>
      </c>
      <c r="X79" s="89">
        <f>'AEO 2022 44 Raw'!AA63</f>
        <v>854.46356200000002</v>
      </c>
      <c r="Y79" s="89">
        <f>'AEO 2022 44 Raw'!AB63</f>
        <v>851.00164800000005</v>
      </c>
      <c r="Z79" s="89">
        <f>'AEO 2022 44 Raw'!AC63</f>
        <v>846.612976</v>
      </c>
      <c r="AA79" s="89">
        <f>'AEO 2022 44 Raw'!AD63</f>
        <v>840.04400599999997</v>
      </c>
      <c r="AB79" s="89">
        <f>'AEO 2022 44 Raw'!AE63</f>
        <v>843.08337400000005</v>
      </c>
      <c r="AC79" s="89">
        <f>'AEO 2022 44 Raw'!AF63</f>
        <v>842.72204599999998</v>
      </c>
      <c r="AD79" s="89">
        <f>'AEO 2022 44 Raw'!AG63</f>
        <v>839.25347899999997</v>
      </c>
      <c r="AE79" s="89">
        <f>'AEO 2022 44 Raw'!AH63</f>
        <v>843.82342500000004</v>
      </c>
      <c r="AF79" s="89">
        <f>'AEO 2022 44 Raw'!AI63</f>
        <v>842.88311799999997</v>
      </c>
      <c r="AG79" s="95">
        <f>'AEO 2022 44 Raw'!AJ63</f>
        <v>-4.0000000000000001E-3</v>
      </c>
    </row>
    <row r="80" spans="1:33" ht="15" customHeight="1" thickBot="1" x14ac:dyDescent="0.3"/>
    <row r="81" spans="2:34" ht="15" customHeight="1" x14ac:dyDescent="0.25">
      <c r="B81" s="99" t="s">
        <v>1893</v>
      </c>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100"/>
      <c r="AF81" s="100"/>
      <c r="AG81" s="100"/>
      <c r="AH81" s="90"/>
    </row>
    <row r="82" spans="2:34" ht="15" customHeight="1" x14ac:dyDescent="0.25">
      <c r="B82" s="91" t="s">
        <v>1894</v>
      </c>
    </row>
    <row r="83" spans="2:34" ht="15" customHeight="1" x14ac:dyDescent="0.25">
      <c r="B83" s="91" t="s">
        <v>1622</v>
      </c>
    </row>
    <row r="84" spans="2:34" ht="15" customHeight="1" x14ac:dyDescent="0.25">
      <c r="B84" s="91" t="s">
        <v>1895</v>
      </c>
    </row>
    <row r="85" spans="2:34" ht="15" customHeight="1" x14ac:dyDescent="0.25">
      <c r="B85" s="91" t="s">
        <v>1626</v>
      </c>
    </row>
    <row r="86" spans="2:34" ht="15" customHeight="1" x14ac:dyDescent="0.25">
      <c r="B86" s="91" t="s">
        <v>1627</v>
      </c>
    </row>
    <row r="87" spans="2:34" ht="15" customHeight="1" x14ac:dyDescent="0.25"/>
    <row r="88" spans="2:34" ht="15" customHeight="1" x14ac:dyDescent="0.25"/>
    <row r="89" spans="2:34" ht="15" customHeight="1" x14ac:dyDescent="0.25"/>
    <row r="90" spans="2:34" ht="12" customHeight="1" x14ac:dyDescent="0.25"/>
    <row r="91" spans="2:34" ht="15" customHeight="1" x14ac:dyDescent="0.25"/>
    <row r="92" spans="2:34" ht="15" customHeight="1" x14ac:dyDescent="0.25"/>
    <row r="93" spans="2:34" ht="15" customHeight="1" x14ac:dyDescent="0.25"/>
    <row r="94" spans="2:34" ht="15" customHeight="1" x14ac:dyDescent="0.25"/>
    <row r="95" spans="2:34" ht="12" customHeight="1" x14ac:dyDescent="0.25"/>
    <row r="96" spans="2: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1:AG81"/>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12</vt:i4>
      </vt:variant>
    </vt:vector>
  </HeadingPairs>
  <TitlesOfParts>
    <vt:vector size="54" baseType="lpstr">
      <vt:lpstr>About</vt:lpstr>
      <vt:lpstr>AEO 2022 38 Raw</vt:lpstr>
      <vt:lpstr>AEO 2022 38</vt:lpstr>
      <vt:lpstr>AEO 2022 39 Raw</vt:lpstr>
      <vt:lpstr>AEO 2022 39</vt:lpstr>
      <vt:lpstr>AEO 2022 42 Raw</vt:lpstr>
      <vt:lpstr>AEO 2022 42</vt:lpstr>
      <vt:lpstr>AEO 2022 44 Raw</vt:lpstr>
      <vt:lpstr>AEO 2022 44</vt:lpstr>
      <vt:lpstr>AEO 2022 49 Raw</vt:lpstr>
      <vt:lpstr>AEO 2022 49</vt:lpstr>
      <vt:lpstr>AEO 2022 52 Raw</vt:lpstr>
      <vt:lpstr>AEO 2022 52</vt:lpstr>
      <vt:lpstr>AEO 2021 38</vt:lpstr>
      <vt:lpstr>AEO 2021 39</vt:lpstr>
      <vt:lpstr>AEO 2021 42</vt:lpstr>
      <vt:lpstr>AEO 2021 44</vt:lpstr>
      <vt:lpstr>AEO 2021 49</vt:lpstr>
      <vt:lpstr>AEO 2021 52</vt:lpstr>
      <vt:lpstr>NREL_ATB_2020</vt:lpstr>
      <vt:lpstr>NREL Calcs</vt:lpstr>
      <vt:lpstr>LDV Cost Calcs</vt:lpstr>
      <vt:lpstr>PHEV Price Calcs</vt:lpstr>
      <vt:lpstr>CARB ACT ISOR</vt:lpstr>
      <vt:lpstr>LDV Shares</vt:lpstr>
      <vt:lpstr>Hydrogen Vehicle Calcs</vt:lpstr>
      <vt:lpstr>Freight HDVs</vt:lpstr>
      <vt:lpstr>Passenger Aircraft</vt:lpstr>
      <vt:lpstr>Ships</vt:lpstr>
      <vt:lpstr>Motorbikes</vt:lpstr>
      <vt:lpstr>BNVP-LDVs-psgr</vt:lpstr>
      <vt:lpstr>BNVP-LDVs-frgt</vt:lpstr>
      <vt:lpstr>BNVP-HDVs-psgr</vt:lpstr>
      <vt:lpstr>BNVP-HDVs-frgt</vt:lpstr>
      <vt:lpstr>BNVP-aircraft-psgr</vt:lpstr>
      <vt:lpstr>BNVP-aircraft-frgt</vt:lpstr>
      <vt:lpstr>BNVP-rail-psgr</vt:lpstr>
      <vt:lpstr>BNVP-rail-frgt</vt:lpstr>
      <vt:lpstr>BNVP-ships-psgr</vt:lpstr>
      <vt:lpstr>BNVP-ships-frgt</vt:lpstr>
      <vt:lpstr>BNVP-motorbikes-psgr</vt:lpstr>
      <vt:lpstr>BNVP-motorbikes-frgt</vt:lpstr>
      <vt:lpstr>cpi_2013to2012</vt:lpstr>
      <vt:lpstr>cpi_2016to2012</vt:lpstr>
      <vt:lpstr>'LDV Shares'!cpi_2017to2012</vt:lpstr>
      <vt:lpstr>cpi_2017to2012</vt:lpstr>
      <vt:lpstr>'LDV Shares'!cpi_2018to2012</vt:lpstr>
      <vt:lpstr>cpi_2018to2012</vt:lpstr>
      <vt:lpstr>'LDV Shares'!cpi_2019to2012</vt:lpstr>
      <vt:lpstr>cpi_2019to2012</vt:lpstr>
      <vt:lpstr>'LDV Shares'!cpi_2020to2012</vt:lpstr>
      <vt:lpstr>cpi_2020to2012</vt:lpstr>
      <vt:lpstr>cpi_2021to2012</vt:lpstr>
      <vt:lpstr>US_salestax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2017-07-01T03:43:09Z</dcterms:created>
  <dcterms:modified xsi:type="dcterms:W3CDTF">2023-01-18T01:13:35Z</dcterms:modified>
</cp:coreProperties>
</file>