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Idaho\ID-eps\"/>
    </mc:Choice>
  </mc:AlternateContent>
  <xr:revisionPtr revIDLastSave="0" documentId="13_ncr:1_{92C83DC1-B6F5-4FD8-BB64-0F7D3E176412}"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205" i="5" l="1"/>
  <c r="P129" i="19"/>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<sst xmlns="http://schemas.openxmlformats.org/spreadsheetml/2006/main" count="18388" uniqueCount="2197">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</sst>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32</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Idaho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11.515133764034051</v>
      </c>
      <c r="C7" s="118">
        <f>D28</f>
        <v>7.6132600000000004</v>
      </c>
      <c r="D7" s="75">
        <v>0.06</v>
      </c>
      <c r="E7" s="75">
        <v>0.02</v>
      </c>
      <c r="F7" s="117">
        <f t="shared" si="0"/>
        <v>7.1564643999999999</v>
      </c>
      <c r="G7" s="117">
        <f t="shared" si="0"/>
        <v>7.4609947999999999</v>
      </c>
      <c r="H7" s="69"/>
      <c r="I7" s="76">
        <f t="shared" si="1"/>
        <v>0.37851660721890701</v>
      </c>
      <c r="J7" s="76">
        <f t="shared" si="3"/>
        <v>0.35207050539843499</v>
      </c>
      <c r="K7" s="69" t="str">
        <f t="shared" si="2"/>
        <v>In a scenario limiting global warming to 1.5 °C, Idaho would need to cut its agriculture emissions by 35 to 38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Idaho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0.66657946908537102</v>
      </c>
      <c r="C9" s="118">
        <f>C28</f>
        <v>1.59965</v>
      </c>
      <c r="D9" s="75">
        <v>0.06</v>
      </c>
      <c r="E9" s="75">
        <v>0.02</v>
      </c>
      <c r="F9" s="117">
        <f t="shared" si="0"/>
        <v>1.503671</v>
      </c>
      <c r="G9" s="117">
        <f t="shared" si="0"/>
        <v>1.5676570000000001</v>
      </c>
      <c r="H9" s="69"/>
      <c r="I9" s="76">
        <f t="shared" si="1"/>
        <v>-1.2558015506586506</v>
      </c>
      <c r="J9" s="76">
        <f t="shared" si="3"/>
        <v>-1.3517931060058275</v>
      </c>
      <c r="K9" s="69" t="str">
        <f t="shared" si="2"/>
        <v>In a scenario limiting global warming to 1.5 °C, Idaho would need to cut its waste emissions by -135 to -126 percent of 2005 levels.</v>
      </c>
      <c r="L9" s="69"/>
      <c r="M9" s="69"/>
      <c r="N9" s="69"/>
      <c r="O9" s="69"/>
      <c r="P9" s="69"/>
      <c r="Q9" s="69"/>
      <c r="R9" s="69"/>
      <c r="S9" s="69"/>
      <c r="T9" s="69"/>
      <c r="U9" s="69"/>
      <c r="V9" s="69"/>
      <c r="W9" s="69"/>
      <c r="X9" s="69"/>
      <c r="Y9" s="69"/>
      <c r="Z9" s="69"/>
    </row>
    <row r="10" spans="1:26" x14ac:dyDescent="0.25">
      <c r="A10" s="73" t="s">
        <v>1865</v>
      </c>
      <c r="B10" s="119">
        <f>SUM(B3:B9)</f>
        <v>5.7433532331194215</v>
      </c>
      <c r="C10" s="119">
        <f>SUM(C3:C9)</f>
        <v>60.091929999999991</v>
      </c>
      <c r="D10" s="76">
        <f>1-F10/$C10</f>
        <v>0.52651809652311032</v>
      </c>
      <c r="E10" s="76">
        <f>1-G10/$C10</f>
        <v>0.37781239843686165</v>
      </c>
      <c r="F10" s="117">
        <f>SUM(F3:F9)</f>
        <v>28.452441400000005</v>
      </c>
      <c r="G10" s="117">
        <f>SUM(G3:G9)</f>
        <v>37.388453799999994</v>
      </c>
      <c r="H10" s="171">
        <f>IFERROR(B10*(1-'Unique State Inputs'!A$8),"")</f>
        <v>3.1588442782156823</v>
      </c>
      <c r="I10" s="76">
        <f t="shared" si="1"/>
        <v>-3.9539772751442737</v>
      </c>
      <c r="J10" s="76">
        <f t="shared" si="3"/>
        <v>-5.5098649312386065</v>
      </c>
      <c r="K10" s="69" t="str">
        <f t="shared" si="2"/>
        <v>In a scenario limiting global warming to 1.5 °C, Idaho would need to cut its total (including land use) emissions by -551 to -395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12.181713233119421</v>
      </c>
      <c r="C11" s="119">
        <f>SUM(C3:C9)-C8</f>
        <v>66.530289999999994</v>
      </c>
      <c r="D11" s="76">
        <f>1-F11/$C11</f>
        <v>0.47556516888773503</v>
      </c>
      <c r="E11" s="76">
        <f>1-G11/$C11</f>
        <v>0.34125022151564344</v>
      </c>
      <c r="F11" s="117">
        <f>F10-F8</f>
        <v>34.890801400000008</v>
      </c>
      <c r="G11" s="117">
        <f>G10-G8</f>
        <v>43.826813799999996</v>
      </c>
      <c r="H11" s="171">
        <f>IFERROR(B11*(1-'Unique State Inputs'!A$8),"")</f>
        <v>6.6999422782156817</v>
      </c>
      <c r="I11" s="76">
        <f t="shared" si="1"/>
        <v>-1.8641949397675468</v>
      </c>
      <c r="J11" s="76">
        <f t="shared" si="3"/>
        <v>-2.5977545162403306</v>
      </c>
      <c r="K11" s="69" t="str">
        <f t="shared" si="2"/>
        <v>In a scenario limiting global warming to 1.5 °C, Idaho would need to cut its total (excluding land use) emissions by -260 to -186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Idaho had 237 EV charging outlets, approximately 13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Idaho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Idaho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Idaho,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Idaho, the share of electricity among fuels used for heating in urban, residential buildings will rise from 7.8% to 11.9%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Idaho, the share of electricity among fuels used by appliances in urban, residential buildings will rise from 74.1% to 77.4%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Idaho, the share of electricity among fuels used for heating in rural, residential buildings will rise from 7.8% to 11.9%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74.1% to 77.4%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Idaho, the share of electricity among fuels used for heating in commercial buildings will fall from 0.8% to 0.6%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Idaho, the share of electricity among fuels used by appliances in commercial buildings will fall from 54.7% to 36.3%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Idaho, the share of electricity among fuels used by other components in commercial buildings will rise from 75.5% to 86.9%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Idaho.</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includingIdaho.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-88%.</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Idaho, a 100% setting provides for an additional 2497 MW of demand response capacity in 2050 (on top of a BAU quantity of 808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Idaho will retire 0 MW of coal by 2050. Idaho currently has 0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Idaho will retire 0 MW of gas non-peaking plants by 2050. Idaho currently has 548MW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Idaho will retire 0 MW of nuclear capacity by 2050. Idaho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Idaho will retire 0 MW of biomass capacity by 2050. Idaho currently has 26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Idaho will retire 0 MW of petroleum capacity by 2050. Idaho currently has 5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Idaho will retire 0 MW of natural gas peaker capacity by 2050. Idaho currently has 547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Idaho will retire 0 MW of natural gas peaker capacity by 2050. Idaho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Idaho had about 112 of grid battery storage.  The BAU scenario is based on EIA AEO data and sees grid battery capacity reach 1402 by 2050.  The additional potential is based on NREL's Renewable Electricity Futures Study (80% RE-ITI (2014) scenario) and suggests Idaho could reach 17859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Idaho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Idaho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Idaho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53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Idaho had 237 EV charging outlets, approximately 13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Idaho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Idaho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Idaho,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Idaho, the share of electricity among fuels used for heating in urban, residential buildings will rise from 7.8% to 11.9%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Idaho, the share of electricity among fuels used by appliances in urban, residential buildings will rise from 74.1% to 77.4%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Idaho, the share of electricity among fuels used for heating in rural, residential buildings will rise from 7.8% to 11.9%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74.1% to 77.4%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Idaho, the share of electricity among fuels used for heating in commercial buildings will fall from 0.8% to 0.6%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Idaho, the share of electricity among fuels used by appliances in commercial buildings will fall from 54.7% to 36.3%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Idaho, the share of electricity among fuels used by other components in commercial buildings will rise from 75.5% to 86.9%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Idaho.</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includingIdaho.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-88%.</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Idaho declined by -48%.</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Idaho, a 100% setting provides for an additional 2497 MW of demand response capacity in 2050 (on top of a BAU quantity of 808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No</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Idaho will retire 0 MW of coal by 2050. Idaho currently has 0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Idaho will retire 0 MW of gas non-peaking plants by 2050. Idaho currently has 548MW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Idaho will retire 0 MW of nuclear capacity by 2050. Idaho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Idaho will retire 0 MW of biomass capacity by 2050. Idaho currently has 26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Idaho will retire 0 MW of biomass capacity by 2050. Idaho currently has 26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Idaho will retire 0 MW of petroleum capacity by 2050. Idaho currently has 5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Idaho will retire 0 MW of natural gas peaker capacity by 2050. Idaho currently has 547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Idaho will retire 0 MW of natural gas peaker capacity by 2050. Idaho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Idaho had about 112 of grid battery storage.  The BAU scenario is based on EIA AEO data and sees grid battery capacity reach 1402 by 2050.  The additional potential is based on NREL's Renewable Electricity Futures Study (80% RE-ITI (2014) scenario) and suggests Idaho could reach 17859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Idaho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Idaho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Idaho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53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Idaho</v>
      </c>
      <c r="B6" s="145">
        <f>SUMIFS(B7:B57,$A7:$A57,$A$6)</f>
        <v>237</v>
      </c>
      <c r="C6" s="145">
        <f>SUMIFS(C7:C57,$A7:$A57,$A$6)</f>
        <v>1777249</v>
      </c>
      <c r="D6" s="145">
        <f>ROUND(SUMIFS(D7:D57,$A7:$A57,$A$6),2)</f>
        <v>13.34</v>
      </c>
      <c r="E6" s="145">
        <f t="shared" ref="E6:L6" si="0">SUMIFS(E7:E57,$A7:$A57,$A$6)</f>
        <v>0</v>
      </c>
      <c r="F6" s="145">
        <f t="shared" si="0"/>
        <v>0</v>
      </c>
      <c r="G6" s="145">
        <f t="shared" si="0"/>
        <v>0</v>
      </c>
      <c r="H6" s="145">
        <f t="shared" si="0"/>
        <v>0</v>
      </c>
      <c r="I6" s="145">
        <f t="shared" si="0"/>
        <v>14467241</v>
      </c>
      <c r="J6" s="145">
        <f t="shared" si="0"/>
        <v>88678</v>
      </c>
      <c r="K6" s="145">
        <f t="shared" si="0"/>
        <v>7530800</v>
      </c>
      <c r="L6" s="145">
        <f t="shared" si="0"/>
        <v>10869</v>
      </c>
      <c r="M6" s="145">
        <f>ROUND(SUMIFS(M7:M57,$A7:$A57,$A$6)*100,0)</f>
        <v>-48</v>
      </c>
      <c r="N6" s="145">
        <f>ROUND(SUMIFS(N7:N57,$A7:$A57,$A$6)*100,0)</f>
        <v>-88</v>
      </c>
      <c r="O6" s="145">
        <f t="shared" ref="O6:AM6" si="1">ROUND(SUMIFS(O7:O57,$A7:$A57,$A$6),0)</f>
        <v>1689</v>
      </c>
      <c r="P6" s="145">
        <f t="shared" si="1"/>
        <v>808</v>
      </c>
      <c r="Q6" s="145">
        <f t="shared" si="1"/>
        <v>0</v>
      </c>
      <c r="R6" s="145">
        <f t="shared" si="1"/>
        <v>0</v>
      </c>
      <c r="S6" s="145">
        <f t="shared" si="1"/>
        <v>0</v>
      </c>
      <c r="T6" s="145">
        <f t="shared" si="1"/>
        <v>0</v>
      </c>
      <c r="U6" s="145">
        <f t="shared" si="1"/>
        <v>0</v>
      </c>
      <c r="V6" s="145">
        <f t="shared" si="1"/>
        <v>0</v>
      </c>
      <c r="W6" s="145">
        <f t="shared" si="1"/>
        <v>0</v>
      </c>
      <c r="X6" s="145">
        <f t="shared" si="1"/>
        <v>0</v>
      </c>
      <c r="Y6" s="145">
        <f t="shared" si="1"/>
        <v>548</v>
      </c>
      <c r="Z6" s="145">
        <f t="shared" si="1"/>
        <v>0</v>
      </c>
      <c r="AA6" s="145">
        <f t="shared" si="1"/>
        <v>2764</v>
      </c>
      <c r="AB6" s="145">
        <f t="shared" si="1"/>
        <v>970</v>
      </c>
      <c r="AC6" s="145">
        <f t="shared" si="1"/>
        <v>240</v>
      </c>
      <c r="AD6" s="145">
        <f t="shared" si="1"/>
        <v>0</v>
      </c>
      <c r="AE6" s="145">
        <f t="shared" si="1"/>
        <v>26</v>
      </c>
      <c r="AF6" s="145">
        <f t="shared" si="1"/>
        <v>10</v>
      </c>
      <c r="AG6" s="145">
        <f t="shared" si="1"/>
        <v>5</v>
      </c>
      <c r="AH6" s="145">
        <f t="shared" si="1"/>
        <v>547</v>
      </c>
      <c r="AI6" s="145">
        <f t="shared" si="1"/>
        <v>0</v>
      </c>
      <c r="AJ6" s="145">
        <f t="shared" si="1"/>
        <v>0</v>
      </c>
      <c r="AK6" s="145">
        <f t="shared" si="1"/>
        <v>0</v>
      </c>
      <c r="AL6" s="145">
        <f t="shared" si="1"/>
        <v>0</v>
      </c>
      <c r="AM6" s="145">
        <f t="shared" si="1"/>
        <v>0</v>
      </c>
      <c r="AN6" s="145">
        <f>ROUND(SUMIFS(AN7:AN57,$A7:$A57,$A$6),)</f>
        <v>1402</v>
      </c>
      <c r="AO6" s="145">
        <f t="shared" ref="AO6:AP6" si="2">ROUND(SUMIFS(AO7:AO57,$A7:$A57,$A$6),)</f>
        <v>17859</v>
      </c>
      <c r="AP6" s="145">
        <f t="shared" si="2"/>
        <v>112</v>
      </c>
      <c r="AQ6" s="145">
        <f>ROUND(SUMIFS(AQ7:AQ57,$A7:$A57,$A$6),0)</f>
        <v>53</v>
      </c>
      <c r="AR6" s="146">
        <f>SUMIFS(AR7:AR57,$A7:$A57,$A$6)</f>
        <v>0.405505558496559</v>
      </c>
      <c r="AS6" s="145">
        <f>ROUND(SUMIFS(AS7:AS57,$A7:$A57,$A$6),0)</f>
        <v>601</v>
      </c>
      <c r="AT6" s="145">
        <f>ROUND(SUMIFS(AT7:AT57,$A7:$A57,$A$6),0)</f>
        <v>808</v>
      </c>
      <c r="AU6" s="145">
        <f>ROUND(SUMIFS(AU7:AU57,$A7:$A57,$A$6),0)</f>
        <v>2497</v>
      </c>
      <c r="AV6" s="145">
        <f>ROUND(SUMIFS(AV7:AV57,$A7:$A57,$A$6)*100,0)</f>
        <v>0</v>
      </c>
      <c r="AW6" s="145">
        <f>ROUND(SUMIFS(AW7:AW57,$A7:$A57,$A$6)*100,0)</f>
        <v>0</v>
      </c>
      <c r="AX6" s="145">
        <f>ROUND(SUMIFS(AX7:AX57,$A7:$A57,$A$6)*100,0)</f>
        <v>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ID</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ID</v>
      </c>
      <c r="D77" s="93">
        <v>2019</v>
      </c>
      <c r="E77" s="93">
        <v>2050</v>
      </c>
    </row>
    <row r="78" spans="1:40" ht="15.95" customHeight="1" x14ac:dyDescent="0.25">
      <c r="B78" s="93" t="s">
        <v>2058</v>
      </c>
      <c r="C78" s="93" t="s">
        <v>497</v>
      </c>
      <c r="D78" s="93" cm="1">
        <f t="array" ref="D78">ROUND(INDEX($B$95:$H$845,MATCH(1,($C78=$E$95:$E$845)*($B78=$F$95:$F$845)*($C$77=$B$95:$B$845),0),MATCH(D$77,$B$95:$H$95,0))*100,1)</f>
        <v>7.8</v>
      </c>
      <c r="E78" s="165" cm="1">
        <f t="array" ref="E78">ROUND(INDEX($B$95:$H$845,MATCH(1,($C78=$E$95:$E$845)*($B78=$F$95:$F$845)*($C$77=$B$95:$B$845),0),MATCH(E$77,$B$95:$H$95,0))*100,1)</f>
        <v>11.9</v>
      </c>
    </row>
    <row r="79" spans="1:40" ht="15.95" customHeight="1" x14ac:dyDescent="0.25">
      <c r="B79" s="165" t="s">
        <v>2058</v>
      </c>
      <c r="C79" s="93" t="s">
        <v>2057</v>
      </c>
      <c r="D79" s="165" cm="1">
        <f t="array" ref="D79">ROUND(INDEX($B$95:$H$845,MATCH(1,($C79=$E$95:$E$845)*($B79=$F$95:$F$845)*($C$77=$B$95:$B$845),0),MATCH(D$77,$B$95:$H$95,0))*100,1)</f>
        <v>74.099999999999994</v>
      </c>
      <c r="E79" s="165" cm="1">
        <f t="array" ref="E79">ROUND(INDEX($B$95:$H$845,MATCH(1,($C79=$E$95:$E$845)*($B79=$F$95:$F$845)*($C$77=$B$95:$B$845),0),MATCH(E$77,$B$95:$H$95,0))*100,1)</f>
        <v>77.400000000000006</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7.8</v>
      </c>
      <c r="E81" s="165" cm="1">
        <f t="array" ref="E81">ROUND(INDEX($B$95:$H$845,MATCH(1,($C81=$E$95:$E$845)*($B81=$F$95:$F$845)*($C$77=$B$95:$B$845),0),MATCH(E$77,$B$95:$H$95,0))*100,1)</f>
        <v>11.9</v>
      </c>
    </row>
    <row r="82" spans="2:26" ht="15.95" customHeight="1" x14ac:dyDescent="0.25">
      <c r="B82" s="165" t="s">
        <v>2055</v>
      </c>
      <c r="C82" s="165" t="s">
        <v>2057</v>
      </c>
      <c r="D82" s="165" cm="1">
        <f t="array" ref="D82">ROUND(INDEX($B$95:$H$845,MATCH(1,($C82=$E$95:$E$845)*($B82=$F$95:$F$845)*($C$77=$B$95:$B$845),0),MATCH(D$77,$B$95:$H$95,0))*100,1)</f>
        <v>74.099999999999994</v>
      </c>
      <c r="E82" s="165" cm="1">
        <f t="array" ref="E82">ROUND(INDEX($B$95:$H$845,MATCH(1,($C82=$E$95:$E$845)*($B82=$F$95:$F$845)*($C$77=$B$95:$B$845),0),MATCH(E$77,$B$95:$H$95,0))*100,1)</f>
        <v>77.400000000000006</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ID</v>
      </c>
    </row>
    <row r="84" spans="2:26" ht="15.95" customHeight="1" x14ac:dyDescent="0.25">
      <c r="B84" s="93" t="s">
        <v>2059</v>
      </c>
      <c r="C84" s="165" t="s">
        <v>497</v>
      </c>
      <c r="D84" s="165" cm="1">
        <f t="array" ref="D84">ROUND(INDEX($B$95:$H$845,MATCH(1,($C84=$E$95:$E$845)*($B84=$F$95:$F$845)*($C$77=$B$95:$B$845),0),MATCH(D$77,$B$95:$H$95,0))*100,1)</f>
        <v>0.8</v>
      </c>
      <c r="E84" s="165" cm="1">
        <f t="array" ref="E84">ROUND(INDEX($B$95:$H$845,MATCH(1,($C84=$E$95:$E$845)*($B84=$F$95:$F$845)*($C$77=$B$95:$B$845),0),MATCH(E$77,$B$95:$H$95,0))*100,1)</f>
        <v>0.6</v>
      </c>
    </row>
    <row r="85" spans="2:26" ht="15.95" customHeight="1" x14ac:dyDescent="0.25">
      <c r="B85" s="165" t="s">
        <v>2059</v>
      </c>
      <c r="C85" s="165" t="s">
        <v>2057</v>
      </c>
      <c r="D85" s="165" cm="1">
        <f t="array" ref="D85">ROUND(INDEX($B$95:$H$845,MATCH(1,($C85=$E$95:$E$845)*($B85=$F$95:$F$845)*($C$77=$B$95:$B$845),0),MATCH(D$77,$B$95:$H$95,0))*100,1)</f>
        <v>54.7</v>
      </c>
      <c r="E85" s="165" cm="1">
        <f t="array" ref="E85">ROUND(INDEX($B$95:$H$845,MATCH(1,($C85=$E$95:$E$845)*($B85=$F$95:$F$845)*($C$77=$B$95:$B$845),0),MATCH(E$77,$B$95:$H$95,0))*100,1)</f>
        <v>36.299999999999997</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75.5</v>
      </c>
      <c r="E86" s="165" cm="1">
        <f t="array" ref="E86">ROUND(INDEX($B$95:$H$845,MATCH(1,($C86=$E$95:$E$845)*($B86=$F$95:$F$845)*($C$77=$B$95:$B$845),0),MATCH(E$77,$B$95:$H$95,0))*100,1)</f>
        <v>86.9</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Idaho</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Idaho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Idaho</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11.515133764034051</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-6.7326554268061942</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0.66657946908537102</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5.4490578063132276</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12.181713233119421</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2021-05-06T17:15:13Z</dcterms:modified>
</cp:coreProperties>
</file>