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D\webappdata\"/>
    </mc:Choice>
  </mc:AlternateContent>
  <xr:revisionPtr revIDLastSave="0" documentId="8_{50D4ED14-0AC4-43FF-BE6F-FB4BC9E07536}"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O2024" i="31"/>
  <c r="N2024" i="31"/>
  <c r="M2024" i="31"/>
  <c r="L2024" i="31"/>
  <c r="K2024" i="31"/>
  <c r="J2024" i="31"/>
  <c r="B2024" i="31"/>
  <c r="A2024" i="31"/>
  <c r="R2023" i="31"/>
  <c r="Q2023" i="31"/>
  <c r="O2023" i="31"/>
  <c r="N2023" i="31"/>
  <c r="M2023" i="31"/>
  <c r="L2023" i="31"/>
  <c r="K2023" i="31"/>
  <c r="J2023" i="31"/>
  <c r="B2023" i="31"/>
  <c r="A2023" i="31"/>
  <c r="R2022" i="31"/>
  <c r="Q2022" i="31"/>
  <c r="O2022" i="31"/>
  <c r="N2022" i="31"/>
  <c r="M2022" i="31"/>
  <c r="L2022" i="31"/>
  <c r="K2022" i="31"/>
  <c r="J2022" i="31"/>
  <c r="B2022" i="31"/>
  <c r="A2022" i="31"/>
  <c r="R2021" i="31"/>
  <c r="Q2021" i="31"/>
  <c r="O2021" i="31"/>
  <c r="N2021" i="31"/>
  <c r="M2021" i="31"/>
  <c r="L2021" i="31"/>
  <c r="K2021" i="31"/>
  <c r="J2021" i="31"/>
  <c r="B2021" i="31"/>
  <c r="A2021" i="31"/>
  <c r="R2020" i="31"/>
  <c r="Q2020" i="31"/>
  <c r="O2020" i="31"/>
  <c r="N2020" i="31"/>
  <c r="M2020" i="31"/>
  <c r="L2020" i="31"/>
  <c r="K2020" i="31"/>
  <c r="J2020" i="31"/>
  <c r="B2020" i="31"/>
  <c r="A2020" i="31"/>
  <c r="R2019" i="31"/>
  <c r="Q2019" i="31"/>
  <c r="O2019" i="31"/>
  <c r="N2019" i="31"/>
  <c r="M2019" i="31"/>
  <c r="L2019" i="31"/>
  <c r="K2019" i="31"/>
  <c r="J2019" i="31"/>
  <c r="B2019" i="31"/>
  <c r="A2019" i="31"/>
  <c r="R2018" i="31"/>
  <c r="Q2018" i="31"/>
  <c r="O2018" i="31"/>
  <c r="N2018" i="31"/>
  <c r="M2018" i="31"/>
  <c r="L2018" i="31"/>
  <c r="K2018" i="31"/>
  <c r="J2018" i="31"/>
  <c r="B2018" i="31"/>
  <c r="A2018" i="31"/>
  <c r="R2017" i="31"/>
  <c r="Q2017" i="31"/>
  <c r="O2017" i="31"/>
  <c r="N2017" i="31"/>
  <c r="M2017" i="31"/>
  <c r="L2017" i="31"/>
  <c r="K2017" i="31"/>
  <c r="J2017" i="31"/>
  <c r="B2017" i="31"/>
  <c r="A2017" i="31"/>
  <c r="R2016" i="31"/>
  <c r="Q2016" i="31"/>
  <c r="O2016" i="31"/>
  <c r="N2016" i="31"/>
  <c r="M2016" i="31"/>
  <c r="L2016" i="31"/>
  <c r="K2016" i="31"/>
  <c r="J2016" i="31"/>
  <c r="B2016" i="31"/>
  <c r="A2016" i="31"/>
  <c r="R2015" i="31"/>
  <c r="Q2015" i="31"/>
  <c r="O2015" i="31"/>
  <c r="N2015" i="31"/>
  <c r="M2015" i="31"/>
  <c r="L2015" i="31"/>
  <c r="K2015" i="31"/>
  <c r="J2015" i="31"/>
  <c r="B2015" i="31"/>
  <c r="A2015" i="31"/>
  <c r="R2014" i="31"/>
  <c r="Q2014" i="31"/>
  <c r="O2014" i="31"/>
  <c r="N2014" i="31"/>
  <c r="M2014" i="31"/>
  <c r="L2014" i="31"/>
  <c r="K2014" i="31"/>
  <c r="J2014" i="31"/>
  <c r="B2014" i="31"/>
  <c r="A2014" i="31"/>
  <c r="R2013" i="31"/>
  <c r="Q2013" i="31"/>
  <c r="O2013" i="31"/>
  <c r="N2013" i="31"/>
  <c r="M2013" i="31"/>
  <c r="L2013" i="31"/>
  <c r="K2013" i="31"/>
  <c r="J2013" i="31"/>
  <c r="B2013" i="31"/>
  <c r="A2013" i="31"/>
  <c r="R2012" i="31"/>
  <c r="Q2012" i="31"/>
  <c r="O2012" i="31"/>
  <c r="N2012" i="31"/>
  <c r="M2012" i="31"/>
  <c r="L2012" i="31"/>
  <c r="K2012" i="31"/>
  <c r="J2012" i="31"/>
  <c r="B2012" i="31"/>
  <c r="A2012" i="31"/>
  <c r="R2011" i="31"/>
  <c r="Q2011" i="31"/>
  <c r="O2011" i="31"/>
  <c r="N2011" i="31"/>
  <c r="M2011" i="31"/>
  <c r="L2011" i="31"/>
  <c r="K2011" i="31"/>
  <c r="J2011" i="31"/>
  <c r="B2011" i="31"/>
  <c r="A2011" i="31"/>
  <c r="R2010" i="31"/>
  <c r="Q2010" i="31"/>
  <c r="O2010" i="31"/>
  <c r="N2010" i="31"/>
  <c r="M2010" i="31"/>
  <c r="L2010" i="31"/>
  <c r="K2010" i="31"/>
  <c r="J2010" i="31"/>
  <c r="B2010" i="31"/>
  <c r="A2010" i="31"/>
  <c r="R2009" i="31"/>
  <c r="Q2009" i="31"/>
  <c r="O2009" i="31"/>
  <c r="N2009" i="31"/>
  <c r="M2009" i="31"/>
  <c r="L2009" i="31"/>
  <c r="K2009" i="31"/>
  <c r="J2009" i="31"/>
  <c r="B2009" i="31"/>
  <c r="A2009" i="31"/>
  <c r="R2008" i="31"/>
  <c r="Q2008" i="31"/>
  <c r="O2008" i="31"/>
  <c r="N2008" i="31"/>
  <c r="M2008" i="31"/>
  <c r="L2008" i="31"/>
  <c r="K2008" i="31"/>
  <c r="J2008" i="31"/>
  <c r="B2008" i="31"/>
  <c r="A2008" i="31"/>
  <c r="R2007" i="31"/>
  <c r="Q2007" i="31"/>
  <c r="O2007" i="31"/>
  <c r="N2007" i="31"/>
  <c r="M2007" i="31"/>
  <c r="L2007" i="31"/>
  <c r="K2007" i="31"/>
  <c r="J2007" i="31"/>
  <c r="B2007" i="31"/>
  <c r="A2007" i="31"/>
  <c r="R2006" i="31"/>
  <c r="Q2006" i="31"/>
  <c r="O2006" i="31"/>
  <c r="N2006" i="31"/>
  <c r="M2006" i="31"/>
  <c r="L2006" i="31"/>
  <c r="K2006" i="31"/>
  <c r="J2006" i="31"/>
  <c r="B2006" i="31"/>
  <c r="A2006" i="31"/>
  <c r="R2005" i="31"/>
  <c r="Q2005" i="31"/>
  <c r="O2005" i="31"/>
  <c r="N2005" i="31"/>
  <c r="M2005" i="31"/>
  <c r="L2005" i="31"/>
  <c r="K2005" i="31"/>
  <c r="J2005" i="31"/>
  <c r="B2005" i="31"/>
  <c r="A2005" i="31"/>
  <c r="R2004" i="31"/>
  <c r="Q2004" i="31"/>
  <c r="O2004" i="31"/>
  <c r="N2004" i="31"/>
  <c r="M2004" i="31"/>
  <c r="L2004" i="31"/>
  <c r="K2004" i="31"/>
  <c r="J2004" i="31"/>
  <c r="B2004" i="31"/>
  <c r="A2004" i="31"/>
  <c r="R2003" i="31"/>
  <c r="Q2003" i="31"/>
  <c r="O2003" i="31"/>
  <c r="N2003" i="31"/>
  <c r="M2003" i="31"/>
  <c r="L2003" i="31"/>
  <c r="K2003" i="31"/>
  <c r="J2003" i="31"/>
  <c r="B2003" i="31"/>
  <c r="A2003" i="31"/>
  <c r="R2002" i="31"/>
  <c r="Q2002" i="31"/>
  <c r="O2002" i="31"/>
  <c r="N2002" i="31"/>
  <c r="M2002" i="31"/>
  <c r="L2002" i="31"/>
  <c r="K2002" i="31"/>
  <c r="J2002" i="31"/>
  <c r="B2002" i="31"/>
  <c r="A2002" i="31"/>
  <c r="R2001" i="31"/>
  <c r="Q2001" i="31"/>
  <c r="O2001" i="31"/>
  <c r="N2001" i="31"/>
  <c r="M2001" i="31"/>
  <c r="L2001" i="31"/>
  <c r="K2001" i="31"/>
  <c r="J2001" i="31"/>
  <c r="B2001" i="31"/>
  <c r="A2001" i="31"/>
  <c r="R2000" i="31"/>
  <c r="Q2000" i="31"/>
  <c r="O2000" i="31"/>
  <c r="N2000" i="31"/>
  <c r="M2000" i="31"/>
  <c r="L2000" i="31"/>
  <c r="K2000" i="31"/>
  <c r="J2000" i="31"/>
  <c r="B2000" i="31"/>
  <c r="A2000" i="31"/>
  <c r="R1999" i="31"/>
  <c r="Q1999" i="31"/>
  <c r="O1999" i="31"/>
  <c r="N1999" i="31"/>
  <c r="M1999" i="31"/>
  <c r="L1999" i="31"/>
  <c r="K1999" i="31"/>
  <c r="J1999" i="31"/>
  <c r="B1999" i="31"/>
  <c r="A1999" i="31"/>
  <c r="R1998" i="31"/>
  <c r="Q1998" i="31"/>
  <c r="O1998" i="31"/>
  <c r="N1998" i="31"/>
  <c r="M1998" i="31"/>
  <c r="L1998" i="31"/>
  <c r="K1998" i="31"/>
  <c r="J1998" i="31"/>
  <c r="B1998" i="31"/>
  <c r="A1998" i="31"/>
  <c r="R1997" i="31"/>
  <c r="Q1997" i="31"/>
  <c r="O1997" i="31"/>
  <c r="N1997" i="31"/>
  <c r="M1997" i="31"/>
  <c r="L1997" i="31"/>
  <c r="K1997" i="31"/>
  <c r="J1997" i="31"/>
  <c r="B1997" i="31"/>
  <c r="A1997" i="31"/>
  <c r="R1996" i="31"/>
  <c r="Q1996" i="31"/>
  <c r="O1996" i="31"/>
  <c r="N1996" i="31"/>
  <c r="M1996" i="31"/>
  <c r="L1996" i="31"/>
  <c r="K1996" i="31"/>
  <c r="J1996" i="31"/>
  <c r="B1996" i="31"/>
  <c r="A1996" i="31"/>
  <c r="R1995" i="31"/>
  <c r="Q1995" i="31"/>
  <c r="O1995" i="31"/>
  <c r="N1995" i="31"/>
  <c r="M1995" i="31"/>
  <c r="L1995" i="31"/>
  <c r="K1995" i="31"/>
  <c r="J1995" i="31"/>
  <c r="B1995" i="31"/>
  <c r="A1995" i="31"/>
  <c r="R1994" i="31"/>
  <c r="Q1994" i="31"/>
  <c r="O1994" i="31"/>
  <c r="N1994" i="31"/>
  <c r="M1994" i="31"/>
  <c r="L1994" i="31"/>
  <c r="K1994" i="31"/>
  <c r="J1994" i="31"/>
  <c r="B1994" i="31"/>
  <c r="A1994" i="31"/>
  <c r="R1993" i="31"/>
  <c r="Q1993" i="31"/>
  <c r="O1993" i="31"/>
  <c r="N1993" i="31"/>
  <c r="M1993" i="31"/>
  <c r="L1993" i="31"/>
  <c r="K1993" i="31"/>
  <c r="J1993" i="31"/>
  <c r="B1993" i="31"/>
  <c r="A1993" i="31"/>
  <c r="R1992" i="31"/>
  <c r="Q1992" i="31"/>
  <c r="O1992" i="31"/>
  <c r="N1992" i="31"/>
  <c r="M1992" i="31"/>
  <c r="L1992" i="31"/>
  <c r="K1992" i="31"/>
  <c r="J1992" i="31"/>
  <c r="B1992" i="31"/>
  <c r="A1992" i="31"/>
  <c r="R1991" i="31"/>
  <c r="Q1991" i="31"/>
  <c r="O1991" i="31"/>
  <c r="N1991" i="31"/>
  <c r="M1991" i="31"/>
  <c r="L1991" i="31"/>
  <c r="K1991" i="31"/>
  <c r="J1991" i="31"/>
  <c r="B1991" i="31"/>
  <c r="A1991" i="31"/>
  <c r="R1990" i="31"/>
  <c r="Q1990" i="31"/>
  <c r="O1990" i="31"/>
  <c r="N1990" i="31"/>
  <c r="M1990" i="31"/>
  <c r="L1990" i="31"/>
  <c r="K1990" i="31"/>
  <c r="J1990" i="31"/>
  <c r="B1990" i="31"/>
  <c r="A1990" i="31"/>
  <c r="Q1989" i="31"/>
  <c r="O1989" i="31"/>
  <c r="N1989" i="31"/>
  <c r="M1989" i="31"/>
  <c r="L1989" i="31"/>
  <c r="K1989" i="31"/>
  <c r="J1989" i="31"/>
  <c r="B1989" i="31"/>
  <c r="A1989" i="31"/>
  <c r="Q1988" i="31"/>
  <c r="O1988" i="31"/>
  <c r="N1988" i="31"/>
  <c r="M1988" i="31"/>
  <c r="L1988" i="31"/>
  <c r="K1988" i="31"/>
  <c r="J1988" i="31"/>
  <c r="B1988" i="31"/>
  <c r="A1988" i="31"/>
  <c r="Q1987" i="31"/>
  <c r="O1987" i="31"/>
  <c r="N1987" i="31"/>
  <c r="M1987" i="31"/>
  <c r="L1987" i="31"/>
  <c r="K1987" i="31"/>
  <c r="J1987" i="31"/>
  <c r="B1987" i="31"/>
  <c r="A1987" i="31"/>
  <c r="Q1986" i="31"/>
  <c r="O1986" i="31"/>
  <c r="N1986" i="31"/>
  <c r="M1986" i="31"/>
  <c r="L1986" i="31"/>
  <c r="K1986" i="31"/>
  <c r="J1986" i="31"/>
  <c r="B1986" i="31"/>
  <c r="A1986" i="31"/>
  <c r="Q1985" i="31"/>
  <c r="O1985" i="31"/>
  <c r="N1985" i="31"/>
  <c r="M1985" i="31"/>
  <c r="L1985" i="31"/>
  <c r="K1985" i="31"/>
  <c r="J1985" i="31"/>
  <c r="B1985" i="31"/>
  <c r="A1985" i="31"/>
  <c r="R1984" i="31"/>
  <c r="Q1984" i="31"/>
  <c r="O1984" i="31"/>
  <c r="N1984" i="31"/>
  <c r="M1984" i="31"/>
  <c r="L1984" i="31"/>
  <c r="K1984" i="31"/>
  <c r="J1984" i="31"/>
  <c r="B1984" i="31"/>
  <c r="A1984" i="31"/>
  <c r="R1983" i="31"/>
  <c r="Q1983" i="31"/>
  <c r="O1983" i="31"/>
  <c r="N1983" i="31"/>
  <c r="M1983" i="31"/>
  <c r="L1983" i="31"/>
  <c r="K1983" i="31"/>
  <c r="J1983" i="31"/>
  <c r="B1983" i="31"/>
  <c r="A1983" i="31"/>
  <c r="R1982" i="31"/>
  <c r="Q1982" i="31"/>
  <c r="O1982" i="31"/>
  <c r="N1982" i="31"/>
  <c r="M1982" i="31"/>
  <c r="L1982" i="31"/>
  <c r="K1982" i="31"/>
  <c r="J1982" i="31"/>
  <c r="B1982" i="31"/>
  <c r="A1982" i="31"/>
  <c r="R1981" i="31"/>
  <c r="Q1981" i="31"/>
  <c r="O1981" i="31"/>
  <c r="N1981" i="31"/>
  <c r="M1981" i="31"/>
  <c r="L1981" i="31"/>
  <c r="K1981" i="31"/>
  <c r="J1981" i="31"/>
  <c r="B1981" i="31"/>
  <c r="A1981" i="31"/>
  <c r="R1980" i="31"/>
  <c r="Q1980" i="31"/>
  <c r="O1980" i="31"/>
  <c r="N1980" i="31"/>
  <c r="M1980" i="31"/>
  <c r="L1980" i="31"/>
  <c r="K1980" i="31"/>
  <c r="J1980" i="31"/>
  <c r="B1980" i="31"/>
  <c r="A1980" i="31"/>
  <c r="R1979" i="31"/>
  <c r="Q1979" i="31"/>
  <c r="O1979" i="31"/>
  <c r="N1979" i="31"/>
  <c r="M1979" i="31"/>
  <c r="L1979" i="31"/>
  <c r="K1979" i="31"/>
  <c r="J1979" i="31"/>
  <c r="B1979" i="31"/>
  <c r="A1979" i="31"/>
  <c r="R1978" i="31"/>
  <c r="Q1978" i="31"/>
  <c r="O1978" i="31"/>
  <c r="N1978" i="31"/>
  <c r="M1978" i="31"/>
  <c r="L1978" i="31"/>
  <c r="K1978" i="31"/>
  <c r="J1978" i="31"/>
  <c r="B1978" i="31"/>
  <c r="A1978" i="31"/>
  <c r="R1977" i="31"/>
  <c r="Q1977" i="31"/>
  <c r="O1977" i="31"/>
  <c r="N1977" i="31"/>
  <c r="M1977" i="31"/>
  <c r="L1977" i="31"/>
  <c r="K1977" i="31"/>
  <c r="J1977" i="31"/>
  <c r="B1977" i="31"/>
  <c r="A1977" i="31"/>
  <c r="R1976" i="31"/>
  <c r="Q1976" i="31"/>
  <c r="O1976" i="31"/>
  <c r="N1976" i="31"/>
  <c r="M1976" i="31"/>
  <c r="L1976" i="31"/>
  <c r="K1976" i="31"/>
  <c r="J1976" i="31"/>
  <c r="B1976" i="31"/>
  <c r="A1976" i="31"/>
  <c r="R1975" i="31"/>
  <c r="Q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P1986" i="31" l="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D1" i="23" s="1"/>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Z1" i="23"/>
  <c r="AA1" i="23"/>
  <c r="AF1" i="23"/>
  <c r="X1" i="23"/>
  <c r="L1" i="23" l="1"/>
  <c r="K1" i="23"/>
  <c r="H1" i="23"/>
  <c r="Y1" i="23"/>
  <c r="C1" i="23"/>
  <c r="P1" i="23"/>
  <c r="U1" i="23"/>
  <c r="I1" i="23"/>
  <c r="T1" i="23"/>
  <c r="AB1" i="23"/>
  <c r="E1" i="23"/>
  <c r="AG1" i="23"/>
  <c r="AC1" i="23"/>
  <c r="Q1" i="23"/>
  <c r="R1" i="23"/>
  <c r="L7" i="29"/>
  <c r="W1" i="23"/>
  <c r="G1" i="23"/>
  <c r="N1" i="23"/>
  <c r="M1" i="23"/>
  <c r="O1" i="23"/>
  <c r="G21" i="27"/>
  <c r="O21" i="27" s="1"/>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J21" i="27" l="1"/>
  <c r="N13" i="29"/>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P2011" i="31" l="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P1999" i="31" l="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<sst xmlns="http://schemas.openxmlformats.org/spreadsheetml/2006/main" count="30722" uniqueCount="2649">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</sst>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2314</v>
      </c>
      <c r="C1" s="194">
        <v>45747</v>
      </c>
      <c r="G1" s="123" t="s">
        <v>2263</v>
      </c>
      <c r="H1" s="123" t="s">
        <v>2264</v>
      </c>
    </row>
    <row r="2" spans="1:8" x14ac:dyDescent="0.25">
      <c r="B2" t="str">
        <f>_xlfn.XLOOKUP(B1,H:H,G:G,0,0,1)</f>
        <v>ID</v>
      </c>
      <c r="C2" t="str">
        <f>_xlfn.XLOOKUP(B2,G:G, H:H, 0,0,1)</f>
        <v>Idaho</v>
      </c>
      <c r="G2" t="s">
        <v>2080</v>
      </c>
      <c r="H2" t="s">
        <v>2280</v>
      </c>
    </row>
    <row r="3" spans="1:8" x14ac:dyDescent="0.25">
      <c r="A3" t="s">
        <v>103</v>
      </c>
      <c r="G3" t="s">
        <v>2081</v>
      </c>
      <c r="H3" t="s">
        <v>2281</v>
      </c>
    </row>
    <row r="4" spans="1:8" x14ac:dyDescent="0.25">
      <c r="A4" t="s">
        <v>136</v>
      </c>
      <c r="G4" t="s">
        <v>2082</v>
      </c>
      <c r="H4" t="s">
        <v>2282</v>
      </c>
    </row>
    <row r="5" spans="1:8" x14ac:dyDescent="0.25">
      <c r="A5" t="s">
        <v>107</v>
      </c>
      <c r="G5" t="s">
        <v>2083</v>
      </c>
      <c r="H5" t="s">
        <v>2283</v>
      </c>
    </row>
    <row r="6" spans="1:8" x14ac:dyDescent="0.25">
      <c r="A6" t="s">
        <v>104</v>
      </c>
      <c r="G6" t="s">
        <v>2084</v>
      </c>
      <c r="H6" t="s">
        <v>2284</v>
      </c>
    </row>
    <row r="7" spans="1:8" x14ac:dyDescent="0.25">
      <c r="G7" t="s">
        <v>474</v>
      </c>
      <c r="H7" t="s">
        <v>2290</v>
      </c>
    </row>
    <row r="8" spans="1:8" x14ac:dyDescent="0.25">
      <c r="A8" t="s">
        <v>105</v>
      </c>
      <c r="G8" t="s">
        <v>2085</v>
      </c>
      <c r="H8" t="s">
        <v>2296</v>
      </c>
    </row>
    <row r="9" spans="1:8" x14ac:dyDescent="0.25">
      <c r="A9" t="s">
        <v>106</v>
      </c>
      <c r="G9" t="s">
        <v>2086</v>
      </c>
      <c r="H9" t="s">
        <v>2086</v>
      </c>
    </row>
    <row r="10" spans="1:8" x14ac:dyDescent="0.25">
      <c r="A10" s="36" t="s">
        <v>1003</v>
      </c>
      <c r="G10" t="s">
        <v>2087</v>
      </c>
      <c r="H10" t="s">
        <v>2302</v>
      </c>
    </row>
    <row r="11" spans="1:8" x14ac:dyDescent="0.25">
      <c r="A11" s="36"/>
      <c r="G11" t="s">
        <v>2088</v>
      </c>
      <c r="H11" t="s">
        <v>2307</v>
      </c>
    </row>
    <row r="12" spans="1:8" x14ac:dyDescent="0.25">
      <c r="A12" t="s">
        <v>108</v>
      </c>
      <c r="G12" t="s">
        <v>2089</v>
      </c>
      <c r="H12" t="s">
        <v>2311</v>
      </c>
    </row>
    <row r="13" spans="1:8" x14ac:dyDescent="0.25">
      <c r="A13" t="s">
        <v>109</v>
      </c>
      <c r="G13" t="s">
        <v>2090</v>
      </c>
      <c r="H13" t="s">
        <v>2312</v>
      </c>
    </row>
    <row r="14" spans="1:8" x14ac:dyDescent="0.25">
      <c r="A14" t="s">
        <v>110</v>
      </c>
      <c r="G14" t="s">
        <v>2091</v>
      </c>
      <c r="H14" t="s">
        <v>2313</v>
      </c>
    </row>
    <row r="15" spans="1:8" x14ac:dyDescent="0.25">
      <c r="G15" t="s">
        <v>2092</v>
      </c>
      <c r="H15" t="s">
        <v>2314</v>
      </c>
    </row>
    <row r="16" spans="1:8" x14ac:dyDescent="0.25">
      <c r="A16" s="37" t="s">
        <v>1089</v>
      </c>
      <c r="B16" s="38"/>
      <c r="G16" t="s">
        <v>2093</v>
      </c>
      <c r="H16" t="s">
        <v>2315</v>
      </c>
    </row>
    <row r="17" spans="1:8" x14ac:dyDescent="0.25">
      <c r="A17" t="s">
        <v>1072</v>
      </c>
      <c r="B17" s="15">
        <f>MAX(PolicyLevers!H:H)</f>
        <v>2769</v>
      </c>
      <c r="G17" t="s">
        <v>2094</v>
      </c>
      <c r="H17" t="s">
        <v>2316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25">
      <c r="G20" t="s">
        <v>2097</v>
      </c>
      <c r="H20" t="s">
        <v>2321</v>
      </c>
    </row>
    <row r="21" spans="1:8" x14ac:dyDescent="0.25">
      <c r="A21" s="37" t="s">
        <v>1437</v>
      </c>
      <c r="B21" s="38"/>
      <c r="G21" t="s">
        <v>2098</v>
      </c>
      <c r="H21" t="s">
        <v>2326</v>
      </c>
    </row>
    <row r="22" spans="1:8" x14ac:dyDescent="0.25">
      <c r="A22" t="s">
        <v>1431</v>
      </c>
      <c r="G22" t="s">
        <v>2099</v>
      </c>
      <c r="H22" t="s">
        <v>2331</v>
      </c>
    </row>
    <row r="23" spans="1:8" x14ac:dyDescent="0.25">
      <c r="A23" t="s">
        <v>1432</v>
      </c>
      <c r="G23" t="s">
        <v>2100</v>
      </c>
      <c r="H23" t="s">
        <v>2337</v>
      </c>
    </row>
    <row r="24" spans="1:8" x14ac:dyDescent="0.25">
      <c r="A24" t="s">
        <v>1433</v>
      </c>
      <c r="G24" t="s">
        <v>2101</v>
      </c>
      <c r="H24" t="s">
        <v>2342</v>
      </c>
    </row>
    <row r="25" spans="1:8" x14ac:dyDescent="0.25">
      <c r="A25" t="s">
        <v>1434</v>
      </c>
      <c r="G25" t="s">
        <v>2102</v>
      </c>
      <c r="H25" t="s">
        <v>2348</v>
      </c>
    </row>
    <row r="26" spans="1:8" x14ac:dyDescent="0.25">
      <c r="G26" t="s">
        <v>2103</v>
      </c>
      <c r="H26" t="s">
        <v>2354</v>
      </c>
    </row>
    <row r="27" spans="1:8" x14ac:dyDescent="0.25">
      <c r="A27" s="37" t="s">
        <v>1435</v>
      </c>
      <c r="B27" s="38"/>
      <c r="C27" s="38"/>
      <c r="G27" t="s">
        <v>2104</v>
      </c>
      <c r="H27" t="s">
        <v>2355</v>
      </c>
    </row>
    <row r="28" spans="1:8" x14ac:dyDescent="0.25">
      <c r="A28" t="s">
        <v>1082</v>
      </c>
      <c r="G28" t="s">
        <v>2105</v>
      </c>
      <c r="H28" t="s">
        <v>2356</v>
      </c>
    </row>
    <row r="29" spans="1:8" x14ac:dyDescent="0.25">
      <c r="A29" t="s">
        <v>1068</v>
      </c>
      <c r="G29" t="s">
        <v>2106</v>
      </c>
      <c r="H29" t="s">
        <v>2358</v>
      </c>
    </row>
    <row r="30" spans="1:8" x14ac:dyDescent="0.25">
      <c r="A30" t="s">
        <v>1069</v>
      </c>
      <c r="G30" t="s">
        <v>2107</v>
      </c>
      <c r="H30" t="s">
        <v>2362</v>
      </c>
    </row>
    <row r="31" spans="1:8" x14ac:dyDescent="0.25">
      <c r="A31" t="s">
        <v>1070</v>
      </c>
      <c r="G31" t="s">
        <v>475</v>
      </c>
      <c r="H31" t="s">
        <v>2363</v>
      </c>
    </row>
    <row r="32" spans="1:8" x14ac:dyDescent="0.25">
      <c r="A32" t="s">
        <v>1071</v>
      </c>
      <c r="G32" t="s">
        <v>2108</v>
      </c>
      <c r="H32" t="s">
        <v>2364</v>
      </c>
    </row>
    <row r="33" spans="1:8" x14ac:dyDescent="0.25">
      <c r="G33" t="s">
        <v>2109</v>
      </c>
      <c r="H33" t="s">
        <v>2369</v>
      </c>
    </row>
    <row r="34" spans="1:8" x14ac:dyDescent="0.25">
      <c r="A34" t="s">
        <v>1083</v>
      </c>
      <c r="G34" t="s">
        <v>2110</v>
      </c>
      <c r="H34" t="s">
        <v>2375</v>
      </c>
    </row>
    <row r="35" spans="1:8" x14ac:dyDescent="0.25">
      <c r="A35" t="s">
        <v>1066</v>
      </c>
      <c r="G35" t="s">
        <v>2111</v>
      </c>
      <c r="H35" t="s">
        <v>2378</v>
      </c>
    </row>
    <row r="36" spans="1:8" x14ac:dyDescent="0.25">
      <c r="A36" t="s">
        <v>1067</v>
      </c>
      <c r="G36" t="s">
        <v>2112</v>
      </c>
      <c r="H36" t="s">
        <v>2382</v>
      </c>
    </row>
    <row r="37" spans="1:8" x14ac:dyDescent="0.25">
      <c r="G37" t="s">
        <v>2113</v>
      </c>
      <c r="H37" t="s">
        <v>2386</v>
      </c>
    </row>
    <row r="38" spans="1:8" x14ac:dyDescent="0.25">
      <c r="A38" t="s">
        <v>1084</v>
      </c>
      <c r="G38" t="s">
        <v>2114</v>
      </c>
      <c r="H38" t="s">
        <v>2387</v>
      </c>
    </row>
    <row r="39" spans="1:8" x14ac:dyDescent="0.25">
      <c r="A39" t="s">
        <v>1073</v>
      </c>
      <c r="G39" t="s">
        <v>2115</v>
      </c>
      <c r="H39" t="s">
        <v>2388</v>
      </c>
    </row>
    <row r="40" spans="1:8" x14ac:dyDescent="0.25">
      <c r="A40" t="s">
        <v>1074</v>
      </c>
      <c r="G40" t="s">
        <v>2116</v>
      </c>
      <c r="H40" t="s">
        <v>2393</v>
      </c>
    </row>
    <row r="41" spans="1:8" x14ac:dyDescent="0.25">
      <c r="G41" t="s">
        <v>2117</v>
      </c>
      <c r="H41" t="s">
        <v>2398</v>
      </c>
    </row>
    <row r="42" spans="1:8" x14ac:dyDescent="0.25">
      <c r="A42" t="s">
        <v>1085</v>
      </c>
      <c r="G42" t="s">
        <v>2118</v>
      </c>
      <c r="H42" t="s">
        <v>2403</v>
      </c>
    </row>
    <row r="43" spans="1:8" x14ac:dyDescent="0.25">
      <c r="A43" t="s">
        <v>1075</v>
      </c>
      <c r="G43" t="s">
        <v>2119</v>
      </c>
      <c r="H43" t="s">
        <v>2404</v>
      </c>
    </row>
    <row r="44" spans="1:8" x14ac:dyDescent="0.25">
      <c r="A44" t="s">
        <v>1076</v>
      </c>
      <c r="G44" t="s">
        <v>2120</v>
      </c>
      <c r="H44" t="s">
        <v>2405</v>
      </c>
    </row>
    <row r="45" spans="1:8" x14ac:dyDescent="0.25">
      <c r="G45" t="s">
        <v>2121</v>
      </c>
      <c r="H45" t="s">
        <v>2406</v>
      </c>
    </row>
    <row r="46" spans="1:8" x14ac:dyDescent="0.25">
      <c r="A46" s="37" t="s">
        <v>1436</v>
      </c>
      <c r="B46" s="38"/>
      <c r="G46" t="s">
        <v>2122</v>
      </c>
      <c r="H46" t="s">
        <v>2407</v>
      </c>
    </row>
    <row r="47" spans="1:8" x14ac:dyDescent="0.25">
      <c r="A47" t="s">
        <v>1077</v>
      </c>
      <c r="G47" t="s">
        <v>2123</v>
      </c>
      <c r="H47" t="s">
        <v>2408</v>
      </c>
    </row>
    <row r="48" spans="1:8" x14ac:dyDescent="0.25">
      <c r="A48" t="s">
        <v>1078</v>
      </c>
      <c r="G48" t="s">
        <v>2124</v>
      </c>
      <c r="H48" t="s">
        <v>2410</v>
      </c>
    </row>
    <row r="49" spans="1:8" x14ac:dyDescent="0.25">
      <c r="G49" t="s">
        <v>2125</v>
      </c>
      <c r="H49" t="s">
        <v>2414</v>
      </c>
    </row>
    <row r="50" spans="1:8" x14ac:dyDescent="0.25">
      <c r="A50" t="s">
        <v>1079</v>
      </c>
      <c r="G50" t="s">
        <v>2126</v>
      </c>
      <c r="H50" t="s">
        <v>2418</v>
      </c>
    </row>
    <row r="51" spans="1:8" x14ac:dyDescent="0.25">
      <c r="A51" t="s">
        <v>1086</v>
      </c>
      <c r="G51" t="s">
        <v>2127</v>
      </c>
      <c r="H51" t="s">
        <v>2419</v>
      </c>
    </row>
    <row r="52" spans="1:8" x14ac:dyDescent="0.25">
      <c r="A52" t="s">
        <v>1080</v>
      </c>
      <c r="G52" t="s">
        <v>2128</v>
      </c>
      <c r="H52" t="s">
        <v>2420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13" zoomScaleNormal="100" workbookViewId="0">
      <selection activeCell="G34" sqref="G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2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2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2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2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2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2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2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2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2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5.75" x14ac:dyDescent="0.25">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1606</v>
      </c>
      <c r="C15" t="s">
        <v>1607</v>
      </c>
      <c r="D15" s="143" t="s">
        <v>1602</v>
      </c>
      <c r="E15" t="s">
        <v>1604</v>
      </c>
      <c r="F15" s="107">
        <v>0</v>
      </c>
      <c r="G15" s="107">
        <v>1</v>
      </c>
      <c r="H15" s="107">
        <v>1</v>
      </c>
      <c r="I15" s="88" t="s">
        <v>29</v>
      </c>
      <c r="J15" s="88" t="s">
        <v>1605</v>
      </c>
      <c r="K15" s="101"/>
      <c r="L15" s="101"/>
    </row>
    <row r="16" spans="1:14" x14ac:dyDescent="0.2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2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2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K18" s="88" t="s">
        <v>194</v>
      </c>
      <c r="L18" s="78" t="s">
        <v>195</v>
      </c>
      <c r="M18" s="228" t="s">
        <v>1418</v>
      </c>
    </row>
    <row r="19" spans="1:14" x14ac:dyDescent="0.2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2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2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2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2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2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Idaho.</v>
      </c>
      <c r="K28" s="88" t="s">
        <v>328</v>
      </c>
      <c r="L28" s="78" t="s">
        <v>329</v>
      </c>
    </row>
    <row r="29" spans="1:14" s="112" customFormat="1" x14ac:dyDescent="0.2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2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25">
      <c r="A31" t="s">
        <v>8</v>
      </c>
      <c r="B31" s="88" t="s">
        <v>1711</v>
      </c>
      <c r="C31" t="s">
        <v>1712</v>
      </c>
      <c r="D31" s="58"/>
      <c r="E31" s="58"/>
      <c r="F31" s="143">
        <v>0</v>
      </c>
      <c r="G31" s="143">
        <v>1</v>
      </c>
      <c r="H31" s="143">
        <v>1</v>
      </c>
      <c r="I31" s="78" t="s">
        <v>29</v>
      </c>
      <c r="J31" s="88" t="s">
        <v>1713</v>
      </c>
      <c r="K31" s="88"/>
      <c r="L31" s="78"/>
      <c r="M31" s="233"/>
    </row>
    <row r="32" spans="1:14" x14ac:dyDescent="0.2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25">
      <c r="A33" s="143" t="s">
        <v>8</v>
      </c>
      <c r="B33" s="143" t="s">
        <v>265</v>
      </c>
      <c r="C33" t="s">
        <v>268</v>
      </c>
      <c r="D33" s="143" t="s">
        <v>344</v>
      </c>
      <c r="E33" t="s">
        <v>534</v>
      </c>
      <c r="F33" s="223">
        <v>-0.5</v>
      </c>
      <c r="G33" s="223">
        <v>1</v>
      </c>
      <c r="H33" s="223">
        <v>0.1</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2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K34" s="88" t="s">
        <v>272</v>
      </c>
      <c r="L34" s="78" t="s">
        <v>273</v>
      </c>
      <c r="M34" s="233" t="s">
        <v>304</v>
      </c>
    </row>
    <row r="35" spans="1:14" x14ac:dyDescent="0.25">
      <c r="A35" t="s">
        <v>8</v>
      </c>
      <c r="B35" t="s">
        <v>300</v>
      </c>
      <c r="C35" t="s">
        <v>299</v>
      </c>
      <c r="D35" t="s">
        <v>300</v>
      </c>
      <c r="E35" t="s">
        <v>532</v>
      </c>
      <c r="F35">
        <v>0</v>
      </c>
      <c r="G35">
        <v>1</v>
      </c>
      <c r="H35">
        <v>1</v>
      </c>
      <c r="I35" s="88" t="s">
        <v>29</v>
      </c>
    </row>
    <row r="36" spans="1:14" x14ac:dyDescent="0.25">
      <c r="A36" t="s">
        <v>8</v>
      </c>
      <c r="B36" t="s">
        <v>1649</v>
      </c>
      <c r="C36" t="s">
        <v>1650</v>
      </c>
      <c r="D36" t="s">
        <v>1651</v>
      </c>
      <c r="E36" t="s">
        <v>1807</v>
      </c>
      <c r="F36" s="103">
        <v>0</v>
      </c>
      <c r="G36" s="103">
        <v>1</v>
      </c>
      <c r="H36" s="143">
        <v>1</v>
      </c>
      <c r="I36" s="143" t="s">
        <v>1652</v>
      </c>
      <c r="J36" s="88" t="s">
        <v>1653</v>
      </c>
      <c r="K36" s="88"/>
      <c r="L36" s="78"/>
      <c r="M36" s="36" t="s">
        <v>1654</v>
      </c>
    </row>
    <row r="37" spans="1:14" x14ac:dyDescent="0.2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K37" s="88" t="s">
        <v>206</v>
      </c>
      <c r="L37" s="78" t="s">
        <v>207</v>
      </c>
      <c r="M37" s="228" t="s">
        <v>150</v>
      </c>
    </row>
    <row r="38" spans="1:14" x14ac:dyDescent="0.2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K38" s="88" t="s">
        <v>208</v>
      </c>
      <c r="L38" s="78" t="s">
        <v>209</v>
      </c>
      <c r="M38" s="228" t="s">
        <v>147</v>
      </c>
      <c r="N38" s="88" t="s">
        <v>186</v>
      </c>
    </row>
    <row r="39" spans="1:14" x14ac:dyDescent="0.25">
      <c r="A39" t="s">
        <v>8</v>
      </c>
      <c r="B39" t="s">
        <v>1257</v>
      </c>
      <c r="C39" t="s">
        <v>1258</v>
      </c>
      <c r="D39" t="s">
        <v>1257</v>
      </c>
      <c r="E39" s="58"/>
      <c r="F39">
        <v>0</v>
      </c>
      <c r="G39">
        <v>1</v>
      </c>
      <c r="H39">
        <v>1</v>
      </c>
      <c r="I39" s="88" t="s">
        <v>29</v>
      </c>
      <c r="J39" s="225" t="s">
        <v>2637</v>
      </c>
    </row>
    <row r="40" spans="1:14" x14ac:dyDescent="0.25">
      <c r="A40" t="s">
        <v>8</v>
      </c>
      <c r="B40" t="s">
        <v>59</v>
      </c>
      <c r="C40" t="s">
        <v>129</v>
      </c>
      <c r="D40" t="s">
        <v>59</v>
      </c>
      <c r="E40" s="58"/>
      <c r="F40">
        <v>0</v>
      </c>
      <c r="G40">
        <v>1</v>
      </c>
      <c r="H40">
        <v>1</v>
      </c>
      <c r="I40" s="88" t="s">
        <v>29</v>
      </c>
      <c r="J40" s="225" t="s">
        <v>2625</v>
      </c>
    </row>
    <row r="41" spans="1:14" x14ac:dyDescent="0.25">
      <c r="A41" t="s">
        <v>8</v>
      </c>
      <c r="B41" t="s">
        <v>1857</v>
      </c>
      <c r="C41" t="s">
        <v>1858</v>
      </c>
      <c r="D41" t="s">
        <v>1857</v>
      </c>
      <c r="E41" s="58"/>
      <c r="F41">
        <v>0</v>
      </c>
      <c r="G41">
        <v>1</v>
      </c>
      <c r="H41">
        <v>1</v>
      </c>
      <c r="I41" s="88" t="s">
        <v>29</v>
      </c>
      <c r="J41" s="225" t="s">
        <v>2638</v>
      </c>
    </row>
    <row r="42" spans="1:14" s="244" customFormat="1" x14ac:dyDescent="0.2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2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2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2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2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2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25">
      <c r="A48" t="s">
        <v>8</v>
      </c>
      <c r="B48" t="s">
        <v>1740</v>
      </c>
      <c r="C48" t="s">
        <v>1741</v>
      </c>
      <c r="D48" t="s">
        <v>1742</v>
      </c>
      <c r="E48" t="s">
        <v>1743</v>
      </c>
      <c r="F48" s="8">
        <v>0</v>
      </c>
      <c r="G48" s="8">
        <v>1</v>
      </c>
      <c r="H48" s="8">
        <v>0.01</v>
      </c>
      <c r="I48" s="143" t="s">
        <v>1744</v>
      </c>
      <c r="J48" s="88" t="s">
        <v>1745</v>
      </c>
      <c r="K48" s="88"/>
      <c r="L48" s="78"/>
      <c r="M48" s="228"/>
    </row>
    <row r="49" spans="1:14" x14ac:dyDescent="0.25">
      <c r="A49" t="s">
        <v>8</v>
      </c>
      <c r="B49" t="s">
        <v>2586</v>
      </c>
      <c r="C49" t="s">
        <v>2588</v>
      </c>
      <c r="D49" t="s">
        <v>1795</v>
      </c>
      <c r="E49" t="s">
        <v>2589</v>
      </c>
      <c r="F49" s="217">
        <v>-100</v>
      </c>
      <c r="G49">
        <v>100</v>
      </c>
      <c r="H49">
        <v>5</v>
      </c>
      <c r="I49" s="88" t="s">
        <v>1833</v>
      </c>
      <c r="J49" s="88" t="s">
        <v>2621</v>
      </c>
      <c r="K49" s="88"/>
      <c r="L49" s="78"/>
      <c r="M49" s="228"/>
    </row>
    <row r="50" spans="1:14" x14ac:dyDescent="0.25">
      <c r="A50" t="s">
        <v>8</v>
      </c>
      <c r="B50" t="s">
        <v>1796</v>
      </c>
      <c r="C50" t="s">
        <v>1794</v>
      </c>
      <c r="D50" t="s">
        <v>1795</v>
      </c>
      <c r="E50" t="s">
        <v>1799</v>
      </c>
      <c r="F50" s="217">
        <v>-100</v>
      </c>
      <c r="G50">
        <v>100</v>
      </c>
      <c r="H50">
        <v>5</v>
      </c>
      <c r="I50" t="s">
        <v>1802</v>
      </c>
      <c r="J50" s="88" t="s">
        <v>1954</v>
      </c>
      <c r="K50" s="88"/>
      <c r="L50" s="88"/>
      <c r="M50" s="228"/>
    </row>
    <row r="51" spans="1:14" x14ac:dyDescent="0.25">
      <c r="A51" t="s">
        <v>8</v>
      </c>
      <c r="B51" t="s">
        <v>1797</v>
      </c>
      <c r="C51" t="s">
        <v>1798</v>
      </c>
      <c r="D51" t="s">
        <v>1795</v>
      </c>
      <c r="E51" t="s">
        <v>1800</v>
      </c>
      <c r="F51" s="106">
        <v>-1</v>
      </c>
      <c r="G51" s="8">
        <v>1</v>
      </c>
      <c r="H51" s="8">
        <v>0.01</v>
      </c>
      <c r="I51" s="143" t="s">
        <v>1801</v>
      </c>
      <c r="J51" s="88" t="s">
        <v>2627</v>
      </c>
      <c r="K51" s="88"/>
      <c r="L51" s="78"/>
      <c r="M51" s="228"/>
    </row>
    <row r="52" spans="1:14" x14ac:dyDescent="0.25">
      <c r="A52" t="s">
        <v>8</v>
      </c>
      <c r="B52" t="s">
        <v>1803</v>
      </c>
      <c r="C52" t="s">
        <v>1804</v>
      </c>
      <c r="D52" t="s">
        <v>1803</v>
      </c>
      <c r="E52" t="s">
        <v>1805</v>
      </c>
      <c r="F52">
        <v>-100</v>
      </c>
      <c r="G52">
        <v>100</v>
      </c>
      <c r="H52">
        <v>5</v>
      </c>
      <c r="I52" s="143" t="s">
        <v>1806</v>
      </c>
      <c r="J52" s="88" t="s">
        <v>2599</v>
      </c>
      <c r="K52" s="88"/>
      <c r="L52" s="78"/>
      <c r="M52" s="228"/>
    </row>
    <row r="53" spans="1:14" x14ac:dyDescent="0.25">
      <c r="A53" t="s">
        <v>9</v>
      </c>
      <c r="B53" t="s">
        <v>1446</v>
      </c>
      <c r="C53" t="s">
        <v>1411</v>
      </c>
      <c r="D53" t="s">
        <v>1446</v>
      </c>
      <c r="E53" t="s">
        <v>1412</v>
      </c>
      <c r="F53" s="223">
        <v>0</v>
      </c>
      <c r="G53" s="223">
        <v>0.5</v>
      </c>
      <c r="H53" s="223">
        <v>0.01</v>
      </c>
      <c r="I53" s="78" t="s">
        <v>1410</v>
      </c>
      <c r="J53" s="88" t="s">
        <v>1447</v>
      </c>
    </row>
    <row r="54" spans="1:14" x14ac:dyDescent="0.2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2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2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2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2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2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2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2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2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2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25">
      <c r="A68" t="s">
        <v>9</v>
      </c>
      <c r="B68" t="s">
        <v>679</v>
      </c>
      <c r="C68" t="s">
        <v>678</v>
      </c>
      <c r="D68" t="s">
        <v>679</v>
      </c>
      <c r="E68" t="s">
        <v>681</v>
      </c>
      <c r="F68" s="8">
        <v>0</v>
      </c>
      <c r="G68" s="8">
        <v>1</v>
      </c>
      <c r="H68" s="8">
        <v>0.01</v>
      </c>
      <c r="I68" s="88" t="s">
        <v>682</v>
      </c>
      <c r="J68" s="88" t="s">
        <v>1422</v>
      </c>
      <c r="K68" s="88"/>
      <c r="L68" s="78" t="s">
        <v>937</v>
      </c>
      <c r="M68" s="228" t="s">
        <v>1425</v>
      </c>
    </row>
    <row r="69" spans="1:14" x14ac:dyDescent="0.25">
      <c r="A69" t="s">
        <v>9</v>
      </c>
      <c r="B69" t="s">
        <v>21</v>
      </c>
      <c r="C69" t="s">
        <v>283</v>
      </c>
      <c r="D69" s="15" t="s">
        <v>346</v>
      </c>
      <c r="E69" t="s">
        <v>521</v>
      </c>
      <c r="F69" s="8">
        <v>0</v>
      </c>
      <c r="G69" s="8">
        <v>1</v>
      </c>
      <c r="H69" s="8">
        <v>0.01</v>
      </c>
      <c r="I69" s="88" t="s">
        <v>33</v>
      </c>
      <c r="J69" s="88" t="s">
        <v>2595</v>
      </c>
      <c r="K69" s="88" t="s">
        <v>223</v>
      </c>
      <c r="L69" s="78" t="s">
        <v>224</v>
      </c>
      <c r="M69" s="228"/>
    </row>
    <row r="70" spans="1:14" x14ac:dyDescent="0.25">
      <c r="A70" t="s">
        <v>9</v>
      </c>
      <c r="B70" t="s">
        <v>19</v>
      </c>
      <c r="C70" t="s">
        <v>284</v>
      </c>
      <c r="D70" s="15" t="s">
        <v>346</v>
      </c>
      <c r="E70" t="s">
        <v>520</v>
      </c>
      <c r="F70" s="8">
        <v>0</v>
      </c>
      <c r="G70" s="8">
        <v>1</v>
      </c>
      <c r="H70" s="8">
        <v>0.01</v>
      </c>
      <c r="I70" s="88" t="s">
        <v>33</v>
      </c>
      <c r="J70" s="88" t="s">
        <v>1841</v>
      </c>
      <c r="K70" s="88" t="s">
        <v>225</v>
      </c>
      <c r="L70" s="78" t="s">
        <v>226</v>
      </c>
      <c r="M70" s="228"/>
    </row>
    <row r="71" spans="1:14" x14ac:dyDescent="0.25">
      <c r="A71" t="s">
        <v>9</v>
      </c>
      <c r="B71" t="s">
        <v>1454</v>
      </c>
      <c r="C71" t="s">
        <v>1455</v>
      </c>
      <c r="D71" t="s">
        <v>1454</v>
      </c>
      <c r="E71" t="s">
        <v>1456</v>
      </c>
      <c r="F71" s="8">
        <v>0</v>
      </c>
      <c r="G71" s="8">
        <v>1</v>
      </c>
      <c r="H71" s="8">
        <v>0.01</v>
      </c>
      <c r="I71" s="88" t="s">
        <v>33</v>
      </c>
      <c r="J71" s="88" t="s">
        <v>1846</v>
      </c>
      <c r="K71" s="88"/>
      <c r="L71" s="78"/>
      <c r="M71" s="228"/>
    </row>
    <row r="72" spans="1:14" s="112" customFormat="1" x14ac:dyDescent="0.2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25">
      <c r="A73" t="s">
        <v>9</v>
      </c>
      <c r="B73" t="s">
        <v>731</v>
      </c>
      <c r="C73" t="s">
        <v>732</v>
      </c>
      <c r="D73" t="s">
        <v>732</v>
      </c>
      <c r="E73" t="s">
        <v>733</v>
      </c>
      <c r="F73" s="8">
        <v>0</v>
      </c>
      <c r="G73" s="8">
        <v>1</v>
      </c>
      <c r="H73" s="8">
        <v>0.01</v>
      </c>
      <c r="I73" s="88" t="s">
        <v>734</v>
      </c>
      <c r="J73" s="23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28" t="s">
        <v>150</v>
      </c>
    </row>
    <row r="74" spans="1:14" x14ac:dyDescent="0.2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K74" s="88" t="s">
        <v>227</v>
      </c>
      <c r="L74" s="78" t="s">
        <v>228</v>
      </c>
      <c r="M74" s="228" t="s">
        <v>150</v>
      </c>
      <c r="N74" s="88" t="s">
        <v>183</v>
      </c>
    </row>
    <row r="75" spans="1:14" x14ac:dyDescent="0.2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2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2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25">
      <c r="A79" t="s">
        <v>132</v>
      </c>
      <c r="B79" t="s">
        <v>1591</v>
      </c>
      <c r="C79" t="s">
        <v>1535</v>
      </c>
      <c r="D79" t="s">
        <v>1591</v>
      </c>
      <c r="E79" t="s">
        <v>1536</v>
      </c>
      <c r="F79" s="8">
        <v>0</v>
      </c>
      <c r="G79" s="8">
        <v>1</v>
      </c>
      <c r="H79" s="8">
        <v>0.01</v>
      </c>
      <c r="I79" s="88" t="s">
        <v>33</v>
      </c>
      <c r="J79" s="88" t="s">
        <v>1592</v>
      </c>
      <c r="K79" s="88"/>
      <c r="L79" s="78"/>
      <c r="M79" s="228"/>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2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2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2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2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2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2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2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2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2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25">
      <c r="A90" s="143" t="s">
        <v>10</v>
      </c>
      <c r="B90" s="143" t="s">
        <v>688</v>
      </c>
      <c r="C90" t="s">
        <v>689</v>
      </c>
      <c r="D90" s="58"/>
      <c r="E90" s="143" t="s">
        <v>690</v>
      </c>
      <c r="F90">
        <v>0</v>
      </c>
      <c r="G90">
        <v>1</v>
      </c>
      <c r="H90">
        <v>1</v>
      </c>
      <c r="I90" s="88" t="s">
        <v>29</v>
      </c>
      <c r="J90" s="88" t="s">
        <v>1520</v>
      </c>
      <c r="K90" s="88" t="s">
        <v>239</v>
      </c>
      <c r="L90" s="78" t="s">
        <v>240</v>
      </c>
    </row>
    <row r="91" spans="1:14" x14ac:dyDescent="0.25">
      <c r="A91" s="143" t="s">
        <v>10</v>
      </c>
      <c r="B91" s="143" t="s">
        <v>1213</v>
      </c>
      <c r="C91" t="s">
        <v>1561</v>
      </c>
      <c r="D91" s="58"/>
      <c r="E91" s="143" t="s">
        <v>1563</v>
      </c>
      <c r="F91">
        <v>0</v>
      </c>
      <c r="G91">
        <v>1</v>
      </c>
      <c r="H91">
        <v>1</v>
      </c>
      <c r="I91" s="88" t="s">
        <v>29</v>
      </c>
      <c r="J91" s="88" t="s">
        <v>2640</v>
      </c>
      <c r="K91" s="88" t="s">
        <v>239</v>
      </c>
      <c r="L91" s="78" t="s">
        <v>240</v>
      </c>
    </row>
    <row r="92" spans="1:14" x14ac:dyDescent="0.25">
      <c r="A92" s="143" t="s">
        <v>10</v>
      </c>
      <c r="B92" t="s">
        <v>1519</v>
      </c>
      <c r="C92" t="s">
        <v>1562</v>
      </c>
      <c r="D92" s="58"/>
      <c r="E92" s="58"/>
      <c r="F92">
        <v>0</v>
      </c>
      <c r="G92">
        <v>1</v>
      </c>
      <c r="H92">
        <v>1</v>
      </c>
      <c r="I92" s="88" t="s">
        <v>29</v>
      </c>
      <c r="J92" t="s">
        <v>2641</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23">
        <v>0</v>
      </c>
      <c r="G94" s="223">
        <v>1</v>
      </c>
      <c r="H94" s="223">
        <v>0.01</v>
      </c>
      <c r="I94" s="88" t="s">
        <v>998</v>
      </c>
      <c r="J94" s="88" t="s">
        <v>1423</v>
      </c>
      <c r="K94" s="78" t="s">
        <v>1148</v>
      </c>
    </row>
    <row r="95" spans="1:14" x14ac:dyDescent="0.2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25">
      <c r="A96" s="112" t="s">
        <v>10</v>
      </c>
      <c r="B96" s="112" t="s">
        <v>1848</v>
      </c>
      <c r="C96" s="112" t="s">
        <v>1851</v>
      </c>
      <c r="F96" s="112">
        <v>0</v>
      </c>
      <c r="G96" s="112">
        <v>1</v>
      </c>
      <c r="H96" s="112">
        <v>1</v>
      </c>
      <c r="I96" s="237" t="s">
        <v>29</v>
      </c>
      <c r="J96" s="237" t="s">
        <v>1854</v>
      </c>
      <c r="M96" s="238"/>
    </row>
    <row r="97" spans="1:13" s="112" customFormat="1" x14ac:dyDescent="0.25">
      <c r="A97" s="112" t="s">
        <v>10</v>
      </c>
      <c r="B97" s="112" t="s">
        <v>1849</v>
      </c>
      <c r="C97" s="112" t="s">
        <v>1852</v>
      </c>
      <c r="F97" s="112">
        <v>0</v>
      </c>
      <c r="G97" s="112">
        <v>1</v>
      </c>
      <c r="H97" s="112">
        <v>1</v>
      </c>
      <c r="I97" s="237" t="s">
        <v>29</v>
      </c>
      <c r="J97" s="237" t="s">
        <v>1855</v>
      </c>
      <c r="M97" s="238"/>
    </row>
    <row r="98" spans="1:13" s="112" customFormat="1" x14ac:dyDescent="0.25">
      <c r="A98" s="112" t="s">
        <v>10</v>
      </c>
      <c r="B98" s="112" t="s">
        <v>1850</v>
      </c>
      <c r="C98" s="112" t="s">
        <v>1853</v>
      </c>
      <c r="F98" s="112">
        <v>0</v>
      </c>
      <c r="G98" s="112">
        <v>1</v>
      </c>
      <c r="H98" s="112">
        <v>1</v>
      </c>
      <c r="I98" s="237" t="s">
        <v>29</v>
      </c>
      <c r="J98" s="237" t="s">
        <v>1856</v>
      </c>
      <c r="M98" s="238"/>
    </row>
    <row r="99" spans="1:13" x14ac:dyDescent="0.2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2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2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2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2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2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2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2635</v>
      </c>
      <c r="K111" t="s">
        <v>1162</v>
      </c>
    </row>
    <row r="112" spans="1:13" x14ac:dyDescent="0.2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2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2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2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2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2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2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2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2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2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25">
      <c r="A122" t="s">
        <v>1062</v>
      </c>
      <c r="B122" t="s">
        <v>1063</v>
      </c>
      <c r="C122" t="s">
        <v>1593</v>
      </c>
      <c r="D122" s="58"/>
      <c r="E122" t="s">
        <v>1064</v>
      </c>
      <c r="F122">
        <v>0</v>
      </c>
      <c r="G122">
        <v>1</v>
      </c>
      <c r="H122">
        <v>1</v>
      </c>
      <c r="I122" s="88" t="s">
        <v>29</v>
      </c>
      <c r="J122" t="s">
        <v>1594</v>
      </c>
      <c r="M122" s="253"/>
    </row>
    <row r="123" spans="1:13" x14ac:dyDescent="0.2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40625" defaultRowHeight="15" x14ac:dyDescent="0.25"/>
  <cols>
    <col min="1" max="1" width="15.85546875" customWidth="1"/>
    <col min="2" max="2" width="46" customWidth="1"/>
    <col min="3" max="3" width="21.42578125" customWidth="1"/>
    <col min="4" max="4" width="31.7109375" customWidth="1"/>
    <col min="5" max="5" width="11.85546875" customWidth="1"/>
    <col min="9" max="9" width="8.7109375" customWidth="1"/>
    <col min="10" max="10" width="88.4257812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2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Idaho, the share of electricity among fuels used for heating in urban, residential buildings will rise from 12% to 15%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Idaho, the share of electricity among fuels used for appliances in urban, residential buildings will rise from 49% to 50%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Idaho, the share of electricity among fuels used for heating in rural, residential buildings will rise from 12% to 15%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Idaho, the share of electricity among fuels used for appliances in rural, residential buildings will rise from 49% to 50%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Idaho,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Idaho, the share of electricity among fuels used for appliances in commercial buildings will fall from 41% to 39%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Idaho, the share of electricity among fuels used for other components in commercial buildings will rise from 63% to 73% through 2050.</v>
      </c>
    </row>
    <row r="3" spans="1:20" x14ac:dyDescent="0.2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row>
    <row r="6" spans="1:20" x14ac:dyDescent="0.2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Idaho, a 100% setting provides for an additional  1450 MW of demand response capacity in 2050 (on top of a BAU quantity of 693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row>
    <row r="7" spans="1:20" x14ac:dyDescent="0.2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Idaho does not have a capacity construction subsidy. However, the Investment Tax Credit, a similar program for solar power, covers 30% of system costs through 2019, with declining amounts thereafter.//**Solar PV: **Idaho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**Idaho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Idaho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**Idaho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**Idaho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200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row>
    <row r="9" spans="1:20" x14ac:dyDescent="0.2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Idaho.</v>
      </c>
      <c r="L9" s="143" t="str">
        <f>J9&amp;K9</f>
        <v>**Description:** This policy prevents new capacity of the selected type(s) from being built or deployed.  // **Guidance for setting values:** No new coal is planned in Idaho.</v>
      </c>
      <c r="M9" s="102"/>
    </row>
    <row r="10" spans="1:20" ht="180" x14ac:dyDescent="0.2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105" x14ac:dyDescent="0.2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2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Idaho will retire 0 MW of coal by 2050. Idaho currently has 0 MW of coal capacity.</v>
      </c>
      <c r="L12" s="78" t="str">
        <f>J12&amp;K12&amp;M12&amp;N12&amp;O12&amp;P12</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ID will retire 0 MW of natural gas by 2050. ID currently has 548 MW of natural gas non-peaker capacity.</v>
      </c>
      <c r="N12" t="str">
        <f>_xlfn.CONCAT("//**Nuclear:** The EIA projects that ", About!B2, " will retire ", 'Supporting Data'!$O$3, " MW of nuclear by 2050. ", About!B2, " currently has ",'Supporting Data'!$V$3, " MW of nuclear capacity." )</f>
        <v>//**Nuclear:** The EIA projects that ID will retire 0 MW of nuclear by 2050. ID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ID will retire 0 MW of natural gas by 2050. ID currently has 547 MW of natural gas peaker capacity.</v>
      </c>
      <c r="P12" t="str">
        <f>_xlfn.CONCAT("//**Lignite:** The EIA projects that ", About!B2, " will retire ", 'Supporting Data'!$S$3, " MW of lignite by 2050. ", About!B2, " currently has ",'Supporting Data'!$AE$3, " MW of lignite capacity." )</f>
        <v>//**Lignite:** The EIA projects that ID will retire 0 MW of lignite by 2050. ID currently has 0 MW of lignite capacity.</v>
      </c>
    </row>
    <row r="13" spans="1:20" x14ac:dyDescent="0.2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25">
      <c r="K15" s="58" t="s">
        <v>2540</v>
      </c>
      <c r="M15" s="58" t="s">
        <v>2541</v>
      </c>
    </row>
    <row r="16" spans="1:20" x14ac:dyDescent="0.2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2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 customHeight="1" thickBot="1" x14ac:dyDescent="0.3">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25">
      <c r="A3" s="182" t="str">
        <f>About!$C$2</f>
        <v>Idaho</v>
      </c>
      <c r="B3" s="183">
        <f>ROUND(SUMIFS(B$4:B$54, $A$4:$A$54, $A$3),0)</f>
        <v>199706</v>
      </c>
      <c r="C3" s="184">
        <f t="shared" ref="C3" si="0">ROUND(SUMIFS(C$4:C$54, $A$4:$A$54, $A$3),0)</f>
        <v>200</v>
      </c>
      <c r="D3" s="183">
        <f>SUMIFS(D$4:D$54, $A$4:$A$54, $A$3)</f>
        <v>14467241</v>
      </c>
      <c r="E3" s="183">
        <f>SUMIFS(E$4:E$54, $A$4:$A$54, $A$3)</f>
        <v>10428326.999999989</v>
      </c>
      <c r="F3" s="134">
        <f>ROUND(SUMIFS(F$4:F$54,$A$4:$A$54,$A$3)*100,0)</f>
        <v>-28</v>
      </c>
      <c r="G3" s="58">
        <f>SUMIFS(G$4:G$54, $A$4:$A$54, $A$3)</f>
        <v>88678</v>
      </c>
      <c r="H3" s="58">
        <f>SUMIFS(H$4:H$54, $A$4:$A$54, $A$3)</f>
        <v>0</v>
      </c>
      <c r="I3" s="134">
        <f>ROUND(SUMIFS(I$4:I$54,$A$4:$A$54,$A$3)*100,0)</f>
        <v>-100</v>
      </c>
      <c r="J3" s="134">
        <f>ROUND(SUMIFS(J$4:J$54, $A$4:$A$54, $A$3),0)</f>
        <v>1450</v>
      </c>
      <c r="K3" s="58">
        <f t="shared" ref="K3:AI3" si="1">ROUND(SUMIFS(K$4:K$54, $A$4:$A$54, $A$3),0)</f>
        <v>528</v>
      </c>
      <c r="L3" s="134">
        <f t="shared" si="1"/>
        <v>693</v>
      </c>
      <c r="M3" s="58">
        <f t="shared" si="1"/>
        <v>0</v>
      </c>
      <c r="N3" s="58">
        <f t="shared" si="1"/>
        <v>0</v>
      </c>
      <c r="O3" s="58">
        <f t="shared" si="1"/>
        <v>0</v>
      </c>
      <c r="P3" s="58">
        <f t="shared" si="1"/>
        <v>0</v>
      </c>
      <c r="Q3" s="58">
        <f t="shared" si="1"/>
        <v>0</v>
      </c>
      <c r="R3" s="58">
        <f t="shared" si="1"/>
        <v>0</v>
      </c>
      <c r="S3" s="134">
        <f t="shared" si="1"/>
        <v>0</v>
      </c>
      <c r="T3" s="58">
        <f t="shared" si="1"/>
        <v>0</v>
      </c>
      <c r="U3" s="58">
        <f t="shared" si="1"/>
        <v>548</v>
      </c>
      <c r="V3" s="58">
        <f t="shared" si="1"/>
        <v>0</v>
      </c>
      <c r="W3" s="58">
        <f t="shared" si="1"/>
        <v>2764</v>
      </c>
      <c r="X3" s="58">
        <f t="shared" si="1"/>
        <v>970</v>
      </c>
      <c r="Y3" s="58">
        <f t="shared" si="1"/>
        <v>240</v>
      </c>
      <c r="Z3" s="58">
        <f t="shared" si="1"/>
        <v>0</v>
      </c>
      <c r="AA3" s="58">
        <f t="shared" si="1"/>
        <v>26</v>
      </c>
      <c r="AB3" s="58">
        <f t="shared" si="1"/>
        <v>10</v>
      </c>
      <c r="AC3" s="58">
        <f t="shared" si="1"/>
        <v>5</v>
      </c>
      <c r="AD3" s="58">
        <f t="shared" si="1"/>
        <v>547</v>
      </c>
      <c r="AE3" s="58">
        <f t="shared" si="1"/>
        <v>0</v>
      </c>
      <c r="AF3" s="58">
        <f t="shared" si="1"/>
        <v>0</v>
      </c>
      <c r="AG3" s="58">
        <f t="shared" si="1"/>
        <v>0</v>
      </c>
      <c r="AH3" s="58">
        <f t="shared" si="1"/>
        <v>0</v>
      </c>
      <c r="AI3" s="134">
        <f t="shared" si="1"/>
        <v>0</v>
      </c>
      <c r="AJ3" s="58">
        <f>ROUND(SUMIFS(AJ$4:AJ$54,$A$4:$A$54,$A$3)*100,0)</f>
        <v>47</v>
      </c>
      <c r="AK3" s="58">
        <f t="shared" ref="AK3:AL3" si="2">ROUND(SUMIFS(AK$4:AK$54,$A$4:$A$54,$A$3)*100,0)</f>
        <v>47</v>
      </c>
      <c r="AL3" s="58">
        <f t="shared" si="2"/>
        <v>47</v>
      </c>
      <c r="AM3" s="58">
        <f>SUMIFS(AM$4:AM$54, $A$4:$A$54, $A$3)</f>
        <v>0</v>
      </c>
      <c r="AN3" s="58">
        <f t="shared" ref="AN3:AQ3" si="3">SUMIFS(AN$4:AN$54, $A$4:$A$54, $A$3)</f>
        <v>0</v>
      </c>
      <c r="AO3" s="134">
        <f t="shared" si="3"/>
        <v>0</v>
      </c>
      <c r="AP3" s="134">
        <f t="shared" si="3"/>
        <v>260</v>
      </c>
      <c r="AQ3" s="134">
        <f t="shared" si="3"/>
        <v>1990456</v>
      </c>
      <c r="AR3" s="134">
        <f>ROUND(SUMIFS(AR$4:AR$54,$A$4:$A$54,$A$3),2)</f>
        <v>13.06</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1083533028424.62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4</v>
      </c>
      <c r="BR3" s="134">
        <f t="shared" si="6"/>
        <v>4</v>
      </c>
      <c r="BS3" s="134">
        <f>ROUND(SUMIFS(BS$4:BS$54,$A$4:$A$54,$A$3)*100,0)</f>
        <v>41</v>
      </c>
      <c r="BT3" s="134">
        <f>ROUND(SUMIFS(BT$4:BT$54,$A$4:$A$54,$A$3)*100,0)</f>
        <v>39</v>
      </c>
      <c r="BU3" s="134">
        <f t="shared" ref="BU3:CH3" si="7">ROUND(SUMIFS(BU$4:BU$54,$A$4:$A$54,$A$3)*100,0)</f>
        <v>63</v>
      </c>
      <c r="BV3" s="134">
        <f t="shared" si="7"/>
        <v>73</v>
      </c>
      <c r="BW3" s="134">
        <f t="shared" si="7"/>
        <v>12</v>
      </c>
      <c r="BX3" s="134">
        <f t="shared" si="7"/>
        <v>15</v>
      </c>
      <c r="BY3" s="134">
        <f t="shared" si="7"/>
        <v>49</v>
      </c>
      <c r="BZ3" s="134">
        <f>ROUND(SUMIFS(BZ$4:BZ$54,$A$4:$A$54,$A$3)*100,0)</f>
        <v>50</v>
      </c>
      <c r="CA3" s="134">
        <f>ROUND(SUMIFS(CA$4:CA$54,$A$4:$A$54,$A$3)*100,0)</f>
        <v>100</v>
      </c>
      <c r="CB3" s="134">
        <f>ROUND(SUMIFS(CB$4:CB$54,$A$4:$A$54,$A$3)*100,0)</f>
        <v>100</v>
      </c>
      <c r="CC3" s="134">
        <f t="shared" si="7"/>
        <v>12</v>
      </c>
      <c r="CD3" s="134">
        <f t="shared" si="7"/>
        <v>15</v>
      </c>
      <c r="CE3" s="134">
        <f t="shared" si="7"/>
        <v>49</v>
      </c>
      <c r="CF3" s="134">
        <f t="shared" si="7"/>
        <v>50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2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40625" defaultRowHeight="15" x14ac:dyDescent="0.25"/>
  <cols>
    <col min="1" max="1" width="11.7109375" customWidth="1"/>
    <col min="2" max="2" width="11.7109375" style="204" customWidth="1"/>
    <col min="3" max="3" width="88.42578125" customWidth="1"/>
    <col min="4" max="7" width="11.7109375" customWidth="1"/>
    <col min="8" max="8" width="11.7109375" style="15" customWidth="1"/>
    <col min="9" max="9" width="11.7109375" style="204"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2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Idaho, the share of electricity among fuels used for heating in urban, residential buildings will rise from 12% to 15% through 2050.//**Urban Residential Appliances:** In the BAU case, in Idaho, the share of electricity among fuels used for appliances in urban, residential buildings will rise from 49% to 50% through 2050.//**Urban Residential Other Components:** In the United States, the share of electricity among fuels used by other components in urban, residential buildings is 100%.//**Rural Residential Heating:** In the BAU case, in Idaho, the share of electricity among fuels used for heating in rural, residential buildings will rise from 12% to 15% through 2050.//**Rural Residential Appliances:** In the BAU case, in Idaho, the share of electricity among fuels used for appliances in rural, residential buildings will rise from 49% to 50% through 2050.//**Rural Residential Other Components:** In the United States, the share of electricity among fuels used by other components in rural, residential buildings is 100%.//**Commercial Heating:** In the BAU case, in Idaho, the share of electricity among fuels used for heating in commercial buildings will fall from 4% to 4% through 2050.//**Comercial Appliances:** In the BAU case, in Idaho, the share of electricity among fuels used for appliances in commercial buildings will fall from 41% to 39% through 2050.//**Comercial Other Components:** In the BAU case, in Idaho,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Idaho.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Idaho.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Idaho.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Idaho.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Idaho.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Idaho.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Idaho.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Idaho.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Idaho.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Idaho.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Idaho.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Idaho.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Idaho.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Idaho.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Idaho.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Idaho.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Idaho.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Idaho.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Idaho.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Idaho.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Idaho.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Idaho.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Idaho.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Idaho.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Idaho.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Idaho, a 100% setting provides for an additional  1450 MW of demand response capacity in 2050 (on top of a BAU quantity of 693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Idaho will retire 0 MW of coal by 2050. Idaho currently has 0 MW of coal capacity.//**Natural gas non-peaker:** The EIA projects that ID will retire 0 MW of natural gas by 2050. ID currently has 548 MW of natural gas non-peaker capacity.//**Nuclear:** The EIA projects that ID will retire 0 MW of nuclear by 2050. ID currently has 0 MW of nuclear capacity.//**Natural gas peaker:** The EIA projects that ID will retire 0 MW of natural gas by 2050. ID currently has 547 MW of natural gas peaker capacity.//**Lignite:** The EIA projects that ID will retire 0 MW of lignite by 2050. ID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200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1645</v>
      </c>
      <c r="B4" t="str">
        <f>A4</f>
        <v>million metric tons</v>
      </c>
    </row>
    <row r="5" spans="1:2" x14ac:dyDescent="0.25">
      <c r="A5" s="67" t="s">
        <v>2602</v>
      </c>
      <c r="B5" t="str">
        <f>A5</f>
        <v>g CO2e / 2024 dollar</v>
      </c>
    </row>
    <row r="6" spans="1:2" x14ac:dyDescent="0.25">
      <c r="A6" s="68" t="s">
        <v>563</v>
      </c>
      <c r="B6" t="str">
        <f t="shared" ref="B6:B46" si="0">A6</f>
        <v>thousand metric tons / year</v>
      </c>
    </row>
    <row r="7" spans="1:2" x14ac:dyDescent="0.25">
      <c r="A7" s="68" t="s">
        <v>2603</v>
      </c>
      <c r="B7" t="str">
        <f>A7</f>
        <v>g CO2 / 2024 dollar</v>
      </c>
    </row>
    <row r="8" spans="1:2" ht="30" x14ac:dyDescent="0.25">
      <c r="A8" s="68" t="s">
        <v>2604</v>
      </c>
      <c r="B8" t="str">
        <f t="shared" si="0"/>
        <v>2024 dollars / metric ton CO2e abated, Annual average abatement (million metric tons CO2e)</v>
      </c>
    </row>
    <row r="9" spans="1:2" x14ac:dyDescent="0.25">
      <c r="A9" s="68" t="s">
        <v>2605</v>
      </c>
      <c r="B9" t="str">
        <f t="shared" si="0"/>
        <v>billion 2024 dollars / year</v>
      </c>
    </row>
    <row r="10" spans="1:2" x14ac:dyDescent="0.25">
      <c r="A10" s="68" t="s">
        <v>2606</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2607</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1723</v>
      </c>
      <c r="B17" t="str">
        <f t="shared" si="0"/>
        <v>terawatt-hours (TWh)</v>
      </c>
    </row>
    <row r="18" spans="1:2" x14ac:dyDescent="0.25">
      <c r="A18" s="68" t="s">
        <v>1521</v>
      </c>
      <c r="B18" t="str">
        <f t="shared" si="0"/>
        <v>%</v>
      </c>
    </row>
    <row r="19" spans="1:2" x14ac:dyDescent="0.25">
      <c r="A19" s="68" t="s">
        <v>1522</v>
      </c>
      <c r="B19" t="str">
        <f t="shared" si="0"/>
        <v>metric tons CO2e / megawatt-hour (MWh)</v>
      </c>
    </row>
    <row r="20" spans="1:2" x14ac:dyDescent="0.25">
      <c r="A20" s="68" t="s">
        <v>2608</v>
      </c>
      <c r="B20" t="str">
        <f t="shared" si="0"/>
        <v>kilowatt-hour / 2024 dollar</v>
      </c>
    </row>
    <row r="21" spans="1:2" x14ac:dyDescent="0.25">
      <c r="A21" s="68" t="s">
        <v>353</v>
      </c>
      <c r="B21" t="str">
        <f t="shared" si="0"/>
        <v>gigawatts (GW) / year</v>
      </c>
    </row>
    <row r="22" spans="1:2" x14ac:dyDescent="0.25">
      <c r="A22" s="68" t="s">
        <v>2609</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2610</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1491</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2611</v>
      </c>
      <c r="B37" t="str">
        <f t="shared" si="0"/>
        <v>2024 dollars / short ton</v>
      </c>
    </row>
    <row r="38" spans="1:2" x14ac:dyDescent="0.25">
      <c r="A38" s="68" t="s">
        <v>2612</v>
      </c>
      <c r="B38" t="str">
        <f t="shared" si="0"/>
        <v>2024 dollars / thousand cubic feet</v>
      </c>
    </row>
    <row r="39" spans="1:2" x14ac:dyDescent="0.25">
      <c r="A39" s="68" t="s">
        <v>2613</v>
      </c>
      <c r="B39" t="str">
        <f t="shared" si="0"/>
        <v>2024 dollars / gallon</v>
      </c>
    </row>
    <row r="40" spans="1:2" x14ac:dyDescent="0.25">
      <c r="A40" s="68" t="s">
        <v>2614</v>
      </c>
      <c r="B40" t="str">
        <f t="shared" si="0"/>
        <v>2024 dollars / barrel of oil</v>
      </c>
    </row>
    <row r="41" spans="1:2" x14ac:dyDescent="0.25">
      <c r="A41" s="68" t="s">
        <v>2615</v>
      </c>
      <c r="B41" t="str">
        <f t="shared" si="0"/>
        <v>2024 dollars / kg</v>
      </c>
    </row>
    <row r="42" spans="1:2" x14ac:dyDescent="0.25">
      <c r="A42" s="68" t="s">
        <v>2616</v>
      </c>
      <c r="B42" t="str">
        <f t="shared" si="0"/>
        <v>2024 dollars / kilowatt-hour (kWh)</v>
      </c>
    </row>
    <row r="43" spans="1:2" x14ac:dyDescent="0.25">
      <c r="A43" s="68" t="s">
        <v>2609</v>
      </c>
      <c r="B43" t="str">
        <f t="shared" ref="B43" si="1">A43</f>
        <v>2024 dollars / megawatt-hour (MWh)</v>
      </c>
    </row>
    <row r="44" spans="1:2" ht="30" x14ac:dyDescent="0.25">
      <c r="A44" s="68" t="s">
        <v>1480</v>
      </c>
      <c r="B44" t="str">
        <f t="shared" si="0"/>
        <v>cost of eqpt. to capture 1 metric ton CO2e/yr (2020 dollars)</v>
      </c>
    </row>
    <row r="45" spans="1:2" x14ac:dyDescent="0.25">
      <c r="A45" s="68" t="s">
        <v>2617</v>
      </c>
      <c r="B45" t="str">
        <f t="shared" si="0"/>
        <v>million 2024 dollars / megawatt (MW)</v>
      </c>
    </row>
    <row r="46" spans="1:2" ht="30" x14ac:dyDescent="0.25">
      <c r="A46" s="68" t="s">
        <v>2618</v>
      </c>
      <c r="B46" t="str">
        <f t="shared" si="0"/>
        <v>cost of eqpt. to produce 1 kg H2/yr (2024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1733</v>
      </c>
    </row>
    <row r="2" spans="1:10" x14ac:dyDescent="0.25">
      <c r="A2" s="218" t="s">
        <v>569</v>
      </c>
      <c r="B2" s="58" t="s">
        <v>571</v>
      </c>
      <c r="C2" s="219">
        <v>1</v>
      </c>
      <c r="D2" s="218" t="s">
        <v>63</v>
      </c>
      <c r="E2" s="218" t="s">
        <v>64</v>
      </c>
      <c r="F2" s="58" t="str">
        <f>UnitControlCenter!$B$3</f>
        <v>million metric tons / year</v>
      </c>
      <c r="G2" s="58" t="s">
        <v>553</v>
      </c>
      <c r="H2" s="58"/>
      <c r="I2" s="58"/>
      <c r="J2" s="58" t="s">
        <v>1739</v>
      </c>
    </row>
    <row r="3" spans="1:10" x14ac:dyDescent="0.25">
      <c r="A3" s="218"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1644</v>
      </c>
      <c r="C4" s="80">
        <v>1</v>
      </c>
      <c r="D4" s="143" t="s">
        <v>63</v>
      </c>
      <c r="E4" s="143" t="s">
        <v>64</v>
      </c>
      <c r="F4" t="str">
        <f>UnitControlCenter!B4</f>
        <v>million metric tons</v>
      </c>
      <c r="G4" t="s">
        <v>1647</v>
      </c>
    </row>
    <row r="5" spans="1:10" x14ac:dyDescent="0.25">
      <c r="A5" s="143" t="s">
        <v>569</v>
      </c>
      <c r="B5" t="s">
        <v>1643</v>
      </c>
      <c r="C5" s="15">
        <v>1</v>
      </c>
      <c r="D5" t="s">
        <v>63</v>
      </c>
      <c r="E5" t="s">
        <v>64</v>
      </c>
      <c r="F5" t="str">
        <f>UnitControlCenter!B4</f>
        <v>million metric tons</v>
      </c>
      <c r="G5" t="s">
        <v>1646</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1836</v>
      </c>
      <c r="C18" s="145">
        <v>1</v>
      </c>
      <c r="D18" s="146" t="s">
        <v>65</v>
      </c>
      <c r="E18" s="146" t="s">
        <v>66</v>
      </c>
      <c r="F18" s="146" t="s">
        <v>350</v>
      </c>
      <c r="G18" s="146" t="s">
        <v>1837</v>
      </c>
      <c r="H18" s="146" t="s">
        <v>1869</v>
      </c>
      <c r="I18" s="146" t="s">
        <v>1838</v>
      </c>
      <c r="J18" s="146"/>
    </row>
    <row r="19" spans="1:10" x14ac:dyDescent="0.25">
      <c r="A19" s="143" t="s">
        <v>575</v>
      </c>
      <c r="B19" s="143" t="s">
        <v>479</v>
      </c>
      <c r="C19" s="15">
        <v>1</v>
      </c>
      <c r="D19" t="s">
        <v>65</v>
      </c>
      <c r="E19" t="s">
        <v>66</v>
      </c>
      <c r="F19" t="str">
        <f>UnitControlCenter!$B$3</f>
        <v>million metric tons / year</v>
      </c>
      <c r="G19" t="s">
        <v>1496</v>
      </c>
      <c r="H19" t="s">
        <v>1036</v>
      </c>
      <c r="I19" t="s">
        <v>1037</v>
      </c>
    </row>
    <row r="20" spans="1:10" x14ac:dyDescent="0.25">
      <c r="A20" s="143" t="s">
        <v>575</v>
      </c>
      <c r="B20" s="143" t="s">
        <v>487</v>
      </c>
      <c r="C20" s="15">
        <v>1</v>
      </c>
      <c r="D20" t="s">
        <v>65</v>
      </c>
      <c r="E20" t="s">
        <v>66</v>
      </c>
      <c r="F20" t="str">
        <f>UnitControlCenter!$B$3</f>
        <v>million metric tons / year</v>
      </c>
      <c r="G20" t="s">
        <v>1508</v>
      </c>
      <c r="H20" t="s">
        <v>1036</v>
      </c>
      <c r="I20" t="s">
        <v>1497</v>
      </c>
    </row>
    <row r="21" spans="1:10" x14ac:dyDescent="0.25">
      <c r="A21" s="143" t="s">
        <v>575</v>
      </c>
      <c r="B21" s="143" t="s">
        <v>488</v>
      </c>
      <c r="C21" s="15">
        <v>1</v>
      </c>
      <c r="D21" t="s">
        <v>65</v>
      </c>
      <c r="E21" t="s">
        <v>66</v>
      </c>
      <c r="F21" t="str">
        <f>UnitControlCenter!$B$3</f>
        <v>million metric tons / year</v>
      </c>
      <c r="G21" t="s">
        <v>1509</v>
      </c>
      <c r="H21" t="s">
        <v>1036</v>
      </c>
      <c r="I21" t="s">
        <v>1498</v>
      </c>
    </row>
    <row r="22" spans="1:10" x14ac:dyDescent="0.25">
      <c r="A22" s="143" t="s">
        <v>575</v>
      </c>
      <c r="B22" s="143" t="s">
        <v>562</v>
      </c>
      <c r="C22" s="15">
        <v>1</v>
      </c>
      <c r="D22" t="s">
        <v>65</v>
      </c>
      <c r="E22" t="s">
        <v>66</v>
      </c>
      <c r="F22" t="str">
        <f>UnitControlCenter!$B$3</f>
        <v>million metric tons / year</v>
      </c>
      <c r="G22" t="s">
        <v>1510</v>
      </c>
      <c r="H22" t="s">
        <v>1036</v>
      </c>
      <c r="I22" t="s">
        <v>1499</v>
      </c>
    </row>
    <row r="23" spans="1:10" x14ac:dyDescent="0.25">
      <c r="A23" s="143" t="s">
        <v>575</v>
      </c>
      <c r="B23" s="143" t="s">
        <v>561</v>
      </c>
      <c r="C23" s="15">
        <v>1</v>
      </c>
      <c r="D23" t="s">
        <v>65</v>
      </c>
      <c r="E23" t="s">
        <v>66</v>
      </c>
      <c r="F23" t="str">
        <f>UnitControlCenter!$B$6</f>
        <v>thousand metric tons / year</v>
      </c>
      <c r="G23" t="s">
        <v>1511</v>
      </c>
      <c r="H23" t="s">
        <v>1036</v>
      </c>
      <c r="I23" t="s">
        <v>1500</v>
      </c>
    </row>
    <row r="24" spans="1:10" x14ac:dyDescent="0.25">
      <c r="A24" s="143" t="s">
        <v>575</v>
      </c>
      <c r="B24" s="143" t="s">
        <v>482</v>
      </c>
      <c r="C24" s="15">
        <v>1</v>
      </c>
      <c r="D24" t="s">
        <v>65</v>
      </c>
      <c r="E24" t="s">
        <v>66</v>
      </c>
      <c r="F24" t="str">
        <f>UnitControlCenter!$B$6</f>
        <v>thousand metric tons / year</v>
      </c>
      <c r="G24" t="s">
        <v>1512</v>
      </c>
      <c r="H24" t="s">
        <v>1036</v>
      </c>
      <c r="I24" t="s">
        <v>1501</v>
      </c>
    </row>
    <row r="25" spans="1:10" x14ac:dyDescent="0.25">
      <c r="A25" s="143" t="s">
        <v>575</v>
      </c>
      <c r="B25" s="143" t="s">
        <v>485</v>
      </c>
      <c r="C25" s="15">
        <v>1</v>
      </c>
      <c r="D25" t="s">
        <v>65</v>
      </c>
      <c r="E25" t="s">
        <v>66</v>
      </c>
      <c r="F25" t="str">
        <f>UnitControlCenter!$B$6</f>
        <v>thousand metric tons / year</v>
      </c>
      <c r="G25" t="s">
        <v>1513</v>
      </c>
      <c r="H25" t="s">
        <v>1036</v>
      </c>
      <c r="I25" t="s">
        <v>1502</v>
      </c>
    </row>
    <row r="26" spans="1:10" x14ac:dyDescent="0.25">
      <c r="A26" s="143" t="s">
        <v>575</v>
      </c>
      <c r="B26" s="143" t="s">
        <v>486</v>
      </c>
      <c r="C26" s="15">
        <v>1</v>
      </c>
      <c r="D26" t="s">
        <v>65</v>
      </c>
      <c r="E26" t="s">
        <v>66</v>
      </c>
      <c r="F26" t="str">
        <f>UnitControlCenter!$B$6</f>
        <v>thousand metric tons / year</v>
      </c>
      <c r="G26" t="s">
        <v>1514</v>
      </c>
      <c r="H26" t="s">
        <v>1036</v>
      </c>
      <c r="I26" t="s">
        <v>1503</v>
      </c>
    </row>
    <row r="27" spans="1:10" x14ac:dyDescent="0.25">
      <c r="A27" s="143" t="s">
        <v>575</v>
      </c>
      <c r="B27" s="143" t="s">
        <v>481</v>
      </c>
      <c r="C27" s="15">
        <v>1</v>
      </c>
      <c r="D27" t="s">
        <v>65</v>
      </c>
      <c r="E27" t="s">
        <v>66</v>
      </c>
      <c r="F27" t="str">
        <f>UnitControlCenter!$B$3</f>
        <v>million metric tons / year</v>
      </c>
      <c r="G27" t="s">
        <v>1515</v>
      </c>
      <c r="H27" t="s">
        <v>1036</v>
      </c>
      <c r="I27" t="s">
        <v>1504</v>
      </c>
    </row>
    <row r="28" spans="1:10" x14ac:dyDescent="0.25">
      <c r="A28" s="143" t="s">
        <v>575</v>
      </c>
      <c r="B28" s="143" t="s">
        <v>480</v>
      </c>
      <c r="C28" s="15">
        <v>1</v>
      </c>
      <c r="D28" t="s">
        <v>65</v>
      </c>
      <c r="E28" t="s">
        <v>66</v>
      </c>
      <c r="F28" t="str">
        <f>UnitControlCenter!$B$6</f>
        <v>thousand metric tons / year</v>
      </c>
      <c r="G28" t="s">
        <v>1516</v>
      </c>
      <c r="H28" t="s">
        <v>1036</v>
      </c>
      <c r="I28" t="s">
        <v>1505</v>
      </c>
    </row>
    <row r="29" spans="1:10" x14ac:dyDescent="0.25">
      <c r="A29" s="143" t="s">
        <v>575</v>
      </c>
      <c r="B29" s="143" t="s">
        <v>484</v>
      </c>
      <c r="C29" s="15">
        <v>1</v>
      </c>
      <c r="D29" t="s">
        <v>65</v>
      </c>
      <c r="E29" t="s">
        <v>66</v>
      </c>
      <c r="F29" t="str">
        <f>UnitControlCenter!$B$3</f>
        <v>million metric tons / year</v>
      </c>
      <c r="G29" t="s">
        <v>1517</v>
      </c>
      <c r="H29" t="s">
        <v>1036</v>
      </c>
      <c r="I29" t="s">
        <v>1506</v>
      </c>
    </row>
    <row r="30" spans="1:10" ht="15.75" thickBot="1" x14ac:dyDescent="0.3">
      <c r="A30" s="144" t="s">
        <v>575</v>
      </c>
      <c r="B30" s="144" t="s">
        <v>474</v>
      </c>
      <c r="C30" s="145">
        <v>1</v>
      </c>
      <c r="D30" t="s">
        <v>65</v>
      </c>
      <c r="E30" t="s">
        <v>66</v>
      </c>
      <c r="F30" s="146" t="str">
        <f>UnitControlCenter!$B$3</f>
        <v>million metric tons / year</v>
      </c>
      <c r="G30" t="s">
        <v>1518</v>
      </c>
      <c r="H30" t="s">
        <v>1036</v>
      </c>
      <c r="I30" t="s">
        <v>1507</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1460</v>
      </c>
      <c r="C51" s="15">
        <v>0</v>
      </c>
      <c r="D51" t="s">
        <v>65</v>
      </c>
      <c r="E51" t="s">
        <v>66</v>
      </c>
      <c r="F51" t="str">
        <f>UnitControlCenter!$B$11</f>
        <v>jobs</v>
      </c>
      <c r="G51" t="s">
        <v>1379</v>
      </c>
      <c r="H51" t="s">
        <v>1380</v>
      </c>
      <c r="I51" t="s">
        <v>1381</v>
      </c>
    </row>
    <row r="52" spans="1:10" x14ac:dyDescent="0.25">
      <c r="A52" s="143" t="s">
        <v>1093</v>
      </c>
      <c r="B52" s="147" t="s">
        <v>1461</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1448</v>
      </c>
      <c r="C59" s="15">
        <v>1</v>
      </c>
      <c r="D59" t="s">
        <v>65</v>
      </c>
      <c r="E59" t="s">
        <v>66</v>
      </c>
      <c r="F59" t="str">
        <f>UnitControlCenter!$B$11</f>
        <v>jobs</v>
      </c>
      <c r="G59" t="s">
        <v>1449</v>
      </c>
      <c r="H59" t="s">
        <v>1450</v>
      </c>
      <c r="I59" t="s">
        <v>1451</v>
      </c>
    </row>
    <row r="60" spans="1:10" x14ac:dyDescent="0.25">
      <c r="A60" s="143" t="s">
        <v>1093</v>
      </c>
      <c r="B60" s="147" t="s">
        <v>1452</v>
      </c>
      <c r="C60" s="15">
        <v>1</v>
      </c>
      <c r="D60" t="s">
        <v>65</v>
      </c>
      <c r="E60" t="s">
        <v>64</v>
      </c>
      <c r="F60" t="str">
        <f>UnitControlCenter!$B$13</f>
        <v>% change</v>
      </c>
      <c r="G60" t="s">
        <v>1453</v>
      </c>
      <c r="H60" t="s">
        <v>1450</v>
      </c>
      <c r="I60" t="s">
        <v>1451</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1458</v>
      </c>
      <c r="C81" s="15">
        <v>1</v>
      </c>
      <c r="D81" t="s">
        <v>65</v>
      </c>
      <c r="E81" t="s">
        <v>66</v>
      </c>
      <c r="F81" t="str">
        <f>UnitControlCenter!$B$12</f>
        <v>incidents / year</v>
      </c>
      <c r="G81" t="s">
        <v>1392</v>
      </c>
      <c r="H81" t="s">
        <v>1380</v>
      </c>
      <c r="I81" t="s">
        <v>1381</v>
      </c>
    </row>
    <row r="82" spans="1:10" x14ac:dyDescent="0.25">
      <c r="A82" s="143" t="s">
        <v>579</v>
      </c>
      <c r="B82" s="143" t="s">
        <v>1459</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2421</v>
      </c>
      <c r="H96" s="58" t="s">
        <v>2422</v>
      </c>
      <c r="I96" t="s">
        <v>2423</v>
      </c>
    </row>
    <row r="97" spans="1:10" x14ac:dyDescent="0.25">
      <c r="A97" s="143" t="s">
        <v>706</v>
      </c>
      <c r="B97" s="143" t="s">
        <v>582</v>
      </c>
      <c r="C97" s="15">
        <v>1</v>
      </c>
      <c r="D97" t="s">
        <v>65</v>
      </c>
      <c r="E97" t="s">
        <v>64</v>
      </c>
      <c r="F97" t="str">
        <f>UnitControlCenter!$B$16</f>
        <v>terawatt-hours (TWh) / year</v>
      </c>
      <c r="G97" s="58" t="s">
        <v>2424</v>
      </c>
      <c r="H97" s="58" t="s">
        <v>2425</v>
      </c>
      <c r="I97" t="s">
        <v>2423</v>
      </c>
    </row>
    <row r="98" spans="1:10" x14ac:dyDescent="0.25">
      <c r="A98" s="143" t="s">
        <v>706</v>
      </c>
      <c r="B98" s="143" t="s">
        <v>583</v>
      </c>
      <c r="C98" s="15">
        <v>1</v>
      </c>
      <c r="D98" t="s">
        <v>65</v>
      </c>
      <c r="E98" t="s">
        <v>66</v>
      </c>
      <c r="F98" t="str">
        <f>UnitControlCenter!$B$21</f>
        <v>gigawatts (GW) / year</v>
      </c>
      <c r="G98" s="58" t="s">
        <v>2426</v>
      </c>
      <c r="H98" s="58" t="s">
        <v>2427</v>
      </c>
      <c r="I98" t="s">
        <v>2428</v>
      </c>
    </row>
    <row r="99" spans="1:10" x14ac:dyDescent="0.25">
      <c r="A99" s="143" t="s">
        <v>706</v>
      </c>
      <c r="B99" s="143" t="s">
        <v>584</v>
      </c>
      <c r="C99" s="15">
        <v>1</v>
      </c>
      <c r="D99" t="s">
        <v>65</v>
      </c>
      <c r="E99" t="s">
        <v>64</v>
      </c>
      <c r="F99" t="str">
        <f>UnitControlCenter!$B$21</f>
        <v>gigawatts (GW) / year</v>
      </c>
      <c r="G99" s="58" t="s">
        <v>2429</v>
      </c>
      <c r="H99" s="58" t="s">
        <v>2430</v>
      </c>
      <c r="I99" t="s">
        <v>2431</v>
      </c>
    </row>
    <row r="100" spans="1:10" x14ac:dyDescent="0.25">
      <c r="A100" s="143" t="s">
        <v>706</v>
      </c>
      <c r="B100" s="143" t="s">
        <v>707</v>
      </c>
      <c r="C100" s="15">
        <v>1</v>
      </c>
      <c r="D100" t="s">
        <v>65</v>
      </c>
      <c r="E100" t="s">
        <v>66</v>
      </c>
      <c r="F100" t="str">
        <f>UnitControlCenter!$B$16</f>
        <v>terawatt-hours (TWh) / year</v>
      </c>
      <c r="G100" t="s">
        <v>1918</v>
      </c>
      <c r="H100" t="s">
        <v>1919</v>
      </c>
      <c r="I100" t="s">
        <v>1920</v>
      </c>
    </row>
    <row r="101" spans="1:10" x14ac:dyDescent="0.25">
      <c r="A101" s="143" t="s">
        <v>706</v>
      </c>
      <c r="B101" s="143" t="s">
        <v>1894</v>
      </c>
      <c r="C101" s="15">
        <v>0</v>
      </c>
      <c r="D101" t="s">
        <v>63</v>
      </c>
      <c r="E101" t="s">
        <v>64</v>
      </c>
      <c r="F101" t="str">
        <f>UnitControlCenter!B18</f>
        <v>%</v>
      </c>
      <c r="G101" t="s">
        <v>1523</v>
      </c>
    </row>
    <row r="102" spans="1:10" x14ac:dyDescent="0.25">
      <c r="A102" s="143" t="s">
        <v>706</v>
      </c>
      <c r="B102" s="143" t="s">
        <v>1525</v>
      </c>
      <c r="C102" s="15">
        <v>1</v>
      </c>
      <c r="D102" t="s">
        <v>63</v>
      </c>
      <c r="E102" t="s">
        <v>64</v>
      </c>
      <c r="F102" t="str">
        <f>UnitControlCenter!B19</f>
        <v>metric tons CO2e / megawatt-hour (MWh)</v>
      </c>
      <c r="G102" t="s">
        <v>1524</v>
      </c>
    </row>
    <row r="103" spans="1:10" ht="15.75" thickBot="1" x14ac:dyDescent="0.3">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25">
      <c r="A104" s="143" t="s">
        <v>1351</v>
      </c>
      <c r="B104" s="143" t="s">
        <v>585</v>
      </c>
      <c r="C104" s="15">
        <v>0</v>
      </c>
      <c r="D104" t="s">
        <v>65</v>
      </c>
      <c r="E104" t="s">
        <v>597</v>
      </c>
      <c r="F104" t="str">
        <f>UnitControlCenter!$B$22</f>
        <v>2024 dollars / megawatt-hour (MWh)</v>
      </c>
      <c r="G104" t="s">
        <v>1752</v>
      </c>
      <c r="H104" t="s">
        <v>1818</v>
      </c>
      <c r="I104" s="15" t="s">
        <v>1820</v>
      </c>
    </row>
    <row r="105" spans="1:10" x14ac:dyDescent="0.25">
      <c r="A105" s="143" t="s">
        <v>1351</v>
      </c>
      <c r="B105" s="143" t="s">
        <v>1921</v>
      </c>
      <c r="C105" s="15">
        <v>0</v>
      </c>
      <c r="D105" t="s">
        <v>63</v>
      </c>
      <c r="E105" t="s">
        <v>64</v>
      </c>
      <c r="F105" t="str">
        <f>UnitControlCenter!B22</f>
        <v>2024 dollars / megawatt-hour (MWh)</v>
      </c>
      <c r="G105" t="s">
        <v>1922</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1754</v>
      </c>
      <c r="H107" t="s">
        <v>1819</v>
      </c>
      <c r="I107" s="15" t="s">
        <v>1821</v>
      </c>
    </row>
    <row r="108" spans="1:10" x14ac:dyDescent="0.25">
      <c r="A108" s="143" t="s">
        <v>1351</v>
      </c>
      <c r="B108" s="143" t="s">
        <v>700</v>
      </c>
      <c r="C108" s="15">
        <v>1</v>
      </c>
      <c r="D108" t="s">
        <v>65</v>
      </c>
      <c r="E108" t="s">
        <v>66</v>
      </c>
      <c r="F108" t="str">
        <f>UnitControlCenter!$B$23</f>
        <v>cubic km / yr</v>
      </c>
      <c r="G108" t="s">
        <v>1753</v>
      </c>
      <c r="H108" t="s">
        <v>1818</v>
      </c>
      <c r="I108" s="15" t="s">
        <v>1820</v>
      </c>
    </row>
    <row r="109" spans="1:10" s="146" customFormat="1" ht="15.75" thickBot="1" x14ac:dyDescent="0.3">
      <c r="A109" s="144" t="s">
        <v>1351</v>
      </c>
      <c r="B109" s="144" t="s">
        <v>701</v>
      </c>
      <c r="C109" s="145">
        <v>1</v>
      </c>
      <c r="D109" s="146" t="s">
        <v>65</v>
      </c>
      <c r="E109" s="146" t="s">
        <v>66</v>
      </c>
      <c r="F109" s="146" t="str">
        <f>UnitControlCenter!$B$23</f>
        <v>cubic km / yr</v>
      </c>
      <c r="G109" s="146" t="s">
        <v>1755</v>
      </c>
      <c r="H109" t="s">
        <v>1818</v>
      </c>
      <c r="I109" s="15" t="s">
        <v>1820</v>
      </c>
    </row>
    <row r="110" spans="1:10" x14ac:dyDescent="0.25">
      <c r="A110" s="143" t="s">
        <v>1714</v>
      </c>
      <c r="B110" s="143" t="s">
        <v>1715</v>
      </c>
      <c r="C110" s="15">
        <v>1</v>
      </c>
      <c r="D110" t="s">
        <v>65</v>
      </c>
      <c r="E110" t="s">
        <v>1721</v>
      </c>
      <c r="F110" t="str">
        <f>UnitControlCenter!$B$17</f>
        <v>terawatt-hours (TWh)</v>
      </c>
      <c r="G110" t="s">
        <v>1780</v>
      </c>
      <c r="H110" s="58" t="s">
        <v>2432</v>
      </c>
      <c r="I110" t="s">
        <v>1777</v>
      </c>
    </row>
    <row r="111" spans="1:10" x14ac:dyDescent="0.2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1555</v>
      </c>
      <c r="C126" s="15">
        <v>1</v>
      </c>
      <c r="D126" t="s">
        <v>65</v>
      </c>
      <c r="E126" t="s">
        <v>66</v>
      </c>
      <c r="F126" t="str">
        <f>UnitControlCenter!$B$27</f>
        <v>thousand vehicles / year</v>
      </c>
      <c r="G126" t="s">
        <v>738</v>
      </c>
      <c r="H126" t="s">
        <v>739</v>
      </c>
      <c r="I126" t="s">
        <v>838</v>
      </c>
    </row>
    <row r="127" spans="1:10" x14ac:dyDescent="0.25">
      <c r="A127" s="143" t="s">
        <v>982</v>
      </c>
      <c r="B127" s="143" t="s">
        <v>1556</v>
      </c>
      <c r="C127" s="15">
        <v>0</v>
      </c>
      <c r="D127" t="s">
        <v>65</v>
      </c>
      <c r="E127" t="s">
        <v>66</v>
      </c>
      <c r="F127" t="str">
        <f>UnitControlCenter!$B$27</f>
        <v>thousand vehicles / year</v>
      </c>
      <c r="G127" t="s">
        <v>1557</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1558</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25">
      <c r="A134" s="143" t="s">
        <v>1090</v>
      </c>
      <c r="B134" s="143" t="s">
        <v>588</v>
      </c>
      <c r="C134" s="15">
        <v>1</v>
      </c>
      <c r="D134" t="s">
        <v>65</v>
      </c>
      <c r="E134" t="s">
        <v>66</v>
      </c>
      <c r="F134" t="str">
        <f>UnitControlCenter!$B$3</f>
        <v>million metric tons / year</v>
      </c>
      <c r="G134" t="s">
        <v>1463</v>
      </c>
      <c r="H134" t="s">
        <v>1462</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1464</v>
      </c>
      <c r="H136" t="s">
        <v>1462</v>
      </c>
      <c r="I136" t="s">
        <v>840</v>
      </c>
    </row>
    <row r="137" spans="1:10" x14ac:dyDescent="0.25">
      <c r="A137" s="143" t="s">
        <v>1090</v>
      </c>
      <c r="B137" s="143" t="s">
        <v>1470</v>
      </c>
      <c r="C137" s="15">
        <v>1</v>
      </c>
      <c r="D137" t="s">
        <v>63</v>
      </c>
      <c r="E137" t="s">
        <v>64</v>
      </c>
      <c r="F137" t="str">
        <f>UnitControlCenter!$B$30</f>
        <v>quads / year</v>
      </c>
      <c r="G137" t="s">
        <v>1471</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1472</v>
      </c>
      <c r="C142" s="15">
        <v>1</v>
      </c>
      <c r="D142" t="s">
        <v>63</v>
      </c>
      <c r="E142" t="s">
        <v>64</v>
      </c>
      <c r="F142" t="str">
        <f>UnitControlCenter!$B$30</f>
        <v>quads / year</v>
      </c>
      <c r="G142" t="s">
        <v>1473</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1474</v>
      </c>
      <c r="C145" s="15">
        <v>1</v>
      </c>
      <c r="D145" t="s">
        <v>63</v>
      </c>
      <c r="E145" t="s">
        <v>64</v>
      </c>
      <c r="F145" t="str">
        <f>UnitControlCenter!$B$30</f>
        <v>quads / year</v>
      </c>
      <c r="G145" t="s">
        <v>1475</v>
      </c>
    </row>
    <row r="146" spans="1:10" x14ac:dyDescent="0.25">
      <c r="A146" s="143" t="s">
        <v>590</v>
      </c>
      <c r="B146" s="143" t="s">
        <v>1697</v>
      </c>
      <c r="C146" s="15">
        <v>1</v>
      </c>
      <c r="D146" t="s">
        <v>65</v>
      </c>
      <c r="E146" t="s">
        <v>66</v>
      </c>
      <c r="F146" t="str">
        <f>UnitControlCenter!$B$30</f>
        <v>quads / year</v>
      </c>
      <c r="G146" t="s">
        <v>1829</v>
      </c>
      <c r="H146" t="s">
        <v>1701</v>
      </c>
      <c r="I146" t="s">
        <v>1702</v>
      </c>
    </row>
    <row r="147" spans="1:10" s="146" customFormat="1" ht="15.75" thickBot="1" x14ac:dyDescent="0.3">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1534</v>
      </c>
      <c r="C154" s="15">
        <v>1</v>
      </c>
      <c r="D154" t="s">
        <v>65</v>
      </c>
      <c r="E154" t="s">
        <v>66</v>
      </c>
      <c r="F154" t="str">
        <f>UnitControlCenter!$B$3</f>
        <v>million metric tons / year</v>
      </c>
      <c r="G154" t="s">
        <v>1608</v>
      </c>
      <c r="H154" t="s">
        <v>1528</v>
      </c>
      <c r="I154" t="s">
        <v>1531</v>
      </c>
    </row>
    <row r="155" spans="1:10" x14ac:dyDescent="0.25">
      <c r="A155" s="143" t="s">
        <v>1050</v>
      </c>
      <c r="B155" s="143" t="s">
        <v>1526</v>
      </c>
      <c r="C155" s="15">
        <v>1</v>
      </c>
      <c r="D155" t="s">
        <v>65</v>
      </c>
      <c r="E155" t="s">
        <v>66</v>
      </c>
      <c r="F155" t="str">
        <f>UnitControlCenter!$B$3</f>
        <v>million metric tons / year</v>
      </c>
      <c r="G155" t="s">
        <v>1529</v>
      </c>
      <c r="H155" t="s">
        <v>1295</v>
      </c>
      <c r="I155" s="12" t="s">
        <v>1296</v>
      </c>
      <c r="J155" s="12"/>
    </row>
    <row r="156" spans="1:10" ht="15.75" thickBot="1" x14ac:dyDescent="0.3">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25">
      <c r="A157" s="143" t="s">
        <v>1634</v>
      </c>
      <c r="B157" s="143" t="s">
        <v>1635</v>
      </c>
      <c r="C157" s="15">
        <v>1</v>
      </c>
      <c r="D157" t="s">
        <v>65</v>
      </c>
      <c r="E157" t="s">
        <v>66</v>
      </c>
      <c r="F157" t="str">
        <f>UnitControlCenter!$B$30</f>
        <v>quads / year</v>
      </c>
      <c r="G157" t="s">
        <v>601</v>
      </c>
      <c r="H157" t="s">
        <v>602</v>
      </c>
      <c r="I157" t="s">
        <v>829</v>
      </c>
    </row>
    <row r="158" spans="1:10" s="143" customFormat="1" x14ac:dyDescent="0.2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25">
      <c r="A159" s="143" t="s">
        <v>1634</v>
      </c>
      <c r="B159" s="143" t="s">
        <v>1637</v>
      </c>
      <c r="C159" s="15">
        <v>1</v>
      </c>
      <c r="D159" t="s">
        <v>65</v>
      </c>
      <c r="E159" t="s">
        <v>66</v>
      </c>
      <c r="F159" t="str">
        <f>UnitControlCenter!$B$30</f>
        <v>quads / year</v>
      </c>
      <c r="G159" t="s">
        <v>868</v>
      </c>
      <c r="H159" t="s">
        <v>870</v>
      </c>
      <c r="I159" t="s">
        <v>869</v>
      </c>
    </row>
    <row r="160" spans="1:10" s="143" customFormat="1" x14ac:dyDescent="0.25">
      <c r="A160" s="143" t="s">
        <v>1634</v>
      </c>
      <c r="B160" s="143" t="s">
        <v>1638</v>
      </c>
      <c r="C160" s="15">
        <v>1</v>
      </c>
      <c r="D160" s="143" t="s">
        <v>63</v>
      </c>
      <c r="E160" s="143" t="s">
        <v>64</v>
      </c>
      <c r="F160" s="143" t="str">
        <f>UnitControlCenter!$B$30</f>
        <v>quads / year</v>
      </c>
      <c r="G160" s="143" t="s">
        <v>1476</v>
      </c>
    </row>
    <row r="161" spans="1:10" x14ac:dyDescent="0.2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75" thickBot="1" x14ac:dyDescent="0.3">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25">
      <c r="A163" s="143" t="s">
        <v>657</v>
      </c>
      <c r="B163" s="143" t="s">
        <v>658</v>
      </c>
      <c r="C163" s="15">
        <v>1</v>
      </c>
      <c r="D163" t="s">
        <v>65</v>
      </c>
      <c r="E163" t="s">
        <v>66</v>
      </c>
      <c r="F163" t="str">
        <f>UnitControlCenter!$B$30</f>
        <v>quads / year</v>
      </c>
      <c r="G163" t="s">
        <v>1812</v>
      </c>
      <c r="H163" t="s">
        <v>1811</v>
      </c>
      <c r="I163" t="s">
        <v>1810</v>
      </c>
    </row>
    <row r="164" spans="1:10" x14ac:dyDescent="0.25">
      <c r="A164" s="143" t="s">
        <v>657</v>
      </c>
      <c r="B164" s="143" t="s">
        <v>659</v>
      </c>
      <c r="C164" s="15">
        <v>1</v>
      </c>
      <c r="D164" t="s">
        <v>65</v>
      </c>
      <c r="E164" t="s">
        <v>66</v>
      </c>
      <c r="F164" t="str">
        <f>UnitControlCenter!$B$30</f>
        <v>quads / year</v>
      </c>
      <c r="G164" t="s">
        <v>1813</v>
      </c>
      <c r="H164" t="s">
        <v>1468</v>
      </c>
      <c r="I164" t="s">
        <v>1469</v>
      </c>
    </row>
    <row r="165" spans="1:10" x14ac:dyDescent="0.25">
      <c r="A165" s="143" t="s">
        <v>657</v>
      </c>
      <c r="B165" s="143" t="s">
        <v>1808</v>
      </c>
      <c r="C165" s="15">
        <v>1</v>
      </c>
      <c r="D165" t="s">
        <v>65</v>
      </c>
      <c r="E165" t="s">
        <v>66</v>
      </c>
      <c r="F165" t="str">
        <f>UnitControlCenter!$B$30</f>
        <v>quads / year</v>
      </c>
      <c r="G165" t="s">
        <v>1822</v>
      </c>
      <c r="H165" t="s">
        <v>1814</v>
      </c>
      <c r="I165" s="15" t="s">
        <v>1815</v>
      </c>
    </row>
    <row r="166" spans="1:10" x14ac:dyDescent="0.25">
      <c r="A166" s="143" t="s">
        <v>657</v>
      </c>
      <c r="B166" s="143" t="s">
        <v>1809</v>
      </c>
      <c r="C166" s="15">
        <v>1</v>
      </c>
      <c r="D166" t="s">
        <v>65</v>
      </c>
      <c r="E166" t="s">
        <v>66</v>
      </c>
      <c r="F166" t="str">
        <f>UnitControlCenter!$B$30</f>
        <v>quads / year</v>
      </c>
      <c r="G166" t="s">
        <v>1823</v>
      </c>
      <c r="H166" t="s">
        <v>1468</v>
      </c>
      <c r="I166" t="s">
        <v>1469</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1537</v>
      </c>
      <c r="B178" s="143" t="s">
        <v>1564</v>
      </c>
      <c r="C178" s="15">
        <v>1</v>
      </c>
      <c r="D178" t="s">
        <v>65</v>
      </c>
      <c r="E178" t="s">
        <v>66</v>
      </c>
      <c r="F178" t="str">
        <f>UnitControlCenter!$B$36</f>
        <v>trillion BTU / year</v>
      </c>
      <c r="G178" t="s">
        <v>882</v>
      </c>
      <c r="H178" t="s">
        <v>883</v>
      </c>
      <c r="I178" t="s">
        <v>884</v>
      </c>
    </row>
    <row r="179" spans="1:10" x14ac:dyDescent="0.25">
      <c r="A179" s="143" t="s">
        <v>1537</v>
      </c>
      <c r="B179" s="143" t="s">
        <v>1565</v>
      </c>
      <c r="C179" s="15">
        <v>1</v>
      </c>
      <c r="D179" t="s">
        <v>65</v>
      </c>
      <c r="E179" t="s">
        <v>66</v>
      </c>
      <c r="F179" t="str">
        <f>UnitControlCenter!$B$36</f>
        <v>trillion BTU / year</v>
      </c>
      <c r="G179" t="s">
        <v>885</v>
      </c>
      <c r="H179" t="s">
        <v>883</v>
      </c>
      <c r="I179" t="s">
        <v>884</v>
      </c>
    </row>
    <row r="180" spans="1:10" x14ac:dyDescent="0.25">
      <c r="A180" s="143" t="s">
        <v>1537</v>
      </c>
      <c r="B180" s="143" t="s">
        <v>1566</v>
      </c>
      <c r="C180" s="15">
        <v>1</v>
      </c>
      <c r="D180" t="s">
        <v>65</v>
      </c>
      <c r="E180" t="s">
        <v>66</v>
      </c>
      <c r="F180" t="str">
        <f>UnitControlCenter!$B$9</f>
        <v>billion 2024 dollars / year</v>
      </c>
      <c r="G180" t="s">
        <v>886</v>
      </c>
      <c r="H180" t="s">
        <v>883</v>
      </c>
      <c r="I180" t="s">
        <v>884</v>
      </c>
    </row>
    <row r="181" spans="1:10" x14ac:dyDescent="0.25">
      <c r="A181" s="143" t="s">
        <v>1537</v>
      </c>
      <c r="B181" s="143" t="s">
        <v>1567</v>
      </c>
      <c r="C181" s="15">
        <v>1</v>
      </c>
      <c r="D181" t="s">
        <v>65</v>
      </c>
      <c r="E181" t="s">
        <v>66</v>
      </c>
      <c r="F181" t="str">
        <f>UnitControlCenter!$B$9</f>
        <v>billion 2024 dollars / year</v>
      </c>
      <c r="G181" t="s">
        <v>887</v>
      </c>
      <c r="H181" t="s">
        <v>883</v>
      </c>
      <c r="I181" t="s">
        <v>884</v>
      </c>
    </row>
    <row r="182" spans="1:10" x14ac:dyDescent="0.25">
      <c r="A182" s="143" t="s">
        <v>1537</v>
      </c>
      <c r="B182" s="143" t="s">
        <v>1568</v>
      </c>
      <c r="C182" s="15">
        <v>1</v>
      </c>
      <c r="D182" t="s">
        <v>65</v>
      </c>
      <c r="E182" t="s">
        <v>66</v>
      </c>
      <c r="F182" t="str">
        <f>UnitControlCenter!B3</f>
        <v>million metric tons / year</v>
      </c>
      <c r="G182" t="s">
        <v>1129</v>
      </c>
      <c r="H182" t="s">
        <v>1127</v>
      </c>
      <c r="I182" t="s">
        <v>1128</v>
      </c>
    </row>
    <row r="183" spans="1:10" x14ac:dyDescent="0.25">
      <c r="A183" s="143" t="s">
        <v>1537</v>
      </c>
      <c r="B183" s="143" t="s">
        <v>1569</v>
      </c>
      <c r="C183" s="15">
        <v>1</v>
      </c>
      <c r="D183" t="s">
        <v>65</v>
      </c>
      <c r="E183" t="s">
        <v>66</v>
      </c>
      <c r="F183" t="str">
        <f>UnitControlCenter!B3</f>
        <v>million metric tons / year</v>
      </c>
      <c r="G183" t="s">
        <v>1130</v>
      </c>
      <c r="H183" t="s">
        <v>1127</v>
      </c>
      <c r="I183" t="s">
        <v>1128</v>
      </c>
    </row>
    <row r="184" spans="1:10" x14ac:dyDescent="0.25">
      <c r="A184" s="143" t="s">
        <v>1537</v>
      </c>
      <c r="B184" s="143" t="s">
        <v>1570</v>
      </c>
      <c r="C184" s="15">
        <v>1</v>
      </c>
      <c r="D184" t="s">
        <v>65</v>
      </c>
      <c r="E184" t="s">
        <v>66</v>
      </c>
      <c r="F184" t="str">
        <f>UnitControlCenter!$B$36</f>
        <v>trillion BTU / year</v>
      </c>
      <c r="G184" t="s">
        <v>964</v>
      </c>
      <c r="H184" t="s">
        <v>959</v>
      </c>
      <c r="I184" t="s">
        <v>960</v>
      </c>
    </row>
    <row r="185" spans="1:10" x14ac:dyDescent="0.25">
      <c r="A185" s="143" t="s">
        <v>1537</v>
      </c>
      <c r="B185" s="143" t="s">
        <v>1571</v>
      </c>
      <c r="C185" s="15">
        <v>1</v>
      </c>
      <c r="D185" t="s">
        <v>65</v>
      </c>
      <c r="E185" t="s">
        <v>66</v>
      </c>
      <c r="F185" t="str">
        <f>UnitControlCenter!$B$36</f>
        <v>trillion BTU / year</v>
      </c>
      <c r="G185" t="s">
        <v>965</v>
      </c>
      <c r="H185" t="s">
        <v>959</v>
      </c>
      <c r="I185" t="s">
        <v>961</v>
      </c>
    </row>
    <row r="186" spans="1:10" x14ac:dyDescent="0.25">
      <c r="A186" s="143" t="s">
        <v>1537</v>
      </c>
      <c r="B186" s="143" t="s">
        <v>1572</v>
      </c>
      <c r="C186" s="15">
        <v>1</v>
      </c>
      <c r="D186" t="s">
        <v>65</v>
      </c>
      <c r="E186" t="s">
        <v>66</v>
      </c>
      <c r="F186" t="str">
        <f>UnitControlCenter!$B$9</f>
        <v>billion 2024 dollars / year</v>
      </c>
      <c r="G186" t="s">
        <v>966</v>
      </c>
      <c r="H186" t="s">
        <v>959</v>
      </c>
      <c r="I186" t="s">
        <v>962</v>
      </c>
    </row>
    <row r="187" spans="1:10" x14ac:dyDescent="0.25">
      <c r="A187" s="143" t="s">
        <v>1537</v>
      </c>
      <c r="B187" s="143" t="s">
        <v>1573</v>
      </c>
      <c r="C187" s="15">
        <v>1</v>
      </c>
      <c r="D187" t="s">
        <v>65</v>
      </c>
      <c r="E187" t="s">
        <v>66</v>
      </c>
      <c r="F187" t="str">
        <f>UnitControlCenter!$B$9</f>
        <v>billion 2024 dollars / year</v>
      </c>
      <c r="G187" t="s">
        <v>967</v>
      </c>
      <c r="H187" t="s">
        <v>959</v>
      </c>
      <c r="I187" t="s">
        <v>963</v>
      </c>
    </row>
    <row r="188" spans="1:10" x14ac:dyDescent="0.25">
      <c r="A188" s="143" t="s">
        <v>1537</v>
      </c>
      <c r="B188" s="143" t="s">
        <v>1574</v>
      </c>
      <c r="C188" s="15">
        <v>1</v>
      </c>
      <c r="D188" t="s">
        <v>65</v>
      </c>
      <c r="E188" t="s">
        <v>66</v>
      </c>
      <c r="F188" t="str">
        <f>UnitControlCenter!$B$30</f>
        <v>quads / year</v>
      </c>
      <c r="G188" t="s">
        <v>992</v>
      </c>
      <c r="H188" t="s">
        <v>994</v>
      </c>
      <c r="I188" t="s">
        <v>995</v>
      </c>
    </row>
    <row r="189" spans="1:10" x14ac:dyDescent="0.25">
      <c r="A189" s="143" t="s">
        <v>1537</v>
      </c>
      <c r="B189" s="143" t="s">
        <v>1575</v>
      </c>
      <c r="C189" s="15">
        <v>1</v>
      </c>
      <c r="D189" t="s">
        <v>65</v>
      </c>
      <c r="E189" t="s">
        <v>66</v>
      </c>
      <c r="F189" t="str">
        <f>UnitControlCenter!$B$30</f>
        <v>quads / year</v>
      </c>
      <c r="G189" t="s">
        <v>993</v>
      </c>
      <c r="H189" t="s">
        <v>994</v>
      </c>
      <c r="I189" t="s">
        <v>995</v>
      </c>
    </row>
    <row r="190" spans="1:10" ht="101.45" customHeight="1" x14ac:dyDescent="0.25">
      <c r="A190" s="143" t="s">
        <v>1537</v>
      </c>
      <c r="B190" s="143" t="s">
        <v>1839</v>
      </c>
      <c r="C190" s="15">
        <v>1</v>
      </c>
      <c r="D190" t="s">
        <v>65</v>
      </c>
      <c r="E190" t="s">
        <v>66</v>
      </c>
      <c r="F190" t="s">
        <v>350</v>
      </c>
      <c r="G190" t="s">
        <v>1923</v>
      </c>
      <c r="H190" t="s">
        <v>1924</v>
      </c>
      <c r="I190" t="s">
        <v>1937</v>
      </c>
    </row>
    <row r="191" spans="1:10" x14ac:dyDescent="0.2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2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2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2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2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2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25">
      <c r="A197" s="143" t="s">
        <v>1537</v>
      </c>
      <c r="B197" s="143" t="s">
        <v>1581</v>
      </c>
      <c r="C197" s="15">
        <v>1</v>
      </c>
      <c r="D197" t="s">
        <v>65</v>
      </c>
      <c r="E197" t="s">
        <v>66</v>
      </c>
      <c r="F197" t="str">
        <f>UnitControlCenter!$B$10</f>
        <v>billion 2024 dollars</v>
      </c>
      <c r="G197" t="s">
        <v>1551</v>
      </c>
      <c r="H197" t="s">
        <v>1539</v>
      </c>
      <c r="I197" s="12" t="s">
        <v>1546</v>
      </c>
      <c r="J197" s="12"/>
    </row>
    <row r="198" spans="1:10" ht="15.75" thickBot="1" x14ac:dyDescent="0.3">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25">
      <c r="A199" s="143" t="s">
        <v>591</v>
      </c>
      <c r="B199" s="143" t="s">
        <v>93</v>
      </c>
      <c r="C199" s="15">
        <v>1</v>
      </c>
      <c r="D199" t="s">
        <v>65</v>
      </c>
      <c r="E199" t="s">
        <v>597</v>
      </c>
      <c r="F199" t="str">
        <f>UnitControlCenter!$B$22</f>
        <v>2024 dollars / megawatt-hour (MWh)</v>
      </c>
      <c r="G199" t="s">
        <v>1493</v>
      </c>
      <c r="H199" t="s">
        <v>1492</v>
      </c>
      <c r="I199" t="s">
        <v>1816</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1495</v>
      </c>
      <c r="H202" t="s">
        <v>1494</v>
      </c>
      <c r="I202" t="s">
        <v>1817</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1648</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1757</v>
      </c>
      <c r="B3" s="92" t="s">
        <v>1759</v>
      </c>
      <c r="C3" s="90"/>
      <c r="D3" s="91" t="s">
        <v>1758</v>
      </c>
    </row>
    <row r="4" spans="1:5" x14ac:dyDescent="0.25">
      <c r="A4" t="s">
        <v>791</v>
      </c>
      <c r="B4" s="15" t="s">
        <v>785</v>
      </c>
      <c r="C4" s="62"/>
      <c r="D4" s="93" t="s">
        <v>1761</v>
      </c>
      <c r="E4" t="s">
        <v>1764</v>
      </c>
    </row>
    <row r="5" spans="1:5" x14ac:dyDescent="0.25">
      <c r="A5" t="s">
        <v>1768</v>
      </c>
      <c r="B5" s="45" t="s">
        <v>1769</v>
      </c>
      <c r="C5" s="94"/>
      <c r="D5" s="93" t="s">
        <v>1763</v>
      </c>
      <c r="E5" t="s">
        <v>1767</v>
      </c>
    </row>
    <row r="6" spans="1:5" x14ac:dyDescent="0.25">
      <c r="A6" t="s">
        <v>1914</v>
      </c>
      <c r="B6" s="45" t="s">
        <v>1913</v>
      </c>
      <c r="C6" s="112"/>
      <c r="D6" s="109" t="s">
        <v>1907</v>
      </c>
    </row>
    <row r="7" spans="1:5" x14ac:dyDescent="0.25">
      <c r="A7" t="s">
        <v>1911</v>
      </c>
      <c r="B7" s="45" t="s">
        <v>1910</v>
      </c>
      <c r="C7" s="110"/>
      <c r="D7" s="109" t="s">
        <v>1908</v>
      </c>
    </row>
    <row r="8" spans="1:5" x14ac:dyDescent="0.25">
      <c r="A8" t="s">
        <v>1912</v>
      </c>
      <c r="B8" s="15">
        <v>6699</v>
      </c>
      <c r="C8" s="111"/>
      <c r="D8" s="109" t="s">
        <v>1909</v>
      </c>
    </row>
    <row r="9" spans="1:5" x14ac:dyDescent="0.25">
      <c r="A9" t="s">
        <v>1914</v>
      </c>
      <c r="B9" s="45" t="s">
        <v>1770</v>
      </c>
      <c r="C9" s="73"/>
      <c r="D9" t="s">
        <v>1774</v>
      </c>
    </row>
    <row r="10" spans="1:5" x14ac:dyDescent="0.25">
      <c r="A10" t="s">
        <v>1775</v>
      </c>
      <c r="B10" s="45" t="s">
        <v>1776</v>
      </c>
      <c r="C10" s="96"/>
      <c r="D10" s="95" t="s">
        <v>1747</v>
      </c>
    </row>
    <row r="11" spans="1:5" x14ac:dyDescent="0.25">
      <c r="A11" t="s">
        <v>751</v>
      </c>
      <c r="B11" s="15" t="s">
        <v>762</v>
      </c>
      <c r="C11" s="50"/>
      <c r="D11" t="s">
        <v>434</v>
      </c>
    </row>
    <row r="12" spans="1:5" x14ac:dyDescent="0.25">
      <c r="A12" t="s">
        <v>1732</v>
      </c>
      <c r="B12" s="15" t="s">
        <v>1731</v>
      </c>
      <c r="C12" s="83"/>
      <c r="D12" t="s">
        <v>1664</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1771</v>
      </c>
      <c r="C20" s="74"/>
      <c r="D20" t="s">
        <v>1666</v>
      </c>
    </row>
    <row r="21" spans="1:4" x14ac:dyDescent="0.25">
      <c r="A21" t="s">
        <v>768</v>
      </c>
      <c r="B21" s="15" t="s">
        <v>764</v>
      </c>
      <c r="C21" s="55"/>
      <c r="D21" t="s">
        <v>1667</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1730</v>
      </c>
      <c r="B28" s="15" t="s">
        <v>1772</v>
      </c>
      <c r="C28" s="82"/>
      <c r="D28" t="s">
        <v>1663</v>
      </c>
    </row>
    <row r="29" spans="1:4" x14ac:dyDescent="0.25">
      <c r="A29" t="s">
        <v>752</v>
      </c>
      <c r="B29" s="45" t="s">
        <v>757</v>
      </c>
      <c r="C29" s="48"/>
      <c r="D29" t="s">
        <v>1598</v>
      </c>
    </row>
    <row r="30" spans="1:4" x14ac:dyDescent="0.25">
      <c r="A30" t="s">
        <v>1599</v>
      </c>
      <c r="B30" s="45" t="s">
        <v>1600</v>
      </c>
      <c r="C30" s="81"/>
      <c r="D30" t="s">
        <v>1597</v>
      </c>
    </row>
    <row r="31" spans="1:4" x14ac:dyDescent="0.25">
      <c r="A31" t="s">
        <v>1292</v>
      </c>
      <c r="B31" s="12" t="s">
        <v>1773</v>
      </c>
      <c r="C31" s="75"/>
      <c r="D31" t="s">
        <v>1665</v>
      </c>
    </row>
    <row r="32" spans="1:4" x14ac:dyDescent="0.25">
      <c r="A32" t="s">
        <v>776</v>
      </c>
      <c r="B32" s="15" t="s">
        <v>775</v>
      </c>
      <c r="C32" s="57"/>
      <c r="D32" t="s">
        <v>441</v>
      </c>
    </row>
    <row r="33" spans="1:5" x14ac:dyDescent="0.25">
      <c r="A33" t="s">
        <v>1293</v>
      </c>
      <c r="B33" s="72" t="s">
        <v>1286</v>
      </c>
      <c r="C33" s="71"/>
      <c r="D33" t="s">
        <v>1662</v>
      </c>
    </row>
    <row r="34" spans="1:5" x14ac:dyDescent="0.25">
      <c r="A34" t="s">
        <v>746</v>
      </c>
      <c r="B34" s="45" t="s">
        <v>756</v>
      </c>
      <c r="C34" s="47"/>
      <c r="D34" t="s">
        <v>444</v>
      </c>
    </row>
    <row r="35" spans="1:5" x14ac:dyDescent="0.25">
      <c r="A35" t="s">
        <v>1768</v>
      </c>
      <c r="B35" s="45" t="s">
        <v>1769</v>
      </c>
      <c r="C35" s="94"/>
      <c r="D35" t="s">
        <v>1762</v>
      </c>
      <c r="E35" t="s">
        <v>1766</v>
      </c>
    </row>
    <row r="36" spans="1:5" x14ac:dyDescent="0.25">
      <c r="A36" t="s">
        <v>791</v>
      </c>
      <c r="B36" s="15" t="s">
        <v>785</v>
      </c>
      <c r="C36" s="62"/>
      <c r="D36" s="93" t="s">
        <v>1760</v>
      </c>
      <c r="E36" t="s">
        <v>1765</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1915</v>
      </c>
    </row>
    <row r="49" spans="1:4" x14ac:dyDescent="0.25">
      <c r="A49" t="s">
        <v>787</v>
      </c>
      <c r="B49" s="15" t="s">
        <v>781</v>
      </c>
      <c r="C49" s="59"/>
      <c r="D49" t="s">
        <v>1916</v>
      </c>
    </row>
    <row r="50" spans="1:4" x14ac:dyDescent="0.25">
      <c r="A50" t="s">
        <v>766</v>
      </c>
      <c r="B50" s="15" t="s">
        <v>782</v>
      </c>
      <c r="C50" s="54"/>
      <c r="D50" t="s">
        <v>1917</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1460</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1681</v>
      </c>
      <c r="B252" s="43"/>
      <c r="C252" s="38"/>
      <c r="D252" s="38"/>
    </row>
    <row r="253" spans="1:4" x14ac:dyDescent="0.25">
      <c r="A253" s="4" t="s">
        <v>741</v>
      </c>
      <c r="B253" s="44" t="s">
        <v>742</v>
      </c>
      <c r="C253" s="4" t="s">
        <v>743</v>
      </c>
      <c r="D253" s="4" t="s">
        <v>744</v>
      </c>
    </row>
    <row r="254" spans="1:4" x14ac:dyDescent="0.25">
      <c r="A254" t="s">
        <v>788</v>
      </c>
      <c r="B254" s="15" t="s">
        <v>611</v>
      </c>
      <c r="C254" s="58"/>
      <c r="D254" t="s">
        <v>1689</v>
      </c>
    </row>
    <row r="255" spans="1:4" x14ac:dyDescent="0.25">
      <c r="A255" t="s">
        <v>766</v>
      </c>
      <c r="B255" s="15" t="s">
        <v>782</v>
      </c>
      <c r="C255" s="54"/>
      <c r="D255" t="s">
        <v>1690</v>
      </c>
    </row>
    <row r="256" spans="1:4" x14ac:dyDescent="0.25">
      <c r="A256" t="s">
        <v>787</v>
      </c>
      <c r="B256" s="15" t="s">
        <v>781</v>
      </c>
      <c r="C256" s="59"/>
      <c r="D256" t="s">
        <v>1691</v>
      </c>
    </row>
    <row r="257" spans="1:4" x14ac:dyDescent="0.25">
      <c r="A257" t="s">
        <v>752</v>
      </c>
      <c r="B257" s="45" t="s">
        <v>757</v>
      </c>
      <c r="C257" s="48"/>
      <c r="D257" t="s">
        <v>1692</v>
      </c>
    </row>
    <row r="258" spans="1:4" x14ac:dyDescent="0.25">
      <c r="A258" t="s">
        <v>767</v>
      </c>
      <c r="B258" s="15" t="s">
        <v>763</v>
      </c>
      <c r="C258" s="53"/>
      <c r="D258" t="s">
        <v>1693</v>
      </c>
    </row>
    <row r="259" spans="1:4" x14ac:dyDescent="0.25">
      <c r="A259" t="s">
        <v>746</v>
      </c>
      <c r="B259" s="45" t="s">
        <v>756</v>
      </c>
      <c r="C259" s="47"/>
      <c r="D259" t="s">
        <v>1694</v>
      </c>
    </row>
    <row r="260" spans="1:4" x14ac:dyDescent="0.25">
      <c r="A260" t="s">
        <v>768</v>
      </c>
      <c r="B260" s="15" t="s">
        <v>764</v>
      </c>
      <c r="C260" s="55"/>
      <c r="D260" t="s">
        <v>1695</v>
      </c>
    </row>
    <row r="261" spans="1:4" x14ac:dyDescent="0.25">
      <c r="A261" t="s">
        <v>791</v>
      </c>
      <c r="B261" s="15" t="s">
        <v>785</v>
      </c>
      <c r="C261" s="62"/>
      <c r="D261" t="s">
        <v>1696</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1926</v>
      </c>
      <c r="B317" s="43"/>
      <c r="C317" s="38"/>
      <c r="D317" s="38"/>
    </row>
    <row r="318" spans="1:4" x14ac:dyDescent="0.25">
      <c r="A318" s="4" t="s">
        <v>741</v>
      </c>
      <c r="B318" s="44" t="s">
        <v>742</v>
      </c>
      <c r="C318" s="4" t="s">
        <v>743</v>
      </c>
      <c r="D318" s="4" t="s">
        <v>744</v>
      </c>
    </row>
    <row r="319" spans="1:4" x14ac:dyDescent="0.25">
      <c r="A319" t="s">
        <v>766</v>
      </c>
      <c r="B319" s="15" t="s">
        <v>782</v>
      </c>
      <c r="C319" s="54"/>
      <c r="D319" t="s">
        <v>1927</v>
      </c>
    </row>
    <row r="320" spans="1:4" x14ac:dyDescent="0.25">
      <c r="A320" t="s">
        <v>1935</v>
      </c>
      <c r="B320" s="15" t="s">
        <v>1934</v>
      </c>
      <c r="C320" s="38"/>
      <c r="D320" t="s">
        <v>1928</v>
      </c>
    </row>
    <row r="321" spans="1:4" x14ac:dyDescent="0.25">
      <c r="A321" t="s">
        <v>753</v>
      </c>
      <c r="B321" s="45" t="s">
        <v>754</v>
      </c>
      <c r="C321" s="41"/>
      <c r="D321" t="s">
        <v>1929</v>
      </c>
    </row>
    <row r="322" spans="1:4" x14ac:dyDescent="0.25">
      <c r="A322" t="s">
        <v>833</v>
      </c>
      <c r="B322" s="45" t="s">
        <v>835</v>
      </c>
      <c r="C322" s="63"/>
      <c r="D322" t="s">
        <v>1930</v>
      </c>
    </row>
    <row r="323" spans="1:4" x14ac:dyDescent="0.25">
      <c r="A323" t="s">
        <v>1936</v>
      </c>
      <c r="B323" s="45">
        <v>808080</v>
      </c>
      <c r="C323" s="113"/>
      <c r="D323" t="s">
        <v>1931</v>
      </c>
    </row>
    <row r="324" spans="1:4" x14ac:dyDescent="0.25">
      <c r="A324" t="s">
        <v>759</v>
      </c>
      <c r="B324" s="45" t="s">
        <v>760</v>
      </c>
      <c r="C324" s="49"/>
      <c r="D324" t="s">
        <v>1932</v>
      </c>
    </row>
    <row r="325" spans="1:4" x14ac:dyDescent="0.2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2262</v>
      </c>
      <c r="B2" t="s">
        <v>1595</v>
      </c>
      <c r="C2" s="40" t="s">
        <v>1596</v>
      </c>
    </row>
    <row r="3" spans="1:3" x14ac:dyDescent="0.25">
      <c r="A3" t="s">
        <v>1831</v>
      </c>
      <c r="B3" t="s">
        <v>1832</v>
      </c>
    </row>
    <row r="4" spans="1:3" x14ac:dyDescent="0.2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1733</v>
      </c>
      <c r="B1" s="85" t="s">
        <v>1734</v>
      </c>
      <c r="C1" s="85" t="s">
        <v>1735</v>
      </c>
      <c r="D1" s="85" t="s">
        <v>1736</v>
      </c>
      <c r="E1" s="85" t="s">
        <v>1737</v>
      </c>
      <c r="F1" s="86" t="s">
        <v>1738</v>
      </c>
    </row>
    <row r="2" spans="1:6" ht="45" x14ac:dyDescent="0.2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25">
      <c r="A2" t="s">
        <v>2080</v>
      </c>
      <c r="B2" t="s">
        <v>2280</v>
      </c>
    </row>
    <row r="3" spans="1:17" x14ac:dyDescent="0.25">
      <c r="A3" t="s">
        <v>2081</v>
      </c>
      <c r="B3" t="s">
        <v>2281</v>
      </c>
    </row>
    <row r="4" spans="1:17" x14ac:dyDescent="0.25">
      <c r="A4" t="s">
        <v>2082</v>
      </c>
      <c r="B4" t="s">
        <v>2282</v>
      </c>
    </row>
    <row r="5" spans="1:17" x14ac:dyDescent="0.25">
      <c r="A5" t="s">
        <v>2083</v>
      </c>
      <c r="B5" t="s">
        <v>2283</v>
      </c>
    </row>
    <row r="6" spans="1:17" x14ac:dyDescent="0.2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2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2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25">
      <c r="A9" t="s">
        <v>2086</v>
      </c>
      <c r="B9" t="s">
        <v>2086</v>
      </c>
      <c r="J9" s="132" t="str">
        <f t="shared" si="0"/>
        <v/>
      </c>
      <c r="K9" s="132" t="str">
        <f t="shared" si="1"/>
        <v/>
      </c>
      <c r="O9" t="str">
        <f t="shared" si="2"/>
        <v/>
      </c>
      <c r="P9" t="str">
        <f t="shared" si="3"/>
        <v/>
      </c>
    </row>
    <row r="10" spans="1:17" x14ac:dyDescent="0.2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2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25">
      <c r="A12" t="s">
        <v>2089</v>
      </c>
      <c r="B12" t="s">
        <v>2311</v>
      </c>
      <c r="J12" s="132" t="str">
        <f t="shared" si="0"/>
        <v/>
      </c>
      <c r="K12" s="132" t="str">
        <f t="shared" si="1"/>
        <v/>
      </c>
      <c r="O12" t="str">
        <f t="shared" si="2"/>
        <v/>
      </c>
      <c r="P12" t="str">
        <f t="shared" si="3"/>
        <v/>
      </c>
    </row>
    <row r="13" spans="1:17" x14ac:dyDescent="0.25">
      <c r="A13" t="s">
        <v>2090</v>
      </c>
      <c r="B13" t="s">
        <v>2312</v>
      </c>
      <c r="J13" s="132" t="str">
        <f t="shared" si="0"/>
        <v/>
      </c>
      <c r="K13" s="132" t="str">
        <f t="shared" si="1"/>
        <v/>
      </c>
      <c r="O13" t="str">
        <f t="shared" si="2"/>
        <v/>
      </c>
      <c r="P13" t="str">
        <f t="shared" si="3"/>
        <v/>
      </c>
    </row>
    <row r="14" spans="1:17" x14ac:dyDescent="0.25">
      <c r="A14" t="s">
        <v>2091</v>
      </c>
      <c r="B14" t="s">
        <v>2313</v>
      </c>
      <c r="J14" s="132" t="str">
        <f t="shared" si="0"/>
        <v/>
      </c>
      <c r="K14" s="132" t="str">
        <f t="shared" si="1"/>
        <v/>
      </c>
      <c r="O14" t="str">
        <f t="shared" si="2"/>
        <v/>
      </c>
      <c r="P14" t="str">
        <f t="shared" si="3"/>
        <v/>
      </c>
    </row>
    <row r="15" spans="1:17" x14ac:dyDescent="0.25">
      <c r="A15" t="s">
        <v>2092</v>
      </c>
      <c r="B15" t="s">
        <v>2314</v>
      </c>
      <c r="J15" s="132" t="str">
        <f t="shared" si="0"/>
        <v/>
      </c>
      <c r="K15" s="132" t="str">
        <f t="shared" si="1"/>
        <v/>
      </c>
      <c r="O15" t="str">
        <f t="shared" si="2"/>
        <v/>
      </c>
      <c r="P15" t="str">
        <f t="shared" si="3"/>
        <v/>
      </c>
    </row>
    <row r="16" spans="1:17" x14ac:dyDescent="0.25">
      <c r="A16" t="s">
        <v>2093</v>
      </c>
      <c r="B16" t="s">
        <v>2315</v>
      </c>
      <c r="J16" s="132" t="str">
        <f t="shared" si="0"/>
        <v/>
      </c>
      <c r="K16" s="132" t="str">
        <f t="shared" si="1"/>
        <v/>
      </c>
      <c r="O16" t="str">
        <f t="shared" si="2"/>
        <v/>
      </c>
      <c r="P16" t="str">
        <f t="shared" si="3"/>
        <v/>
      </c>
    </row>
    <row r="17" spans="1:17" x14ac:dyDescent="0.25">
      <c r="A17" t="s">
        <v>2094</v>
      </c>
      <c r="B17" t="s">
        <v>2316</v>
      </c>
      <c r="J17" s="132" t="str">
        <f t="shared" si="0"/>
        <v/>
      </c>
      <c r="K17" s="132" t="str">
        <f t="shared" si="1"/>
        <v/>
      </c>
      <c r="O17" t="str">
        <f t="shared" si="2"/>
        <v/>
      </c>
      <c r="P17" t="str">
        <f t="shared" si="3"/>
        <v/>
      </c>
    </row>
    <row r="18" spans="1:17" x14ac:dyDescent="0.25">
      <c r="A18" t="s">
        <v>2095</v>
      </c>
      <c r="B18" t="s">
        <v>2317</v>
      </c>
      <c r="J18" s="132" t="str">
        <f t="shared" si="0"/>
        <v/>
      </c>
      <c r="K18" s="132" t="str">
        <f t="shared" si="1"/>
        <v/>
      </c>
      <c r="O18" t="str">
        <f t="shared" si="2"/>
        <v/>
      </c>
      <c r="P18" t="str">
        <f t="shared" si="3"/>
        <v/>
      </c>
    </row>
    <row r="19" spans="1:17" x14ac:dyDescent="0.2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2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2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2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2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2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25">
      <c r="A26" t="s">
        <v>2103</v>
      </c>
      <c r="B26" t="s">
        <v>2354</v>
      </c>
      <c r="J26" s="132" t="str">
        <f t="shared" si="0"/>
        <v/>
      </c>
      <c r="K26" s="132" t="str">
        <f t="shared" si="1"/>
        <v/>
      </c>
      <c r="O26" t="str">
        <f t="shared" si="2"/>
        <v/>
      </c>
      <c r="P26" t="str">
        <f t="shared" si="3"/>
        <v/>
      </c>
    </row>
    <row r="27" spans="1:17" x14ac:dyDescent="0.25">
      <c r="A27" t="s">
        <v>2104</v>
      </c>
      <c r="B27" t="s">
        <v>2355</v>
      </c>
      <c r="J27" s="132" t="str">
        <f t="shared" si="0"/>
        <v/>
      </c>
      <c r="K27" s="132" t="str">
        <f t="shared" si="1"/>
        <v/>
      </c>
      <c r="O27" t="str">
        <f t="shared" si="2"/>
        <v/>
      </c>
      <c r="P27" t="str">
        <f t="shared" si="3"/>
        <v/>
      </c>
    </row>
    <row r="28" spans="1:17" x14ac:dyDescent="0.2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2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25">
      <c r="A30" t="s">
        <v>2107</v>
      </c>
      <c r="B30" t="s">
        <v>2362</v>
      </c>
      <c r="J30" s="132" t="str">
        <f t="shared" si="0"/>
        <v/>
      </c>
      <c r="K30" s="132" t="str">
        <f t="shared" si="1"/>
        <v/>
      </c>
      <c r="O30" t="str">
        <f t="shared" si="2"/>
        <v/>
      </c>
      <c r="P30" t="str">
        <f t="shared" si="3"/>
        <v/>
      </c>
    </row>
    <row r="31" spans="1:17" x14ac:dyDescent="0.25">
      <c r="A31" t="s">
        <v>475</v>
      </c>
      <c r="B31" t="s">
        <v>2363</v>
      </c>
      <c r="J31" s="132" t="str">
        <f t="shared" si="0"/>
        <v/>
      </c>
      <c r="K31" s="132" t="str">
        <f t="shared" si="1"/>
        <v/>
      </c>
      <c r="O31" t="str">
        <f t="shared" si="2"/>
        <v/>
      </c>
      <c r="P31" t="str">
        <f t="shared" si="3"/>
        <v/>
      </c>
    </row>
    <row r="32" spans="1:17" x14ac:dyDescent="0.2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2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2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2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2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25">
      <c r="A37" t="s">
        <v>2113</v>
      </c>
      <c r="B37" t="s">
        <v>2386</v>
      </c>
      <c r="J37" s="132" t="str">
        <f t="shared" si="0"/>
        <v/>
      </c>
      <c r="K37" s="132" t="str">
        <f t="shared" si="1"/>
        <v/>
      </c>
      <c r="O37" t="str">
        <f t="shared" si="2"/>
        <v/>
      </c>
      <c r="P37" t="str">
        <f t="shared" si="3"/>
        <v/>
      </c>
    </row>
    <row r="38" spans="1:17" x14ac:dyDescent="0.25">
      <c r="A38" t="s">
        <v>2114</v>
      </c>
      <c r="B38" t="s">
        <v>2387</v>
      </c>
      <c r="J38" s="132" t="str">
        <f t="shared" si="0"/>
        <v/>
      </c>
      <c r="K38" s="132" t="str">
        <f t="shared" si="1"/>
        <v/>
      </c>
      <c r="O38" t="str">
        <f t="shared" si="2"/>
        <v/>
      </c>
      <c r="P38" t="str">
        <f t="shared" si="3"/>
        <v/>
      </c>
    </row>
    <row r="39" spans="1:17" x14ac:dyDescent="0.2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2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2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25">
      <c r="A42" t="s">
        <v>2118</v>
      </c>
      <c r="B42" t="s">
        <v>2403</v>
      </c>
      <c r="J42" s="132" t="str">
        <f t="shared" si="0"/>
        <v/>
      </c>
      <c r="K42" s="132" t="str">
        <f t="shared" si="1"/>
        <v/>
      </c>
      <c r="O42" t="str">
        <f t="shared" si="2"/>
        <v/>
      </c>
      <c r="P42" t="str">
        <f t="shared" si="3"/>
        <v/>
      </c>
    </row>
    <row r="43" spans="1:17" x14ac:dyDescent="0.25">
      <c r="A43" t="s">
        <v>2119</v>
      </c>
      <c r="B43" t="s">
        <v>2404</v>
      </c>
      <c r="J43" s="132" t="str">
        <f t="shared" si="0"/>
        <v/>
      </c>
      <c r="K43" s="132" t="str">
        <f t="shared" si="1"/>
        <v/>
      </c>
      <c r="O43" t="str">
        <f t="shared" si="2"/>
        <v/>
      </c>
      <c r="P43" t="str">
        <f t="shared" si="3"/>
        <v/>
      </c>
    </row>
    <row r="44" spans="1:17" x14ac:dyDescent="0.25">
      <c r="A44" t="s">
        <v>2120</v>
      </c>
      <c r="B44" t="s">
        <v>2405</v>
      </c>
      <c r="J44" s="132" t="str">
        <f t="shared" si="0"/>
        <v/>
      </c>
      <c r="K44" s="132" t="str">
        <f t="shared" si="1"/>
        <v/>
      </c>
      <c r="O44" t="str">
        <f t="shared" si="2"/>
        <v/>
      </c>
      <c r="P44" t="str">
        <f t="shared" si="3"/>
        <v/>
      </c>
    </row>
    <row r="45" spans="1:17" x14ac:dyDescent="0.25">
      <c r="A45" t="s">
        <v>2121</v>
      </c>
      <c r="B45" t="s">
        <v>2406</v>
      </c>
      <c r="J45" s="132" t="str">
        <f t="shared" si="0"/>
        <v/>
      </c>
      <c r="K45" s="132" t="str">
        <f t="shared" si="1"/>
        <v/>
      </c>
      <c r="O45" t="str">
        <f t="shared" si="2"/>
        <v/>
      </c>
      <c r="P45" t="str">
        <f t="shared" si="3"/>
        <v/>
      </c>
    </row>
    <row r="46" spans="1:17" x14ac:dyDescent="0.25">
      <c r="A46" t="s">
        <v>2122</v>
      </c>
      <c r="B46" t="s">
        <v>2407</v>
      </c>
      <c r="J46" s="132" t="str">
        <f t="shared" si="0"/>
        <v/>
      </c>
      <c r="K46" s="132" t="str">
        <f t="shared" si="1"/>
        <v/>
      </c>
      <c r="O46" t="str">
        <f t="shared" si="2"/>
        <v/>
      </c>
      <c r="P46" t="str">
        <f t="shared" si="3"/>
        <v/>
      </c>
    </row>
    <row r="47" spans="1:17" x14ac:dyDescent="0.2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2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2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25">
      <c r="A50" t="s">
        <v>2126</v>
      </c>
      <c r="B50" t="s">
        <v>2418</v>
      </c>
      <c r="J50" s="132" t="str">
        <f t="shared" si="0"/>
        <v/>
      </c>
      <c r="K50" s="132" t="str">
        <f t="shared" si="1"/>
        <v/>
      </c>
      <c r="O50" t="str">
        <f t="shared" si="2"/>
        <v/>
      </c>
      <c r="P50" t="str">
        <f t="shared" si="3"/>
        <v/>
      </c>
    </row>
    <row r="51" spans="1:17" x14ac:dyDescent="0.25">
      <c r="A51" t="s">
        <v>2127</v>
      </c>
      <c r="B51" t="s">
        <v>2419</v>
      </c>
      <c r="J51" s="132" t="str">
        <f t="shared" si="0"/>
        <v/>
      </c>
      <c r="K51" s="132" t="str">
        <f t="shared" si="1"/>
        <v/>
      </c>
      <c r="O51" t="str">
        <f t="shared" si="2"/>
        <v/>
      </c>
      <c r="P51" t="str">
        <f t="shared" si="3"/>
        <v/>
      </c>
    </row>
    <row r="52" spans="1:17" x14ac:dyDescent="0.2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2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1859</v>
      </c>
    </row>
    <row r="2" spans="1:35" x14ac:dyDescent="0.2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1877</v>
      </c>
    </row>
    <row r="18" spans="1:1" x14ac:dyDescent="0.25">
      <c r="A18" t="s">
        <v>1878</v>
      </c>
    </row>
    <row r="19" spans="1:1" x14ac:dyDescent="0.25">
      <c r="A19" t="s">
        <v>1879</v>
      </c>
    </row>
    <row r="20" spans="1:1" x14ac:dyDescent="0.25">
      <c r="A20" t="s">
        <v>1880</v>
      </c>
    </row>
    <row r="21" spans="1:1" x14ac:dyDescent="0.2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ID</v>
      </c>
      <c r="C1" s="115">
        <f>SUM(C4:C87)</f>
        <v>12.773497622626428</v>
      </c>
      <c r="D1" s="115">
        <f t="shared" ref="D1:AG1" si="0">SUM(D4:D87)</f>
        <v>13.577885112667428</v>
      </c>
      <c r="E1" s="115">
        <f t="shared" si="0"/>
        <v>12.645343924303528</v>
      </c>
      <c r="F1" s="115">
        <f t="shared" si="0"/>
        <v>13.697147348491685</v>
      </c>
      <c r="G1" s="115">
        <f t="shared" si="0"/>
        <v>13.843301680052461</v>
      </c>
      <c r="H1" s="115">
        <f t="shared" si="0"/>
        <v>14.854036674304323</v>
      </c>
      <c r="I1" s="115">
        <f t="shared" si="0"/>
        <v>15.73972287911468</v>
      </c>
      <c r="J1" s="115">
        <f t="shared" si="0"/>
        <v>15.746425439712306</v>
      </c>
      <c r="K1" s="115">
        <f t="shared" si="0"/>
        <v>15.898081226091517</v>
      </c>
      <c r="L1" s="115">
        <f t="shared" si="0"/>
        <v>16.844212124621915</v>
      </c>
      <c r="M1" s="115">
        <f t="shared" si="0"/>
        <v>17.381248359189289</v>
      </c>
      <c r="N1" s="115">
        <f t="shared" si="0"/>
        <v>17.264993297278185</v>
      </c>
      <c r="O1" s="115">
        <f t="shared" si="0"/>
        <v>16.712901032286428</v>
      </c>
      <c r="P1" s="115">
        <f t="shared" si="0"/>
        <v>16.338955038949855</v>
      </c>
      <c r="Q1" s="115">
        <f t="shared" si="0"/>
        <v>17.462550074755907</v>
      </c>
      <c r="R1" s="115">
        <f t="shared" si="0"/>
        <v>17.645521480031743</v>
      </c>
      <c r="S1" s="115">
        <f t="shared" si="0"/>
        <v>17.927180873406432</v>
      </c>
      <c r="T1" s="115">
        <f t="shared" si="0"/>
        <v>18.246158282525773</v>
      </c>
      <c r="U1" s="115">
        <f t="shared" si="0"/>
        <v>17.558063506607144</v>
      </c>
      <c r="V1" s="115">
        <f t="shared" si="0"/>
        <v>16.973789639984833</v>
      </c>
      <c r="W1" s="115">
        <f t="shared" si="0"/>
        <v>17.299993792248667</v>
      </c>
      <c r="X1" s="115">
        <f t="shared" si="0"/>
        <v>17.017765900728303</v>
      </c>
      <c r="Y1" s="115">
        <f t="shared" si="0"/>
        <v>16.886383208128098</v>
      </c>
      <c r="Z1" s="115">
        <f t="shared" si="0"/>
        <v>18.224023095403204</v>
      </c>
      <c r="AA1" s="115">
        <f t="shared" si="0"/>
        <v>17.607097584403501</v>
      </c>
      <c r="AB1" s="115">
        <f t="shared" si="0"/>
        <v>18.175768968553903</v>
      </c>
      <c r="AC1" s="115">
        <f t="shared" si="0"/>
        <v>18.385330028611794</v>
      </c>
      <c r="AD1" s="115">
        <f t="shared" si="0"/>
        <v>18.715285175390594</v>
      </c>
      <c r="AE1" s="115">
        <f t="shared" si="0"/>
        <v>18.755799024323615</v>
      </c>
      <c r="AF1" s="115">
        <f t="shared" si="0"/>
        <v>20.2040175450094</v>
      </c>
      <c r="AG1" s="115">
        <f t="shared" si="0"/>
        <v>20.348524210626024</v>
      </c>
      <c r="AH1" s="115">
        <f>SUM(AH4:AH87)</f>
        <v>21.349688182609427</v>
      </c>
    </row>
    <row r="2" spans="1:34" x14ac:dyDescent="0.25">
      <c r="B2" s="116"/>
    </row>
    <row r="3" spans="1:34" s="117" customFormat="1" x14ac:dyDescent="0.2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1956</v>
      </c>
      <c r="C4">
        <f>SUMIFS('EPA Export Aggregation'!F:F,'EPA Export Aggregation'!$A:$A,$B4,'EPA Export Aggregation'!$D:$D,$A$1)*IF($A4="CH4",About!$D$58,IF($A4="N2O",About!$D$59,1))</f>
        <v>2.3550800380000001E-3</v>
      </c>
      <c r="D4">
        <f>SUMIFS('EPA Export Aggregation'!G:G,'EPA Export Aggregation'!$A:$A,$B4,'EPA Export Aggregation'!$D:$D,$A$1)*IF($A4="CH4",About!$D$58,IF($A4="N2O",About!$D$59,1))</f>
        <v>1.9936147828000001E-3</v>
      </c>
      <c r="E4">
        <f>SUMIFS('EPA Export Aggregation'!H:H,'EPA Export Aggregation'!$A:$A,$B4,'EPA Export Aggregation'!$D:$D,$A$1)*IF($A4="CH4",About!$D$58,IF($A4="N2O",About!$D$59,1))</f>
        <v>2.072592933E-3</v>
      </c>
      <c r="F4">
        <f>SUMIFS('EPA Export Aggregation'!I:I,'EPA Export Aggregation'!$A:$A,$B4,'EPA Export Aggregation'!$D:$D,$A$1)*IF($A4="CH4",About!$D$58,IF($A4="N2O",About!$D$59,1))</f>
        <v>1.6754478925E-3</v>
      </c>
      <c r="G4">
        <f>SUMIFS('EPA Export Aggregation'!J:J,'EPA Export Aggregation'!$A:$A,$B4,'EPA Export Aggregation'!$D:$D,$A$1)*IF($A4="CH4",About!$D$58,IF($A4="N2O",About!$D$59,1))</f>
        <v>1.5856610411000001E-3</v>
      </c>
      <c r="H4">
        <f>SUMIFS('EPA Export Aggregation'!K:K,'EPA Export Aggregation'!$A:$A,$B4,'EPA Export Aggregation'!$D:$D,$A$1)*IF($A4="CH4",About!$D$58,IF($A4="N2O",About!$D$59,1))</f>
        <v>1.7619735195000001E-3</v>
      </c>
      <c r="I4">
        <f>SUMIFS('EPA Export Aggregation'!L:L,'EPA Export Aggregation'!$A:$A,$B4,'EPA Export Aggregation'!$D:$D,$A$1)*IF($A4="CH4",About!$D$58,IF($A4="N2O",About!$D$59,1))</f>
        <v>1.1709723023500001E-2</v>
      </c>
      <c r="J4">
        <f>SUMIFS('EPA Export Aggregation'!M:M,'EPA Export Aggregation'!$A:$A,$B4,'EPA Export Aggregation'!$D:$D,$A$1)*IF($A4="CH4",About!$D$58,IF($A4="N2O",About!$D$59,1))</f>
        <v>9.8979989554800002E-2</v>
      </c>
      <c r="K4">
        <f>SUMIFS('EPA Export Aggregation'!N:N,'EPA Export Aggregation'!$A:$A,$B4,'EPA Export Aggregation'!$D:$D,$A$1)*IF($A4="CH4",About!$D$58,IF($A4="N2O",About!$D$59,1))</f>
        <v>9.8017839897100001E-2</v>
      </c>
      <c r="L4">
        <f>SUMIFS('EPA Export Aggregation'!O:O,'EPA Export Aggregation'!$A:$A,$B4,'EPA Export Aggregation'!$D:$D,$A$1)*IF($A4="CH4",About!$D$58,IF($A4="N2O",About!$D$59,1))</f>
        <v>0.1008347485119</v>
      </c>
      <c r="M4">
        <f>SUMIFS('EPA Export Aggregation'!P:P,'EPA Export Aggregation'!$A:$A,$B4,'EPA Export Aggregation'!$D:$D,$A$1)*IF($A4="CH4",About!$D$58,IF($A4="N2O",About!$D$59,1))</f>
        <v>0.10010063186980001</v>
      </c>
      <c r="N4">
        <f>SUMIFS('EPA Export Aggregation'!Q:Q,'EPA Export Aggregation'!$A:$A,$B4,'EPA Export Aggregation'!$D:$D,$A$1)*IF($A4="CH4",About!$D$58,IF($A4="N2O",About!$D$59,1))</f>
        <v>0.57549107812470002</v>
      </c>
      <c r="O4">
        <f>SUMIFS('EPA Export Aggregation'!R:R,'EPA Export Aggregation'!$A:$A,$B4,'EPA Export Aggregation'!$D:$D,$A$1)*IF($A4="CH4",About!$D$58,IF($A4="N2O",About!$D$59,1))</f>
        <v>0.1450769918423</v>
      </c>
      <c r="P4">
        <f>SUMIFS('EPA Export Aggregation'!S:S,'EPA Export Aggregation'!$A:$A,$B4,'EPA Export Aggregation'!$D:$D,$A$1)*IF($A4="CH4",About!$D$58,IF($A4="N2O",About!$D$59,1))</f>
        <v>0.51253342564439996</v>
      </c>
      <c r="Q4">
        <f>SUMIFS('EPA Export Aggregation'!T:T,'EPA Export Aggregation'!$A:$A,$B4,'EPA Export Aggregation'!$D:$D,$A$1)*IF($A4="CH4",About!$D$58,IF($A4="N2O",About!$D$59,1))</f>
        <v>0.65121492570740003</v>
      </c>
      <c r="R4">
        <f>SUMIFS('EPA Export Aggregation'!U:U,'EPA Export Aggregation'!$A:$A,$B4,'EPA Export Aggregation'!$D:$D,$A$1)*IF($A4="CH4",About!$D$58,IF($A4="N2O",About!$D$59,1))</f>
        <v>0.62081574325910005</v>
      </c>
      <c r="S4">
        <f>SUMIFS('EPA Export Aggregation'!V:V,'EPA Export Aggregation'!$A:$A,$B4,'EPA Export Aggregation'!$D:$D,$A$1)*IF($A4="CH4",About!$D$58,IF($A4="N2O",About!$D$59,1))</f>
        <v>0.52607096327519998</v>
      </c>
      <c r="T4">
        <f>SUMIFS('EPA Export Aggregation'!W:W,'EPA Export Aggregation'!$A:$A,$B4,'EPA Export Aggregation'!$D:$D,$A$1)*IF($A4="CH4",About!$D$58,IF($A4="N2O",About!$D$59,1))</f>
        <v>0.6817723468504</v>
      </c>
      <c r="U4">
        <f>SUMIFS('EPA Export Aggregation'!X:X,'EPA Export Aggregation'!$A:$A,$B4,'EPA Export Aggregation'!$D:$D,$A$1)*IF($A4="CH4",About!$D$58,IF($A4="N2O",About!$D$59,1))</f>
        <v>0.67890089665990005</v>
      </c>
      <c r="V4">
        <f>SUMIFS('EPA Export Aggregation'!Y:Y,'EPA Export Aggregation'!$A:$A,$B4,'EPA Export Aggregation'!$D:$D,$A$1)*IF($A4="CH4",About!$D$58,IF($A4="N2O",About!$D$59,1))</f>
        <v>0.67955844636160001</v>
      </c>
      <c r="W4">
        <f>SUMIFS('EPA Export Aggregation'!Z:Z,'EPA Export Aggregation'!$A:$A,$B4,'EPA Export Aggregation'!$D:$D,$A$1)*IF($A4="CH4",About!$D$58,IF($A4="N2O",About!$D$59,1))</f>
        <v>0.67064866970729997</v>
      </c>
      <c r="X4">
        <f>SUMIFS('EPA Export Aggregation'!AA:AA,'EPA Export Aggregation'!$A:$A,$B4,'EPA Export Aggregation'!$D:$D,$A$1)*IF($A4="CH4",About!$D$58,IF($A4="N2O",About!$D$59,1))</f>
        <v>0.44894505537739998</v>
      </c>
      <c r="Y4">
        <f>SUMIFS('EPA Export Aggregation'!AB:AB,'EPA Export Aggregation'!$A:$A,$B4,'EPA Export Aggregation'!$D:$D,$A$1)*IF($A4="CH4",About!$D$58,IF($A4="N2O",About!$D$59,1))</f>
        <v>0.7331764224449</v>
      </c>
      <c r="Z4">
        <f>SUMIFS('EPA Export Aggregation'!AC:AC,'EPA Export Aggregation'!$A:$A,$B4,'EPA Export Aggregation'!$D:$D,$A$1)*IF($A4="CH4",About!$D$58,IF($A4="N2O",About!$D$59,1))</f>
        <v>1.3336849987021999</v>
      </c>
      <c r="AA4">
        <f>SUMIFS('EPA Export Aggregation'!AD:AD,'EPA Export Aggregation'!$A:$A,$B4,'EPA Export Aggregation'!$D:$D,$A$1)*IF($A4="CH4",About!$D$58,IF($A4="N2O",About!$D$59,1))</f>
        <v>0.98848844973869998</v>
      </c>
      <c r="AB4">
        <f>SUMIFS('EPA Export Aggregation'!AE:AE,'EPA Export Aggregation'!$A:$A,$B4,'EPA Export Aggregation'!$D:$D,$A$1)*IF($A4="CH4",About!$D$58,IF($A4="N2O",About!$D$59,1))</f>
        <v>1.4877505590711</v>
      </c>
      <c r="AC4">
        <f>SUMIFS('EPA Export Aggregation'!AF:AF,'EPA Export Aggregation'!$A:$A,$B4,'EPA Export Aggregation'!$D:$D,$A$1)*IF($A4="CH4",About!$D$58,IF($A4="N2O",About!$D$59,1))</f>
        <v>1.2525928945916001</v>
      </c>
      <c r="AD4">
        <f>SUMIFS('EPA Export Aggregation'!AG:AG,'EPA Export Aggregation'!$A:$A,$B4,'EPA Export Aggregation'!$D:$D,$A$1)*IF($A4="CH4",About!$D$58,IF($A4="N2O",About!$D$59,1))</f>
        <v>1.1321228128747001</v>
      </c>
      <c r="AE4">
        <f>SUMIFS('EPA Export Aggregation'!AH:AH,'EPA Export Aggregation'!$A:$A,$B4,'EPA Export Aggregation'!$D:$D,$A$1)*IF($A4="CH4",About!$D$58,IF($A4="N2O",About!$D$59,1))</f>
        <v>1.2841049850671</v>
      </c>
      <c r="AF4">
        <f>SUMIFS('EPA Export Aggregation'!AI:AI,'EPA Export Aggregation'!$A:$A,$B4,'EPA Export Aggregation'!$D:$D,$A$1)*IF($A4="CH4",About!$D$58,IF($A4="N2O",About!$D$59,1))</f>
        <v>1.69476402531</v>
      </c>
      <c r="AG4">
        <f>SUMIFS('EPA Export Aggregation'!AJ:AJ,'EPA Export Aggregation'!$A:$A,$B4,'EPA Export Aggregation'!$D:$D,$A$1)*IF($A4="CH4",About!$D$58,IF($A4="N2O",About!$D$59,1))</f>
        <v>1.6443595647338001</v>
      </c>
      <c r="AH4">
        <f>SUMIFS('EPA Export Aggregation'!AK:AK,'EPA Export Aggregation'!$A:$A,$B4,'EPA Export Aggregation'!$D:$D,$A$1)*IF($A4="CH4",About!$D$58,IF($A4="N2O",About!$D$59,1))</f>
        <v>2.0038847384878999</v>
      </c>
    </row>
    <row r="5" spans="1:34" x14ac:dyDescent="0.25">
      <c r="A5" s="119" t="s">
        <v>479</v>
      </c>
      <c r="B5" s="120" t="s">
        <v>1957</v>
      </c>
      <c r="C5">
        <f>SUMIFS('EPA Export Aggregation'!F:F,'EPA Export Aggregation'!$A:$A,$B5,'EPA Export Aggregation'!$D:$D,$A$1)*IF($A5="CH4",About!$D$58,IF($A5="N2O",About!$D$59,1))</f>
        <v>6.3978363839553998</v>
      </c>
      <c r="D5">
        <f>SUMIFS('EPA Export Aggregation'!G:G,'EPA Export Aggregation'!$A:$A,$B5,'EPA Export Aggregation'!$D:$D,$A$1)*IF($A5="CH4",About!$D$58,IF($A5="N2O",About!$D$59,1))</f>
        <v>6.1770264148126</v>
      </c>
      <c r="E5">
        <f>SUMIFS('EPA Export Aggregation'!H:H,'EPA Export Aggregation'!$A:$A,$B5,'EPA Export Aggregation'!$D:$D,$A$1)*IF($A5="CH4",About!$D$58,IF($A5="N2O",About!$D$59,1))</f>
        <v>6.3610789642969001</v>
      </c>
      <c r="F5">
        <f>SUMIFS('EPA Export Aggregation'!I:I,'EPA Export Aggregation'!$A:$A,$B5,'EPA Export Aggregation'!$D:$D,$A$1)*IF($A5="CH4",About!$D$58,IF($A5="N2O",About!$D$59,1))</f>
        <v>7.1866541894109002</v>
      </c>
      <c r="G5">
        <f>SUMIFS('EPA Export Aggregation'!J:J,'EPA Export Aggregation'!$A:$A,$B5,'EPA Export Aggregation'!$D:$D,$A$1)*IF($A5="CH4",About!$D$58,IF($A5="N2O",About!$D$59,1))</f>
        <v>7.2572759383200998</v>
      </c>
      <c r="H5">
        <f>SUMIFS('EPA Export Aggregation'!K:K,'EPA Export Aggregation'!$A:$A,$B5,'EPA Export Aggregation'!$D:$D,$A$1)*IF($A5="CH4",About!$D$58,IF($A5="N2O",About!$D$59,1))</f>
        <v>7.7096987188148001</v>
      </c>
      <c r="I5">
        <f>SUMIFS('EPA Export Aggregation'!L:L,'EPA Export Aggregation'!$A:$A,$B5,'EPA Export Aggregation'!$D:$D,$A$1)*IF($A5="CH4",About!$D$58,IF($A5="N2O",About!$D$59,1))</f>
        <v>7.9883965747514996</v>
      </c>
      <c r="J5">
        <f>SUMIFS('EPA Export Aggregation'!M:M,'EPA Export Aggregation'!$A:$A,$B5,'EPA Export Aggregation'!$D:$D,$A$1)*IF($A5="CH4",About!$D$58,IF($A5="N2O",About!$D$59,1))</f>
        <v>8.3746079115331007</v>
      </c>
      <c r="K5">
        <f>SUMIFS('EPA Export Aggregation'!N:N,'EPA Export Aggregation'!$A:$A,$B5,'EPA Export Aggregation'!$D:$D,$A$1)*IF($A5="CH4",About!$D$58,IF($A5="N2O",About!$D$59,1))</f>
        <v>8.2598355960545007</v>
      </c>
      <c r="L5">
        <f>SUMIFS('EPA Export Aggregation'!O:O,'EPA Export Aggregation'!$A:$A,$B5,'EPA Export Aggregation'!$D:$D,$A$1)*IF($A5="CH4",About!$D$58,IF($A5="N2O",About!$D$59,1))</f>
        <v>8.8895473158098994</v>
      </c>
      <c r="M5">
        <f>SUMIFS('EPA Export Aggregation'!P:P,'EPA Export Aggregation'!$A:$A,$B5,'EPA Export Aggregation'!$D:$D,$A$1)*IF($A5="CH4",About!$D$58,IF($A5="N2O",About!$D$59,1))</f>
        <v>8.7686624199738006</v>
      </c>
      <c r="N5">
        <f>SUMIFS('EPA Export Aggregation'!Q:Q,'EPA Export Aggregation'!$A:$A,$B5,'EPA Export Aggregation'!$D:$D,$A$1)*IF($A5="CH4",About!$D$58,IF($A5="N2O",About!$D$59,1))</f>
        <v>8.5495827197712</v>
      </c>
      <c r="O5">
        <f>SUMIFS('EPA Export Aggregation'!R:R,'EPA Export Aggregation'!$A:$A,$B5,'EPA Export Aggregation'!$D:$D,$A$1)*IF($A5="CH4",About!$D$58,IF($A5="N2O",About!$D$59,1))</f>
        <v>8.7104378421876998</v>
      </c>
      <c r="P5">
        <f>SUMIFS('EPA Export Aggregation'!S:S,'EPA Export Aggregation'!$A:$A,$B5,'EPA Export Aggregation'!$D:$D,$A$1)*IF($A5="CH4",About!$D$58,IF($A5="N2O",About!$D$59,1))</f>
        <v>8.4514499699516001</v>
      </c>
      <c r="Q5">
        <f>SUMIFS('EPA Export Aggregation'!T:T,'EPA Export Aggregation'!$A:$A,$B5,'EPA Export Aggregation'!$D:$D,$A$1)*IF($A5="CH4",About!$D$58,IF($A5="N2O",About!$D$59,1))</f>
        <v>8.6206447149225998</v>
      </c>
      <c r="R5">
        <f>SUMIFS('EPA Export Aggregation'!U:U,'EPA Export Aggregation'!$A:$A,$B5,'EPA Export Aggregation'!$D:$D,$A$1)*IF($A5="CH4",About!$D$58,IF($A5="N2O",About!$D$59,1))</f>
        <v>8.5798648524952998</v>
      </c>
      <c r="S5">
        <f>SUMIFS('EPA Export Aggregation'!V:V,'EPA Export Aggregation'!$A:$A,$B5,'EPA Export Aggregation'!$D:$D,$A$1)*IF($A5="CH4",About!$D$58,IF($A5="N2O",About!$D$59,1))</f>
        <v>9.0328439146974997</v>
      </c>
      <c r="T5">
        <f>SUMIFS('EPA Export Aggregation'!W:W,'EPA Export Aggregation'!$A:$A,$B5,'EPA Export Aggregation'!$D:$D,$A$1)*IF($A5="CH4",About!$D$58,IF($A5="N2O",About!$D$59,1))</f>
        <v>9.3106033302385995</v>
      </c>
      <c r="U5">
        <f>SUMIFS('EPA Export Aggregation'!X:X,'EPA Export Aggregation'!$A:$A,$B5,'EPA Export Aggregation'!$D:$D,$A$1)*IF($A5="CH4",About!$D$58,IF($A5="N2O",About!$D$59,1))</f>
        <v>8.6415196267100001</v>
      </c>
      <c r="V5">
        <f>SUMIFS('EPA Export Aggregation'!Y:Y,'EPA Export Aggregation'!$A:$A,$B5,'EPA Export Aggregation'!$D:$D,$A$1)*IF($A5="CH4",About!$D$58,IF($A5="N2O",About!$D$59,1))</f>
        <v>8.4721319953135001</v>
      </c>
      <c r="W5">
        <f>SUMIFS('EPA Export Aggregation'!Z:Z,'EPA Export Aggregation'!$A:$A,$B5,'EPA Export Aggregation'!$D:$D,$A$1)*IF($A5="CH4",About!$D$58,IF($A5="N2O",About!$D$59,1))</f>
        <v>9.0562223840989002</v>
      </c>
      <c r="X5">
        <f>SUMIFS('EPA Export Aggregation'!AA:AA,'EPA Export Aggregation'!$A:$A,$B5,'EPA Export Aggregation'!$D:$D,$A$1)*IF($A5="CH4",About!$D$58,IF($A5="N2O",About!$D$59,1))</f>
        <v>8.6923432364299007</v>
      </c>
      <c r="Y5">
        <f>SUMIFS('EPA Export Aggregation'!AB:AB,'EPA Export Aggregation'!$A:$A,$B5,'EPA Export Aggregation'!$D:$D,$A$1)*IF($A5="CH4",About!$D$58,IF($A5="N2O",About!$D$59,1))</f>
        <v>8.8284973877849993</v>
      </c>
      <c r="Z5">
        <f>SUMIFS('EPA Export Aggregation'!AC:AC,'EPA Export Aggregation'!$A:$A,$B5,'EPA Export Aggregation'!$D:$D,$A$1)*IF($A5="CH4",About!$D$58,IF($A5="N2O",About!$D$59,1))</f>
        <v>8.8732807811111005</v>
      </c>
      <c r="AA5">
        <f>SUMIFS('EPA Export Aggregation'!AD:AD,'EPA Export Aggregation'!$A:$A,$B5,'EPA Export Aggregation'!$D:$D,$A$1)*IF($A5="CH4",About!$D$58,IF($A5="N2O",About!$D$59,1))</f>
        <v>9.1217134798400004</v>
      </c>
      <c r="AB5">
        <f>SUMIFS('EPA Export Aggregation'!AE:AE,'EPA Export Aggregation'!$A:$A,$B5,'EPA Export Aggregation'!$D:$D,$A$1)*IF($A5="CH4",About!$D$58,IF($A5="N2O",About!$D$59,1))</f>
        <v>9.3323288062785998</v>
      </c>
      <c r="AC5">
        <f>SUMIFS('EPA Export Aggregation'!AF:AF,'EPA Export Aggregation'!$A:$A,$B5,'EPA Export Aggregation'!$D:$D,$A$1)*IF($A5="CH4",About!$D$58,IF($A5="N2O",About!$D$59,1))</f>
        <v>9.7656052807428999</v>
      </c>
      <c r="AD5">
        <f>SUMIFS('EPA Export Aggregation'!AG:AG,'EPA Export Aggregation'!$A:$A,$B5,'EPA Export Aggregation'!$D:$D,$A$1)*IF($A5="CH4",About!$D$58,IF($A5="N2O",About!$D$59,1))</f>
        <v>9.9902507996851995</v>
      </c>
      <c r="AE5">
        <f>SUMIFS('EPA Export Aggregation'!AH:AH,'EPA Export Aggregation'!$A:$A,$B5,'EPA Export Aggregation'!$D:$D,$A$1)*IF($A5="CH4",About!$D$58,IF($A5="N2O",About!$D$59,1))</f>
        <v>9.9391783098085007</v>
      </c>
      <c r="AF5">
        <f>SUMIFS('EPA Export Aggregation'!AI:AI,'EPA Export Aggregation'!$A:$A,$B5,'EPA Export Aggregation'!$D:$D,$A$1)*IF($A5="CH4",About!$D$58,IF($A5="N2O",About!$D$59,1))</f>
        <v>10.2852136613603</v>
      </c>
      <c r="AG5">
        <f>SUMIFS('EPA Export Aggregation'!AJ:AJ,'EPA Export Aggregation'!$A:$A,$B5,'EPA Export Aggregation'!$D:$D,$A$1)*IF($A5="CH4",About!$D$58,IF($A5="N2O",About!$D$59,1))</f>
        <v>10.0545060072167</v>
      </c>
      <c r="AH5">
        <f>SUMIFS('EPA Export Aggregation'!AK:AK,'EPA Export Aggregation'!$A:$A,$B5,'EPA Export Aggregation'!$D:$D,$A$1)*IF($A5="CH4",About!$D$58,IF($A5="N2O",About!$D$59,1))</f>
        <v>10.8742275805044</v>
      </c>
    </row>
    <row r="6" spans="1:34" x14ac:dyDescent="0.25">
      <c r="A6" s="119" t="s">
        <v>479</v>
      </c>
      <c r="B6" s="120" t="s">
        <v>1958</v>
      </c>
      <c r="C6">
        <f>SUMIFS('EPA Export Aggregation'!F:F,'EPA Export Aggregation'!$A:$A,$B6,'EPA Export Aggregation'!$D:$D,$A$1)*IF($A6="CH4",About!$D$58,IF($A6="N2O",About!$D$59,1))</f>
        <v>3.3264189853774999</v>
      </c>
      <c r="D6">
        <f>SUMIFS('EPA Export Aggregation'!G:G,'EPA Export Aggregation'!$A:$A,$B6,'EPA Export Aggregation'!$D:$D,$A$1)*IF($A6="CH4",About!$D$58,IF($A6="N2O",About!$D$59,1))</f>
        <v>3.9840164668248002</v>
      </c>
      <c r="E6">
        <f>SUMIFS('EPA Export Aggregation'!H:H,'EPA Export Aggregation'!$A:$A,$B6,'EPA Export Aggregation'!$D:$D,$A$1)*IF($A6="CH4",About!$D$58,IF($A6="N2O",About!$D$59,1))</f>
        <v>3.1728335135532002</v>
      </c>
      <c r="F6">
        <f>SUMIFS('EPA Export Aggregation'!I:I,'EPA Export Aggregation'!$A:$A,$B6,'EPA Export Aggregation'!$D:$D,$A$1)*IF($A6="CH4",About!$D$58,IF($A6="N2O",About!$D$59,1))</f>
        <v>3.2809236140463001</v>
      </c>
      <c r="G6">
        <f>SUMIFS('EPA Export Aggregation'!J:J,'EPA Export Aggregation'!$A:$A,$B6,'EPA Export Aggregation'!$D:$D,$A$1)*IF($A6="CH4",About!$D$58,IF($A6="N2O",About!$D$59,1))</f>
        <v>3.3432030681578002</v>
      </c>
      <c r="H6">
        <f>SUMIFS('EPA Export Aggregation'!K:K,'EPA Export Aggregation'!$A:$A,$B6,'EPA Export Aggregation'!$D:$D,$A$1)*IF($A6="CH4",About!$D$58,IF($A6="N2O",About!$D$59,1))</f>
        <v>3.6271395170874001</v>
      </c>
      <c r="I6">
        <f>SUMIFS('EPA Export Aggregation'!L:L,'EPA Export Aggregation'!$A:$A,$B6,'EPA Export Aggregation'!$D:$D,$A$1)*IF($A6="CH4",About!$D$58,IF($A6="N2O",About!$D$59,1))</f>
        <v>3.5292030660638001</v>
      </c>
      <c r="J6">
        <f>SUMIFS('EPA Export Aggregation'!M:M,'EPA Export Aggregation'!$A:$A,$B6,'EPA Export Aggregation'!$D:$D,$A$1)*IF($A6="CH4",About!$D$58,IF($A6="N2O",About!$D$59,1))</f>
        <v>3.4363010006482999</v>
      </c>
      <c r="K6">
        <f>SUMIFS('EPA Export Aggregation'!N:N,'EPA Export Aggregation'!$A:$A,$B6,'EPA Export Aggregation'!$D:$D,$A$1)*IF($A6="CH4",About!$D$58,IF($A6="N2O",About!$D$59,1))</f>
        <v>3.5210969900441</v>
      </c>
      <c r="L6">
        <f>SUMIFS('EPA Export Aggregation'!O:O,'EPA Export Aggregation'!$A:$A,$B6,'EPA Export Aggregation'!$D:$D,$A$1)*IF($A6="CH4",About!$D$58,IF($A6="N2O",About!$D$59,1))</f>
        <v>3.4191647484612</v>
      </c>
      <c r="M6">
        <f>SUMIFS('EPA Export Aggregation'!P:P,'EPA Export Aggregation'!$A:$A,$B6,'EPA Export Aggregation'!$D:$D,$A$1)*IF($A6="CH4",About!$D$58,IF($A6="N2O",About!$D$59,1))</f>
        <v>4.0115079730941998</v>
      </c>
      <c r="N6">
        <f>SUMIFS('EPA Export Aggregation'!Q:Q,'EPA Export Aggregation'!$A:$A,$B6,'EPA Export Aggregation'!$D:$D,$A$1)*IF($A6="CH4",About!$D$58,IF($A6="N2O",About!$D$59,1))</f>
        <v>3.8919342418952998</v>
      </c>
      <c r="O6">
        <f>SUMIFS('EPA Export Aggregation'!R:R,'EPA Export Aggregation'!$A:$A,$B6,'EPA Export Aggregation'!$D:$D,$A$1)*IF($A6="CH4",About!$D$58,IF($A6="N2O",About!$D$59,1))</f>
        <v>3.6521465771253001</v>
      </c>
      <c r="P6">
        <f>SUMIFS('EPA Export Aggregation'!S:S,'EPA Export Aggregation'!$A:$A,$B6,'EPA Export Aggregation'!$D:$D,$A$1)*IF($A6="CH4",About!$D$58,IF($A6="N2O",About!$D$59,1))</f>
        <v>3.4419132685506</v>
      </c>
      <c r="Q6">
        <f>SUMIFS('EPA Export Aggregation'!T:T,'EPA Export Aggregation'!$A:$A,$B6,'EPA Export Aggregation'!$D:$D,$A$1)*IF($A6="CH4",About!$D$58,IF($A6="N2O",About!$D$59,1))</f>
        <v>3.9045473467226999</v>
      </c>
      <c r="R6">
        <f>SUMIFS('EPA Export Aggregation'!U:U,'EPA Export Aggregation'!$A:$A,$B6,'EPA Export Aggregation'!$D:$D,$A$1)*IF($A6="CH4",About!$D$58,IF($A6="N2O",About!$D$59,1))</f>
        <v>4.0581171415114001</v>
      </c>
      <c r="S6">
        <f>SUMIFS('EPA Export Aggregation'!V:V,'EPA Export Aggregation'!$A:$A,$B6,'EPA Export Aggregation'!$D:$D,$A$1)*IF($A6="CH4",About!$D$58,IF($A6="N2O",About!$D$59,1))</f>
        <v>3.7817307825205</v>
      </c>
      <c r="T6">
        <f>SUMIFS('EPA Export Aggregation'!W:W,'EPA Export Aggregation'!$A:$A,$B6,'EPA Export Aggregation'!$D:$D,$A$1)*IF($A6="CH4",About!$D$58,IF($A6="N2O",About!$D$59,1))</f>
        <v>3.8348918450285998</v>
      </c>
      <c r="U6">
        <f>SUMIFS('EPA Export Aggregation'!X:X,'EPA Export Aggregation'!$A:$A,$B6,'EPA Export Aggregation'!$D:$D,$A$1)*IF($A6="CH4",About!$D$58,IF($A6="N2O",About!$D$59,1))</f>
        <v>3.6009509414481</v>
      </c>
      <c r="V6">
        <f>SUMIFS('EPA Export Aggregation'!Y:Y,'EPA Export Aggregation'!$A:$A,$B6,'EPA Export Aggregation'!$D:$D,$A$1)*IF($A6="CH4",About!$D$58,IF($A6="N2O",About!$D$59,1))</f>
        <v>3.5496458348804998</v>
      </c>
      <c r="W6">
        <f>SUMIFS('EPA Export Aggregation'!Z:Z,'EPA Export Aggregation'!$A:$A,$B6,'EPA Export Aggregation'!$D:$D,$A$1)*IF($A6="CH4",About!$D$58,IF($A6="N2O",About!$D$59,1))</f>
        <v>3.6396234978252999</v>
      </c>
      <c r="X6">
        <f>SUMIFS('EPA Export Aggregation'!AA:AA,'EPA Export Aggregation'!$A:$A,$B6,'EPA Export Aggregation'!$D:$D,$A$1)*IF($A6="CH4",About!$D$58,IF($A6="N2O",About!$D$59,1))</f>
        <v>3.6868379924980998</v>
      </c>
      <c r="Y6">
        <f>SUMIFS('EPA Export Aggregation'!AB:AB,'EPA Export Aggregation'!$A:$A,$B6,'EPA Export Aggregation'!$D:$D,$A$1)*IF($A6="CH4",About!$D$58,IF($A6="N2O",About!$D$59,1))</f>
        <v>3.3232584584792999</v>
      </c>
      <c r="Z6">
        <f>SUMIFS('EPA Export Aggregation'!AC:AC,'EPA Export Aggregation'!$A:$A,$B6,'EPA Export Aggregation'!$D:$D,$A$1)*IF($A6="CH4",About!$D$58,IF($A6="N2O",About!$D$59,1))</f>
        <v>3.6594635347079998</v>
      </c>
      <c r="AA6">
        <f>SUMIFS('EPA Export Aggregation'!AD:AD,'EPA Export Aggregation'!$A:$A,$B6,'EPA Export Aggregation'!$D:$D,$A$1)*IF($A6="CH4",About!$D$58,IF($A6="N2O",About!$D$59,1))</f>
        <v>3.4664787130754</v>
      </c>
      <c r="AB6">
        <f>SUMIFS('EPA Export Aggregation'!AE:AE,'EPA Export Aggregation'!$A:$A,$B6,'EPA Export Aggregation'!$D:$D,$A$1)*IF($A6="CH4",About!$D$58,IF($A6="N2O",About!$D$59,1))</f>
        <v>3.2359961119374998</v>
      </c>
      <c r="AC6">
        <f>SUMIFS('EPA Export Aggregation'!AF:AF,'EPA Export Aggregation'!$A:$A,$B6,'EPA Export Aggregation'!$D:$D,$A$1)*IF($A6="CH4",About!$D$58,IF($A6="N2O",About!$D$59,1))</f>
        <v>3.1636648997545</v>
      </c>
      <c r="AD6">
        <f>SUMIFS('EPA Export Aggregation'!AG:AG,'EPA Export Aggregation'!$A:$A,$B6,'EPA Export Aggregation'!$D:$D,$A$1)*IF($A6="CH4",About!$D$58,IF($A6="N2O",About!$D$59,1))</f>
        <v>3.1233794924052001</v>
      </c>
      <c r="AE6">
        <f>SUMIFS('EPA Export Aggregation'!AH:AH,'EPA Export Aggregation'!$A:$A,$B6,'EPA Export Aggregation'!$D:$D,$A$1)*IF($A6="CH4",About!$D$58,IF($A6="N2O",About!$D$59,1))</f>
        <v>3.1965941045654001</v>
      </c>
      <c r="AF6">
        <f>SUMIFS('EPA Export Aggregation'!AI:AI,'EPA Export Aggregation'!$A:$A,$B6,'EPA Export Aggregation'!$D:$D,$A$1)*IF($A6="CH4",About!$D$58,IF($A6="N2O",About!$D$59,1))</f>
        <v>3.1687160539388</v>
      </c>
      <c r="AG6">
        <f>SUMIFS('EPA Export Aggregation'!AJ:AJ,'EPA Export Aggregation'!$A:$A,$B6,'EPA Export Aggregation'!$D:$D,$A$1)*IF($A6="CH4",About!$D$58,IF($A6="N2O",About!$D$59,1))</f>
        <v>3.2678728383576998</v>
      </c>
      <c r="AH6">
        <f>SUMIFS('EPA Export Aggregation'!AK:AK,'EPA Export Aggregation'!$A:$A,$B6,'EPA Export Aggregation'!$D:$D,$A$1)*IF($A6="CH4",About!$D$58,IF($A6="N2O",About!$D$59,1))</f>
        <v>3.1262348545260998</v>
      </c>
    </row>
    <row r="7" spans="1:34" x14ac:dyDescent="0.25">
      <c r="A7" s="119" t="s">
        <v>479</v>
      </c>
      <c r="B7" s="120" t="s">
        <v>1959</v>
      </c>
      <c r="C7">
        <f>SUMIFS('EPA Export Aggregation'!F:F,'EPA Export Aggregation'!$A:$A,$B7,'EPA Export Aggregation'!$D:$D,$A$1)*IF($A7="CH4",About!$D$58,IF($A7="N2O",About!$D$59,1))</f>
        <v>0.78861303454760001</v>
      </c>
      <c r="D7">
        <f>SUMIFS('EPA Export Aggregation'!G:G,'EPA Export Aggregation'!$A:$A,$B7,'EPA Export Aggregation'!$D:$D,$A$1)*IF($A7="CH4",About!$D$58,IF($A7="N2O",About!$D$59,1))</f>
        <v>0.9113750301154</v>
      </c>
      <c r="E7">
        <f>SUMIFS('EPA Export Aggregation'!H:H,'EPA Export Aggregation'!$A:$A,$B7,'EPA Export Aggregation'!$D:$D,$A$1)*IF($A7="CH4",About!$D$58,IF($A7="N2O",About!$D$59,1))</f>
        <v>0.80524402165260001</v>
      </c>
      <c r="F7">
        <f>SUMIFS('EPA Export Aggregation'!I:I,'EPA Export Aggregation'!$A:$A,$B7,'EPA Export Aggregation'!$D:$D,$A$1)*IF($A7="CH4",About!$D$58,IF($A7="N2O",About!$D$59,1))</f>
        <v>0.98935506104229998</v>
      </c>
      <c r="G7">
        <f>SUMIFS('EPA Export Aggregation'!J:J,'EPA Export Aggregation'!$A:$A,$B7,'EPA Export Aggregation'!$D:$D,$A$1)*IF($A7="CH4",About!$D$58,IF($A7="N2O",About!$D$59,1))</f>
        <v>0.92558083754130005</v>
      </c>
      <c r="H7">
        <f>SUMIFS('EPA Export Aggregation'!K:K,'EPA Export Aggregation'!$A:$A,$B7,'EPA Export Aggregation'!$D:$D,$A$1)*IF($A7="CH4",About!$D$58,IF($A7="N2O",About!$D$59,1))</f>
        <v>0.97161621195119996</v>
      </c>
      <c r="I7">
        <f>SUMIFS('EPA Export Aggregation'!L:L,'EPA Export Aggregation'!$A:$A,$B7,'EPA Export Aggregation'!$D:$D,$A$1)*IF($A7="CH4",About!$D$58,IF($A7="N2O",About!$D$59,1))</f>
        <v>1.0742095204616</v>
      </c>
      <c r="J7">
        <f>SUMIFS('EPA Export Aggregation'!M:M,'EPA Export Aggregation'!$A:$A,$B7,'EPA Export Aggregation'!$D:$D,$A$1)*IF($A7="CH4",About!$D$58,IF($A7="N2O",About!$D$59,1))</f>
        <v>1.1000520870093</v>
      </c>
      <c r="K7">
        <f>SUMIFS('EPA Export Aggregation'!N:N,'EPA Export Aggregation'!$A:$A,$B7,'EPA Export Aggregation'!$D:$D,$A$1)*IF($A7="CH4",About!$D$58,IF($A7="N2O",About!$D$59,1))</f>
        <v>1.0751810731752001</v>
      </c>
      <c r="L7">
        <f>SUMIFS('EPA Export Aggregation'!O:O,'EPA Export Aggregation'!$A:$A,$B7,'EPA Export Aggregation'!$D:$D,$A$1)*IF($A7="CH4",About!$D$58,IF($A7="N2O",About!$D$59,1))</f>
        <v>1.3298022033217001</v>
      </c>
      <c r="M7">
        <f>SUMIFS('EPA Export Aggregation'!P:P,'EPA Export Aggregation'!$A:$A,$B7,'EPA Export Aggregation'!$D:$D,$A$1)*IF($A7="CH4",About!$D$58,IF($A7="N2O",About!$D$59,1))</f>
        <v>1.5058230166205</v>
      </c>
      <c r="N7">
        <f>SUMIFS('EPA Export Aggregation'!Q:Q,'EPA Export Aggregation'!$A:$A,$B7,'EPA Export Aggregation'!$D:$D,$A$1)*IF($A7="CH4",About!$D$58,IF($A7="N2O",About!$D$59,1))</f>
        <v>1.4363680228272</v>
      </c>
      <c r="O7">
        <f>SUMIFS('EPA Export Aggregation'!R:R,'EPA Export Aggregation'!$A:$A,$B7,'EPA Export Aggregation'!$D:$D,$A$1)*IF($A7="CH4",About!$D$58,IF($A7="N2O",About!$D$59,1))</f>
        <v>1.4140667073235</v>
      </c>
      <c r="P7">
        <f>SUMIFS('EPA Export Aggregation'!S:S,'EPA Export Aggregation'!$A:$A,$B7,'EPA Export Aggregation'!$D:$D,$A$1)*IF($A7="CH4",About!$D$58,IF($A7="N2O",About!$D$59,1))</f>
        <v>1.3013595021452</v>
      </c>
      <c r="Q7">
        <f>SUMIFS('EPA Export Aggregation'!T:T,'EPA Export Aggregation'!$A:$A,$B7,'EPA Export Aggregation'!$D:$D,$A$1)*IF($A7="CH4",About!$D$58,IF($A7="N2O",About!$D$59,1))</f>
        <v>1.5590624563477</v>
      </c>
      <c r="R7">
        <f>SUMIFS('EPA Export Aggregation'!U:U,'EPA Export Aggregation'!$A:$A,$B7,'EPA Export Aggregation'!$D:$D,$A$1)*IF($A7="CH4",About!$D$58,IF($A7="N2O",About!$D$59,1))</f>
        <v>1.5438472432160999</v>
      </c>
      <c r="S7">
        <f>SUMIFS('EPA Export Aggregation'!V:V,'EPA Export Aggregation'!$A:$A,$B7,'EPA Export Aggregation'!$D:$D,$A$1)*IF($A7="CH4",About!$D$58,IF($A7="N2O",About!$D$59,1))</f>
        <v>1.6244545584936001</v>
      </c>
      <c r="T7">
        <f>SUMIFS('EPA Export Aggregation'!W:W,'EPA Export Aggregation'!$A:$A,$B7,'EPA Export Aggregation'!$D:$D,$A$1)*IF($A7="CH4",About!$D$58,IF($A7="N2O",About!$D$59,1))</f>
        <v>1.5948877816678</v>
      </c>
      <c r="U7">
        <f>SUMIFS('EPA Export Aggregation'!X:X,'EPA Export Aggregation'!$A:$A,$B7,'EPA Export Aggregation'!$D:$D,$A$1)*IF($A7="CH4",About!$D$58,IF($A7="N2O",About!$D$59,1))</f>
        <v>1.8118090772875</v>
      </c>
      <c r="V7">
        <f>SUMIFS('EPA Export Aggregation'!Y:Y,'EPA Export Aggregation'!$A:$A,$B7,'EPA Export Aggregation'!$D:$D,$A$1)*IF($A7="CH4",About!$D$58,IF($A7="N2O",About!$D$59,1))</f>
        <v>1.7140778076247001</v>
      </c>
      <c r="W7">
        <f>SUMIFS('EPA Export Aggregation'!Z:Z,'EPA Export Aggregation'!$A:$A,$B7,'EPA Export Aggregation'!$D:$D,$A$1)*IF($A7="CH4",About!$D$58,IF($A7="N2O",About!$D$59,1))</f>
        <v>1.6146055528459999</v>
      </c>
      <c r="X7">
        <f>SUMIFS('EPA Export Aggregation'!AA:AA,'EPA Export Aggregation'!$A:$A,$B7,'EPA Export Aggregation'!$D:$D,$A$1)*IF($A7="CH4",About!$D$58,IF($A7="N2O",About!$D$59,1))</f>
        <v>1.771210194839</v>
      </c>
      <c r="Y7">
        <f>SUMIFS('EPA Export Aggregation'!AB:AB,'EPA Export Aggregation'!$A:$A,$B7,'EPA Export Aggregation'!$D:$D,$A$1)*IF($A7="CH4",About!$D$58,IF($A7="N2O",About!$D$59,1))</f>
        <v>1.5465880334407001</v>
      </c>
      <c r="Z7">
        <f>SUMIFS('EPA Export Aggregation'!AC:AC,'EPA Export Aggregation'!$A:$A,$B7,'EPA Export Aggregation'!$D:$D,$A$1)*IF($A7="CH4",About!$D$58,IF($A7="N2O",About!$D$59,1))</f>
        <v>1.8447324913834</v>
      </c>
      <c r="AA7">
        <f>SUMIFS('EPA Export Aggregation'!AD:AD,'EPA Export Aggregation'!$A:$A,$B7,'EPA Export Aggregation'!$D:$D,$A$1)*IF($A7="CH4",About!$D$58,IF($A7="N2O",About!$D$59,1))</f>
        <v>1.6010086034805</v>
      </c>
      <c r="AB7">
        <f>SUMIFS('EPA Export Aggregation'!AE:AE,'EPA Export Aggregation'!$A:$A,$B7,'EPA Export Aggregation'!$D:$D,$A$1)*IF($A7="CH4",About!$D$58,IF($A7="N2O",About!$D$59,1))</f>
        <v>1.5256107001682999</v>
      </c>
      <c r="AC7">
        <f>SUMIFS('EPA Export Aggregation'!AF:AF,'EPA Export Aggregation'!$A:$A,$B7,'EPA Export Aggregation'!$D:$D,$A$1)*IF($A7="CH4",About!$D$58,IF($A7="N2O",About!$D$59,1))</f>
        <v>1.6215263057306</v>
      </c>
      <c r="AD7">
        <f>SUMIFS('EPA Export Aggregation'!AG:AG,'EPA Export Aggregation'!$A:$A,$B7,'EPA Export Aggregation'!$D:$D,$A$1)*IF($A7="CH4",About!$D$58,IF($A7="N2O",About!$D$59,1))</f>
        <v>1.8895490678897</v>
      </c>
      <c r="AE7">
        <f>SUMIFS('EPA Export Aggregation'!AH:AH,'EPA Export Aggregation'!$A:$A,$B7,'EPA Export Aggregation'!$D:$D,$A$1)*IF($A7="CH4",About!$D$58,IF($A7="N2O",About!$D$59,1))</f>
        <v>1.7849242815049999</v>
      </c>
      <c r="AF7">
        <f>SUMIFS('EPA Export Aggregation'!AI:AI,'EPA Export Aggregation'!$A:$A,$B7,'EPA Export Aggregation'!$D:$D,$A$1)*IF($A7="CH4",About!$D$58,IF($A7="N2O",About!$D$59,1))</f>
        <v>2.0405117831130002</v>
      </c>
      <c r="AG7">
        <f>SUMIFS('EPA Export Aggregation'!AJ:AJ,'EPA Export Aggregation'!$A:$A,$B7,'EPA Export Aggregation'!$D:$D,$A$1)*IF($A7="CH4",About!$D$58,IF($A7="N2O",About!$D$59,1))</f>
        <v>1.9623398853761</v>
      </c>
      <c r="AH7">
        <f>SUMIFS('EPA Export Aggregation'!AK:AK,'EPA Export Aggregation'!$A:$A,$B7,'EPA Export Aggregation'!$D:$D,$A$1)*IF($A7="CH4",About!$D$58,IF($A7="N2O",About!$D$59,1))</f>
        <v>2.0039363477349998</v>
      </c>
    </row>
    <row r="8" spans="1:34" x14ac:dyDescent="0.25">
      <c r="A8" s="119" t="s">
        <v>479</v>
      </c>
      <c r="B8" s="120" t="s">
        <v>1960</v>
      </c>
      <c r="C8">
        <f>SUMIFS('EPA Export Aggregation'!F:F,'EPA Export Aggregation'!$A:$A,$B8,'EPA Export Aggregation'!$D:$D,$A$1)*IF($A8="CH4",About!$D$58,IF($A8="N2O",About!$D$59,1))</f>
        <v>0.82761056542309996</v>
      </c>
      <c r="D8">
        <f>SUMIFS('EPA Export Aggregation'!G:G,'EPA Export Aggregation'!$A:$A,$B8,'EPA Export Aggregation'!$D:$D,$A$1)*IF($A8="CH4",About!$D$58,IF($A8="N2O",About!$D$59,1))</f>
        <v>1.0741951760359001</v>
      </c>
      <c r="E8">
        <f>SUMIFS('EPA Export Aggregation'!H:H,'EPA Export Aggregation'!$A:$A,$B8,'EPA Export Aggregation'!$D:$D,$A$1)*IF($A8="CH4",About!$D$58,IF($A8="N2O",About!$D$59,1))</f>
        <v>0.89949544126879999</v>
      </c>
      <c r="F8">
        <f>SUMIFS('EPA Export Aggregation'!I:I,'EPA Export Aggregation'!$A:$A,$B8,'EPA Export Aggregation'!$D:$D,$A$1)*IF($A8="CH4",About!$D$58,IF($A8="N2O",About!$D$59,1))</f>
        <v>0.83967626758489999</v>
      </c>
      <c r="G8">
        <f>SUMIFS('EPA Export Aggregation'!J:J,'EPA Export Aggregation'!$A:$A,$B8,'EPA Export Aggregation'!$D:$D,$A$1)*IF($A8="CH4",About!$D$58,IF($A8="N2O",About!$D$59,1))</f>
        <v>0.81940605015099999</v>
      </c>
      <c r="H8">
        <f>SUMIFS('EPA Export Aggregation'!K:K,'EPA Export Aggregation'!$A:$A,$B8,'EPA Export Aggregation'!$D:$D,$A$1)*IF($A8="CH4",About!$D$58,IF($A8="N2O",About!$D$59,1))</f>
        <v>0.84340844488779998</v>
      </c>
      <c r="I8">
        <f>SUMIFS('EPA Export Aggregation'!L:L,'EPA Export Aggregation'!$A:$A,$B8,'EPA Export Aggregation'!$D:$D,$A$1)*IF($A8="CH4",About!$D$58,IF($A8="N2O",About!$D$59,1))</f>
        <v>0.99523632398640005</v>
      </c>
      <c r="J8">
        <f>SUMIFS('EPA Export Aggregation'!M:M,'EPA Export Aggregation'!$A:$A,$B8,'EPA Export Aggregation'!$D:$D,$A$1)*IF($A8="CH4",About!$D$58,IF($A8="N2O",About!$D$59,1))</f>
        <v>0.87334650449189999</v>
      </c>
      <c r="K8">
        <f>SUMIFS('EPA Export Aggregation'!N:N,'EPA Export Aggregation'!$A:$A,$B8,'EPA Export Aggregation'!$D:$D,$A$1)*IF($A8="CH4",About!$D$58,IF($A8="N2O",About!$D$59,1))</f>
        <v>0.92314760591489997</v>
      </c>
      <c r="L8">
        <f>SUMIFS('EPA Export Aggregation'!O:O,'EPA Export Aggregation'!$A:$A,$B8,'EPA Export Aggregation'!$D:$D,$A$1)*IF($A8="CH4",About!$D$58,IF($A8="N2O",About!$D$59,1))</f>
        <v>1.0526532861027</v>
      </c>
      <c r="M8">
        <f>SUMIFS('EPA Export Aggregation'!P:P,'EPA Export Aggregation'!$A:$A,$B8,'EPA Export Aggregation'!$D:$D,$A$1)*IF($A8="CH4",About!$D$58,IF($A8="N2O",About!$D$59,1))</f>
        <v>1.0651125046244001</v>
      </c>
      <c r="N8">
        <f>SUMIFS('EPA Export Aggregation'!Q:Q,'EPA Export Aggregation'!$A:$A,$B8,'EPA Export Aggregation'!$D:$D,$A$1)*IF($A8="CH4",About!$D$58,IF($A8="N2O",About!$D$59,1))</f>
        <v>1.0346961870541</v>
      </c>
      <c r="O8">
        <f>SUMIFS('EPA Export Aggregation'!R:R,'EPA Export Aggregation'!$A:$A,$B8,'EPA Export Aggregation'!$D:$D,$A$1)*IF($A8="CH4",About!$D$58,IF($A8="N2O",About!$D$59,1))</f>
        <v>0.97779041908270004</v>
      </c>
      <c r="P8">
        <f>SUMIFS('EPA Export Aggregation'!S:S,'EPA Export Aggregation'!$A:$A,$B8,'EPA Export Aggregation'!$D:$D,$A$1)*IF($A8="CH4",About!$D$58,IF($A8="N2O",About!$D$59,1))</f>
        <v>0.86260215831620002</v>
      </c>
      <c r="Q8">
        <f>SUMIFS('EPA Export Aggregation'!T:T,'EPA Export Aggregation'!$A:$A,$B8,'EPA Export Aggregation'!$D:$D,$A$1)*IF($A8="CH4",About!$D$58,IF($A8="N2O",About!$D$59,1))</f>
        <v>0.9765828288899</v>
      </c>
      <c r="R8">
        <f>SUMIFS('EPA Export Aggregation'!U:U,'EPA Export Aggregation'!$A:$A,$B8,'EPA Export Aggregation'!$D:$D,$A$1)*IF($A8="CH4",About!$D$58,IF($A8="N2O",About!$D$59,1))</f>
        <v>0.99203517907649996</v>
      </c>
      <c r="S8">
        <f>SUMIFS('EPA Export Aggregation'!V:V,'EPA Export Aggregation'!$A:$A,$B8,'EPA Export Aggregation'!$D:$D,$A$1)*IF($A8="CH4",About!$D$58,IF($A8="N2O",About!$D$59,1))</f>
        <v>1.0237660134119999</v>
      </c>
      <c r="T8">
        <f>SUMIFS('EPA Export Aggregation'!W:W,'EPA Export Aggregation'!$A:$A,$B8,'EPA Export Aggregation'!$D:$D,$A$1)*IF($A8="CH4",About!$D$58,IF($A8="N2O",About!$D$59,1))</f>
        <v>1.0712667558413</v>
      </c>
      <c r="U8">
        <f>SUMIFS('EPA Export Aggregation'!X:X,'EPA Export Aggregation'!$A:$A,$B8,'EPA Export Aggregation'!$D:$D,$A$1)*IF($A8="CH4",About!$D$58,IF($A8="N2O",About!$D$59,1))</f>
        <v>1.1582164315004</v>
      </c>
      <c r="V8">
        <f>SUMIFS('EPA Export Aggregation'!Y:Y,'EPA Export Aggregation'!$A:$A,$B8,'EPA Export Aggregation'!$D:$D,$A$1)*IF($A8="CH4",About!$D$58,IF($A8="N2O",About!$D$59,1))</f>
        <v>1.0580335592076</v>
      </c>
      <c r="W8">
        <f>SUMIFS('EPA Export Aggregation'!Z:Z,'EPA Export Aggregation'!$A:$A,$B8,'EPA Export Aggregation'!$D:$D,$A$1)*IF($A8="CH4",About!$D$58,IF($A8="N2O",About!$D$59,1))</f>
        <v>1.0774196568193</v>
      </c>
      <c r="X8">
        <f>SUMIFS('EPA Export Aggregation'!AA:AA,'EPA Export Aggregation'!$A:$A,$B8,'EPA Export Aggregation'!$D:$D,$A$1)*IF($A8="CH4",About!$D$58,IF($A8="N2O",About!$D$59,1))</f>
        <v>1.1827108425785</v>
      </c>
      <c r="Y8">
        <f>SUMIFS('EPA Export Aggregation'!AB:AB,'EPA Export Aggregation'!$A:$A,$B8,'EPA Export Aggregation'!$D:$D,$A$1)*IF($A8="CH4",About!$D$58,IF($A8="N2O",About!$D$59,1))</f>
        <v>1.1264029632393</v>
      </c>
      <c r="Z8">
        <f>SUMIFS('EPA Export Aggregation'!AC:AC,'EPA Export Aggregation'!$A:$A,$B8,'EPA Export Aggregation'!$D:$D,$A$1)*IF($A8="CH4",About!$D$58,IF($A8="N2O",About!$D$59,1))</f>
        <v>1.2634666409494999</v>
      </c>
      <c r="AA8">
        <f>SUMIFS('EPA Export Aggregation'!AD:AD,'EPA Export Aggregation'!$A:$A,$B8,'EPA Export Aggregation'!$D:$D,$A$1)*IF($A8="CH4",About!$D$58,IF($A8="N2O",About!$D$59,1))</f>
        <v>1.1649150767476</v>
      </c>
      <c r="AB8">
        <f>SUMIFS('EPA Export Aggregation'!AE:AE,'EPA Export Aggregation'!$A:$A,$B8,'EPA Export Aggregation'!$D:$D,$A$1)*IF($A8="CH4",About!$D$58,IF($A8="N2O",About!$D$59,1))</f>
        <v>1.276865740049</v>
      </c>
      <c r="AC8">
        <f>SUMIFS('EPA Export Aggregation'!AF:AF,'EPA Export Aggregation'!$A:$A,$B8,'EPA Export Aggregation'!$D:$D,$A$1)*IF($A8="CH4",About!$D$58,IF($A8="N2O",About!$D$59,1))</f>
        <v>1.3437815498851</v>
      </c>
      <c r="AD8">
        <f>SUMIFS('EPA Export Aggregation'!AG:AG,'EPA Export Aggregation'!$A:$A,$B8,'EPA Export Aggregation'!$D:$D,$A$1)*IF($A8="CH4",About!$D$58,IF($A8="N2O",About!$D$59,1))</f>
        <v>1.4199870983714999</v>
      </c>
      <c r="AE8">
        <f>SUMIFS('EPA Export Aggregation'!AH:AH,'EPA Export Aggregation'!$A:$A,$B8,'EPA Export Aggregation'!$D:$D,$A$1)*IF($A8="CH4",About!$D$58,IF($A8="N2O",About!$D$59,1))</f>
        <v>1.3823194822086999</v>
      </c>
      <c r="AF8">
        <f>SUMIFS('EPA Export Aggregation'!AI:AI,'EPA Export Aggregation'!$A:$A,$B8,'EPA Export Aggregation'!$D:$D,$A$1)*IF($A8="CH4",About!$D$58,IF($A8="N2O",About!$D$59,1))</f>
        <v>1.5394979175051999</v>
      </c>
      <c r="AG8">
        <f>SUMIFS('EPA Export Aggregation'!AJ:AJ,'EPA Export Aggregation'!$A:$A,$B8,'EPA Export Aggregation'!$D:$D,$A$1)*IF($A8="CH4",About!$D$58,IF($A8="N2O",About!$D$59,1))</f>
        <v>1.5159426725902001</v>
      </c>
      <c r="AH8">
        <f>SUMIFS('EPA Export Aggregation'!AK:AK,'EPA Export Aggregation'!$A:$A,$B8,'EPA Export Aggregation'!$D:$D,$A$1)*IF($A8="CH4",About!$D$58,IF($A8="N2O",About!$D$59,1))</f>
        <v>1.404466836588</v>
      </c>
    </row>
    <row r="9" spans="1:34" x14ac:dyDescent="0.25">
      <c r="A9" s="119" t="s">
        <v>479</v>
      </c>
      <c r="B9" s="120" t="s">
        <v>1961</v>
      </c>
      <c r="C9">
        <f>SUMIFS('EPA Export Aggregation'!F:F,'EPA Export Aggregation'!$A:$A,$B9,'EPA Export Aggregation'!$D:$D,$A$1)*IF($A9="CH4",About!$D$58,IF($A9="N2O",About!$D$59,1))</f>
        <v>9.6962238778599996E-2</v>
      </c>
      <c r="D9">
        <f>SUMIFS('EPA Export Aggregation'!G:G,'EPA Export Aggregation'!$A:$A,$B9,'EPA Export Aggregation'!$D:$D,$A$1)*IF($A9="CH4",About!$D$58,IF($A9="N2O",About!$D$59,1))</f>
        <v>0.1047406888873</v>
      </c>
      <c r="E9">
        <f>SUMIFS('EPA Export Aggregation'!H:H,'EPA Export Aggregation'!$A:$A,$B9,'EPA Export Aggregation'!$D:$D,$A$1)*IF($A9="CH4",About!$D$58,IF($A9="N2O",About!$D$59,1))</f>
        <v>0.1016308998308</v>
      </c>
      <c r="F9">
        <f>SUMIFS('EPA Export Aggregation'!I:I,'EPA Export Aggregation'!$A:$A,$B9,'EPA Export Aggregation'!$D:$D,$A$1)*IF($A9="CH4",About!$D$58,IF($A9="N2O",About!$D$59,1))</f>
        <v>9.9590365157700006E-2</v>
      </c>
      <c r="G9">
        <f>SUMIFS('EPA Export Aggregation'!J:J,'EPA Export Aggregation'!$A:$A,$B9,'EPA Export Aggregation'!$D:$D,$A$1)*IF($A9="CH4",About!$D$58,IF($A9="N2O",About!$D$59,1))</f>
        <v>0.10282993247780001</v>
      </c>
      <c r="H9">
        <f>SUMIFS('EPA Export Aggregation'!K:K,'EPA Export Aggregation'!$A:$A,$B9,'EPA Export Aggregation'!$D:$D,$A$1)*IF($A9="CH4",About!$D$58,IF($A9="N2O",About!$D$59,1))</f>
        <v>0.1056519747941</v>
      </c>
      <c r="I9">
        <f>SUMIFS('EPA Export Aggregation'!L:L,'EPA Export Aggregation'!$A:$A,$B9,'EPA Export Aggregation'!$D:$D,$A$1)*IF($A9="CH4",About!$D$58,IF($A9="N2O",About!$D$59,1))</f>
        <v>0.234826034761</v>
      </c>
      <c r="J9">
        <f>SUMIFS('EPA Export Aggregation'!M:M,'EPA Export Aggregation'!$A:$A,$B9,'EPA Export Aggregation'!$D:$D,$A$1)*IF($A9="CH4",About!$D$58,IF($A9="N2O",About!$D$59,1))</f>
        <v>8.9923974291999997E-2</v>
      </c>
      <c r="K9">
        <f>SUMIFS('EPA Export Aggregation'!N:N,'EPA Export Aggregation'!$A:$A,$B9,'EPA Export Aggregation'!$D:$D,$A$1)*IF($A9="CH4",About!$D$58,IF($A9="N2O",About!$D$59,1))</f>
        <v>0.10899189700130001</v>
      </c>
      <c r="L9">
        <f>SUMIFS('EPA Export Aggregation'!O:O,'EPA Export Aggregation'!$A:$A,$B9,'EPA Export Aggregation'!$D:$D,$A$1)*IF($A9="CH4",About!$D$58,IF($A9="N2O",About!$D$59,1))</f>
        <v>0.10109558173700001</v>
      </c>
      <c r="M9">
        <f>SUMIFS('EPA Export Aggregation'!P:P,'EPA Export Aggregation'!$A:$A,$B9,'EPA Export Aggregation'!$D:$D,$A$1)*IF($A9="CH4",About!$D$58,IF($A9="N2O",About!$D$59,1))</f>
        <v>0.1124211505987</v>
      </c>
      <c r="N9">
        <f>SUMIFS('EPA Export Aggregation'!Q:Q,'EPA Export Aggregation'!$A:$A,$B9,'EPA Export Aggregation'!$D:$D,$A$1)*IF($A9="CH4",About!$D$58,IF($A9="N2O",About!$D$59,1))</f>
        <v>9.0273548408099993E-2</v>
      </c>
      <c r="O9">
        <f>SUMIFS('EPA Export Aggregation'!R:R,'EPA Export Aggregation'!$A:$A,$B9,'EPA Export Aggregation'!$D:$D,$A$1)*IF($A9="CH4",About!$D$58,IF($A9="N2O",About!$D$59,1))</f>
        <v>8.7277281907199994E-2</v>
      </c>
      <c r="P9">
        <f>SUMIFS('EPA Export Aggregation'!S:S,'EPA Export Aggregation'!$A:$A,$B9,'EPA Export Aggregation'!$D:$D,$A$1)*IF($A9="CH4",About!$D$58,IF($A9="N2O",About!$D$59,1))</f>
        <v>8.2463760149599996E-2</v>
      </c>
      <c r="Q9">
        <f>SUMIFS('EPA Export Aggregation'!T:T,'EPA Export Aggregation'!$A:$A,$B9,'EPA Export Aggregation'!$D:$D,$A$1)*IF($A9="CH4",About!$D$58,IF($A9="N2O",About!$D$59,1))</f>
        <v>8.4638991889600002E-2</v>
      </c>
      <c r="R9">
        <f>SUMIFS('EPA Export Aggregation'!U:U,'EPA Export Aggregation'!$A:$A,$B9,'EPA Export Aggregation'!$D:$D,$A$1)*IF($A9="CH4",About!$D$58,IF($A9="N2O",About!$D$59,1))</f>
        <v>0.1008104393756</v>
      </c>
      <c r="S9">
        <f>SUMIFS('EPA Export Aggregation'!V:V,'EPA Export Aggregation'!$A:$A,$B9,'EPA Export Aggregation'!$D:$D,$A$1)*IF($A9="CH4",About!$D$58,IF($A9="N2O",About!$D$59,1))</f>
        <v>0.1004735368542</v>
      </c>
      <c r="T9">
        <f>SUMIFS('EPA Export Aggregation'!W:W,'EPA Export Aggregation'!$A:$A,$B9,'EPA Export Aggregation'!$D:$D,$A$1)*IF($A9="CH4",About!$D$58,IF($A9="N2O",About!$D$59,1))</f>
        <v>0.10413218838710001</v>
      </c>
      <c r="U9">
        <f>SUMIFS('EPA Export Aggregation'!X:X,'EPA Export Aggregation'!$A:$A,$B9,'EPA Export Aggregation'!$D:$D,$A$1)*IF($A9="CH4",About!$D$58,IF($A9="N2O",About!$D$59,1))</f>
        <v>8.6601771761899995E-2</v>
      </c>
      <c r="V9">
        <f>SUMIFS('EPA Export Aggregation'!Y:Y,'EPA Export Aggregation'!$A:$A,$B9,'EPA Export Aggregation'!$D:$D,$A$1)*IF($A9="CH4",About!$D$58,IF($A9="N2O",About!$D$59,1))</f>
        <v>6.9184828595399997E-2</v>
      </c>
      <c r="W9">
        <f>SUMIFS('EPA Export Aggregation'!Z:Z,'EPA Export Aggregation'!$A:$A,$B9,'EPA Export Aggregation'!$D:$D,$A$1)*IF($A9="CH4",About!$D$58,IF($A9="N2O",About!$D$59,1))</f>
        <v>0.10620782785000001</v>
      </c>
      <c r="X9">
        <f>SUMIFS('EPA Export Aggregation'!AA:AA,'EPA Export Aggregation'!$A:$A,$B9,'EPA Export Aggregation'!$D:$D,$A$1)*IF($A9="CH4",About!$D$58,IF($A9="N2O",About!$D$59,1))</f>
        <v>0.1091568211384</v>
      </c>
      <c r="Y9">
        <f>SUMIFS('EPA Export Aggregation'!AB:AB,'EPA Export Aggregation'!$A:$A,$B9,'EPA Export Aggregation'!$D:$D,$A$1)*IF($A9="CH4",About!$D$58,IF($A9="N2O",About!$D$59,1))</f>
        <v>9.4491680835899997E-2</v>
      </c>
      <c r="Z9">
        <f>SUMIFS('EPA Export Aggregation'!AC:AC,'EPA Export Aggregation'!$A:$A,$B9,'EPA Export Aggregation'!$D:$D,$A$1)*IF($A9="CH4",About!$D$58,IF($A9="N2O",About!$D$59,1))</f>
        <v>0.102180425231</v>
      </c>
      <c r="AA9">
        <f>SUMIFS('EPA Export Aggregation'!AD:AD,'EPA Export Aggregation'!$A:$A,$B9,'EPA Export Aggregation'!$D:$D,$A$1)*IF($A9="CH4",About!$D$58,IF($A9="N2O",About!$D$59,1))</f>
        <v>0.1058305566286</v>
      </c>
      <c r="AB9">
        <f>SUMIFS('EPA Export Aggregation'!AE:AE,'EPA Export Aggregation'!$A:$A,$B9,'EPA Export Aggregation'!$D:$D,$A$1)*IF($A9="CH4",About!$D$58,IF($A9="N2O",About!$D$59,1))</f>
        <v>0.11672483535350001</v>
      </c>
      <c r="AC9">
        <f>SUMIFS('EPA Export Aggregation'!AF:AF,'EPA Export Aggregation'!$A:$A,$B9,'EPA Export Aggregation'!$D:$D,$A$1)*IF($A9="CH4",About!$D$58,IF($A9="N2O",About!$D$59,1))</f>
        <v>0.1136377806163</v>
      </c>
      <c r="AD9">
        <f>SUMIFS('EPA Export Aggregation'!AG:AG,'EPA Export Aggregation'!$A:$A,$B9,'EPA Export Aggregation'!$D:$D,$A$1)*IF($A9="CH4",About!$D$58,IF($A9="N2O",About!$D$59,1))</f>
        <v>0.10450949120480001</v>
      </c>
      <c r="AE9">
        <f>SUMIFS('EPA Export Aggregation'!AH:AH,'EPA Export Aggregation'!$A:$A,$B9,'EPA Export Aggregation'!$D:$D,$A$1)*IF($A9="CH4",About!$D$58,IF($A9="N2O",About!$D$59,1))</f>
        <v>0.1073071767584</v>
      </c>
      <c r="AF9">
        <f>SUMIFS('EPA Export Aggregation'!AI:AI,'EPA Export Aggregation'!$A:$A,$B9,'EPA Export Aggregation'!$D:$D,$A$1)*IF($A9="CH4",About!$D$58,IF($A9="N2O",About!$D$59,1))</f>
        <v>0.1007327844853</v>
      </c>
      <c r="AG9">
        <f>SUMIFS('EPA Export Aggregation'!AJ:AJ,'EPA Export Aggregation'!$A:$A,$B9,'EPA Export Aggregation'!$D:$D,$A$1)*IF($A9="CH4",About!$D$58,IF($A9="N2O",About!$D$59,1))</f>
        <v>0.1041520429692</v>
      </c>
      <c r="AH9">
        <f>SUMIFS('EPA Export Aggregation'!AK:AK,'EPA Export Aggregation'!$A:$A,$B9,'EPA Export Aggregation'!$D:$D,$A$1)*IF($A9="CH4",About!$D$58,IF($A9="N2O",About!$D$59,1))</f>
        <v>0.1062608853792</v>
      </c>
    </row>
    <row r="10" spans="1:34" x14ac:dyDescent="0.25">
      <c r="A10" s="119" t="s">
        <v>479</v>
      </c>
      <c r="B10" s="120" t="s">
        <v>1962</v>
      </c>
      <c r="C10">
        <f>SUMIFS('EPA Export Aggregation'!F:F,'EPA Export Aggregation'!$A:$A,$B10,'EPA Export Aggregation'!$D:$D,$A$1)*IF($A10="CH4",About!$D$58,IF($A10="N2O",About!$D$59,1))</f>
        <v>1.1951965522000001E-3</v>
      </c>
      <c r="D10">
        <f>SUMIFS('EPA Export Aggregation'!G:G,'EPA Export Aggregation'!$A:$A,$B10,'EPA Export Aggregation'!$D:$D,$A$1)*IF($A10="CH4",About!$D$58,IF($A10="N2O",About!$D$59,1))</f>
        <v>1.2096129551999999E-3</v>
      </c>
      <c r="E10">
        <f>SUMIFS('EPA Export Aggregation'!H:H,'EPA Export Aggregation'!$A:$A,$B10,'EPA Export Aggregation'!$D:$D,$A$1)*IF($A10="CH4",About!$D$58,IF($A10="N2O",About!$D$59,1))</f>
        <v>1.2062464431000001E-3</v>
      </c>
      <c r="F10">
        <f>SUMIFS('EPA Export Aggregation'!I:I,'EPA Export Aggregation'!$A:$A,$B10,'EPA Export Aggregation'!$D:$D,$A$1)*IF($A10="CH4",About!$D$58,IF($A10="N2O",About!$D$59,1))</f>
        <v>1.1963825209E-3</v>
      </c>
      <c r="G10">
        <f>SUMIFS('EPA Export Aggregation'!J:J,'EPA Export Aggregation'!$A:$A,$B10,'EPA Export Aggregation'!$D:$D,$A$1)*IF($A10="CH4",About!$D$58,IF($A10="N2O",About!$D$59,1))</f>
        <v>1.1938261191000001E-3</v>
      </c>
      <c r="H10">
        <f>SUMIFS('EPA Export Aggregation'!K:K,'EPA Export Aggregation'!$A:$A,$B10,'EPA Export Aggregation'!$D:$D,$A$1)*IF($A10="CH4",About!$D$58,IF($A10="N2O",About!$D$59,1))</f>
        <v>1.1685525953000001E-3</v>
      </c>
      <c r="I10">
        <f>SUMIFS('EPA Export Aggregation'!L:L,'EPA Export Aggregation'!$A:$A,$B10,'EPA Export Aggregation'!$D:$D,$A$1)*IF($A10="CH4",About!$D$58,IF($A10="N2O",About!$D$59,1))</f>
        <v>1.1437002963999999E-3</v>
      </c>
      <c r="J10">
        <f>SUMIFS('EPA Export Aggregation'!M:M,'EPA Export Aggregation'!$A:$A,$B10,'EPA Export Aggregation'!$D:$D,$A$1)*IF($A10="CH4",About!$D$58,IF($A10="N2O",About!$D$59,1))</f>
        <v>1.1315144133E-3</v>
      </c>
      <c r="K10">
        <f>SUMIFS('EPA Export Aggregation'!N:N,'EPA Export Aggregation'!$A:$A,$B10,'EPA Export Aggregation'!$D:$D,$A$1)*IF($A10="CH4",About!$D$58,IF($A10="N2O",About!$D$59,1))</f>
        <v>1.1177450203999999E-3</v>
      </c>
      <c r="L10">
        <f>SUMIFS('EPA Export Aggregation'!O:O,'EPA Export Aggregation'!$A:$A,$B10,'EPA Export Aggregation'!$D:$D,$A$1)*IF($A10="CH4",About!$D$58,IF($A10="N2O",About!$D$59,1))</f>
        <v>1.0907375131E-3</v>
      </c>
      <c r="M10">
        <f>SUMIFS('EPA Export Aggregation'!P:P,'EPA Export Aggregation'!$A:$A,$B10,'EPA Export Aggregation'!$D:$D,$A$1)*IF($A10="CH4",About!$D$58,IF($A10="N2O",About!$D$59,1))</f>
        <v>1.0723666444000001E-3</v>
      </c>
      <c r="N10">
        <f>SUMIFS('EPA Export Aggregation'!Q:Q,'EPA Export Aggregation'!$A:$A,$B10,'EPA Export Aggregation'!$D:$D,$A$1)*IF($A10="CH4",About!$D$58,IF($A10="N2O",About!$D$59,1))</f>
        <v>1.0939741147000001E-3</v>
      </c>
      <c r="O10">
        <f>SUMIFS('EPA Export Aggregation'!R:R,'EPA Export Aggregation'!$A:$A,$B10,'EPA Export Aggregation'!$D:$D,$A$1)*IF($A10="CH4",About!$D$58,IF($A10="N2O",About!$D$59,1))</f>
        <v>1.0320586672000001E-3</v>
      </c>
      <c r="P10">
        <f>SUMIFS('EPA Export Aggregation'!S:S,'EPA Export Aggregation'!$A:$A,$B10,'EPA Export Aggregation'!$D:$D,$A$1)*IF($A10="CH4",About!$D$58,IF($A10="N2O",About!$D$59,1))</f>
        <v>1.0701412407E-3</v>
      </c>
      <c r="Q10">
        <f>SUMIFS('EPA Export Aggregation'!T:T,'EPA Export Aggregation'!$A:$A,$B10,'EPA Export Aggregation'!$D:$D,$A$1)*IF($A10="CH4",About!$D$58,IF($A10="N2O",About!$D$59,1))</f>
        <v>1.0485439792999999E-3</v>
      </c>
      <c r="R10">
        <f>SUMIFS('EPA Export Aggregation'!U:U,'EPA Export Aggregation'!$A:$A,$B10,'EPA Export Aggregation'!$D:$D,$A$1)*IF($A10="CH4",About!$D$58,IF($A10="N2O",About!$D$59,1))</f>
        <v>1.0737344908999999E-3</v>
      </c>
      <c r="S10">
        <f>SUMIFS('EPA Export Aggregation'!V:V,'EPA Export Aggregation'!$A:$A,$B10,'EPA Export Aggregation'!$D:$D,$A$1)*IF($A10="CH4",About!$D$58,IF($A10="N2O",About!$D$59,1))</f>
        <v>1.0668887139000001E-3</v>
      </c>
      <c r="T10">
        <f>SUMIFS('EPA Export Aggregation'!W:W,'EPA Export Aggregation'!$A:$A,$B10,'EPA Export Aggregation'!$D:$D,$A$1)*IF($A10="CH4",About!$D$58,IF($A10="N2O",About!$D$59,1))</f>
        <v>1.0143657604000001E-3</v>
      </c>
      <c r="U10">
        <f>SUMIFS('EPA Export Aggregation'!X:X,'EPA Export Aggregation'!$A:$A,$B10,'EPA Export Aggregation'!$D:$D,$A$1)*IF($A10="CH4",About!$D$58,IF($A10="N2O",About!$D$59,1))</f>
        <v>1.1127212596999999E-3</v>
      </c>
      <c r="V10">
        <f>SUMIFS('EPA Export Aggregation'!Y:Y,'EPA Export Aggregation'!$A:$A,$B10,'EPA Export Aggregation'!$D:$D,$A$1)*IF($A10="CH4",About!$D$58,IF($A10="N2O",About!$D$59,1))</f>
        <v>1.1287792082000001E-3</v>
      </c>
      <c r="W10">
        <f>SUMIFS('EPA Export Aggregation'!Z:Z,'EPA Export Aggregation'!$A:$A,$B10,'EPA Export Aggregation'!$D:$D,$A$1)*IF($A10="CH4",About!$D$58,IF($A10="N2O",About!$D$59,1))</f>
        <v>1.1854118066E-3</v>
      </c>
      <c r="X10">
        <f>SUMIFS('EPA Export Aggregation'!AA:AA,'EPA Export Aggregation'!$A:$A,$B10,'EPA Export Aggregation'!$D:$D,$A$1)*IF($A10="CH4",About!$D$58,IF($A10="N2O",About!$D$59,1))</f>
        <v>1.1948645475000001E-3</v>
      </c>
      <c r="Y10">
        <f>SUMIFS('EPA Export Aggregation'!AB:AB,'EPA Export Aggregation'!$A:$A,$B10,'EPA Export Aggregation'!$D:$D,$A$1)*IF($A10="CH4",About!$D$58,IF($A10="N2O",About!$D$59,1))</f>
        <v>1.2442911858E-3</v>
      </c>
      <c r="Z10">
        <f>SUMIFS('EPA Export Aggregation'!AC:AC,'EPA Export Aggregation'!$A:$A,$B10,'EPA Export Aggregation'!$D:$D,$A$1)*IF($A10="CH4",About!$D$58,IF($A10="N2O",About!$D$59,1))</f>
        <v>1.2128102595E-3</v>
      </c>
      <c r="AA10">
        <f>SUMIFS('EPA Export Aggregation'!AD:AD,'EPA Export Aggregation'!$A:$A,$B10,'EPA Export Aggregation'!$D:$D,$A$1)*IF($A10="CH4",About!$D$58,IF($A10="N2O",About!$D$59,1))</f>
        <v>1.2410474027E-3</v>
      </c>
      <c r="AB10">
        <f>SUMIFS('EPA Export Aggregation'!AE:AE,'EPA Export Aggregation'!$A:$A,$B10,'EPA Export Aggregation'!$D:$D,$A$1)*IF($A10="CH4",About!$D$58,IF($A10="N2O",About!$D$59,1))</f>
        <v>2.0704073411E-3</v>
      </c>
      <c r="AC10">
        <f>SUMIFS('EPA Export Aggregation'!AF:AF,'EPA Export Aggregation'!$A:$A,$B10,'EPA Export Aggregation'!$D:$D,$A$1)*IF($A10="CH4",About!$D$58,IF($A10="N2O",About!$D$59,1))</f>
        <v>5.5202866748999997E-3</v>
      </c>
      <c r="AD10">
        <f>SUMIFS('EPA Export Aggregation'!AG:AG,'EPA Export Aggregation'!$A:$A,$B10,'EPA Export Aggregation'!$D:$D,$A$1)*IF($A10="CH4",About!$D$58,IF($A10="N2O",About!$D$59,1))</f>
        <v>5.6845451469E-3</v>
      </c>
      <c r="AE10">
        <f>SUMIFS('EPA Export Aggregation'!AH:AH,'EPA Export Aggregation'!$A:$A,$B10,'EPA Export Aggregation'!$D:$D,$A$1)*IF($A10="CH4",About!$D$58,IF($A10="N2O",About!$D$59,1))</f>
        <v>4.1364885481999999E-3</v>
      </c>
      <c r="AF10">
        <f>SUMIFS('EPA Export Aggregation'!AI:AI,'EPA Export Aggregation'!$A:$A,$B10,'EPA Export Aggregation'!$D:$D,$A$1)*IF($A10="CH4",About!$D$58,IF($A10="N2O",About!$D$59,1))</f>
        <v>7.0149323340000002E-3</v>
      </c>
      <c r="AG10">
        <f>SUMIFS('EPA Export Aggregation'!AJ:AJ,'EPA Export Aggregation'!$A:$A,$B10,'EPA Export Aggregation'!$D:$D,$A$1)*IF($A10="CH4",About!$D$58,IF($A10="N2O",About!$D$59,1))</f>
        <v>1.0386377238E-2</v>
      </c>
      <c r="AH10">
        <f>SUMIFS('EPA Export Aggregation'!AK:AK,'EPA Export Aggregation'!$A:$A,$B10,'EPA Export Aggregation'!$D:$D,$A$1)*IF($A10="CH4",About!$D$58,IF($A10="N2O",About!$D$59,1))</f>
        <v>5.4882004368000002E-3</v>
      </c>
    </row>
    <row r="11" spans="1:34" x14ac:dyDescent="0.25">
      <c r="A11" s="119" t="s">
        <v>479</v>
      </c>
      <c r="B11" s="120" t="s">
        <v>1963</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1964</v>
      </c>
      <c r="C12">
        <f>SUMIFS('EPA Export Aggregation'!F:F,'EPA Export Aggregation'!$A:$A,$B12,'EPA Export Aggregation'!$D:$D,$A$1)*IF($A12="CH4",About!$D$58,IF($A12="N2O",About!$D$59,1))</f>
        <v>0.29989386872200002</v>
      </c>
      <c r="D12">
        <f>SUMIFS('EPA Export Aggregation'!G:G,'EPA Export Aggregation'!$A:$A,$B12,'EPA Export Aggregation'!$D:$D,$A$1)*IF($A12="CH4",About!$D$58,IF($A12="N2O",About!$D$59,1))</f>
        <v>0.29799756930269999</v>
      </c>
      <c r="E12">
        <f>SUMIFS('EPA Export Aggregation'!H:H,'EPA Export Aggregation'!$A:$A,$B12,'EPA Export Aggregation'!$D:$D,$A$1)*IF($A12="CH4",About!$D$58,IF($A12="N2O",About!$D$59,1))</f>
        <v>0.30732195802590001</v>
      </c>
      <c r="F12">
        <f>SUMIFS('EPA Export Aggregation'!I:I,'EPA Export Aggregation'!$A:$A,$B12,'EPA Export Aggregation'!$D:$D,$A$1)*IF($A12="CH4",About!$D$58,IF($A12="N2O",About!$D$59,1))</f>
        <v>0.31776808909819998</v>
      </c>
      <c r="G12">
        <f>SUMIFS('EPA Export Aggregation'!J:J,'EPA Export Aggregation'!$A:$A,$B12,'EPA Export Aggregation'!$D:$D,$A$1)*IF($A12="CH4",About!$D$58,IF($A12="N2O",About!$D$59,1))</f>
        <v>0.33841007673110002</v>
      </c>
      <c r="H12">
        <f>SUMIFS('EPA Export Aggregation'!K:K,'EPA Export Aggregation'!$A:$A,$B12,'EPA Export Aggregation'!$D:$D,$A$1)*IF($A12="CH4",About!$D$58,IF($A12="N2O",About!$D$59,1))</f>
        <v>0.365579660759</v>
      </c>
      <c r="I12">
        <f>SUMIFS('EPA Export Aggregation'!L:L,'EPA Export Aggregation'!$A:$A,$B12,'EPA Export Aggregation'!$D:$D,$A$1)*IF($A12="CH4",About!$D$58,IF($A12="N2O",About!$D$59,1))</f>
        <v>0.38288545179420003</v>
      </c>
      <c r="J12">
        <f>SUMIFS('EPA Export Aggregation'!M:M,'EPA Export Aggregation'!$A:$A,$B12,'EPA Export Aggregation'!$D:$D,$A$1)*IF($A12="CH4",About!$D$58,IF($A12="N2O",About!$D$59,1))</f>
        <v>0.39611764503949998</v>
      </c>
      <c r="K12">
        <f>SUMIFS('EPA Export Aggregation'!N:N,'EPA Export Aggregation'!$A:$A,$B12,'EPA Export Aggregation'!$D:$D,$A$1)*IF($A12="CH4",About!$D$58,IF($A12="N2O",About!$D$59,1))</f>
        <v>0.39927252315349998</v>
      </c>
      <c r="L12">
        <f>SUMIFS('EPA Export Aggregation'!O:O,'EPA Export Aggregation'!$A:$A,$B12,'EPA Export Aggregation'!$D:$D,$A$1)*IF($A12="CH4",About!$D$58,IF($A12="N2O",About!$D$59,1))</f>
        <v>0.3836036786625</v>
      </c>
      <c r="M12">
        <f>SUMIFS('EPA Export Aggregation'!P:P,'EPA Export Aggregation'!$A:$A,$B12,'EPA Export Aggregation'!$D:$D,$A$1)*IF($A12="CH4",About!$D$58,IF($A12="N2O",About!$D$59,1))</f>
        <v>0.38261073080640001</v>
      </c>
      <c r="N12">
        <f>SUMIFS('EPA Export Aggregation'!Q:Q,'EPA Export Aggregation'!$A:$A,$B12,'EPA Export Aggregation'!$D:$D,$A$1)*IF($A12="CH4",About!$D$58,IF($A12="N2O",About!$D$59,1))</f>
        <v>0.38344598862090001</v>
      </c>
      <c r="O12">
        <f>SUMIFS('EPA Export Aggregation'!R:R,'EPA Export Aggregation'!$A:$A,$B12,'EPA Export Aggregation'!$D:$D,$A$1)*IF($A12="CH4",About!$D$58,IF($A12="N2O",About!$D$59,1))</f>
        <v>0.38397636724810003</v>
      </c>
      <c r="P12">
        <f>SUMIFS('EPA Export Aggregation'!S:S,'EPA Export Aggregation'!$A:$A,$B12,'EPA Export Aggregation'!$D:$D,$A$1)*IF($A12="CH4",About!$D$58,IF($A12="N2O",About!$D$59,1))</f>
        <v>0.41705098017190001</v>
      </c>
      <c r="Q12">
        <f>SUMIFS('EPA Export Aggregation'!T:T,'EPA Export Aggregation'!$A:$A,$B12,'EPA Export Aggregation'!$D:$D,$A$1)*IF($A12="CH4",About!$D$58,IF($A12="N2O",About!$D$59,1))</f>
        <v>0.29712705574569998</v>
      </c>
      <c r="R12">
        <f>SUMIFS('EPA Export Aggregation'!U:U,'EPA Export Aggregation'!$A:$A,$B12,'EPA Export Aggregation'!$D:$D,$A$1)*IF($A12="CH4",About!$D$58,IF($A12="N2O",About!$D$59,1))</f>
        <v>0.2847281792163</v>
      </c>
      <c r="S12">
        <f>SUMIFS('EPA Export Aggregation'!V:V,'EPA Export Aggregation'!$A:$A,$B12,'EPA Export Aggregation'!$D:$D,$A$1)*IF($A12="CH4",About!$D$58,IF($A12="N2O",About!$D$59,1))</f>
        <v>0.30913187540539999</v>
      </c>
      <c r="T12">
        <f>SUMIFS('EPA Export Aggregation'!W:W,'EPA Export Aggregation'!$A:$A,$B12,'EPA Export Aggregation'!$D:$D,$A$1)*IF($A12="CH4",About!$D$58,IF($A12="N2O",About!$D$59,1))</f>
        <v>0.13527853143410001</v>
      </c>
      <c r="U12">
        <f>SUMIFS('EPA Export Aggregation'!X:X,'EPA Export Aggregation'!$A:$A,$B12,'EPA Export Aggregation'!$D:$D,$A$1)*IF($A12="CH4",About!$D$58,IF($A12="N2O",About!$D$59,1))</f>
        <v>0.13246793368779999</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4.7591745486400001E-2</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1.0825793177E-2</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1965</v>
      </c>
      <c r="C13">
        <f>SUMIFS('EPA Export Aggregation'!F:F,'EPA Export Aggregation'!$A:$A,$B13,'EPA Export Aggregation'!$D:$D,$A$1)*IF($A13="CH4",About!$D$58,IF($A13="N2O",About!$D$59,1))</f>
        <v>0.2816384472922</v>
      </c>
      <c r="D13">
        <f>SUMIFS('EPA Export Aggregation'!G:G,'EPA Export Aggregation'!$A:$A,$B13,'EPA Export Aggregation'!$D:$D,$A$1)*IF($A13="CH4",About!$D$58,IF($A13="N2O",About!$D$59,1))</f>
        <v>0.2526843413007</v>
      </c>
      <c r="E13">
        <f>SUMIFS('EPA Export Aggregation'!H:H,'EPA Export Aggregation'!$A:$A,$B13,'EPA Export Aggregation'!$D:$D,$A$1)*IF($A13="CH4",About!$D$58,IF($A13="N2O",About!$D$59,1))</f>
        <v>0.24940384497250001</v>
      </c>
      <c r="F13">
        <f>SUMIFS('EPA Export Aggregation'!I:I,'EPA Export Aggregation'!$A:$A,$B13,'EPA Export Aggregation'!$D:$D,$A$1)*IF($A13="CH4",About!$D$58,IF($A13="N2O",About!$D$59,1))</f>
        <v>0.23136052587290001</v>
      </c>
      <c r="G13">
        <f>SUMIFS('EPA Export Aggregation'!J:J,'EPA Export Aggregation'!$A:$A,$B13,'EPA Export Aggregation'!$D:$D,$A$1)*IF($A13="CH4",About!$D$58,IF($A13="N2O",About!$D$59,1))</f>
        <v>0.2430874347053</v>
      </c>
      <c r="H13">
        <f>SUMIFS('EPA Export Aggregation'!K:K,'EPA Export Aggregation'!$A:$A,$B13,'EPA Export Aggregation'!$D:$D,$A$1)*IF($A13="CH4",About!$D$58,IF($A13="N2O",About!$D$59,1))</f>
        <v>0.32645187935199999</v>
      </c>
      <c r="I13">
        <f>SUMIFS('EPA Export Aggregation'!L:L,'EPA Export Aggregation'!$A:$A,$B13,'EPA Export Aggregation'!$D:$D,$A$1)*IF($A13="CH4",About!$D$58,IF($A13="N2O",About!$D$59,1))</f>
        <v>0.35209021264770002</v>
      </c>
      <c r="J13">
        <f>SUMIFS('EPA Export Aggregation'!M:M,'EPA Export Aggregation'!$A:$A,$B13,'EPA Export Aggregation'!$D:$D,$A$1)*IF($A13="CH4",About!$D$58,IF($A13="N2O",About!$D$59,1))</f>
        <v>0.33867524302910001</v>
      </c>
      <c r="K13">
        <f>SUMIFS('EPA Export Aggregation'!N:N,'EPA Export Aggregation'!$A:$A,$B13,'EPA Export Aggregation'!$D:$D,$A$1)*IF($A13="CH4",About!$D$58,IF($A13="N2O",About!$D$59,1))</f>
        <v>0.34399663592219998</v>
      </c>
      <c r="L13">
        <f>SUMIFS('EPA Export Aggregation'!O:O,'EPA Export Aggregation'!$A:$A,$B13,'EPA Export Aggregation'!$D:$D,$A$1)*IF($A13="CH4",About!$D$58,IF($A13="N2O",About!$D$59,1))</f>
        <v>0.37685955193679999</v>
      </c>
      <c r="M13">
        <f>SUMIFS('EPA Export Aggregation'!P:P,'EPA Export Aggregation'!$A:$A,$B13,'EPA Export Aggregation'!$D:$D,$A$1)*IF($A13="CH4",About!$D$58,IF($A13="N2O",About!$D$59,1))</f>
        <v>0.2502172628664</v>
      </c>
      <c r="N13">
        <f>SUMIFS('EPA Export Aggregation'!Q:Q,'EPA Export Aggregation'!$A:$A,$B13,'EPA Export Aggregation'!$D:$D,$A$1)*IF($A13="CH4",About!$D$58,IF($A13="N2O",About!$D$59,1))</f>
        <v>0.25821463779019999</v>
      </c>
      <c r="O13">
        <f>SUMIFS('EPA Export Aggregation'!R:R,'EPA Export Aggregation'!$A:$A,$B13,'EPA Export Aggregation'!$D:$D,$A$1)*IF($A13="CH4",About!$D$58,IF($A13="N2O",About!$D$59,1))</f>
        <v>0.26953141534230002</v>
      </c>
      <c r="P13">
        <f>SUMIFS('EPA Export Aggregation'!S:S,'EPA Export Aggregation'!$A:$A,$B13,'EPA Export Aggregation'!$D:$D,$A$1)*IF($A13="CH4",About!$D$58,IF($A13="N2O",About!$D$59,1))</f>
        <v>0.20765825790369999</v>
      </c>
      <c r="Q13">
        <f>SUMIFS('EPA Export Aggregation'!T:T,'EPA Export Aggregation'!$A:$A,$B13,'EPA Export Aggregation'!$D:$D,$A$1)*IF($A13="CH4",About!$D$58,IF($A13="N2O",About!$D$59,1))</f>
        <v>0.28362129766389998</v>
      </c>
      <c r="R13">
        <f>SUMIFS('EPA Export Aggregation'!U:U,'EPA Export Aggregation'!$A:$A,$B13,'EPA Export Aggregation'!$D:$D,$A$1)*IF($A13="CH4",About!$D$58,IF($A13="N2O",About!$D$59,1))</f>
        <v>0.31381563787979999</v>
      </c>
      <c r="S13">
        <f>SUMIFS('EPA Export Aggregation'!V:V,'EPA Export Aggregation'!$A:$A,$B13,'EPA Export Aggregation'!$D:$D,$A$1)*IF($A13="CH4",About!$D$58,IF($A13="N2O",About!$D$59,1))</f>
        <v>0.35769393759779999</v>
      </c>
      <c r="T13">
        <f>SUMIFS('EPA Export Aggregation'!W:W,'EPA Export Aggregation'!$A:$A,$B13,'EPA Export Aggregation'!$D:$D,$A$1)*IF($A13="CH4",About!$D$58,IF($A13="N2O",About!$D$59,1))</f>
        <v>0.32702405580010002</v>
      </c>
      <c r="U13">
        <f>SUMIFS('EPA Export Aggregation'!X:X,'EPA Export Aggregation'!$A:$A,$B13,'EPA Export Aggregation'!$D:$D,$A$1)*IF($A13="CH4",About!$D$58,IF($A13="N2O",About!$D$59,1))</f>
        <v>0.27712163546719998</v>
      </c>
      <c r="V13">
        <f>SUMIFS('EPA Export Aggregation'!Y:Y,'EPA Export Aggregation'!$A:$A,$B13,'EPA Export Aggregation'!$D:$D,$A$1)*IF($A13="CH4",About!$D$58,IF($A13="N2O",About!$D$59,1))</f>
        <v>0.35613014014670002</v>
      </c>
      <c r="W13">
        <f>SUMIFS('EPA Export Aggregation'!Z:Z,'EPA Export Aggregation'!$A:$A,$B13,'EPA Export Aggregation'!$D:$D,$A$1)*IF($A13="CH4",About!$D$58,IF($A13="N2O",About!$D$59,1))</f>
        <v>0.43486406517729997</v>
      </c>
      <c r="X13">
        <f>SUMIFS('EPA Export Aggregation'!AA:AA,'EPA Export Aggregation'!$A:$A,$B13,'EPA Export Aggregation'!$D:$D,$A$1)*IF($A13="CH4",About!$D$58,IF($A13="N2O",About!$D$59,1))</f>
        <v>0.39627604195990002</v>
      </c>
      <c r="Y13">
        <f>SUMIFS('EPA Export Aggregation'!AB:AB,'EPA Export Aggregation'!$A:$A,$B13,'EPA Export Aggregation'!$D:$D,$A$1)*IF($A13="CH4",About!$D$58,IF($A13="N2O",About!$D$59,1))</f>
        <v>0.36221648858740002</v>
      </c>
      <c r="Z13">
        <f>SUMIFS('EPA Export Aggregation'!AC:AC,'EPA Export Aggregation'!$A:$A,$B13,'EPA Export Aggregation'!$D:$D,$A$1)*IF($A13="CH4",About!$D$58,IF($A13="N2O",About!$D$59,1))</f>
        <v>0.43909205697949999</v>
      </c>
      <c r="AA13">
        <f>SUMIFS('EPA Export Aggregation'!AD:AD,'EPA Export Aggregation'!$A:$A,$B13,'EPA Export Aggregation'!$D:$D,$A$1)*IF($A13="CH4",About!$D$58,IF($A13="N2O",About!$D$59,1))</f>
        <v>0.50298843834569995</v>
      </c>
      <c r="AB13">
        <f>SUMIFS('EPA Export Aggregation'!AE:AE,'EPA Export Aggregation'!$A:$A,$B13,'EPA Export Aggregation'!$D:$D,$A$1)*IF($A13="CH4",About!$D$58,IF($A13="N2O",About!$D$59,1))</f>
        <v>0.48110628975370001</v>
      </c>
      <c r="AC13">
        <f>SUMIFS('EPA Export Aggregation'!AF:AF,'EPA Export Aggregation'!$A:$A,$B13,'EPA Export Aggregation'!$D:$D,$A$1)*IF($A13="CH4",About!$D$58,IF($A13="N2O",About!$D$59,1))</f>
        <v>0.42415844711610001</v>
      </c>
      <c r="AD13">
        <f>SUMIFS('EPA Export Aggregation'!AG:AG,'EPA Export Aggregation'!$A:$A,$B13,'EPA Export Aggregation'!$D:$D,$A$1)*IF($A13="CH4",About!$D$58,IF($A13="N2O",About!$D$59,1))</f>
        <v>0.38355433406740003</v>
      </c>
      <c r="AE13">
        <f>SUMIFS('EPA Export Aggregation'!AH:AH,'EPA Export Aggregation'!$A:$A,$B13,'EPA Export Aggregation'!$D:$D,$A$1)*IF($A13="CH4",About!$D$58,IF($A13="N2O",About!$D$59,1))</f>
        <v>0.2831197291848</v>
      </c>
      <c r="AF13">
        <f>SUMIFS('EPA Export Aggregation'!AI:AI,'EPA Export Aggregation'!$A:$A,$B13,'EPA Export Aggregation'!$D:$D,$A$1)*IF($A13="CH4",About!$D$58,IF($A13="N2O",About!$D$59,1))</f>
        <v>0.32141583367179999</v>
      </c>
      <c r="AG13">
        <f>SUMIFS('EPA Export Aggregation'!AJ:AJ,'EPA Export Aggregation'!$A:$A,$B13,'EPA Export Aggregation'!$D:$D,$A$1)*IF($A13="CH4",About!$D$58,IF($A13="N2O",About!$D$59,1))</f>
        <v>0.3204065068243</v>
      </c>
      <c r="AH13">
        <f>SUMIFS('EPA Export Aggregation'!AK:AK,'EPA Export Aggregation'!$A:$A,$B13,'EPA Export Aggregation'!$D:$D,$A$1)*IF($A13="CH4",About!$D$58,IF($A13="N2O",About!$D$59,1))</f>
        <v>0.30028768265470002</v>
      </c>
    </row>
    <row r="14" spans="1:34" x14ac:dyDescent="0.25">
      <c r="A14" s="119" t="s">
        <v>479</v>
      </c>
      <c r="B14" s="120" t="s">
        <v>1966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1968</v>
      </c>
      <c r="C16">
        <f>SUMIFS('EPA Export Aggregation'!F:F,'EPA Export Aggregation'!$A:$A,$B16,'EPA Export Aggregation'!$D:$D,$A$1)*IF($A16="CH4",About!$D$58,IF($A16="N2O",About!$D$59,1))</f>
        <v>5.8784064273000002E-3</v>
      </c>
      <c r="D16">
        <f>SUMIFS('EPA Export Aggregation'!G:G,'EPA Export Aggregation'!$A:$A,$B16,'EPA Export Aggregation'!$D:$D,$A$1)*IF($A16="CH4",About!$D$58,IF($A16="N2O",About!$D$59,1))</f>
        <v>5.9564888808999999E-3</v>
      </c>
      <c r="E16">
        <f>SUMIFS('EPA Export Aggregation'!H:H,'EPA Export Aggregation'!$A:$A,$B16,'EPA Export Aggregation'!$D:$D,$A$1)*IF($A16="CH4",About!$D$58,IF($A16="N2O",About!$D$59,1))</f>
        <v>6.0193918272000001E-3</v>
      </c>
      <c r="F16">
        <f>SUMIFS('EPA Export Aggregation'!I:I,'EPA Export Aggregation'!$A:$A,$B16,'EPA Export Aggregation'!$D:$D,$A$1)*IF($A16="CH4",About!$D$58,IF($A16="N2O",About!$D$59,1))</f>
        <v>6.1764249916999997E-3</v>
      </c>
      <c r="G16">
        <f>SUMIFS('EPA Export Aggregation'!J:J,'EPA Export Aggregation'!$A:$A,$B16,'EPA Export Aggregation'!$D:$D,$A$1)*IF($A16="CH4",About!$D$58,IF($A16="N2O",About!$D$59,1))</f>
        <v>6.3296896347000003E-3</v>
      </c>
      <c r="H16">
        <f>SUMIFS('EPA Export Aggregation'!K:K,'EPA Export Aggregation'!$A:$A,$B16,'EPA Export Aggregation'!$D:$D,$A$1)*IF($A16="CH4",About!$D$58,IF($A16="N2O",About!$D$59,1))</f>
        <v>6.4350489494000001E-3</v>
      </c>
      <c r="I16">
        <f>SUMIFS('EPA Export Aggregation'!L:L,'EPA Export Aggregation'!$A:$A,$B16,'EPA Export Aggregation'!$D:$D,$A$1)*IF($A16="CH4",About!$D$58,IF($A16="N2O",About!$D$59,1))</f>
        <v>6.5372581067000002E-3</v>
      </c>
      <c r="J16">
        <f>SUMIFS('EPA Export Aggregation'!M:M,'EPA Export Aggregation'!$A:$A,$B16,'EPA Export Aggregation'!$D:$D,$A$1)*IF($A16="CH4",About!$D$58,IF($A16="N2O",About!$D$59,1))</f>
        <v>6.5884695522999996E-3</v>
      </c>
      <c r="K16">
        <f>SUMIFS('EPA Export Aggregation'!N:N,'EPA Export Aggregation'!$A:$A,$B16,'EPA Export Aggregation'!$D:$D,$A$1)*IF($A16="CH4",About!$D$58,IF($A16="N2O",About!$D$59,1))</f>
        <v>6.6254113163000004E-3</v>
      </c>
      <c r="L16">
        <f>SUMIFS('EPA Export Aggregation'!O:O,'EPA Export Aggregation'!$A:$A,$B16,'EPA Export Aggregation'!$D:$D,$A$1)*IF($A16="CH4",About!$D$58,IF($A16="N2O",About!$D$59,1))</f>
        <v>6.6627628346000002E-3</v>
      </c>
      <c r="M16">
        <f>SUMIFS('EPA Export Aggregation'!P:P,'EPA Export Aggregation'!$A:$A,$B16,'EPA Export Aggregation'!$D:$D,$A$1)*IF($A16="CH4",About!$D$58,IF($A16="N2O",About!$D$59,1))</f>
        <v>6.7062383755999997E-3</v>
      </c>
      <c r="N16">
        <f>SUMIFS('EPA Export Aggregation'!Q:Q,'EPA Export Aggregation'!$A:$A,$B16,'EPA Export Aggregation'!$D:$D,$A$1)*IF($A16="CH4",About!$D$58,IF($A16="N2O",About!$D$59,1))</f>
        <v>4.0784550967000004E-3</v>
      </c>
      <c r="O16">
        <f>SUMIFS('EPA Export Aggregation'!R:R,'EPA Export Aggregation'!$A:$A,$B16,'EPA Export Aggregation'!$D:$D,$A$1)*IF($A16="CH4",About!$D$58,IF($A16="N2O",About!$D$59,1))</f>
        <v>4.8097448517999998E-3</v>
      </c>
      <c r="P16">
        <f>SUMIFS('EPA Export Aggregation'!S:S,'EPA Export Aggregation'!$A:$A,$B16,'EPA Export Aggregation'!$D:$D,$A$1)*IF($A16="CH4",About!$D$58,IF($A16="N2O",About!$D$59,1))</f>
        <v>6.3216614661999997E-3</v>
      </c>
      <c r="Q16">
        <f>SUMIFS('EPA Export Aggregation'!T:T,'EPA Export Aggregation'!$A:$A,$B16,'EPA Export Aggregation'!$D:$D,$A$1)*IF($A16="CH4",About!$D$58,IF($A16="N2O",About!$D$59,1))</f>
        <v>5.9011166923999998E-3</v>
      </c>
      <c r="R16">
        <f>SUMIFS('EPA Export Aggregation'!U:U,'EPA Export Aggregation'!$A:$A,$B16,'EPA Export Aggregation'!$D:$D,$A$1)*IF($A16="CH4",About!$D$58,IF($A16="N2O",About!$D$59,1))</f>
        <v>6.5511048178999998E-3</v>
      </c>
      <c r="S16">
        <f>SUMIFS('EPA Export Aggregation'!V:V,'EPA Export Aggregation'!$A:$A,$B16,'EPA Export Aggregation'!$D:$D,$A$1)*IF($A16="CH4",About!$D$58,IF($A16="N2O",About!$D$59,1))</f>
        <v>8.5337363308000003E-3</v>
      </c>
      <c r="T16">
        <f>SUMIFS('EPA Export Aggregation'!W:W,'EPA Export Aggregation'!$A:$A,$B16,'EPA Export Aggregation'!$D:$D,$A$1)*IF($A16="CH4",About!$D$58,IF($A16="N2O",About!$D$59,1))</f>
        <v>9.4708330582000001E-3</v>
      </c>
      <c r="U16">
        <f>SUMIFS('EPA Export Aggregation'!X:X,'EPA Export Aggregation'!$A:$A,$B16,'EPA Export Aggregation'!$D:$D,$A$1)*IF($A16="CH4",About!$D$58,IF($A16="N2O",About!$D$59,1))</f>
        <v>9.1268934628000002E-3</v>
      </c>
      <c r="V16">
        <f>SUMIFS('EPA Export Aggregation'!Y:Y,'EPA Export Aggregation'!$A:$A,$B16,'EPA Export Aggregation'!$D:$D,$A$1)*IF($A16="CH4",About!$D$58,IF($A16="N2O",About!$D$59,1))</f>
        <v>8.9736164743000005E-3</v>
      </c>
      <c r="W16">
        <f>SUMIFS('EPA Export Aggregation'!Z:Z,'EPA Export Aggregation'!$A:$A,$B16,'EPA Export Aggregation'!$D:$D,$A$1)*IF($A16="CH4",About!$D$58,IF($A16="N2O",About!$D$59,1))</f>
        <v>2.2177429131300001E-2</v>
      </c>
      <c r="X16">
        <f>SUMIFS('EPA Export Aggregation'!AA:AA,'EPA Export Aggregation'!$A:$A,$B16,'EPA Export Aggregation'!$D:$D,$A$1)*IF($A16="CH4",About!$D$58,IF($A16="N2O",About!$D$59,1))</f>
        <v>2.04929861496E-2</v>
      </c>
      <c r="Y16">
        <f>SUMIFS('EPA Export Aggregation'!AB:AB,'EPA Export Aggregation'!$A:$A,$B16,'EPA Export Aggregation'!$D:$D,$A$1)*IF($A16="CH4",About!$D$58,IF($A16="N2O",About!$D$59,1))</f>
        <v>2.01769121398E-2</v>
      </c>
      <c r="Z16">
        <f>SUMIFS('EPA Export Aggregation'!AC:AC,'EPA Export Aggregation'!$A:$A,$B16,'EPA Export Aggregation'!$D:$D,$A$1)*IF($A16="CH4",About!$D$58,IF($A16="N2O",About!$D$59,1))</f>
        <v>2.10930353E-2</v>
      </c>
      <c r="AA16">
        <f>SUMIFS('EPA Export Aggregation'!AD:AD,'EPA Export Aggregation'!$A:$A,$B16,'EPA Export Aggregation'!$D:$D,$A$1)*IF($A16="CH4",About!$D$58,IF($A16="N2O",About!$D$59,1))</f>
        <v>2.2643867047399999E-2</v>
      </c>
      <c r="AB16">
        <f>SUMIFS('EPA Export Aggregation'!AE:AE,'EPA Export Aggregation'!$A:$A,$B16,'EPA Export Aggregation'!$D:$D,$A$1)*IF($A16="CH4",About!$D$58,IF($A16="N2O",About!$D$59,1))</f>
        <v>2.5149537122899999E-2</v>
      </c>
      <c r="AC16">
        <f>SUMIFS('EPA Export Aggregation'!AF:AF,'EPA Export Aggregation'!$A:$A,$B16,'EPA Export Aggregation'!$D:$D,$A$1)*IF($A16="CH4",About!$D$58,IF($A16="N2O",About!$D$59,1))</f>
        <v>2.39062638086E-2</v>
      </c>
      <c r="AD16">
        <f>SUMIFS('EPA Export Aggregation'!AG:AG,'EPA Export Aggregation'!$A:$A,$B16,'EPA Export Aggregation'!$D:$D,$A$1)*IF($A16="CH4",About!$D$58,IF($A16="N2O",About!$D$59,1))</f>
        <v>2.3953266675000001E-2</v>
      </c>
      <c r="AE16">
        <f>SUMIFS('EPA Export Aggregation'!AH:AH,'EPA Export Aggregation'!$A:$A,$B16,'EPA Export Aggregation'!$D:$D,$A$1)*IF($A16="CH4",About!$D$58,IF($A16="N2O",About!$D$59,1))</f>
        <v>2.1900391476200001E-2</v>
      </c>
      <c r="AF16">
        <f>SUMIFS('EPA Export Aggregation'!AI:AI,'EPA Export Aggregation'!$A:$A,$B16,'EPA Export Aggregation'!$D:$D,$A$1)*IF($A16="CH4",About!$D$58,IF($A16="N2O",About!$D$59,1))</f>
        <v>2.6251138795799999E-2</v>
      </c>
      <c r="AG16">
        <f>SUMIFS('EPA Export Aggregation'!AJ:AJ,'EPA Export Aggregation'!$A:$A,$B16,'EPA Export Aggregation'!$D:$D,$A$1)*IF($A16="CH4",About!$D$58,IF($A16="N2O",About!$D$59,1))</f>
        <v>2.7400402510300001E-2</v>
      </c>
      <c r="AH16">
        <f>SUMIFS('EPA Export Aggregation'!AK:AK,'EPA Export Aggregation'!$A:$A,$B16,'EPA Export Aggregation'!$D:$D,$A$1)*IF($A16="CH4",About!$D$58,IF($A16="N2O",About!$D$59,1))</f>
        <v>2.8270512512299999E-2</v>
      </c>
    </row>
    <row r="17" spans="1:34" x14ac:dyDescent="0.25">
      <c r="A17" s="119" t="s">
        <v>479</v>
      </c>
      <c r="B17" s="120" t="s">
        <v>1969</v>
      </c>
      <c r="C17">
        <f>SUMIFS('EPA Export Aggregation'!F:F,'EPA Export Aggregation'!$A:$A,$B17,'EPA Export Aggregation'!$D:$D,$A$1)*IF($A17="CH4",About!$D$58,IF($A17="N2O",About!$D$59,1))</f>
        <v>8.0487015877999998E-3</v>
      </c>
      <c r="D17">
        <f>SUMIFS('EPA Export Aggregation'!G:G,'EPA Export Aggregation'!$A:$A,$B17,'EPA Export Aggregation'!$D:$D,$A$1)*IF($A17="CH4",About!$D$58,IF($A17="N2O",About!$D$59,1))</f>
        <v>6.8901346199000003E-3</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1974</v>
      </c>
      <c r="C22">
        <f>SUMIFS('EPA Export Aggregation'!F:F,'EPA Export Aggregation'!$A:$A,$B22,'EPA Export Aggregation'!$D:$D,$A$1)*IF($A22="CH4",About!$D$58,IF($A22="N2O",About!$D$59,1))</f>
        <v>8.9372175414799998E-2</v>
      </c>
      <c r="D22">
        <f>SUMIFS('EPA Export Aggregation'!G:G,'EPA Export Aggregation'!$A:$A,$B22,'EPA Export Aggregation'!$D:$D,$A$1)*IF($A22="CH4",About!$D$58,IF($A22="N2O",About!$D$59,1))</f>
        <v>8.94144798386E-2</v>
      </c>
      <c r="E22">
        <f>SUMIFS('EPA Export Aggregation'!H:H,'EPA Export Aggregation'!$A:$A,$B22,'EPA Export Aggregation'!$D:$D,$A$1)*IF($A22="CH4",About!$D$58,IF($A22="N2O",About!$D$59,1))</f>
        <v>9.1860175992900001E-2</v>
      </c>
      <c r="F22">
        <f>SUMIFS('EPA Export Aggregation'!I:I,'EPA Export Aggregation'!$A:$A,$B22,'EPA Export Aggregation'!$D:$D,$A$1)*IF($A22="CH4",About!$D$58,IF($A22="N2O",About!$D$59,1))</f>
        <v>8.5242005426899997E-2</v>
      </c>
      <c r="G22">
        <f>SUMIFS('EPA Export Aggregation'!J:J,'EPA Export Aggregation'!$A:$A,$B22,'EPA Export Aggregation'!$D:$D,$A$1)*IF($A22="CH4",About!$D$58,IF($A22="N2O",About!$D$59,1))</f>
        <v>9.0046328290700001E-2</v>
      </c>
      <c r="H22">
        <f>SUMIFS('EPA Export Aggregation'!K:K,'EPA Export Aggregation'!$A:$A,$B22,'EPA Export Aggregation'!$D:$D,$A$1)*IF($A22="CH4",About!$D$58,IF($A22="N2O",About!$D$59,1))</f>
        <v>8.3324723751199994E-2</v>
      </c>
      <c r="I22">
        <f>SUMIFS('EPA Export Aggregation'!L:L,'EPA Export Aggregation'!$A:$A,$B22,'EPA Export Aggregation'!$D:$D,$A$1)*IF($A22="CH4",About!$D$58,IF($A22="N2O",About!$D$59,1))</f>
        <v>8.4730338488500007E-2</v>
      </c>
      <c r="J22">
        <f>SUMIFS('EPA Export Aggregation'!M:M,'EPA Export Aggregation'!$A:$A,$B22,'EPA Export Aggregation'!$D:$D,$A$1)*IF($A22="CH4",About!$D$58,IF($A22="N2O",About!$D$59,1))</f>
        <v>8.2069215198199999E-2</v>
      </c>
      <c r="K22">
        <f>SUMIFS('EPA Export Aggregation'!N:N,'EPA Export Aggregation'!$A:$A,$B22,'EPA Export Aggregation'!$D:$D,$A$1)*IF($A22="CH4",About!$D$58,IF($A22="N2O",About!$D$59,1))</f>
        <v>8.2227563343300003E-2</v>
      </c>
      <c r="L22">
        <f>SUMIFS('EPA Export Aggregation'!O:O,'EPA Export Aggregation'!$A:$A,$B22,'EPA Export Aggregation'!$D:$D,$A$1)*IF($A22="CH4",About!$D$58,IF($A22="N2O",About!$D$59,1))</f>
        <v>7.9007526147500007E-2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5.5345866839600001E-2</v>
      </c>
      <c r="O22">
        <f>SUMIFS('EPA Export Aggregation'!R:R,'EPA Export Aggregation'!$A:$A,$B22,'EPA Export Aggregation'!$D:$D,$A$1)*IF($A22="CH4",About!$D$58,IF($A22="N2O",About!$D$59,1))</f>
        <v>6.5564680870999995E-2</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1975</v>
      </c>
      <c r="C23">
        <f>SUMIFS('EPA Export Aggregation'!F:F,'EPA Export Aggregation'!$A:$A,$B23,'EPA Export Aggregation'!$D:$D,$A$1)*IF($A23="CH4",About!$D$58,IF($A23="N2O",About!$D$59,1))</f>
        <v>1.51134761013E-2</v>
      </c>
      <c r="D23">
        <f>SUMIFS('EPA Export Aggregation'!G:G,'EPA Export Aggregation'!$A:$A,$B23,'EPA Export Aggregation'!$D:$D,$A$1)*IF($A23="CH4",About!$D$58,IF($A23="N2O",About!$D$59,1))</f>
        <v>1.4192834344700001E-2</v>
      </c>
      <c r="E23">
        <f>SUMIFS('EPA Export Aggregation'!H:H,'EPA Export Aggregation'!$A:$A,$B23,'EPA Export Aggregation'!$D:$D,$A$1)*IF($A23="CH4",About!$D$58,IF($A23="N2O",About!$D$59,1))</f>
        <v>1.5895238276899998E-2</v>
      </c>
      <c r="F23">
        <f>SUMIFS('EPA Export Aggregation'!I:I,'EPA Export Aggregation'!$A:$A,$B23,'EPA Export Aggregation'!$D:$D,$A$1)*IF($A23="CH4",About!$D$58,IF($A23="N2O",About!$D$59,1))</f>
        <v>1.91962961182E-2</v>
      </c>
      <c r="G23">
        <f>SUMIFS('EPA Export Aggregation'!J:J,'EPA Export Aggregation'!$A:$A,$B23,'EPA Export Aggregation'!$D:$D,$A$1)*IF($A23="CH4",About!$D$58,IF($A23="N2O",About!$D$59,1))</f>
        <v>1.8298112407700001E-2</v>
      </c>
      <c r="H23">
        <f>SUMIFS('EPA Export Aggregation'!K:K,'EPA Export Aggregation'!$A:$A,$B23,'EPA Export Aggregation'!$D:$D,$A$1)*IF($A23="CH4",About!$D$58,IF($A23="N2O",About!$D$59,1))</f>
        <v>1.8531405903300002E-2</v>
      </c>
      <c r="I23">
        <f>SUMIFS('EPA Export Aggregation'!L:L,'EPA Export Aggregation'!$A:$A,$B23,'EPA Export Aggregation'!$D:$D,$A$1)*IF($A23="CH4",About!$D$58,IF($A23="N2O",About!$D$59,1))</f>
        <v>1.69794926583E-2</v>
      </c>
      <c r="J23">
        <f>SUMIFS('EPA Export Aggregation'!M:M,'EPA Export Aggregation'!$A:$A,$B23,'EPA Export Aggregation'!$D:$D,$A$1)*IF($A23="CH4",About!$D$58,IF($A23="N2O",About!$D$59,1))</f>
        <v>1.7451611090299999E-2</v>
      </c>
      <c r="K23">
        <f>SUMIFS('EPA Export Aggregation'!N:N,'EPA Export Aggregation'!$A:$A,$B23,'EPA Export Aggregation'!$D:$D,$A$1)*IF($A23="CH4",About!$D$58,IF($A23="N2O",About!$D$59,1))</f>
        <v>2.1666304312499999E-2</v>
      </c>
      <c r="L23">
        <f>SUMIFS('EPA Export Aggregation'!O:O,'EPA Export Aggregation'!$A:$A,$B23,'EPA Export Aggregation'!$D:$D,$A$1)*IF($A23="CH4",About!$D$58,IF($A23="N2O",About!$D$59,1))</f>
        <v>2.09457881754E-2</v>
      </c>
      <c r="M23">
        <f>SUMIFS('EPA Export Aggregation'!P:P,'EPA Export Aggregation'!$A:$A,$B23,'EPA Export Aggregation'!$D:$D,$A$1)*IF($A23="CH4",About!$D$58,IF($A23="N2O",About!$D$59,1))</f>
        <v>1.9197263324099999E-2</v>
      </c>
      <c r="N23">
        <f>SUMIFS('EPA Export Aggregation'!Q:Q,'EPA Export Aggregation'!$A:$A,$B23,'EPA Export Aggregation'!$D:$D,$A$1)*IF($A23="CH4",About!$D$58,IF($A23="N2O",About!$D$59,1))</f>
        <v>1.8585954512799999E-2</v>
      </c>
      <c r="O23">
        <f>SUMIFS('EPA Export Aggregation'!R:R,'EPA Export Aggregation'!$A:$A,$B23,'EPA Export Aggregation'!$D:$D,$A$1)*IF($A23="CH4",About!$D$58,IF($A23="N2O",About!$D$59,1))</f>
        <v>1.6993323255700001E-2</v>
      </c>
      <c r="P23">
        <f>SUMIFS('EPA Export Aggregation'!S:S,'EPA Export Aggregation'!$A:$A,$B23,'EPA Export Aggregation'!$D:$D,$A$1)*IF($A23="CH4",About!$D$58,IF($A23="N2O",About!$D$59,1))</f>
        <v>1.6479899116799999E-2</v>
      </c>
      <c r="Q23">
        <f>SUMIFS('EPA Export Aggregation'!T:T,'EPA Export Aggregation'!$A:$A,$B23,'EPA Export Aggregation'!$D:$D,$A$1)*IF($A23="CH4",About!$D$58,IF($A23="N2O",About!$D$59,1))</f>
        <v>1.7211167674100001E-2</v>
      </c>
      <c r="R23">
        <f>SUMIFS('EPA Export Aggregation'!U:U,'EPA Export Aggregation'!$A:$A,$B23,'EPA Export Aggregation'!$D:$D,$A$1)*IF($A23="CH4",About!$D$58,IF($A23="N2O",About!$D$59,1))</f>
        <v>1.74065610008E-2</v>
      </c>
      <c r="S23">
        <f>SUMIFS('EPA Export Aggregation'!V:V,'EPA Export Aggregation'!$A:$A,$B23,'EPA Export Aggregation'!$D:$D,$A$1)*IF($A23="CH4",About!$D$58,IF($A23="N2O",About!$D$59,1))</f>
        <v>1.7081346161500002E-2</v>
      </c>
      <c r="T23">
        <f>SUMIFS('EPA Export Aggregation'!W:W,'EPA Export Aggregation'!$A:$A,$B23,'EPA Export Aggregation'!$D:$D,$A$1)*IF($A23="CH4",About!$D$58,IF($A23="N2O",About!$D$59,1))</f>
        <v>2.4363285186600001E-2</v>
      </c>
      <c r="U23">
        <f>SUMIFS('EPA Export Aggregation'!X:X,'EPA Export Aggregation'!$A:$A,$B23,'EPA Export Aggregation'!$D:$D,$A$1)*IF($A23="CH4",About!$D$58,IF($A23="N2O",About!$D$59,1))</f>
        <v>2.0233205826500001E-2</v>
      </c>
      <c r="V23">
        <f>SUMIFS('EPA Export Aggregation'!Y:Y,'EPA Export Aggregation'!$A:$A,$B23,'EPA Export Aggregation'!$D:$D,$A$1)*IF($A23="CH4",About!$D$58,IF($A23="N2O",About!$D$59,1))</f>
        <v>1.71346962271E-2</v>
      </c>
      <c r="W23">
        <f>SUMIFS('EPA Export Aggregation'!Z:Z,'EPA Export Aggregation'!$A:$A,$B23,'EPA Export Aggregation'!$D:$D,$A$1)*IF($A23="CH4",About!$D$58,IF($A23="N2O",About!$D$59,1))</f>
        <v>2.37054507124E-2</v>
      </c>
      <c r="X23">
        <f>SUMIFS('EPA Export Aggregation'!AA:AA,'EPA Export Aggregation'!$A:$A,$B23,'EPA Export Aggregation'!$D:$D,$A$1)*IF($A23="CH4",About!$D$58,IF($A23="N2O",About!$D$59,1))</f>
        <v>2.5563550165999999E-2</v>
      </c>
      <c r="Y23">
        <f>SUMIFS('EPA Export Aggregation'!AB:AB,'EPA Export Aggregation'!$A:$A,$B23,'EPA Export Aggregation'!$D:$D,$A$1)*IF($A23="CH4",About!$D$58,IF($A23="N2O",About!$D$59,1))</f>
        <v>2.4196148629900001E-2</v>
      </c>
      <c r="Z23">
        <f>SUMIFS('EPA Export Aggregation'!AC:AC,'EPA Export Aggregation'!$A:$A,$B23,'EPA Export Aggregation'!$D:$D,$A$1)*IF($A23="CH4",About!$D$58,IF($A23="N2O",About!$D$59,1))</f>
        <v>2.2951254498699999E-2</v>
      </c>
      <c r="AA23">
        <f>SUMIFS('EPA Export Aggregation'!AD:AD,'EPA Export Aggregation'!$A:$A,$B23,'EPA Export Aggregation'!$D:$D,$A$1)*IF($A23="CH4",About!$D$58,IF($A23="N2O",About!$D$59,1))</f>
        <v>9.1604133233000005E-3</v>
      </c>
      <c r="AB23">
        <f>SUMIFS('EPA Export Aggregation'!AE:AE,'EPA Export Aggregation'!$A:$A,$B23,'EPA Export Aggregation'!$D:$D,$A$1)*IF($A23="CH4",About!$D$58,IF($A23="N2O",About!$D$59,1))</f>
        <v>2.3553654433000001E-2</v>
      </c>
      <c r="AC23">
        <f>SUMIFS('EPA Export Aggregation'!AF:AF,'EPA Export Aggregation'!$A:$A,$B23,'EPA Export Aggregation'!$D:$D,$A$1)*IF($A23="CH4",About!$D$58,IF($A23="N2O",About!$D$59,1))</f>
        <v>2.7251031612300001E-2</v>
      </c>
      <c r="AD23">
        <f>SUMIFS('EPA Export Aggregation'!AG:AG,'EPA Export Aggregation'!$A:$A,$B23,'EPA Export Aggregation'!$D:$D,$A$1)*IF($A23="CH4",About!$D$58,IF($A23="N2O",About!$D$59,1))</f>
        <v>2.6991638742300001E-2</v>
      </c>
      <c r="AE23">
        <f>SUMIFS('EPA Export Aggregation'!AH:AH,'EPA Export Aggregation'!$A:$A,$B23,'EPA Export Aggregation'!$D:$D,$A$1)*IF($A23="CH4",About!$D$58,IF($A23="N2O",About!$D$59,1))</f>
        <v>3.2403000785199997E-2</v>
      </c>
      <c r="AF23">
        <f>SUMIFS('EPA Export Aggregation'!AI:AI,'EPA Export Aggregation'!$A:$A,$B23,'EPA Export Aggregation'!$D:$D,$A$1)*IF($A23="CH4",About!$D$58,IF($A23="N2O",About!$D$59,1))</f>
        <v>3.3171486974799998E-2</v>
      </c>
      <c r="AG23">
        <f>SUMIFS('EPA Export Aggregation'!AJ:AJ,'EPA Export Aggregation'!$A:$A,$B23,'EPA Export Aggregation'!$D:$D,$A$1)*IF($A23="CH4",About!$D$58,IF($A23="N2O",About!$D$59,1))</f>
        <v>3.20550274067E-2</v>
      </c>
      <c r="AH23">
        <f>SUMIFS('EPA Export Aggregation'!AK:AK,'EPA Export Aggregation'!$A:$A,$B23,'EPA Export Aggregation'!$D:$D,$A$1)*IF($A23="CH4",About!$D$58,IF($A23="N2O",About!$D$59,1))</f>
        <v>2.8266278632699999E-2</v>
      </c>
    </row>
    <row r="24" spans="1:34" x14ac:dyDescent="0.25">
      <c r="A24" s="119" t="s">
        <v>479</v>
      </c>
      <c r="B24" s="120" t="s">
        <v>1976</v>
      </c>
      <c r="C24" s="121">
        <f>SUMIFS('EPA Export Aggregation'!F:F,'EPA Export Aggregation'!$A:$A,$B24,'EPA Export Aggregation'!$D:$D,$A$1)*IF($A24="CH4",About!$D$58,IF($A24="N2O",About!$D$59,1))</f>
        <v>0.16930642905810001</v>
      </c>
      <c r="D24" s="121">
        <f>SUMIFS('EPA Export Aggregation'!G:G,'EPA Export Aggregation'!$A:$A,$B24,'EPA Export Aggregation'!$D:$D,$A$1)*IF($A24="CH4",About!$D$58,IF($A24="N2O",About!$D$59,1))</f>
        <v>0.15196781885329999</v>
      </c>
      <c r="E24" s="121">
        <f>SUMIFS('EPA Export Aggregation'!H:H,'EPA Export Aggregation'!$A:$A,$B24,'EPA Export Aggregation'!$D:$D,$A$1)*IF($A24="CH4",About!$D$58,IF($A24="N2O",About!$D$59,1))</f>
        <v>0.15318559619889999</v>
      </c>
      <c r="F24" s="121">
        <f>SUMIFS('EPA Export Aggregation'!I:I,'EPA Export Aggregation'!$A:$A,$B24,'EPA Export Aggregation'!$D:$D,$A$1)*IF($A24="CH4",About!$D$58,IF($A24="N2O",About!$D$59,1))</f>
        <v>0.13127441860469999</v>
      </c>
      <c r="G24" s="121">
        <f>SUMIFS('EPA Export Aggregation'!J:J,'EPA Export Aggregation'!$A:$A,$B24,'EPA Export Aggregation'!$D:$D,$A$1)*IF($A24="CH4",About!$D$58,IF($A24="N2O",About!$D$59,1))</f>
        <v>0.13197241379310001</v>
      </c>
      <c r="H24" s="121">
        <f>SUMIFS('EPA Export Aggregation'!K:K,'EPA Export Aggregation'!$A:$A,$B24,'EPA Export Aggregation'!$D:$D,$A$1)*IF($A24="CH4",About!$D$58,IF($A24="N2O",About!$D$59,1))</f>
        <v>0.12402758620690001</v>
      </c>
      <c r="I24" s="121">
        <f>SUMIFS('EPA Export Aggregation'!L:L,'EPA Export Aggregation'!$A:$A,$B24,'EPA Export Aggregation'!$D:$D,$A$1)*IF($A24="CH4",About!$D$58,IF($A24="N2O",About!$D$59,1))</f>
        <v>0.1014</v>
      </c>
      <c r="J24" s="121">
        <f>SUMIFS('EPA Export Aggregation'!M:M,'EPA Export Aggregation'!$A:$A,$B24,'EPA Export Aggregation'!$D:$D,$A$1)*IF($A24="CH4",About!$D$58,IF($A24="N2O",About!$D$59,1))</f>
        <v>0.1020627887083</v>
      </c>
      <c r="K24" s="121">
        <f>SUMIFS('EPA Export Aggregation'!N:N,'EPA Export Aggregation'!$A:$A,$B24,'EPA Export Aggregation'!$D:$D,$A$1)*IF($A24="CH4",About!$D$58,IF($A24="N2O",About!$D$59,1))</f>
        <v>0.10474285714290001</v>
      </c>
      <c r="L24" s="121">
        <f>SUMIFS('EPA Export Aggregation'!O:O,'EPA Export Aggregation'!$A:$A,$B24,'EPA Export Aggregation'!$D:$D,$A$1)*IF($A24="CH4",About!$D$58,IF($A24="N2O",About!$D$59,1))</f>
        <v>7.8E-2</v>
      </c>
      <c r="M24" s="121">
        <f>SUMIFS('EPA Export Aggregation'!P:P,'EPA Export Aggregation'!$A:$A,$B24,'EPA Export Aggregation'!$D:$D,$A$1)*IF($A24="CH4",About!$D$58,IF($A24="N2O",About!$D$59,1))</f>
        <v>0.1084232142857</v>
      </c>
      <c r="N24" s="121">
        <f>SUMIFS('EPA Export Aggregation'!Q:Q,'EPA Export Aggregation'!$A:$A,$B24,'EPA Export Aggregation'!$D:$D,$A$1)*IF($A24="CH4",About!$D$58,IF($A24="N2O",About!$D$59,1))</f>
        <v>7.1921917808199995E-2</v>
      </c>
      <c r="O24" s="121">
        <f>SUMIFS('EPA Export Aggregation'!R:R,'EPA Export Aggregation'!$A:$A,$B24,'EPA Export Aggregation'!$D:$D,$A$1)*IF($A24="CH4",About!$D$58,IF($A24="N2O",About!$D$59,1))</f>
        <v>8.5087058823499997E-2</v>
      </c>
      <c r="P24" s="121">
        <f>SUMIFS('EPA Export Aggregation'!S:S,'EPA Export Aggregation'!$A:$A,$B24,'EPA Export Aggregation'!$D:$D,$A$1)*IF($A24="CH4",About!$D$58,IF($A24="N2O",About!$D$59,1))</f>
        <v>0.1063976529757</v>
      </c>
      <c r="Q24" s="121">
        <f>SUMIFS('EPA Export Aggregation'!T:T,'EPA Export Aggregation'!$A:$A,$B24,'EPA Export Aggregation'!$D:$D,$A$1)*IF($A24="CH4",About!$D$58,IF($A24="N2O",About!$D$59,1))</f>
        <v>0.1026497904443</v>
      </c>
      <c r="R24" s="121">
        <f>SUMIFS('EPA Export Aggregation'!U:U,'EPA Export Aggregation'!$A:$A,$B24,'EPA Export Aggregation'!$D:$D,$A$1)*IF($A24="CH4",About!$D$58,IF($A24="N2O",About!$D$59,1))</f>
        <v>0.14193854447439999</v>
      </c>
      <c r="S24" s="121">
        <f>SUMIFS('EPA Export Aggregation'!V:V,'EPA Export Aggregation'!$A:$A,$B24,'EPA Export Aggregation'!$D:$D,$A$1)*IF($A24="CH4",About!$D$58,IF($A24="N2O",About!$D$59,1))</f>
        <v>0.121776819407</v>
      </c>
      <c r="T24" s="121">
        <f>SUMIFS('EPA Export Aggregation'!W:W,'EPA Export Aggregation'!$A:$A,$B24,'EPA Export Aggregation'!$D:$D,$A$1)*IF($A24="CH4",About!$D$58,IF($A24="N2O",About!$D$59,1))</f>
        <v>0.12540592991909999</v>
      </c>
      <c r="U24" s="121">
        <f>SUMIFS('EPA Export Aggregation'!X:X,'EPA Export Aggregation'!$A:$A,$B24,'EPA Export Aggregation'!$D:$D,$A$1)*IF($A24="CH4",About!$D$58,IF($A24="N2O",About!$D$59,1))</f>
        <v>0.1165347708895</v>
      </c>
      <c r="V24" s="121">
        <f>SUMIFS('EPA Export Aggregation'!Y:Y,'EPA Export Aggregation'!$A:$A,$B24,'EPA Export Aggregation'!$D:$D,$A$1)*IF($A24="CH4",About!$D$58,IF($A24="N2O",About!$D$59,1))</f>
        <v>0.10282479784369999</v>
      </c>
      <c r="W24" s="121">
        <f>SUMIFS('EPA Export Aggregation'!Z:Z,'EPA Export Aggregation'!$A:$A,$B24,'EPA Export Aggregation'!$D:$D,$A$1)*IF($A24="CH4",About!$D$58,IF($A24="N2O",About!$D$59,1))</f>
        <v>9.8537743284900003E-2</v>
      </c>
      <c r="X24" s="121">
        <f>SUMIFS('EPA Export Aggregation'!AA:AA,'EPA Export Aggregation'!$A:$A,$B24,'EPA Export Aggregation'!$D:$D,$A$1)*IF($A24="CH4",About!$D$58,IF($A24="N2O",About!$D$59,1))</f>
        <v>0.11215685171130001</v>
      </c>
      <c r="Y24" s="121">
        <f>SUMIFS('EPA Export Aggregation'!AB:AB,'EPA Export Aggregation'!$A:$A,$B24,'EPA Export Aggregation'!$D:$D,$A$1)*IF($A24="CH4",About!$D$58,IF($A24="N2O",About!$D$59,1))</f>
        <v>0.105876034833</v>
      </c>
      <c r="Z24" s="121">
        <f>SUMIFS('EPA Export Aggregation'!AC:AC,'EPA Export Aggregation'!$A:$A,$B24,'EPA Export Aggregation'!$D:$D,$A$1)*IF($A24="CH4",About!$D$58,IF($A24="N2O",About!$D$59,1))</f>
        <v>0.10976800964980001</v>
      </c>
      <c r="AA24" s="121">
        <f>SUMIFS('EPA Export Aggregation'!AD:AD,'EPA Export Aggregation'!$A:$A,$B24,'EPA Export Aggregation'!$D:$D,$A$1)*IF($A24="CH4",About!$D$58,IF($A24="N2O",About!$D$59,1))</f>
        <v>9.6634755675800002E-2</v>
      </c>
      <c r="AB24" s="121">
        <f>SUMIFS('EPA Export Aggregation'!AE:AE,'EPA Export Aggregation'!$A:$A,$B24,'EPA Export Aggregation'!$D:$D,$A$1)*IF($A24="CH4",About!$D$58,IF($A24="N2O",About!$D$59,1))</f>
        <v>9.5873940504100003E-2</v>
      </c>
      <c r="AC24" s="121">
        <f>SUMIFS('EPA Export Aggregation'!AF:AF,'EPA Export Aggregation'!$A:$A,$B24,'EPA Export Aggregation'!$D:$D,$A$1)*IF($A24="CH4",About!$D$58,IF($A24="N2O",About!$D$59,1))</f>
        <v>9.4021182411400006E-2</v>
      </c>
      <c r="AD24" s="121">
        <f>SUMIFS('EPA Export Aggregation'!AG:AG,'EPA Export Aggregation'!$A:$A,$B24,'EPA Export Aggregation'!$D:$D,$A$1)*IF($A24="CH4",About!$D$58,IF($A24="N2O",About!$D$59,1))</f>
        <v>8.9232781501199995E-2</v>
      </c>
      <c r="AE24" s="121">
        <f>SUMIFS('EPA Export Aggregation'!AH:AH,'EPA Export Aggregation'!$A:$A,$B24,'EPA Export Aggregation'!$D:$D,$A$1)*IF($A24="CH4",About!$D$58,IF($A24="N2O",About!$D$59,1))</f>
        <v>8.9527523799800002E-2</v>
      </c>
      <c r="AF24" s="121">
        <f>SUMIFS('EPA Export Aggregation'!AI:AI,'EPA Export Aggregation'!$A:$A,$B24,'EPA Export Aggregation'!$D:$D,$A$1)*IF($A24="CH4",About!$D$58,IF($A24="N2O",About!$D$59,1))</f>
        <v>9.2883089923600004E-2</v>
      </c>
      <c r="AG24" s="121">
        <f>SUMIFS('EPA Export Aggregation'!AJ:AJ,'EPA Export Aggregation'!$A:$A,$B24,'EPA Export Aggregation'!$D:$D,$A$1)*IF($A24="CH4",About!$D$58,IF($A24="N2O",About!$D$59,1))</f>
        <v>9.0179937568600002E-2</v>
      </c>
      <c r="AH24" s="121">
        <f>SUMIFS('EPA Export Aggregation'!AK:AK,'EPA Export Aggregation'!$A:$A,$B24,'EPA Export Aggregation'!$D:$D,$A$1)*IF($A24="CH4",About!$D$58,IF($A24="N2O",About!$D$59,1))</f>
        <v>9.4901615629100003E-2</v>
      </c>
    </row>
    <row r="25" spans="1:34" x14ac:dyDescent="0.25">
      <c r="A25" s="119" t="s">
        <v>479</v>
      </c>
      <c r="B25" s="120" t="s">
        <v>1977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1978</v>
      </c>
      <c r="C26">
        <f>SUMIFS('EPA Export Aggregation'!F:F,'EPA Export Aggregation'!$A:$A,$B26,'EPA Export Aggregation'!$D:$D,$A$1)*IF($A26="CH4",About!$D$58,IF($A26="N2O",About!$D$59,1))</f>
        <v>3.2912583455000002E-3</v>
      </c>
      <c r="D26">
        <f>SUMIFS('EPA Export Aggregation'!G:G,'EPA Export Aggregation'!$A:$A,$B26,'EPA Export Aggregation'!$D:$D,$A$1)*IF($A26="CH4",About!$D$58,IF($A26="N2O",About!$D$59,1))</f>
        <v>2.4457120668999999E-3</v>
      </c>
      <c r="E26">
        <f>SUMIFS('EPA Export Aggregation'!H:H,'EPA Export Aggregation'!$A:$A,$B26,'EPA Export Aggregation'!$D:$D,$A$1)*IF($A26="CH4",About!$D$58,IF($A26="N2O",About!$D$59,1))</f>
        <v>2.9779196067999999E-3</v>
      </c>
      <c r="F26">
        <f>SUMIFS('EPA Export Aggregation'!I:I,'EPA Export Aggregation'!$A:$A,$B26,'EPA Export Aggregation'!$D:$D,$A$1)*IF($A26="CH4",About!$D$58,IF($A26="N2O",About!$D$59,1))</f>
        <v>3.2882379515000002E-3</v>
      </c>
      <c r="G26">
        <f>SUMIFS('EPA Export Aggregation'!J:J,'EPA Export Aggregation'!$A:$A,$B26,'EPA Export Aggregation'!$D:$D,$A$1)*IF($A26="CH4",About!$D$58,IF($A26="N2O",About!$D$59,1))</f>
        <v>3.4176485354000001E-3</v>
      </c>
      <c r="H26">
        <f>SUMIFS('EPA Export Aggregation'!K:K,'EPA Export Aggregation'!$A:$A,$B26,'EPA Export Aggregation'!$D:$D,$A$1)*IF($A26="CH4",About!$D$58,IF($A26="N2O",About!$D$59,1))</f>
        <v>4.5928823843000002E-3</v>
      </c>
      <c r="I26">
        <f>SUMIFS('EPA Export Aggregation'!L:L,'EPA Export Aggregation'!$A:$A,$B26,'EPA Export Aggregation'!$D:$D,$A$1)*IF($A26="CH4",About!$D$58,IF($A26="N2O",About!$D$59,1))</f>
        <v>5.1028625973999998E-3</v>
      </c>
      <c r="J26">
        <f>SUMIFS('EPA Export Aggregation'!M:M,'EPA Export Aggregation'!$A:$A,$B26,'EPA Export Aggregation'!$D:$D,$A$1)*IF($A26="CH4",About!$D$58,IF($A26="N2O",About!$D$59,1))</f>
        <v>6.3167768161999996E-3</v>
      </c>
      <c r="K26">
        <f>SUMIFS('EPA Export Aggregation'!N:N,'EPA Export Aggregation'!$A:$A,$B26,'EPA Export Aggregation'!$D:$D,$A$1)*IF($A26="CH4",About!$D$58,IF($A26="N2O",About!$D$59,1))</f>
        <v>7.1655869797999996E-3</v>
      </c>
      <c r="L26">
        <f>SUMIFS('EPA Export Aggregation'!O:O,'EPA Export Aggregation'!$A:$A,$B26,'EPA Export Aggregation'!$D:$D,$A$1)*IF($A26="CH4",About!$D$58,IF($A26="N2O",About!$D$59,1))</f>
        <v>4.6439934033999999E-3</v>
      </c>
      <c r="M26">
        <f>SUMIFS('EPA Export Aggregation'!P:P,'EPA Export Aggregation'!$A:$A,$B26,'EPA Export Aggregation'!$D:$D,$A$1)*IF($A26="CH4",About!$D$58,IF($A26="N2O",About!$D$59,1))</f>
        <v>5.0638355218999998E-3</v>
      </c>
      <c r="N26">
        <f>SUMIFS('EPA Export Aggregation'!Q:Q,'EPA Export Aggregation'!$A:$A,$B26,'EPA Export Aggregation'!$D:$D,$A$1)*IF($A26="CH4",About!$D$58,IF($A26="N2O",About!$D$59,1))</f>
        <v>3.6710661281E-3</v>
      </c>
      <c r="O26">
        <f>SUMIFS('EPA Export Aggregation'!R:R,'EPA Export Aggregation'!$A:$A,$B26,'EPA Export Aggregation'!$D:$D,$A$1)*IF($A26="CH4",About!$D$58,IF($A26="N2O",About!$D$59,1))</f>
        <v>4.2763641106E-3</v>
      </c>
      <c r="P26">
        <f>SUMIFS('EPA Export Aggregation'!S:S,'EPA Export Aggregation'!$A:$A,$B26,'EPA Export Aggregation'!$D:$D,$A$1)*IF($A26="CH4",About!$D$58,IF($A26="N2O",About!$D$59,1))</f>
        <v>4.4769645943999997E-3</v>
      </c>
      <c r="Q26">
        <f>SUMIFS('EPA Export Aggregation'!T:T,'EPA Export Aggregation'!$A:$A,$B26,'EPA Export Aggregation'!$D:$D,$A$1)*IF($A26="CH4",About!$D$58,IF($A26="N2O",About!$D$59,1))</f>
        <v>5.3536813382999999E-3</v>
      </c>
      <c r="R26">
        <f>SUMIFS('EPA Export Aggregation'!U:U,'EPA Export Aggregation'!$A:$A,$B26,'EPA Export Aggregation'!$D:$D,$A$1)*IF($A26="CH4",About!$D$58,IF($A26="N2O",About!$D$59,1))</f>
        <v>5.0930300014999999E-3</v>
      </c>
      <c r="S26">
        <f>SUMIFS('EPA Export Aggregation'!V:V,'EPA Export Aggregation'!$A:$A,$B26,'EPA Export Aggregation'!$D:$D,$A$1)*IF($A26="CH4",About!$D$58,IF($A26="N2O",About!$D$59,1))</f>
        <v>4.5942128183000001E-3</v>
      </c>
      <c r="T26">
        <f>SUMIFS('EPA Export Aggregation'!W:W,'EPA Export Aggregation'!$A:$A,$B26,'EPA Export Aggregation'!$D:$D,$A$1)*IF($A26="CH4",About!$D$58,IF($A26="N2O",About!$D$59,1))</f>
        <v>4.1086328712000002E-3</v>
      </c>
      <c r="U26">
        <f>SUMIFS('EPA Export Aggregation'!X:X,'EPA Export Aggregation'!$A:$A,$B26,'EPA Export Aggregation'!$D:$D,$A$1)*IF($A26="CH4",About!$D$58,IF($A26="N2O",About!$D$59,1))</f>
        <v>3.2955166793E-3</v>
      </c>
      <c r="V26">
        <f>SUMIFS('EPA Export Aggregation'!Y:Y,'EPA Export Aggregation'!$A:$A,$B26,'EPA Export Aggregation'!$D:$D,$A$1)*IF($A26="CH4",About!$D$58,IF($A26="N2O",About!$D$59,1))</f>
        <v>2.0885166335000002E-3</v>
      </c>
      <c r="W26">
        <f>SUMIFS('EPA Export Aggregation'!Z:Z,'EPA Export Aggregation'!$A:$A,$B26,'EPA Export Aggregation'!$D:$D,$A$1)*IF($A26="CH4",About!$D$58,IF($A26="N2O",About!$D$59,1))</f>
        <v>3.4811378879000001E-3</v>
      </c>
      <c r="X26">
        <f>SUMIFS('EPA Export Aggregation'!AA:AA,'EPA Export Aggregation'!$A:$A,$B26,'EPA Export Aggregation'!$D:$D,$A$1)*IF($A26="CH4",About!$D$58,IF($A26="N2O",About!$D$59,1))</f>
        <v>3.0534286915E-3</v>
      </c>
      <c r="Y26">
        <f>SUMIFS('EPA Export Aggregation'!AB:AB,'EPA Export Aggregation'!$A:$A,$B26,'EPA Export Aggregation'!$D:$D,$A$1)*IF($A26="CH4",About!$D$58,IF($A26="N2O",About!$D$59,1))</f>
        <v>2.5461280317000002E-3</v>
      </c>
      <c r="Z26">
        <f>SUMIFS('EPA Export Aggregation'!AC:AC,'EPA Export Aggregation'!$A:$A,$B26,'EPA Export Aggregation'!$D:$D,$A$1)*IF($A26="CH4",About!$D$58,IF($A26="N2O",About!$D$59,1))</f>
        <v>2.9700274898000001E-3</v>
      </c>
      <c r="AA26">
        <f>SUMIFS('EPA Export Aggregation'!AD:AD,'EPA Export Aggregation'!$A:$A,$B26,'EPA Export Aggregation'!$D:$D,$A$1)*IF($A26="CH4",About!$D$58,IF($A26="N2O",About!$D$59,1))</f>
        <v>3.0934464938000002E-3</v>
      </c>
      <c r="AB26">
        <f>SUMIFS('EPA Export Aggregation'!AE:AE,'EPA Export Aggregation'!$A:$A,$B26,'EPA Export Aggregation'!$D:$D,$A$1)*IF($A26="CH4",About!$D$58,IF($A26="N2O",About!$D$59,1))</f>
        <v>3.3430363504E-3</v>
      </c>
      <c r="AC26">
        <f>SUMIFS('EPA Export Aggregation'!AF:AF,'EPA Export Aggregation'!$A:$A,$B26,'EPA Export Aggregation'!$D:$D,$A$1)*IF($A26="CH4",About!$D$58,IF($A26="N2O",About!$D$59,1))</f>
        <v>3.0648304272999998E-3</v>
      </c>
      <c r="AD26">
        <f>SUMIFS('EPA Export Aggregation'!AG:AG,'EPA Export Aggregation'!$A:$A,$B26,'EPA Export Aggregation'!$D:$D,$A$1)*IF($A26="CH4",About!$D$58,IF($A26="N2O",About!$D$59,1))</f>
        <v>3.4935555069999999E-3</v>
      </c>
      <c r="AE26">
        <f>SUMIFS('EPA Export Aggregation'!AH:AH,'EPA Export Aggregation'!$A:$A,$B26,'EPA Export Aggregation'!$D:$D,$A$1)*IF($A26="CH4",About!$D$58,IF($A26="N2O",About!$D$59,1))</f>
        <v>3.5683436316E-3</v>
      </c>
      <c r="AF26">
        <f>SUMIFS('EPA Export Aggregation'!AI:AI,'EPA Export Aggregation'!$A:$A,$B26,'EPA Export Aggregation'!$D:$D,$A$1)*IF($A26="CH4",About!$D$58,IF($A26="N2O",About!$D$59,1))</f>
        <v>3.1980788667999999E-3</v>
      </c>
      <c r="AG26">
        <f>SUMIFS('EPA Export Aggregation'!AJ:AJ,'EPA Export Aggregation'!$A:$A,$B26,'EPA Export Aggregation'!$D:$D,$A$1)*IF($A26="CH4",About!$D$58,IF($A26="N2O",About!$D$59,1))</f>
        <v>2.3857764981000001E-3</v>
      </c>
      <c r="AH26">
        <f>SUMIFS('EPA Export Aggregation'!AK:AK,'EPA Export Aggregation'!$A:$A,$B26,'EPA Export Aggregation'!$D:$D,$A$1)*IF($A26="CH4",About!$D$58,IF($A26="N2O",About!$D$59,1))</f>
        <v>3.0378568878999999E-3</v>
      </c>
    </row>
    <row r="27" spans="1:34" x14ac:dyDescent="0.25">
      <c r="A27" s="119" t="s">
        <v>479</v>
      </c>
      <c r="B27" s="120" t="s">
        <v>1979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1982</v>
      </c>
      <c r="C30">
        <f>SUMIFS('EPA Export Aggregation'!F:F,'EPA Export Aggregation'!$A:$A,$B30,'EPA Export Aggregation'!$D:$D,$A$1)*IF($A30="CH4",About!$D$58,IF($A30="N2O",About!$D$59,1))</f>
        <v>1.7588669999999999E-7</v>
      </c>
      <c r="D30">
        <f>SUMIFS('EPA Export Aggregation'!G:G,'EPA Export Aggregation'!$A:$A,$B30,'EPA Export Aggregation'!$D:$D,$A$1)*IF($A30="CH4",About!$D$58,IF($A30="N2O",About!$D$59,1))</f>
        <v>1.7220539999999999E-7</v>
      </c>
      <c r="E30">
        <f>SUMIFS('EPA Export Aggregation'!H:H,'EPA Export Aggregation'!$A:$A,$B30,'EPA Export Aggregation'!$D:$D,$A$1)*IF($A30="CH4",About!$D$58,IF($A30="N2O",About!$D$59,1))</f>
        <v>1.685241E-7</v>
      </c>
      <c r="F30">
        <f>SUMIFS('EPA Export Aggregation'!I:I,'EPA Export Aggregation'!$A:$A,$B30,'EPA Export Aggregation'!$D:$D,$A$1)*IF($A30="CH4",About!$D$58,IF($A30="N2O",About!$D$59,1))</f>
        <v>1.648428E-7</v>
      </c>
      <c r="G30">
        <f>SUMIFS('EPA Export Aggregation'!J:J,'EPA Export Aggregation'!$A:$A,$B30,'EPA Export Aggregation'!$D:$D,$A$1)*IF($A30="CH4",About!$D$58,IF($A30="N2O",About!$D$59,1))</f>
        <v>1.611616E-7</v>
      </c>
      <c r="H30">
        <f>SUMIFS('EPA Export Aggregation'!K:K,'EPA Export Aggregation'!$A:$A,$B30,'EPA Export Aggregation'!$D:$D,$A$1)*IF($A30="CH4",About!$D$58,IF($A30="N2O",About!$D$59,1))</f>
        <v>1.5748030000000001E-7</v>
      </c>
      <c r="I30">
        <f>SUMIFS('EPA Export Aggregation'!L:L,'EPA Export Aggregation'!$A:$A,$B30,'EPA Export Aggregation'!$D:$D,$A$1)*IF($A30="CH4",About!$D$58,IF($A30="N2O",About!$D$59,1))</f>
        <v>1.5379900000000001E-7</v>
      </c>
      <c r="J30">
        <f>SUMIFS('EPA Export Aggregation'!M:M,'EPA Export Aggregation'!$A:$A,$B30,'EPA Export Aggregation'!$D:$D,$A$1)*IF($A30="CH4",About!$D$58,IF($A30="N2O",About!$D$59,1))</f>
        <v>1.5011769999999999E-7</v>
      </c>
      <c r="K30">
        <f>SUMIFS('EPA Export Aggregation'!N:N,'EPA Export Aggregation'!$A:$A,$B30,'EPA Export Aggregation'!$D:$D,$A$1)*IF($A30="CH4",About!$D$58,IF($A30="N2O",About!$D$59,1))</f>
        <v>1.4643649999999999E-7</v>
      </c>
      <c r="L30">
        <f>SUMIFS('EPA Export Aggregation'!O:O,'EPA Export Aggregation'!$A:$A,$B30,'EPA Export Aggregation'!$D:$D,$A$1)*IF($A30="CH4",About!$D$58,IF($A30="N2O",About!$D$59,1))</f>
        <v>1.4275519999999999E-7</v>
      </c>
      <c r="M30">
        <f>SUMIFS('EPA Export Aggregation'!P:P,'EPA Export Aggregation'!$A:$A,$B30,'EPA Export Aggregation'!$D:$D,$A$1)*IF($A30="CH4",About!$D$58,IF($A30="N2O",About!$D$59,1))</f>
        <v>1.390739E-7</v>
      </c>
      <c r="N30">
        <f>SUMIFS('EPA Export Aggregation'!Q:Q,'EPA Export Aggregation'!$A:$A,$B30,'EPA Export Aggregation'!$D:$D,$A$1)*IF($A30="CH4",About!$D$58,IF($A30="N2O",About!$D$59,1))</f>
        <v>1.353926E-7</v>
      </c>
      <c r="O30">
        <f>SUMIFS('EPA Export Aggregation'!R:R,'EPA Export Aggregation'!$A:$A,$B30,'EPA Export Aggregation'!$D:$D,$A$1)*IF($A30="CH4",About!$D$58,IF($A30="N2O",About!$D$59,1))</f>
        <v>1.3171130000000001E-7</v>
      </c>
      <c r="P30">
        <f>SUMIFS('EPA Export Aggregation'!S:S,'EPA Export Aggregation'!$A:$A,$B30,'EPA Export Aggregation'!$D:$D,$A$1)*IF($A30="CH4",About!$D$58,IF($A30="N2O",About!$D$59,1))</f>
        <v>1.2803010000000001E-7</v>
      </c>
      <c r="Q30">
        <f>SUMIFS('EPA Export Aggregation'!T:T,'EPA Export Aggregation'!$A:$A,$B30,'EPA Export Aggregation'!$D:$D,$A$1)*IF($A30="CH4",About!$D$58,IF($A30="N2O",About!$D$59,1))</f>
        <v>1.2434880000000001E-7</v>
      </c>
      <c r="R30">
        <f>SUMIFS('EPA Export Aggregation'!U:U,'EPA Export Aggregation'!$A:$A,$B30,'EPA Export Aggregation'!$D:$D,$A$1)*IF($A30="CH4",About!$D$58,IF($A30="N2O",About!$D$59,1))</f>
        <v>1.2066749999999999E-7</v>
      </c>
      <c r="S30">
        <f>SUMIFS('EPA Export Aggregation'!V:V,'EPA Export Aggregation'!$A:$A,$B30,'EPA Export Aggregation'!$D:$D,$A$1)*IF($A30="CH4",About!$D$58,IF($A30="N2O",About!$D$59,1))</f>
        <v>1.169862E-7</v>
      </c>
      <c r="T30">
        <f>SUMIFS('EPA Export Aggregation'!W:W,'EPA Export Aggregation'!$A:$A,$B30,'EPA Export Aggregation'!$D:$D,$A$1)*IF($A30="CH4",About!$D$58,IF($A30="N2O",About!$D$59,1))</f>
        <v>1.1330499999999999E-7</v>
      </c>
      <c r="U30">
        <f>SUMIFS('EPA Export Aggregation'!X:X,'EPA Export Aggregation'!$A:$A,$B30,'EPA Export Aggregation'!$D:$D,$A$1)*IF($A30="CH4",About!$D$58,IF($A30="N2O",About!$D$59,1))</f>
        <v>1.096237E-7</v>
      </c>
      <c r="V30">
        <f>SUMIFS('EPA Export Aggregation'!Y:Y,'EPA Export Aggregation'!$A:$A,$B30,'EPA Export Aggregation'!$D:$D,$A$1)*IF($A30="CH4",About!$D$58,IF($A30="N2O",About!$D$59,1))</f>
        <v>1.0594240000000001E-7</v>
      </c>
      <c r="W30">
        <f>SUMIFS('EPA Export Aggregation'!Z:Z,'EPA Export Aggregation'!$A:$A,$B30,'EPA Export Aggregation'!$D:$D,$A$1)*IF($A30="CH4",About!$D$58,IF($A30="N2O",About!$D$59,1))</f>
        <v>1.022611E-7</v>
      </c>
      <c r="X30">
        <f>SUMIFS('EPA Export Aggregation'!AA:AA,'EPA Export Aggregation'!$A:$A,$B30,'EPA Export Aggregation'!$D:$D,$A$1)*IF($A30="CH4",About!$D$58,IF($A30="N2O",About!$D$59,1))</f>
        <v>9.8579899999999995E-8</v>
      </c>
      <c r="Y30">
        <f>SUMIFS('EPA Export Aggregation'!AB:AB,'EPA Export Aggregation'!$A:$A,$B30,'EPA Export Aggregation'!$D:$D,$A$1)*IF($A30="CH4",About!$D$58,IF($A30="N2O",About!$D$59,1))</f>
        <v>9.48986E-8</v>
      </c>
      <c r="Z30">
        <f>SUMIFS('EPA Export Aggregation'!AC:AC,'EPA Export Aggregation'!$A:$A,$B30,'EPA Export Aggregation'!$D:$D,$A$1)*IF($A30="CH4",About!$D$58,IF($A30="N2O",About!$D$59,1))</f>
        <v>9.1217300000000005E-8</v>
      </c>
      <c r="AA30">
        <f>SUMIFS('EPA Export Aggregation'!AD:AD,'EPA Export Aggregation'!$A:$A,$B30,'EPA Export Aggregation'!$D:$D,$A$1)*IF($A30="CH4",About!$D$58,IF($A30="N2O",About!$D$59,1))</f>
        <v>8.7535999999999997E-8</v>
      </c>
      <c r="AB30">
        <f>SUMIFS('EPA Export Aggregation'!AE:AE,'EPA Export Aggregation'!$A:$A,$B30,'EPA Export Aggregation'!$D:$D,$A$1)*IF($A30="CH4",About!$D$58,IF($A30="N2O",About!$D$59,1))</f>
        <v>8.3854799999999995E-8</v>
      </c>
      <c r="AC30">
        <f>SUMIFS('EPA Export Aggregation'!AF:AF,'EPA Export Aggregation'!$A:$A,$B30,'EPA Export Aggregation'!$D:$D,$A$1)*IF($A30="CH4",About!$D$58,IF($A30="N2O",About!$D$59,1))</f>
        <v>8.01735E-8</v>
      </c>
      <c r="AD30">
        <f>SUMIFS('EPA Export Aggregation'!AG:AG,'EPA Export Aggregation'!$A:$A,$B30,'EPA Export Aggregation'!$D:$D,$A$1)*IF($A30="CH4",About!$D$58,IF($A30="N2O",About!$D$59,1))</f>
        <v>7.6492200000000005E-8</v>
      </c>
      <c r="AE30">
        <f>SUMIFS('EPA Export Aggregation'!AH:AH,'EPA Export Aggregation'!$A:$A,$B30,'EPA Export Aggregation'!$D:$D,$A$1)*IF($A30="CH4",About!$D$58,IF($A30="N2O",About!$D$59,1))</f>
        <v>7.2810899999999997E-8</v>
      </c>
      <c r="AF30">
        <f>SUMIFS('EPA Export Aggregation'!AI:AI,'EPA Export Aggregation'!$A:$A,$B30,'EPA Export Aggregation'!$D:$D,$A$1)*IF($A30="CH4",About!$D$58,IF($A30="N2O",About!$D$59,1))</f>
        <v>6.9129600000000002E-8</v>
      </c>
      <c r="AG30">
        <f>SUMIFS('EPA Export Aggregation'!AJ:AJ,'EPA Export Aggregation'!$A:$A,$B30,'EPA Export Aggregation'!$D:$D,$A$1)*IF($A30="CH4",About!$D$58,IF($A30="N2O",About!$D$59,1))</f>
        <v>6.54484E-8</v>
      </c>
      <c r="AH30">
        <f>SUMIFS('EPA Export Aggregation'!AK:AK,'EPA Export Aggregation'!$A:$A,$B30,'EPA Export Aggregation'!$D:$D,$A$1)*IF($A30="CH4",About!$D$58,IF($A30="N2O",About!$D$59,1))</f>
        <v>6.54484E-8</v>
      </c>
    </row>
    <row r="31" spans="1:34" x14ac:dyDescent="0.2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1984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1985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0.20342561077390001</v>
      </c>
      <c r="J33">
        <f>SUMIFS('EPA Export Aggregation'!M:M,'EPA Export Aggregation'!$A:$A,$B33,'EPA Export Aggregation'!$D:$D,$A$1)*IF($A33="CH4",About!$D$58,IF($A33="N2O",About!$D$59,1))</f>
        <v>0</v>
      </c>
      <c r="K33">
        <f>SUMIFS('EPA Export Aggregation'!N:N,'EPA Export Aggregation'!$A:$A,$B33,'EPA Export Aggregation'!$D:$D,$A$1)*IF($A33="CH4",About!$D$58,IF($A33="N2O",About!$D$59,1))</f>
        <v>1.6589948448200002E-2</v>
      </c>
      <c r="L33">
        <f>SUMIFS('EPA Export Aggregation'!O:O,'EPA Export Aggregation'!$A:$A,$B33,'EPA Export Aggregation'!$D:$D,$A$1)*IF($A33="CH4",About!$D$58,IF($A33="N2O",About!$D$59,1))</f>
        <v>2.4738964186099999E-2</v>
      </c>
      <c r="M33">
        <f>SUMIFS('EPA Export Aggregation'!P:P,'EPA Export Aggregation'!$A:$A,$B33,'EPA Export Aggregation'!$D:$D,$A$1)*IF($A33="CH4",About!$D$58,IF($A33="N2O",About!$D$59,1))</f>
        <v>1.7743959066000001E-2</v>
      </c>
      <c r="N33">
        <f>SUMIFS('EPA Export Aggregation'!Q:Q,'EPA Export Aggregation'!$A:$A,$B33,'EPA Export Aggregation'!$D:$D,$A$1)*IF($A33="CH4",About!$D$58,IF($A33="N2O",About!$D$59,1))</f>
        <v>7.1810438884999999E-3</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0.31260514220699998</v>
      </c>
      <c r="AG33" s="121">
        <f>SUMIFS('EPA Export Aggregation'!AJ:AJ,'EPA Export Aggregation'!$A:$A,$B33,'EPA Export Aggregation'!$D:$D,$A$1)*IF($A33="CH4",About!$D$58,IF($A33="N2O",About!$D$59,1))</f>
        <v>0.58579879450869998</v>
      </c>
      <c r="AH33" s="121">
        <f>SUMIFS('EPA Export Aggregation'!AK:AK,'EPA Export Aggregation'!$A:$A,$B33,'EPA Export Aggregation'!$D:$D,$A$1)*IF($A33="CH4",About!$D$58,IF($A33="N2O",About!$D$59,1))</f>
        <v>0.61223351015229999</v>
      </c>
    </row>
    <row r="34" spans="1:34" x14ac:dyDescent="0.25">
      <c r="A34" s="119" t="s">
        <v>479</v>
      </c>
      <c r="B34" s="120" t="s">
        <v>1986</v>
      </c>
      <c r="C34">
        <f>SUMIFS('EPA Export Aggregation'!F:F,'EPA Export Aggregation'!$A:$A,$B34,'EPA Export Aggregation'!$D:$D,$A$1)*IF($A34="CH4",About!$D$58,IF($A34="N2O",About!$D$59,1))</f>
        <v>5.5144998155399999E-2</v>
      </c>
      <c r="D34">
        <f>SUMIFS('EPA Export Aggregation'!G:G,'EPA Export Aggregation'!$A:$A,$B34,'EPA Export Aggregation'!$D:$D,$A$1)*IF($A34="CH4",About!$D$58,IF($A34="N2O",About!$D$59,1))</f>
        <v>5.9086097674599998E-2</v>
      </c>
      <c r="E34">
        <f>SUMIFS('EPA Export Aggregation'!H:H,'EPA Export Aggregation'!$A:$A,$B34,'EPA Export Aggregation'!$D:$D,$A$1)*IF($A34="CH4",About!$D$58,IF($A34="N2O",About!$D$59,1))</f>
        <v>6.6086151864300002E-2</v>
      </c>
      <c r="F34">
        <f>SUMIFS('EPA Export Aggregation'!I:I,'EPA Export Aggregation'!$A:$A,$B34,'EPA Export Aggregation'!$D:$D,$A$1)*IF($A34="CH4",About!$D$58,IF($A34="N2O",About!$D$59,1))</f>
        <v>6.8674249720300007E-2</v>
      </c>
      <c r="G34">
        <f>SUMIFS('EPA Export Aggregation'!J:J,'EPA Export Aggregation'!$A:$A,$B34,'EPA Export Aggregation'!$D:$D,$A$1)*IF($A34="CH4",About!$D$58,IF($A34="N2O",About!$D$59,1))</f>
        <v>6.9078884997999995E-2</v>
      </c>
      <c r="H34">
        <f>SUMIFS('EPA Export Aggregation'!K:K,'EPA Export Aggregation'!$A:$A,$B34,'EPA Export Aggregation'!$D:$D,$A$1)*IF($A34="CH4",About!$D$58,IF($A34="N2O",About!$D$59,1))</f>
        <v>7.57798286008E-2</v>
      </c>
      <c r="I34">
        <f>SUMIFS('EPA Export Aggregation'!L:L,'EPA Export Aggregation'!$A:$A,$B34,'EPA Export Aggregation'!$D:$D,$A$1)*IF($A34="CH4",About!$D$58,IF($A34="N2O",About!$D$59,1))</f>
        <v>9.3717406755600002E-2</v>
      </c>
      <c r="J34">
        <f>SUMIFS('EPA Export Aggregation'!M:M,'EPA Export Aggregation'!$A:$A,$B34,'EPA Export Aggregation'!$D:$D,$A$1)*IF($A34="CH4",About!$D$58,IF($A34="N2O",About!$D$59,1))</f>
        <v>0.1060842541353</v>
      </c>
      <c r="K34">
        <f>SUMIFS('EPA Export Aggregation'!N:N,'EPA Export Aggregation'!$A:$A,$B34,'EPA Export Aggregation'!$D:$D,$A$1)*IF($A34="CH4",About!$D$58,IF($A34="N2O",About!$D$59,1))</f>
        <v>9.0062832138899998E-2</v>
      </c>
      <c r="L34">
        <f>SUMIFS('EPA Export Aggregation'!O:O,'EPA Export Aggregation'!$A:$A,$B34,'EPA Export Aggregation'!$D:$D,$A$1)*IF($A34="CH4",About!$D$58,IF($A34="N2O",About!$D$59,1))</f>
        <v>8.7261328494999998E-2</v>
      </c>
      <c r="M34">
        <f>SUMIFS('EPA Export Aggregation'!P:P,'EPA Export Aggregation'!$A:$A,$B34,'EPA Export Aggregation'!$D:$D,$A$1)*IF($A34="CH4",About!$D$58,IF($A34="N2O",About!$D$59,1))</f>
        <v>8.5041807977300002E-2</v>
      </c>
      <c r="N34">
        <f>SUMIFS('EPA Export Aggregation'!Q:Q,'EPA Export Aggregation'!$A:$A,$B34,'EPA Export Aggregation'!$D:$D,$A$1)*IF($A34="CH4",About!$D$58,IF($A34="N2O",About!$D$59,1))</f>
        <v>8.5488136079099997E-2</v>
      </c>
      <c r="O34">
        <f>SUMIFS('EPA Export Aggregation'!R:R,'EPA Export Aggregation'!$A:$A,$B34,'EPA Export Aggregation'!$D:$D,$A$1)*IF($A34="CH4",About!$D$58,IF($A34="N2O",About!$D$59,1))</f>
        <v>8.9430949348299996E-2</v>
      </c>
      <c r="P34">
        <f>SUMIFS('EPA Export Aggregation'!S:S,'EPA Export Aggregation'!$A:$A,$B34,'EPA Export Aggregation'!$D:$D,$A$1)*IF($A34="CH4",About!$D$58,IF($A34="N2O",About!$D$59,1))</f>
        <v>9.9558337899499999E-2</v>
      </c>
      <c r="Q34">
        <f>SUMIFS('EPA Export Aggregation'!T:T,'EPA Export Aggregation'!$A:$A,$B34,'EPA Export Aggregation'!$D:$D,$A$1)*IF($A34="CH4",About!$D$58,IF($A34="N2O",About!$D$59,1))</f>
        <v>0.1183309993045</v>
      </c>
      <c r="R34">
        <f>SUMIFS('EPA Export Aggregation'!U:U,'EPA Export Aggregation'!$A:$A,$B34,'EPA Export Aggregation'!$D:$D,$A$1)*IF($A34="CH4",About!$D$58,IF($A34="N2O",About!$D$59,1))</f>
        <v>0.12860516096649999</v>
      </c>
      <c r="S34">
        <f>SUMIFS('EPA Export Aggregation'!V:V,'EPA Export Aggregation'!$A:$A,$B34,'EPA Export Aggregation'!$D:$D,$A$1)*IF($A34="CH4",About!$D$58,IF($A34="N2O",About!$D$59,1))</f>
        <v>0.13015987553300001</v>
      </c>
      <c r="T34">
        <f>SUMIFS('EPA Export Aggregation'!W:W,'EPA Export Aggregation'!$A:$A,$B34,'EPA Export Aggregation'!$D:$D,$A$1)*IF($A34="CH4",About!$D$58,IF($A34="N2O",About!$D$59,1))</f>
        <v>0.1238492331791</v>
      </c>
      <c r="U34">
        <f>SUMIFS('EPA Export Aggregation'!X:X,'EPA Export Aggregation'!$A:$A,$B34,'EPA Export Aggregation'!$D:$D,$A$1)*IF($A34="CH4",About!$D$58,IF($A34="N2O",About!$D$59,1))</f>
        <v>0.11825535746470001</v>
      </c>
      <c r="V34">
        <f>SUMIFS('EPA Export Aggregation'!Y:Y,'EPA Export Aggregation'!$A:$A,$B34,'EPA Export Aggregation'!$D:$D,$A$1)*IF($A34="CH4",About!$D$58,IF($A34="N2O",About!$D$59,1))</f>
        <v>9.2112373401099998E-2</v>
      </c>
      <c r="W34">
        <f>SUMIFS('EPA Export Aggregation'!Z:Z,'EPA Export Aggregation'!$A:$A,$B34,'EPA Export Aggregation'!$D:$D,$A$1)*IF($A34="CH4",About!$D$58,IF($A34="N2O",About!$D$59,1))</f>
        <v>8.49954329432E-2</v>
      </c>
      <c r="X34">
        <f>SUMIFS('EPA Export Aggregation'!AA:AA,'EPA Export Aggregation'!$A:$A,$B34,'EPA Export Aggregation'!$D:$D,$A$1)*IF($A34="CH4",About!$D$58,IF($A34="N2O",About!$D$59,1))</f>
        <v>0.122405002268</v>
      </c>
      <c r="Y34">
        <f>SUMIFS('EPA Export Aggregation'!AB:AB,'EPA Export Aggregation'!$A:$A,$B34,'EPA Export Aggregation'!$D:$D,$A$1)*IF($A34="CH4",About!$D$58,IF($A34="N2O",About!$D$59,1))</f>
        <v>0.11474892775709999</v>
      </c>
      <c r="Z34">
        <f>SUMIFS('EPA Export Aggregation'!AC:AC,'EPA Export Aggregation'!$A:$A,$B34,'EPA Export Aggregation'!$D:$D,$A$1)*IF($A34="CH4",About!$D$58,IF($A34="N2O",About!$D$59,1))</f>
        <v>0.10996393806889999</v>
      </c>
      <c r="AA34">
        <f>SUMIFS('EPA Export Aggregation'!AD:AD,'EPA Export Aggregation'!$A:$A,$B34,'EPA Export Aggregation'!$D:$D,$A$1)*IF($A34="CH4",About!$D$58,IF($A34="N2O",About!$D$59,1))</f>
        <v>6.4948422752399995E-2</v>
      </c>
      <c r="AB34">
        <f>SUMIFS('EPA Export Aggregation'!AE:AE,'EPA Export Aggregation'!$A:$A,$B34,'EPA Export Aggregation'!$D:$D,$A$1)*IF($A34="CH4",About!$D$58,IF($A34="N2O",About!$D$59,1))</f>
        <v>8.8633910550699996E-2</v>
      </c>
      <c r="AC34">
        <f>SUMIFS('EPA Export Aggregation'!AF:AF,'EPA Export Aggregation'!$A:$A,$B34,'EPA Export Aggregation'!$D:$D,$A$1)*IF($A34="CH4",About!$D$58,IF($A34="N2O",About!$D$59,1))</f>
        <v>0.13611538177749999</v>
      </c>
      <c r="AD34">
        <f>SUMIFS('EPA Export Aggregation'!AG:AG,'EPA Export Aggregation'!$A:$A,$B34,'EPA Export Aggregation'!$D:$D,$A$1)*IF($A34="CH4",About!$D$58,IF($A34="N2O",About!$D$59,1))</f>
        <v>0.14383135780049999</v>
      </c>
      <c r="AE34">
        <f>SUMIFS('EPA Export Aggregation'!AH:AH,'EPA Export Aggregation'!$A:$A,$B34,'EPA Export Aggregation'!$D:$D,$A$1)*IF($A34="CH4",About!$D$58,IF($A34="N2O",About!$D$59,1))</f>
        <v>0.13469549289159999</v>
      </c>
      <c r="AF34">
        <f>SUMIFS('EPA Export Aggregation'!AI:AI,'EPA Export Aggregation'!$A:$A,$B34,'EPA Export Aggregation'!$D:$D,$A$1)*IF($A34="CH4",About!$D$58,IF($A34="N2O",About!$D$59,1))</f>
        <v>0.1429860614298</v>
      </c>
      <c r="AG34">
        <f>SUMIFS('EPA Export Aggregation'!AJ:AJ,'EPA Export Aggregation'!$A:$A,$B34,'EPA Export Aggregation'!$D:$D,$A$1)*IF($A34="CH4",About!$D$58,IF($A34="N2O",About!$D$59,1))</f>
        <v>0.15127662996810001</v>
      </c>
      <c r="AH34">
        <f>SUMIFS('EPA Export Aggregation'!AK:AK,'EPA Export Aggregation'!$A:$A,$B34,'EPA Export Aggregation'!$D:$D,$A$1)*IF($A34="CH4",About!$D$58,IF($A34="N2O",About!$D$59,1))</f>
        <v>0.1595671985064</v>
      </c>
    </row>
    <row r="35" spans="1:34" x14ac:dyDescent="0.2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2026</v>
      </c>
      <c r="B74" s="120" t="s">
        <v>2027</v>
      </c>
      <c r="C74">
        <f>SUMIFS('EPA Export Aggregation'!F:F,'EPA Export Aggregation'!$A:$A,$B74,'EPA Export Aggregation'!$D:$D,$A$1)*IF($A74="CH4",About!$D$58,IF($A74="N2O",About!$D$59,1))</f>
        <v>1.009971574E-3</v>
      </c>
      <c r="D74">
        <f>SUMIFS('EPA Export Aggregation'!G:G,'EPA Export Aggregation'!$A:$A,$B74,'EPA Export Aggregation'!$D:$D,$A$1)*IF($A74="CH4",About!$D$58,IF($A74="N2O",About!$D$59,1))</f>
        <v>2.1570998112E-3</v>
      </c>
      <c r="E74">
        <f>SUMIFS('EPA Export Aggregation'!H:H,'EPA Export Aggregation'!$A:$A,$B74,'EPA Export Aggregation'!$D:$D,$A$1)*IF($A74="CH4",About!$D$58,IF($A74="N2O",About!$D$59,1))</f>
        <v>5.3156373504000005E-3</v>
      </c>
      <c r="F74">
        <f>SUMIFS('EPA Export Aggregation'!I:I,'EPA Export Aggregation'!$A:$A,$B74,'EPA Export Aggregation'!$D:$D,$A$1)*IF($A74="CH4",About!$D$58,IF($A74="N2O",About!$D$59,1))</f>
        <v>1.6890328874799999E-2</v>
      </c>
      <c r="G74">
        <f>SUMIFS('EPA Export Aggregation'!J:J,'EPA Export Aggregation'!$A:$A,$B74,'EPA Export Aggregation'!$D:$D,$A$1)*IF($A74="CH4",About!$D$58,IF($A74="N2O",About!$D$59,1))</f>
        <v>4.0340342124000006E-2</v>
      </c>
      <c r="H74">
        <f>SUMIFS('EPA Export Aggregation'!K:K,'EPA Export Aggregation'!$A:$A,$B74,'EPA Export Aggregation'!$D:$D,$A$1)*IF($A74="CH4",About!$D$58,IF($A74="N2O",About!$D$59,1))</f>
        <v>8.8629099155000016E-2</v>
      </c>
      <c r="I74">
        <f>SUMIFS('EPA Export Aggregation'!L:L,'EPA Export Aggregation'!$A:$A,$B74,'EPA Export Aggregation'!$D:$D,$A$1)*IF($A74="CH4",About!$D$58,IF($A74="N2O",About!$D$59,1))</f>
        <v>0.12530045296029999</v>
      </c>
      <c r="J74">
        <f>SUMIFS('EPA Export Aggregation'!M:M,'EPA Export Aggregation'!$A:$A,$B74,'EPA Export Aggregation'!$D:$D,$A$1)*IF($A74="CH4",About!$D$58,IF($A74="N2O",About!$D$59,1))</f>
        <v>0.15946573232360001</v>
      </c>
      <c r="K74">
        <f>SUMIFS('EPA Export Aggregation'!N:N,'EPA Export Aggregation'!$A:$A,$B74,'EPA Export Aggregation'!$D:$D,$A$1)*IF($A74="CH4",About!$D$58,IF($A74="N2O",About!$D$59,1))</f>
        <v>0.18466043531779999</v>
      </c>
      <c r="L74">
        <f>SUMIFS('EPA Export Aggregation'!O:O,'EPA Export Aggregation'!$A:$A,$B74,'EPA Export Aggregation'!$D:$D,$A$1)*IF($A74="CH4",About!$D$58,IF($A74="N2O",About!$D$59,1))</f>
        <v>0.21070218604940003</v>
      </c>
      <c r="M74">
        <f>SUMIFS('EPA Export Aggregation'!P:P,'EPA Export Aggregation'!$A:$A,$B74,'EPA Export Aggregation'!$D:$D,$A$1)*IF($A74="CH4",About!$D$58,IF($A74="N2O",About!$D$59,1))</f>
        <v>0.23184591382859995</v>
      </c>
      <c r="N74">
        <f>SUMIFS('EPA Export Aggregation'!Q:Q,'EPA Export Aggregation'!$A:$A,$B74,'EPA Export Aggregation'!$D:$D,$A$1)*IF($A74="CH4",About!$D$58,IF($A74="N2O",About!$D$59,1))</f>
        <v>0.25294670688830001</v>
      </c>
      <c r="O74">
        <f>SUMIFS('EPA Export Aggregation'!R:R,'EPA Export Aggregation'!$A:$A,$B74,'EPA Export Aggregation'!$D:$D,$A$1)*IF($A74="CH4",About!$D$58,IF($A74="N2O",About!$D$59,1))</f>
        <v>0.27072927459710006</v>
      </c>
      <c r="P74">
        <f>SUMIFS('EPA Export Aggregation'!S:S,'EPA Export Aggregation'!$A:$A,$B74,'EPA Export Aggregation'!$D:$D,$A$1)*IF($A74="CH4",About!$D$58,IF($A74="N2O",About!$D$59,1))</f>
        <v>0.28891157618480007</v>
      </c>
      <c r="Q74">
        <f>SUMIFS('EPA Export Aggregation'!T:T,'EPA Export Aggregation'!$A:$A,$B74,'EPA Export Aggregation'!$D:$D,$A$1)*IF($A74="CH4",About!$D$58,IF($A74="N2O",About!$D$59,1))</f>
        <v>0.30477254345889998</v>
      </c>
      <c r="R74">
        <f>SUMIFS('EPA Export Aggregation'!U:U,'EPA Export Aggregation'!$A:$A,$B74,'EPA Export Aggregation'!$D:$D,$A$1)*IF($A74="CH4",About!$D$58,IF($A74="N2O",About!$D$59,1))</f>
        <v>0.32630699246470002</v>
      </c>
      <c r="S74">
        <f>SUMIFS('EPA Export Aggregation'!V:V,'EPA Export Aggregation'!$A:$A,$B74,'EPA Export Aggregation'!$D:$D,$A$1)*IF($A74="CH4",About!$D$58,IF($A74="N2O",About!$D$59,1))</f>
        <v>0.35421666230639998</v>
      </c>
      <c r="T74">
        <f>SUMIFS('EPA Export Aggregation'!W:W,'EPA Export Aggregation'!$A:$A,$B74,'EPA Export Aggregation'!$D:$D,$A$1)*IF($A74="CH4",About!$D$58,IF($A74="N2O",About!$D$59,1))</f>
        <v>0.38670222236889989</v>
      </c>
      <c r="U74">
        <f>SUMIFS('EPA Export Aggregation'!X:X,'EPA Export Aggregation'!$A:$A,$B74,'EPA Export Aggregation'!$D:$D,$A$1)*IF($A74="CH4",About!$D$58,IF($A74="N2O",About!$D$59,1))</f>
        <v>0.42167918671789989</v>
      </c>
      <c r="V74">
        <f>SUMIFS('EPA Export Aggregation'!Y:Y,'EPA Export Aggregation'!$A:$A,$B74,'EPA Export Aggregation'!$D:$D,$A$1)*IF($A74="CH4",About!$D$58,IF($A74="N2O",About!$D$59,1))</f>
        <v>0.45765024817529987</v>
      </c>
      <c r="W74">
        <f>SUMIFS('EPA Export Aggregation'!Z:Z,'EPA Export Aggregation'!$A:$A,$B74,'EPA Export Aggregation'!$D:$D,$A$1)*IF($A74="CH4",About!$D$58,IF($A74="N2O",About!$D$59,1))</f>
        <v>0.45426160696460005</v>
      </c>
      <c r="X74">
        <f>SUMIFS('EPA Export Aggregation'!AA:AA,'EPA Export Aggregation'!$A:$A,$B74,'EPA Export Aggregation'!$D:$D,$A$1)*IF($A74="CH4",About!$D$58,IF($A74="N2O",About!$D$59,1))</f>
        <v>0.41829696958039991</v>
      </c>
      <c r="Y74">
        <f>SUMIFS('EPA Export Aggregation'!AB:AB,'EPA Export Aggregation'!$A:$A,$B74,'EPA Export Aggregation'!$D:$D,$A$1)*IF($A74="CH4",About!$D$58,IF($A74="N2O",About!$D$59,1))</f>
        <v>0.55658933651410003</v>
      </c>
      <c r="Z74">
        <f>SUMIFS('EPA Export Aggregation'!AC:AC,'EPA Export Aggregation'!$A:$A,$B74,'EPA Export Aggregation'!$D:$D,$A$1)*IF($A74="CH4",About!$D$58,IF($A74="N2O",About!$D$59,1))</f>
        <v>0.42369634783509996</v>
      </c>
      <c r="AA74">
        <f>SUMIFS('EPA Export Aggregation'!AD:AD,'EPA Export Aggregation'!$A:$A,$B74,'EPA Export Aggregation'!$D:$D,$A$1)*IF($A74="CH4",About!$D$58,IF($A74="N2O",About!$D$59,1))</f>
        <v>0.43824823270980001</v>
      </c>
      <c r="AB74">
        <f>SUMIFS('EPA Export Aggregation'!AE:AE,'EPA Export Aggregation'!$A:$A,$B74,'EPA Export Aggregation'!$D:$D,$A$1)*IF($A74="CH4",About!$D$58,IF($A74="N2O",About!$D$59,1))</f>
        <v>0.40145226083999996</v>
      </c>
      <c r="AC74">
        <f>SUMIFS('EPA Export Aggregation'!AF:AF,'EPA Export Aggregation'!$A:$A,$B74,'EPA Export Aggregation'!$D:$D,$A$1)*IF($A74="CH4",About!$D$58,IF($A74="N2O",About!$D$59,1))</f>
        <v>0.37151478949539996</v>
      </c>
      <c r="AD74">
        <f>SUMIFS('EPA Export Aggregation'!AG:AG,'EPA Export Aggregation'!$A:$A,$B74,'EPA Export Aggregation'!$D:$D,$A$1)*IF($A74="CH4",About!$D$58,IF($A74="N2O",About!$D$59,1))</f>
        <v>0.34782496176590005</v>
      </c>
      <c r="AE74">
        <f>SUMIFS('EPA Export Aggregation'!AH:AH,'EPA Export Aggregation'!$A:$A,$B74,'EPA Export Aggregation'!$D:$D,$A$1)*IF($A74="CH4",About!$D$58,IF($A74="N2O",About!$D$59,1))</f>
        <v>0.44516208224139975</v>
      </c>
      <c r="AF74">
        <f>SUMIFS('EPA Export Aggregation'!AI:AI,'EPA Export Aggregation'!$A:$A,$B74,'EPA Export Aggregation'!$D:$D,$A$1)*IF($A74="CH4",About!$D$58,IF($A74="N2O",About!$D$59,1))</f>
        <v>0.40617786798819999</v>
      </c>
      <c r="AG74">
        <f>SUMIFS('EPA Export Aggregation'!AJ:AJ,'EPA Export Aggregation'!$A:$A,$B74,'EPA Export Aggregation'!$D:$D,$A$1)*IF($A74="CH4",About!$D$58,IF($A74="N2O",About!$D$59,1))</f>
        <v>0.54072650539610001</v>
      </c>
      <c r="AH74">
        <f>SUMIFS('EPA Export Aggregation'!AK:AK,'EPA Export Aggregation'!$A:$A,$B74,'EPA Export Aggregation'!$D:$D,$A$1)*IF($A74="CH4",About!$D$58,IF($A74="N2O",About!$D$59,1))</f>
        <v>0.56590195714209979</v>
      </c>
    </row>
    <row r="75" spans="1:34" x14ac:dyDescent="0.2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2026</v>
      </c>
      <c r="B76" s="120" t="s">
        <v>2029</v>
      </c>
      <c r="C76" s="121">
        <f>SUMIFS('EPA Export Aggregation'!F:F,'EPA Export Aggregation'!$A:$A,$B76,'EPA Export Aggregation'!$D:$D,$A$1)*IF($A76="CH4",About!$D$58,IF($A76="N2O",About!$D$59,1))</f>
        <v>7.3514707530999996E-3</v>
      </c>
      <c r="D76" s="121">
        <f>SUMIFS('EPA Export Aggregation'!G:G,'EPA Export Aggregation'!$A:$A,$B76,'EPA Export Aggregation'!$D:$D,$A$1)*IF($A76="CH4",About!$D$58,IF($A76="N2O",About!$D$59,1))</f>
        <v>7.3514707530999996E-3</v>
      </c>
      <c r="E76" s="121">
        <f>SUMIFS('EPA Export Aggregation'!H:H,'EPA Export Aggregation'!$A:$A,$B76,'EPA Export Aggregation'!$D:$D,$A$1)*IF($A76="CH4",About!$D$58,IF($A76="N2O",About!$D$59,1))</f>
        <v>7.3514707530999996E-3</v>
      </c>
      <c r="F76" s="121">
        <f>SUMIFS('EPA Export Aggregation'!I:I,'EPA Export Aggregation'!$A:$A,$B76,'EPA Export Aggregation'!$D:$D,$A$1)*IF($A76="CH4",About!$D$58,IF($A76="N2O",About!$D$59,1))</f>
        <v>9.1893380862000003E-3</v>
      </c>
      <c r="G76" s="121">
        <f>SUMIFS('EPA Export Aggregation'!J:J,'EPA Export Aggregation'!$A:$A,$B76,'EPA Export Aggregation'!$D:$D,$A$1)*IF($A76="CH4",About!$D$58,IF($A76="N2O",About!$D$59,1))</f>
        <v>1.01082724039E-2</v>
      </c>
      <c r="H76" s="121">
        <f>SUMIFS('EPA Export Aggregation'!K:K,'EPA Export Aggregation'!$A:$A,$B76,'EPA Export Aggregation'!$D:$D,$A$1)*IF($A76="CH4",About!$D$58,IF($A76="N2O",About!$D$59,1))</f>
        <v>1.2702670256E-2</v>
      </c>
      <c r="I76" s="121">
        <f>SUMIFS('EPA Export Aggregation'!L:L,'EPA Export Aggregation'!$A:$A,$B76,'EPA Export Aggregation'!$D:$D,$A$1)*IF($A76="CH4",About!$D$58,IF($A76="N2O",About!$D$59,1))</f>
        <v>1.4105842587099999E-2</v>
      </c>
      <c r="J76" s="121">
        <f>SUMIFS('EPA Export Aggregation'!M:M,'EPA Export Aggregation'!$A:$A,$B76,'EPA Export Aggregation'!$D:$D,$A$1)*IF($A76="CH4",About!$D$58,IF($A76="N2O",About!$D$59,1))</f>
        <v>1.49070562138E-2</v>
      </c>
      <c r="K76" s="121">
        <f>SUMIFS('EPA Export Aggregation'!N:N,'EPA Export Aggregation'!$A:$A,$B76,'EPA Export Aggregation'!$D:$D,$A$1)*IF($A76="CH4",About!$D$58,IF($A76="N2O",About!$D$59,1))</f>
        <v>1.8278674345099999E-2</v>
      </c>
      <c r="L76" s="121">
        <f>SUMIFS('EPA Export Aggregation'!O:O,'EPA Export Aggregation'!$A:$A,$B76,'EPA Export Aggregation'!$D:$D,$A$1)*IF($A76="CH4",About!$D$58,IF($A76="N2O",About!$D$59,1))</f>
        <v>1.8548458288900001E-2</v>
      </c>
      <c r="M76" s="121">
        <f>SUMIFS('EPA Export Aggregation'!P:P,'EPA Export Aggregation'!$A:$A,$B76,'EPA Export Aggregation'!$D:$D,$A$1)*IF($A76="CH4",About!$D$58,IF($A76="N2O",About!$D$59,1))</f>
        <v>1.12957472418E-2</v>
      </c>
      <c r="N76" s="121">
        <f>SUMIFS('EPA Export Aggregation'!Q:Q,'EPA Export Aggregation'!$A:$A,$B76,'EPA Export Aggregation'!$D:$D,$A$1)*IF($A76="CH4",About!$D$58,IF($A76="N2O",About!$D$59,1))</f>
        <v>7.5061381927999998E-3</v>
      </c>
      <c r="O76" s="121">
        <f>SUMIFS('EPA Export Aggregation'!R:R,'EPA Export Aggregation'!$A:$A,$B76,'EPA Export Aggregation'!$D:$D,$A$1)*IF($A76="CH4",About!$D$58,IF($A76="N2O",About!$D$59,1))</f>
        <v>7.1759643343E-3</v>
      </c>
      <c r="P76" s="121">
        <f>SUMIFS('EPA Export Aggregation'!S:S,'EPA Export Aggregation'!$A:$A,$B76,'EPA Export Aggregation'!$D:$D,$A$1)*IF($A76="CH4",About!$D$58,IF($A76="N2O",About!$D$59,1))</f>
        <v>7.5037373543999997E-3</v>
      </c>
      <c r="Q76" s="121">
        <f>SUMIFS('EPA Export Aggregation'!T:T,'EPA Export Aggregation'!$A:$A,$B76,'EPA Export Aggregation'!$D:$D,$A$1)*IF($A76="CH4",About!$D$58,IF($A76="N2O",About!$D$59,1))</f>
        <v>7.4711184575000002E-3</v>
      </c>
      <c r="R76" s="121">
        <f>SUMIFS('EPA Export Aggregation'!U:U,'EPA Export Aggregation'!$A:$A,$B76,'EPA Export Aggregation'!$D:$D,$A$1)*IF($A76="CH4",About!$D$58,IF($A76="N2O",About!$D$59,1))</f>
        <v>7.1719273053000004E-3</v>
      </c>
      <c r="S76" s="121">
        <f>SUMIFS('EPA Export Aggregation'!V:V,'EPA Export Aggregation'!$A:$A,$B76,'EPA Export Aggregation'!$D:$D,$A$1)*IF($A76="CH4",About!$D$58,IF($A76="N2O",About!$D$59,1))</f>
        <v>8.5387753374000005E-3</v>
      </c>
      <c r="T76" s="121">
        <f>SUMIFS('EPA Export Aggregation'!W:W,'EPA Export Aggregation'!$A:$A,$B76,'EPA Export Aggregation'!$D:$D,$A$1)*IF($A76="CH4",About!$D$58,IF($A76="N2O",About!$D$59,1))</f>
        <v>8.3092015410000004E-3</v>
      </c>
      <c r="U76" s="121">
        <f>SUMIFS('EPA Export Aggregation'!X:X,'EPA Export Aggregation'!$A:$A,$B76,'EPA Export Aggregation'!$D:$D,$A$1)*IF($A76="CH4",About!$D$58,IF($A76="N2O",About!$D$59,1))</f>
        <v>7.8535162983000006E-3</v>
      </c>
      <c r="V76" s="121">
        <f>SUMIFS('EPA Export Aggregation'!Y:Y,'EPA Export Aggregation'!$A:$A,$B76,'EPA Export Aggregation'!$D:$D,$A$1)*IF($A76="CH4",About!$D$58,IF($A76="N2O",About!$D$59,1))</f>
        <v>4.7710752796999998E-3</v>
      </c>
      <c r="W76" s="121">
        <f>SUMIFS('EPA Export Aggregation'!Z:Z,'EPA Export Aggregation'!$A:$A,$B76,'EPA Export Aggregation'!$D:$D,$A$1)*IF($A76="CH4",About!$D$58,IF($A76="N2O",About!$D$59,1))</f>
        <v>6.1815840549999995E-4</v>
      </c>
      <c r="X76" s="121">
        <f>SUMIFS('EPA Export Aggregation'!AA:AA,'EPA Export Aggregation'!$A:$A,$B76,'EPA Export Aggregation'!$D:$D,$A$1)*IF($A76="CH4",About!$D$58,IF($A76="N2O",About!$D$59,1))</f>
        <v>6.7492605289999998E-4</v>
      </c>
      <c r="Y76" s="121">
        <f>SUMIFS('EPA Export Aggregation'!AB:AB,'EPA Export Aggregation'!$A:$A,$B76,'EPA Export Aggregation'!$D:$D,$A$1)*IF($A76="CH4",About!$D$58,IF($A76="N2O",About!$D$59,1))</f>
        <v>1.6347297573E-3</v>
      </c>
      <c r="Z76" s="121">
        <f>SUMIFS('EPA Export Aggregation'!AC:AC,'EPA Export Aggregation'!$A:$A,$B76,'EPA Export Aggregation'!$D:$D,$A$1)*IF($A76="CH4",About!$D$58,IF($A76="N2O",About!$D$59,1))</f>
        <v>1.2735262883999999E-3</v>
      </c>
      <c r="AA76" s="121">
        <f>SUMIFS('EPA Export Aggregation'!AD:AD,'EPA Export Aggregation'!$A:$A,$B76,'EPA Export Aggregation'!$D:$D,$A$1)*IF($A76="CH4",About!$D$58,IF($A76="N2O",About!$D$59,1))</f>
        <v>1.5124818688999999E-3</v>
      </c>
      <c r="AB76" s="121">
        <f>SUMIFS('EPA Export Aggregation'!AE:AE,'EPA Export Aggregation'!$A:$A,$B76,'EPA Export Aggregation'!$D:$D,$A$1)*IF($A76="CH4",About!$D$58,IF($A76="N2O",About!$D$59,1))</f>
        <v>1.6900038577E-3</v>
      </c>
      <c r="AC76" s="121">
        <f>SUMIFS('EPA Export Aggregation'!AF:AF,'EPA Export Aggregation'!$A:$A,$B76,'EPA Export Aggregation'!$D:$D,$A$1)*IF($A76="CH4",About!$D$58,IF($A76="N2O",About!$D$59,1))</f>
        <v>2.4177446997000001E-3</v>
      </c>
      <c r="AD76" s="121">
        <f>SUMIFS('EPA Export Aggregation'!AG:AG,'EPA Export Aggregation'!$A:$A,$B76,'EPA Export Aggregation'!$D:$D,$A$1)*IF($A76="CH4",About!$D$58,IF($A76="N2O",About!$D$59,1))</f>
        <v>3.439236221E-3</v>
      </c>
      <c r="AE76" s="121">
        <f>SUMIFS('EPA Export Aggregation'!AH:AH,'EPA Export Aggregation'!$A:$A,$B76,'EPA Export Aggregation'!$D:$D,$A$1)*IF($A76="CH4",About!$D$58,IF($A76="N2O",About!$D$59,1))</f>
        <v>4.1649079265999997E-3</v>
      </c>
      <c r="AF76" s="121">
        <f>SUMIFS('EPA Export Aggregation'!AI:AI,'EPA Export Aggregation'!$A:$A,$B76,'EPA Export Aggregation'!$D:$D,$A$1)*IF($A76="CH4",About!$D$58,IF($A76="N2O",About!$D$59,1))</f>
        <v>2.3615271818999998E-3</v>
      </c>
      <c r="AG76" s="121">
        <f>SUMIFS('EPA Export Aggregation'!AJ:AJ,'EPA Export Aggregation'!$A:$A,$B76,'EPA Export Aggregation'!$D:$D,$A$1)*IF($A76="CH4",About!$D$58,IF($A76="N2O",About!$D$59,1))</f>
        <v>2.8707190473000002E-3</v>
      </c>
      <c r="AH76" s="121">
        <f>SUMIFS('EPA Export Aggregation'!AK:AK,'EPA Export Aggregation'!$A:$A,$B76,'EPA Export Aggregation'!$D:$D,$A$1)*IF($A76="CH4",About!$D$58,IF($A76="N2O",About!$D$59,1))</f>
        <v>2.9504809725999998E-3</v>
      </c>
    </row>
    <row r="77" spans="1:34" x14ac:dyDescent="0.2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2026</v>
      </c>
      <c r="B79" s="120" t="s">
        <v>2032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2026</v>
      </c>
      <c r="B80" s="120" t="s">
        <v>2033</v>
      </c>
      <c r="C80" s="121">
        <f>SUMIFS('EPA Export Aggregation'!F:F,'EPA Export Aggregation'!$A:$A,$B80,'EPA Export Aggregation'!$D:$D,$A$1)*IF($A80="CH4",About!$D$58,IF($A80="N2O",About!$D$59,1))</f>
        <v>0.1030539640272264</v>
      </c>
      <c r="D80" s="121">
        <f>SUMIFS('EPA Export Aggregation'!G:G,'EPA Export Aggregation'!$A:$A,$B80,'EPA Export Aggregation'!$D:$D,$A$1)*IF($A80="CH4",About!$D$58,IF($A80="N2O",About!$D$59,1))</f>
        <v>0.1030539640272264</v>
      </c>
      <c r="E80" s="121">
        <f>SUMIFS('EPA Export Aggregation'!H:H,'EPA Export Aggregation'!$A:$A,$B80,'EPA Export Aggregation'!$D:$D,$A$1)*IF($A80="CH4",About!$D$58,IF($A80="N2O",About!$D$59,1))</f>
        <v>0.1030539640272264</v>
      </c>
      <c r="F80" s="121">
        <f>SUMIFS('EPA Export Aggregation'!I:I,'EPA Export Aggregation'!$A:$A,$B80,'EPA Export Aggregation'!$D:$D,$A$1)*IF($A80="CH4",About!$D$58,IF($A80="N2O",About!$D$59,1))</f>
        <v>0.12881745414478299</v>
      </c>
      <c r="G80" s="121">
        <f>SUMIFS('EPA Export Aggregation'!J:J,'EPA Export Aggregation'!$A:$A,$B80,'EPA Export Aggregation'!$D:$D,$A$1)*IF($A80="CH4",About!$D$58,IF($A80="N2O",About!$D$59,1))</f>
        <v>0.1416992004269613</v>
      </c>
      <c r="H80" s="121">
        <f>SUMIFS('EPA Export Aggregation'!K:K,'EPA Export Aggregation'!$A:$A,$B80,'EPA Export Aggregation'!$D:$D,$A$1)*IF($A80="CH4",About!$D$58,IF($A80="N2O",About!$D$59,1))</f>
        <v>0.1780678322062266</v>
      </c>
      <c r="I80" s="121">
        <f>SUMIFS('EPA Export Aggregation'!L:L,'EPA Export Aggregation'!$A:$A,$B80,'EPA Export Aggregation'!$D:$D,$A$1)*IF($A80="CH4",About!$D$58,IF($A80="N2O",About!$D$59,1))</f>
        <v>0.1977377142595792</v>
      </c>
      <c r="J80" s="121">
        <f>SUMIFS('EPA Export Aggregation'!M:M,'EPA Export Aggregation'!$A:$A,$B80,'EPA Export Aggregation'!$D:$D,$A$1)*IF($A80="CH4",About!$D$58,IF($A80="N2O",About!$D$59,1))</f>
        <v>0.20896922767060239</v>
      </c>
      <c r="K80" s="121">
        <f>SUMIFS('EPA Export Aggregation'!N:N,'EPA Export Aggregation'!$A:$A,$B80,'EPA Export Aggregation'!$D:$D,$A$1)*IF($A80="CH4",About!$D$58,IF($A80="N2O",About!$D$59,1))</f>
        <v>0.2562330572288149</v>
      </c>
      <c r="L80" s="121">
        <f>SUMIFS('EPA Export Aggregation'!O:O,'EPA Export Aggregation'!$A:$A,$B80,'EPA Export Aggregation'!$D:$D,$A$1)*IF($A80="CH4",About!$D$58,IF($A80="N2O",About!$D$59,1))</f>
        <v>0.26001492341312049</v>
      </c>
      <c r="M80" s="121">
        <f>SUMIFS('EPA Export Aggregation'!P:P,'EPA Export Aggregation'!$A:$A,$B80,'EPA Export Aggregation'!$D:$D,$A$1)*IF($A80="CH4",About!$D$58,IF($A80="N2O",About!$D$59,1))</f>
        <v>0.2217748908937901</v>
      </c>
      <c r="N80" s="121">
        <f>SUMIFS('EPA Export Aggregation'!Q:Q,'EPA Export Aggregation'!$A:$A,$B80,'EPA Export Aggregation'!$D:$D,$A$1)*IF($A80="CH4",About!$D$58,IF($A80="N2O",About!$D$59,1))</f>
        <v>0.1560794408700894</v>
      </c>
      <c r="O80" s="121">
        <f>SUMIFS('EPA Export Aggregation'!R:R,'EPA Export Aggregation'!$A:$A,$B80,'EPA Export Aggregation'!$D:$D,$A$1)*IF($A80="CH4",About!$D$58,IF($A80="N2O",About!$D$59,1))</f>
        <v>0.1528977618871297</v>
      </c>
      <c r="P80" s="121">
        <f>SUMIFS('EPA Export Aggregation'!S:S,'EPA Export Aggregation'!$A:$A,$B80,'EPA Export Aggregation'!$D:$D,$A$1)*IF($A80="CH4",About!$D$58,IF($A80="N2O",About!$D$59,1))</f>
        <v>0.1397909509589525</v>
      </c>
      <c r="Q80" s="121">
        <f>SUMIFS('EPA Export Aggregation'!T:T,'EPA Export Aggregation'!$A:$A,$B80,'EPA Export Aggregation'!$D:$D,$A$1)*IF($A80="CH4",About!$D$58,IF($A80="N2O",About!$D$59,1))</f>
        <v>0.12984357910201089</v>
      </c>
      <c r="R80" s="121">
        <f>SUMIFS('EPA Export Aggregation'!U:U,'EPA Export Aggregation'!$A:$A,$B80,'EPA Export Aggregation'!$D:$D,$A$1)*IF($A80="CH4",About!$D$58,IF($A80="N2O",About!$D$59,1))</f>
        <v>0.1196334889413392</v>
      </c>
      <c r="S80" s="121">
        <f>SUMIFS('EPA Export Aggregation'!V:V,'EPA Export Aggregation'!$A:$A,$B80,'EPA Export Aggregation'!$D:$D,$A$1)*IF($A80="CH4",About!$D$58,IF($A80="N2O",About!$D$59,1))</f>
        <v>0.12781851283033471</v>
      </c>
      <c r="T80" s="121">
        <f>SUMIFS('EPA Export Aggregation'!W:W,'EPA Export Aggregation'!$A:$A,$B80,'EPA Export Aggregation'!$D:$D,$A$1)*IF($A80="CH4",About!$D$58,IF($A80="N2O",About!$D$59,1))</f>
        <v>0.12213897527407711</v>
      </c>
      <c r="U80" s="121">
        <f>SUMIFS('EPA Export Aggregation'!X:X,'EPA Export Aggregation'!$A:$A,$B80,'EPA Export Aggregation'!$D:$D,$A$1)*IF($A80="CH4",About!$D$58,IF($A80="N2O",About!$D$59,1))</f>
        <v>0.1109959605812456</v>
      </c>
      <c r="V80" s="121">
        <f>SUMIFS('EPA Export Aggregation'!Y:Y,'EPA Export Aggregation'!$A:$A,$B80,'EPA Export Aggregation'!$D:$D,$A$1)*IF($A80="CH4",About!$D$58,IF($A80="N2O",About!$D$59,1))</f>
        <v>6.02688809470351E-2</v>
      </c>
      <c r="W80" s="121">
        <f>SUMIFS('EPA Export Aggregation'!Z:Z,'EPA Export Aggregation'!$A:$A,$B80,'EPA Export Aggregation'!$D:$D,$A$1)*IF($A80="CH4",About!$D$58,IF($A80="N2O",About!$D$59,1))</f>
        <v>7.8562385070722E-3</v>
      </c>
      <c r="X80" s="121">
        <f>SUMIFS('EPA Export Aggregation'!AA:AA,'EPA Export Aggregation'!$A:$A,$B80,'EPA Export Aggregation'!$D:$D,$A$1)*IF($A80="CH4",About!$D$58,IF($A80="N2O",About!$D$59,1))</f>
        <v>1.8798509290000001E-2</v>
      </c>
      <c r="Y80" s="121">
        <f>SUMIFS('EPA Export Aggregation'!AB:AB,'EPA Export Aggregation'!$A:$A,$B80,'EPA Export Aggregation'!$D:$D,$A$1)*IF($A80="CH4",About!$D$58,IF($A80="N2O",About!$D$59,1))</f>
        <v>3.4142027548300001E-2</v>
      </c>
      <c r="Z80" s="121">
        <f>SUMIFS('EPA Export Aggregation'!AC:AC,'EPA Export Aggregation'!$A:$A,$B80,'EPA Export Aggregation'!$D:$D,$A$1)*IF($A80="CH4",About!$D$58,IF($A80="N2O",About!$D$59,1))</f>
        <v>5.6673158110002999E-3</v>
      </c>
      <c r="AA80" s="121">
        <f>SUMIFS('EPA Export Aggregation'!AD:AD,'EPA Export Aggregation'!$A:$A,$B80,'EPA Export Aggregation'!$D:$D,$A$1)*IF($A80="CH4",About!$D$58,IF($A80="N2O",About!$D$59,1))</f>
        <v>6.9917075169E-3</v>
      </c>
      <c r="AB80" s="121">
        <f>SUMIFS('EPA Export Aggregation'!AE:AE,'EPA Export Aggregation'!$A:$A,$B80,'EPA Export Aggregation'!$D:$D,$A$1)*IF($A80="CH4",About!$D$58,IF($A80="N2O",About!$D$59,1))</f>
        <v>9.7482975810999992E-3</v>
      </c>
      <c r="AC80" s="121">
        <f>SUMIFS('EPA Export Aggregation'!AF:AF,'EPA Export Aggregation'!$A:$A,$B80,'EPA Export Aggregation'!$D:$D,$A$1)*IF($A80="CH4",About!$D$58,IF($A80="N2O",About!$D$59,1))</f>
        <v>1.0628332424100001E-2</v>
      </c>
      <c r="AD80" s="121">
        <f>SUMIFS('EPA Export Aggregation'!AG:AG,'EPA Export Aggregation'!$A:$A,$B80,'EPA Export Aggregation'!$D:$D,$A$1)*IF($A80="CH4",About!$D$58,IF($A80="N2O",About!$D$59,1))</f>
        <v>1.52214419200963E-2</v>
      </c>
      <c r="AE80" s="121">
        <f>SUMIFS('EPA Export Aggregation'!AH:AH,'EPA Export Aggregation'!$A:$A,$B80,'EPA Export Aggregation'!$D:$D,$A$1)*IF($A80="CH4",About!$D$58,IF($A80="N2O",About!$D$59,1))</f>
        <v>1.7203419267221701E-2</v>
      </c>
      <c r="AF80" s="121">
        <f>SUMIFS('EPA Export Aggregation'!AI:AI,'EPA Export Aggregation'!$A:$A,$B80,'EPA Export Aggregation'!$D:$D,$A$1)*IF($A80="CH4",About!$D$58,IF($A80="N2O",About!$D$59,1))</f>
        <v>1.5990785923500599E-2</v>
      </c>
      <c r="AG80" s="121">
        <f>SUMIFS('EPA Export Aggregation'!AJ:AJ,'EPA Export Aggregation'!$A:$A,$B80,'EPA Export Aggregation'!$D:$D,$A$1)*IF($A80="CH4",About!$D$58,IF($A80="N2O",About!$D$59,1))</f>
        <v>1.8195584497726899E-2</v>
      </c>
      <c r="AH80" s="121">
        <f>SUMIFS('EPA Export Aggregation'!AK:AK,'EPA Export Aggregation'!$A:$A,$B80,'EPA Export Aggregation'!$D:$D,$A$1)*IF($A80="CH4",About!$D$58,IF($A80="N2O",About!$D$59,1))</f>
        <v>1.5978471293525E-2</v>
      </c>
    </row>
    <row r="81" spans="1:34" x14ac:dyDescent="0.2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2026</v>
      </c>
      <c r="B84" s="120" t="s">
        <v>2037</v>
      </c>
      <c r="C84" s="121">
        <f>SUMIFS('EPA Export Aggregation'!F:F,'EPA Export Aggregation'!$A:$A,$B84,'EPA Export Aggregation'!$D:$D,$A$1)*IF($A84="CH4",About!$D$58,IF($A84="N2O",About!$D$59,1))</f>
        <v>2.071538865E-2</v>
      </c>
      <c r="D84" s="121">
        <f>SUMIFS('EPA Export Aggregation'!G:G,'EPA Export Aggregation'!$A:$A,$B84,'EPA Export Aggregation'!$D:$D,$A$1)*IF($A84="CH4",About!$D$58,IF($A84="N2O",About!$D$59,1))</f>
        <v>2.071538865E-2</v>
      </c>
      <c r="E84" s="121">
        <f>SUMIFS('EPA Export Aggregation'!H:H,'EPA Export Aggregation'!$A:$A,$B84,'EPA Export Aggregation'!$D:$D,$A$1)*IF($A84="CH4",About!$D$58,IF($A84="N2O",About!$D$59,1))</f>
        <v>2.071538865E-2</v>
      </c>
      <c r="F84" s="121">
        <f>SUMIFS('EPA Export Aggregation'!I:I,'EPA Export Aggregation'!$A:$A,$B84,'EPA Export Aggregation'!$D:$D,$A$1)*IF($A84="CH4",About!$D$58,IF($A84="N2O",About!$D$59,1))</f>
        <v>2.5894236399999999E-2</v>
      </c>
      <c r="G84" s="121">
        <f>SUMIFS('EPA Export Aggregation'!J:J,'EPA Export Aggregation'!$A:$A,$B84,'EPA Export Aggregation'!$D:$D,$A$1)*IF($A84="CH4",About!$D$58,IF($A84="N2O",About!$D$59,1))</f>
        <v>2.8483661449999999E-2</v>
      </c>
      <c r="H84" s="121">
        <f>SUMIFS('EPA Export Aggregation'!K:K,'EPA Export Aggregation'!$A:$A,$B84,'EPA Export Aggregation'!$D:$D,$A$1)*IF($A84="CH4",About!$D$58,IF($A84="N2O",About!$D$59,1))</f>
        <v>3.5794299949999997E-2</v>
      </c>
      <c r="I84" s="121">
        <f>SUMIFS('EPA Export Aggregation'!L:L,'EPA Export Aggregation'!$A:$A,$B84,'EPA Export Aggregation'!$D:$D,$A$1)*IF($A84="CH4",About!$D$58,IF($A84="N2O",About!$D$59,1))</f>
        <v>3.9748240749999997E-2</v>
      </c>
      <c r="J84" s="121">
        <f>SUMIFS('EPA Export Aggregation'!M:M,'EPA Export Aggregation'!$A:$A,$B84,'EPA Export Aggregation'!$D:$D,$A$1)*IF($A84="CH4",About!$D$58,IF($A84="N2O",About!$D$59,1))</f>
        <v>4.2005942150000003E-2</v>
      </c>
      <c r="K84" s="121">
        <f>SUMIFS('EPA Export Aggregation'!N:N,'EPA Export Aggregation'!$A:$A,$B84,'EPA Export Aggregation'!$D:$D,$A$1)*IF($A84="CH4",About!$D$58,IF($A84="N2O",About!$D$59,1))</f>
        <v>5.1506679600000001E-2</v>
      </c>
      <c r="L84" s="121">
        <f>SUMIFS('EPA Export Aggregation'!O:O,'EPA Export Aggregation'!$A:$A,$B84,'EPA Export Aggregation'!$D:$D,$A$1)*IF($A84="CH4",About!$D$58,IF($A84="N2O",About!$D$59,1))</f>
        <v>5.2266892850000003E-2</v>
      </c>
      <c r="M84" s="121">
        <f>SUMIFS('EPA Export Aggregation'!P:P,'EPA Export Aggregation'!$A:$A,$B84,'EPA Export Aggregation'!$D:$D,$A$1)*IF($A84="CH4",About!$D$58,IF($A84="N2O",About!$D$59,1))</f>
        <v>4.2244772649999998E-2</v>
      </c>
      <c r="N84" s="121">
        <f>SUMIFS('EPA Export Aggregation'!Q:Q,'EPA Export Aggregation'!$A:$A,$B84,'EPA Export Aggregation'!$D:$D,$A$1)*IF($A84="CH4",About!$D$58,IF($A84="N2O",About!$D$59,1))</f>
        <v>2.87228515E-2</v>
      </c>
      <c r="O84" s="121">
        <f>SUMIFS('EPA Export Aggregation'!R:R,'EPA Export Aggregation'!$A:$A,$B84,'EPA Export Aggregation'!$D:$D,$A$1)*IF($A84="CH4",About!$D$58,IF($A84="N2O",About!$D$59,1))</f>
        <v>2.549480925E-2</v>
      </c>
      <c r="P84" s="121">
        <f>SUMIFS('EPA Export Aggregation'!S:S,'EPA Export Aggregation'!$A:$A,$B84,'EPA Export Aggregation'!$D:$D,$A$1)*IF($A84="CH4",About!$D$58,IF($A84="N2O",About!$D$59,1))</f>
        <v>3.0713856099999999E-2</v>
      </c>
      <c r="Q84" s="121">
        <f>SUMIFS('EPA Export Aggregation'!T:T,'EPA Export Aggregation'!$A:$A,$B84,'EPA Export Aggregation'!$D:$D,$A$1)*IF($A84="CH4",About!$D$58,IF($A84="N2O",About!$D$59,1))</f>
        <v>2.9483304450000001E-2</v>
      </c>
      <c r="R84" s="121">
        <f>SUMIFS('EPA Export Aggregation'!U:U,'EPA Export Aggregation'!$A:$A,$B84,'EPA Export Aggregation'!$D:$D,$A$1)*IF($A84="CH4",About!$D$58,IF($A84="N2O",About!$D$59,1))</f>
        <v>3.206060585E-2</v>
      </c>
      <c r="S84" s="121">
        <f>SUMIFS('EPA Export Aggregation'!V:V,'EPA Export Aggregation'!$A:$A,$B84,'EPA Export Aggregation'!$D:$D,$A$1)*IF($A84="CH4",About!$D$58,IF($A84="N2O",About!$D$59,1))</f>
        <v>3.1134207649999999E-2</v>
      </c>
      <c r="T84" s="121">
        <f>SUMIFS('EPA Export Aggregation'!W:W,'EPA Export Aggregation'!$A:$A,$B84,'EPA Export Aggregation'!$D:$D,$A$1)*IF($A84="CH4",About!$D$58,IF($A84="N2O",About!$D$59,1))</f>
        <v>2.5049707500000001E-2</v>
      </c>
      <c r="U84" s="121">
        <f>SUMIFS('EPA Export Aggregation'!X:X,'EPA Export Aggregation'!$A:$A,$B84,'EPA Export Aggregation'!$D:$D,$A$1)*IF($A84="CH4",About!$D$58,IF($A84="N2O",About!$D$59,1))</f>
        <v>2.3002613099999999E-2</v>
      </c>
      <c r="V84" s="121">
        <f>SUMIFS('EPA Export Aggregation'!Y:Y,'EPA Export Aggregation'!$A:$A,$B84,'EPA Export Aggregation'!$D:$D,$A$1)*IF($A84="CH4",About!$D$58,IF($A84="N2O",About!$D$59,1))</f>
        <v>1.39130622E-2</v>
      </c>
      <c r="W84" s="121">
        <f>SUMIFS('EPA Export Aggregation'!Z:Z,'EPA Export Aggregation'!$A:$A,$B84,'EPA Export Aggregation'!$D:$D,$A$1)*IF($A84="CH4",About!$D$58,IF($A84="N2O",About!$D$59,1))</f>
        <v>1.7640745E-3</v>
      </c>
      <c r="X84" s="121">
        <f>SUMIFS('EPA Export Aggregation'!AA:AA,'EPA Export Aggregation'!$A:$A,$B84,'EPA Export Aggregation'!$D:$D,$A$1)*IF($A84="CH4",About!$D$58,IF($A84="N2O",About!$D$59,1))</f>
        <v>5.82917735E-3</v>
      </c>
      <c r="Y84" s="121">
        <f>SUMIFS('EPA Export Aggregation'!AB:AB,'EPA Export Aggregation'!$A:$A,$B84,'EPA Export Aggregation'!$D:$D,$A$1)*IF($A84="CH4",About!$D$58,IF($A84="N2O",About!$D$59,1))</f>
        <v>8.7777905000000003E-3</v>
      </c>
      <c r="Z84" s="121">
        <f>SUMIFS('EPA Export Aggregation'!AC:AC,'EPA Export Aggregation'!$A:$A,$B84,'EPA Export Aggregation'!$D:$D,$A$1)*IF($A84="CH4",About!$D$58,IF($A84="N2O",About!$D$59,1))</f>
        <v>7.7064584000000004E-3</v>
      </c>
      <c r="AA84" s="121">
        <f>SUMIFS('EPA Export Aggregation'!AD:AD,'EPA Export Aggregation'!$A:$A,$B84,'EPA Export Aggregation'!$D:$D,$A$1)*IF($A84="CH4",About!$D$58,IF($A84="N2O",About!$D$59,1))</f>
        <v>9.3804526999999999E-3</v>
      </c>
      <c r="AB84" s="121">
        <f>SUMIFS('EPA Export Aggregation'!AE:AE,'EPA Export Aggregation'!$A:$A,$B84,'EPA Export Aggregation'!$D:$D,$A$1)*IF($A84="CH4",About!$D$58,IF($A84="N2O",About!$D$59,1))</f>
        <v>1.8459696500000001E-2</v>
      </c>
      <c r="AC84" s="121">
        <f>SUMIFS('EPA Export Aggregation'!AF:AF,'EPA Export Aggregation'!$A:$A,$B84,'EPA Export Aggregation'!$D:$D,$A$1)*IF($A84="CH4",About!$D$58,IF($A84="N2O",About!$D$59,1))</f>
        <v>2.410359515E-2</v>
      </c>
      <c r="AD84" s="121">
        <f>SUMIFS('EPA Export Aggregation'!AG:AG,'EPA Export Aggregation'!$A:$A,$B84,'EPA Export Aggregation'!$D:$D,$A$1)*IF($A84="CH4",About!$D$58,IF($A84="N2O",About!$D$59,1))</f>
        <v>1.0439865600000001E-2</v>
      </c>
      <c r="AE84" s="121">
        <f>SUMIFS('EPA Export Aggregation'!AH:AH,'EPA Export Aggregation'!$A:$A,$B84,'EPA Export Aggregation'!$D:$D,$A$1)*IF($A84="CH4",About!$D$58,IF($A84="N2O",About!$D$59,1))</f>
        <v>1.2844087150000001E-2</v>
      </c>
      <c r="AF84" s="121">
        <f>SUMIFS('EPA Export Aggregation'!AI:AI,'EPA Export Aggregation'!$A:$A,$B84,'EPA Export Aggregation'!$D:$D,$A$1)*IF($A84="CH4",About!$D$58,IF($A84="N2O",About!$D$59,1))</f>
        <v>8.7059533500000001E-3</v>
      </c>
      <c r="AG84" s="121">
        <f>SUMIFS('EPA Export Aggregation'!AJ:AJ,'EPA Export Aggregation'!$A:$A,$B84,'EPA Export Aggregation'!$D:$D,$A$1)*IF($A84="CH4",About!$D$58,IF($A84="N2O",About!$D$59,1))</f>
        <v>1.5849520950000001E-2</v>
      </c>
      <c r="AH84" s="121">
        <f>SUMIFS('EPA Export Aggregation'!AK:AK,'EPA Export Aggregation'!$A:$A,$B84,'EPA Export Aggregation'!$D:$D,$A$1)*IF($A84="CH4",About!$D$58,IF($A84="N2O",About!$D$59,1))</f>
        <v>1.1973757599999999E-2</v>
      </c>
    </row>
    <row r="85" spans="1:34" x14ac:dyDescent="0.2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2026</v>
      </c>
      <c r="B87" s="120" t="s">
        <v>2040</v>
      </c>
      <c r="C87" s="121">
        <f>SUMIFS('EPA Export Aggregation'!F:F,'EPA Export Aggregation'!$A:$A,$B87,'EPA Export Aggregation'!$D:$D,$A$1)*IF($A87="CH4",About!$D$58,IF($A87="N2O",About!$D$59,1))</f>
        <v>1.81935152E-3</v>
      </c>
      <c r="D87" s="121">
        <f>SUMIFS('EPA Export Aggregation'!$F:$F,'EPA Export Aggregation'!$A:$A,$B87,'EPA Export Aggregation'!$D:$D,$A$1)*IF($A87="CH4",About!$D$58,IF($A87="N2O",About!$D$59,1))</f>
        <v>1.81935152E-3</v>
      </c>
      <c r="E87" s="121">
        <f>SUMIFS('EPA Export Aggregation'!$F:$F,'EPA Export Aggregation'!$A:$A,$B87,'EPA Export Aggregation'!$D:$D,$A$1)*IF($A87="CH4",About!$D$58,IF($A87="N2O",About!$D$59,1))</f>
        <v>1.81935152E-3</v>
      </c>
      <c r="F87" s="121">
        <f>SUMIFS('EPA Export Aggregation'!$F:$F,'EPA Export Aggregation'!$A:$A,$B87,'EPA Export Aggregation'!$D:$D,$A$1)*IF($A87="CH4",About!$D$58,IF($A87="N2O",About!$D$59,1))</f>
        <v>1.81935152E-3</v>
      </c>
      <c r="G87" s="121">
        <f>SUMIFS('EPA Export Aggregation'!$F:$F,'EPA Export Aggregation'!$A:$A,$B87,'EPA Export Aggregation'!$D:$D,$A$1)*IF($A87="CH4",About!$D$58,IF($A87="N2O",About!$D$59,1))</f>
        <v>1.81935152E-3</v>
      </c>
      <c r="H87" s="121">
        <f>SUMIFS('EPA Export Aggregation'!$F:$F,'EPA Export Aggregation'!$A:$A,$B87,'EPA Export Aggregation'!$D:$D,$A$1)*IF($A87="CH4",About!$D$58,IF($A87="N2O",About!$D$59,1))</f>
        <v>1.81935152E-3</v>
      </c>
      <c r="I87" s="121">
        <f>SUMIFS('EPA Export Aggregation'!$F:$F,'EPA Export Aggregation'!$A:$A,$B87,'EPA Export Aggregation'!$D:$D,$A$1)*IF($A87="CH4",About!$D$58,IF($A87="N2O",About!$D$59,1))</f>
        <v>1.81935152E-3</v>
      </c>
      <c r="J87" s="121">
        <f>SUMIFS('EPA Export Aggregation'!$F:$F,'EPA Export Aggregation'!$A:$A,$B87,'EPA Export Aggregation'!$D:$D,$A$1)*IF($A87="CH4",About!$D$58,IF($A87="N2O",About!$D$59,1))</f>
        <v>1.81935152E-3</v>
      </c>
      <c r="K87" s="121">
        <f>SUMIFS('EPA Export Aggregation'!$F:$F,'EPA Export Aggregation'!$A:$A,$B87,'EPA Export Aggregation'!$D:$D,$A$1)*IF($A87="CH4",About!$D$58,IF($A87="N2O",About!$D$59,1))</f>
        <v>1.81935152E-3</v>
      </c>
      <c r="L87" s="121">
        <f>SUMIFS('EPA Export Aggregation'!$F:$F,'EPA Export Aggregation'!$A:$A,$B87,'EPA Export Aggregation'!$D:$D,$A$1)*IF($A87="CH4",About!$D$58,IF($A87="N2O",About!$D$59,1))</f>
        <v>1.81935152E-3</v>
      </c>
      <c r="M87" s="121">
        <f>SUMIFS('EPA Export Aggregation'!$F:$F,'EPA Export Aggregation'!$A:$A,$B87,'EPA Export Aggregation'!$D:$D,$A$1)*IF($A87="CH4",About!$D$58,IF($A87="N2O",About!$D$59,1))</f>
        <v>1.81935152E-3</v>
      </c>
      <c r="N87" s="121">
        <f>SUMIFS('EPA Export Aggregation'!$F:$F,'EPA Export Aggregation'!$A:$A,$B87,'EPA Export Aggregation'!$D:$D,$A$1)*IF($A87="CH4",About!$D$58,IF($A87="N2O",About!$D$59,1))</f>
        <v>1.81935152E-3</v>
      </c>
      <c r="O87" s="121">
        <f>SUMIFS('EPA Export Aggregation'!$F:$F,'EPA Export Aggregation'!$A:$A,$B87,'EPA Export Aggregation'!$D:$D,$A$1)*IF($A87="CH4",About!$D$58,IF($A87="N2O",About!$D$59,1))</f>
        <v>1.81935152E-3</v>
      </c>
      <c r="P87" s="121">
        <f>SUMIFS('EPA Export Aggregation'!$F:$F,'EPA Export Aggregation'!$A:$A,$B87,'EPA Export Aggregation'!$D:$D,$A$1)*IF($A87="CH4",About!$D$58,IF($A87="N2O",About!$D$59,1))</f>
        <v>1.81935152E-3</v>
      </c>
      <c r="Q87" s="121">
        <f>SUMIFS('EPA Export Aggregation'!$F:$F,'EPA Export Aggregation'!$A:$A,$B87,'EPA Export Aggregation'!$D:$D,$A$1)*IF($A87="CH4",About!$D$58,IF($A87="N2O",About!$D$59,1))</f>
        <v>1.81935152E-3</v>
      </c>
      <c r="R87" s="121">
        <f>SUMIFS('EPA Export Aggregation'!$F:$F,'EPA Export Aggregation'!$A:$A,$B87,'EPA Export Aggregation'!$D:$D,$A$1)*IF($A87="CH4",About!$D$58,IF($A87="N2O",About!$D$59,1))</f>
        <v>1.81935152E-3</v>
      </c>
      <c r="S87" s="121">
        <f>SUMIFS('EPA Export Aggregation'!$F:$F,'EPA Export Aggregation'!$A:$A,$B87,'EPA Export Aggregation'!$D:$D,$A$1)*IF($A87="CH4",About!$D$58,IF($A87="N2O",About!$D$59,1))</f>
        <v>1.81935152E-3</v>
      </c>
      <c r="T87" s="121">
        <f>SUMIFS('EPA Export Aggregation'!$F:$F,'EPA Export Aggregation'!$A:$A,$B87,'EPA Export Aggregation'!$D:$D,$A$1)*IF($A87="CH4",About!$D$58,IF($A87="N2O",About!$D$59,1))</f>
        <v>1.81935152E-3</v>
      </c>
      <c r="U87" s="121">
        <f>SUMIFS('EPA Export Aggregation'!$F:$F,'EPA Export Aggregation'!$A:$A,$B87,'EPA Export Aggregation'!$D:$D,$A$1)*IF($A87="CH4",About!$D$58,IF($A87="N2O",About!$D$59,1))</f>
        <v>1.81935152E-3</v>
      </c>
      <c r="V87" s="121">
        <f>SUMIFS('EPA Export Aggregation'!$F:$F,'EPA Export Aggregation'!$A:$A,$B87,'EPA Export Aggregation'!$D:$D,$A$1)*IF($A87="CH4",About!$D$58,IF($A87="N2O",About!$D$59,1))</f>
        <v>1.81935152E-3</v>
      </c>
      <c r="W87" s="121">
        <f>SUMIFS('EPA Export Aggregation'!$F:$F,'EPA Export Aggregation'!$A:$A,$B87,'EPA Export Aggregation'!$D:$D,$A$1)*IF($A87="CH4",About!$D$58,IF($A87="N2O",About!$D$59,1))</f>
        <v>1.81935152E-3</v>
      </c>
      <c r="X87" s="121">
        <f>SUMIFS('EPA Export Aggregation'!$F:$F,'EPA Export Aggregation'!$A:$A,$B87,'EPA Export Aggregation'!$D:$D,$A$1)*IF($A87="CH4",About!$D$58,IF($A87="N2O",About!$D$59,1))</f>
        <v>1.81935152E-3</v>
      </c>
      <c r="Y87" s="121">
        <f>SUMIFS('EPA Export Aggregation'!$F:$F,'EPA Export Aggregation'!$A:$A,$B87,'EPA Export Aggregation'!$D:$D,$A$1)*IF($A87="CH4",About!$D$58,IF($A87="N2O",About!$D$59,1))</f>
        <v>1.81935152E-3</v>
      </c>
      <c r="Z87" s="121">
        <f>SUMIFS('EPA Export Aggregation'!$F:$F,'EPA Export Aggregation'!$A:$A,$B87,'EPA Export Aggregation'!$D:$D,$A$1)*IF($A87="CH4",About!$D$58,IF($A87="N2O",About!$D$59,1))</f>
        <v>1.81935152E-3</v>
      </c>
      <c r="AA87" s="121">
        <f>SUMIFS('EPA Export Aggregation'!$F:$F,'EPA Export Aggregation'!$A:$A,$B87,'EPA Export Aggregation'!$D:$D,$A$1)*IF($A87="CH4",About!$D$58,IF($A87="N2O",About!$D$59,1))</f>
        <v>1.81935152E-3</v>
      </c>
      <c r="AB87" s="121">
        <f>SUMIFS('EPA Export Aggregation'!$F:$F,'EPA Export Aggregation'!$A:$A,$B87,'EPA Export Aggregation'!$D:$D,$A$1)*IF($A87="CH4",About!$D$58,IF($A87="N2O",About!$D$59,1))</f>
        <v>1.81935152E-3</v>
      </c>
      <c r="AC87" s="121">
        <f>SUMIFS('EPA Export Aggregation'!$F:$F,'EPA Export Aggregation'!$A:$A,$B87,'EPA Export Aggregation'!$D:$D,$A$1)*IF($A87="CH4",About!$D$58,IF($A87="N2O",About!$D$59,1))</f>
        <v>1.81935152E-3</v>
      </c>
      <c r="AD87" s="121">
        <f>SUMIFS('EPA Export Aggregation'!$F:$F,'EPA Export Aggregation'!$A:$A,$B87,'EPA Export Aggregation'!$D:$D,$A$1)*IF($A87="CH4",About!$D$58,IF($A87="N2O",About!$D$59,1))</f>
        <v>1.81935152E-3</v>
      </c>
      <c r="AE87" s="121">
        <f>SUMIFS('EPA Export Aggregation'!$F:$F,'EPA Export Aggregation'!$A:$A,$B87,'EPA Export Aggregation'!$D:$D,$A$1)*IF($A87="CH4",About!$D$58,IF($A87="N2O",About!$D$59,1))</f>
        <v>1.81935152E-3</v>
      </c>
      <c r="AF87" s="121">
        <f>SUMIFS('EPA Export Aggregation'!$F:$F,'EPA Export Aggregation'!$A:$A,$B87,'EPA Export Aggregation'!$D:$D,$A$1)*IF($A87="CH4",About!$D$58,IF($A87="N2O",About!$D$59,1))</f>
        <v>1.81935152E-3</v>
      </c>
      <c r="AG87" s="121">
        <f>SUMIFS('EPA Export Aggregation'!$F:$F,'EPA Export Aggregation'!$A:$A,$B87,'EPA Export Aggregation'!$D:$D,$A$1)*IF($A87="CH4",About!$D$58,IF($A87="N2O",About!$D$59,1))</f>
        <v>1.81935152E-3</v>
      </c>
      <c r="AH87" s="121">
        <f>SUMIFS('EPA Export Aggregation'!$F:$F,'EPA Export Aggregation'!$A:$A,$B87,'EPA Export Aggregation'!$D:$D,$A$1)*IF($A87="CH4",About!$D$58,IF($A87="N2O",About!$D$59,1))</f>
        <v>1.81935152E-3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2025-03-31T20:44:33Z</dcterms:modified>
</cp:coreProperties>
</file>