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IL\elec\EIaE\"/>
    </mc:Choice>
  </mc:AlternateContent>
  <xr:revisionPtr revIDLastSave="0" documentId="8_{0F2FD2BD-9487-4082-B02F-734CDF031DC4}"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C15" i="6" l="1"/>
  <c r="L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<sst xmlns="http://schemas.openxmlformats.org/spreadsheetml/2006/main" count="67265" uniqueCount="4671">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</sst>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44</v>
      </c>
      <c r="C1" s="93">
        <v>44816</v>
      </c>
      <c r="K1" s="44" t="s">
        <v>2</v>
      </c>
      <c r="L1" s="44" t="s">
        <v>3</v>
      </c>
    </row>
    <row r="2" spans="1:15">
      <c r="A2" s="70" t="s">
        <v>4</v>
      </c>
      <c r="B2" s="1" t="str">
        <f>LOOKUP(B1,K1:L50,L1:L50)</f>
        <v>IL</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IL</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5359.2171625999999</v>
      </c>
      <c r="R17" s="1">
        <f t="shared" si="3"/>
        <v>0.37419911300059827</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734.40329399999996</v>
      </c>
      <c r="R18" s="1">
        <f t="shared" si="3"/>
        <v>5.1278582834324495E-2</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2622.6626867999998</v>
      </c>
      <c r="R20" s="1">
        <f t="shared" si="3"/>
        <v>0.18312339681794215</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3880.1569</v>
      </c>
      <c r="R28" s="1">
        <f t="shared" si="3"/>
        <v>0.2709260002404425</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1725.3928429100001</v>
      </c>
      <c r="R52" s="1">
        <f t="shared" si="5"/>
        <v>0.12047290710669263</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14321.83288631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f t="shared" si="8"/>
        <v>281</v>
      </c>
      <c r="M174" s="1" t="str">
        <f t="shared" si="9"/>
        <v>IA</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f t="shared" si="8"/>
        <v>453.40329400000002</v>
      </c>
      <c r="M175" s="1" t="str">
        <f t="shared" si="9"/>
        <v>IA</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f t="shared" si="8"/>
        <v>270.52289999999999</v>
      </c>
      <c r="M177" s="1" t="str">
        <f t="shared" si="9"/>
        <v>MO</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f t="shared" si="8"/>
        <v>3609.634</v>
      </c>
      <c r="M179" s="1" t="str">
        <f t="shared" si="9"/>
        <v>MO</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f t="shared" si="8"/>
        <v>13.14236361</v>
      </c>
      <c r="M190" s="1" t="str">
        <f t="shared" si="9"/>
        <v>WI</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f t="shared" si="8"/>
        <v>197.61047930000001</v>
      </c>
      <c r="M192" s="1" t="str">
        <f t="shared" si="9"/>
        <v>WI</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f t="shared" si="8"/>
        <v>1514.64</v>
      </c>
      <c r="M193" s="1" t="str">
        <f t="shared" si="9"/>
        <v>WI</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f t="shared" si="10"/>
        <v>4210.9170000000004</v>
      </c>
      <c r="M197" s="1" t="str">
        <f t="shared" si="11"/>
        <v>IN</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f t="shared" si="10"/>
        <v>2521.7910449999999</v>
      </c>
      <c r="M200" s="1" t="str">
        <f t="shared" si="11"/>
        <v>KY</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f t="shared" si="10"/>
        <v>25.555641600000001</v>
      </c>
      <c r="M201" s="1" t="str">
        <f t="shared" si="11"/>
        <v>IN</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f t="shared" si="10"/>
        <v>100.87164180000001</v>
      </c>
      <c r="M202" s="1" t="str">
        <f t="shared" si="11"/>
        <v>KY</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f t="shared" si="10"/>
        <v>320.9788585</v>
      </c>
      <c r="M204" s="1" t="str">
        <f t="shared" si="11"/>
        <v>IN</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f t="shared" si="10"/>
        <v>801.76566249999996</v>
      </c>
      <c r="M205" s="1" t="str">
        <f t="shared" si="11"/>
        <v>IN</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14321.832886310001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5.1278582834324495E-2</v>
      </c>
      <c r="D15" s="1">
        <f t="shared" si="0"/>
        <v>5.1278582834324495E-2</v>
      </c>
      <c r="E15" s="1">
        <f t="shared" si="1"/>
        <v>1</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0.37419911300059827</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0.18312339681794215</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0.2709260002404425</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0.12047290710669263</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5.1278582834324495E-2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0.49716218497591697</v>
      </c>
      <c r="C60" s="1">
        <f>SUMIFS('ReEDs Generation Data'!H$729:H$1448,'ReEDs Generation Data'!$E$729:$E$1448,Calculations!$A60)</f>
        <v>0.49366436738616842</v>
      </c>
      <c r="D60" s="1">
        <f>SUMIFS('ReEDs Generation Data'!I$729:I$1448,'ReEDs Generation Data'!$E$729:$E$1448,Calculations!$A60)</f>
        <v>0.49568648582196412</v>
      </c>
      <c r="E60" s="1">
        <f>SUMIFS('ReEDs Generation Data'!J$729:J$1448,'ReEDs Generation Data'!$E$729:$E$1448,Calculations!$A60)</f>
        <v>0.49768408544610371</v>
      </c>
      <c r="F60" s="1">
        <f>SUMIFS('ReEDs Generation Data'!K$729:K$1448,'ReEDs Generation Data'!$E$729:$E$1448,Calculations!$A60)</f>
        <v>0.50258408324241444</v>
      </c>
      <c r="G60" s="1">
        <f>SUMIFS('ReEDs Generation Data'!L$729:L$1448,'ReEDs Generation Data'!$E$729:$E$1448,Calculations!$A60)</f>
        <v>0.5075450087036113</v>
      </c>
      <c r="H60" s="1">
        <f>SUMIFS('ReEDs Generation Data'!M$729:M$1448,'ReEDs Generation Data'!$E$729:$E$1448,Calculations!$A60)</f>
        <v>0.50816874543944568</v>
      </c>
      <c r="I60" s="1">
        <f>SUMIFS('ReEDs Generation Data'!N$729:N$1448,'ReEDs Generation Data'!$E$729:$E$1448,Calculations!$A60)</f>
        <v>0.50879679770145658</v>
      </c>
      <c r="J60" s="1">
        <f>SUMIFS('ReEDs Generation Data'!O$729:O$1448,'ReEDs Generation Data'!$E$729:$E$1448,Calculations!$A60)</f>
        <v>0.49753285505682143</v>
      </c>
      <c r="K60" s="1">
        <f>SUMIFS('ReEDs Generation Data'!P$729:P$1448,'ReEDs Generation Data'!$E$729:$E$1448,Calculations!$A60)</f>
        <v>0.48668143477701126</v>
      </c>
      <c r="L60" s="1">
        <f>SUMIFS('ReEDs Generation Data'!Q$729:Q$1448,'ReEDs Generation Data'!$E$729:$E$1448,Calculations!$A60)</f>
        <v>0.49051132727853236</v>
      </c>
      <c r="M60" s="1">
        <f>SUMIFS('ReEDs Generation Data'!R$729:R$1448,'ReEDs Generation Data'!$E$729:$E$1448,Calculations!$A60)</f>
        <v>0.49437397330514343</v>
      </c>
    </row>
    <row r="61" spans="1:33" ht="15.75" customHeight="1">
      <c r="A61" s="4" t="s">
        <v>488</v>
      </c>
      <c r="B61" s="1">
        <f>SUMIFS('ReEDs Generation Data'!G$729:G$1448,'ReEDs Generation Data'!$E$729:$E$1448,Calculations!$A61)</f>
        <v>8.8963384559705996E-2</v>
      </c>
      <c r="C61" s="1">
        <f>SUMIFS('ReEDs Generation Data'!H$729:H$1448,'ReEDs Generation Data'!$E$729:$E$1448,Calculations!$A61)</f>
        <v>8.0569648823903814E-2</v>
      </c>
      <c r="D61" s="1">
        <f>SUMIFS('ReEDs Generation Data'!I$729:I$1448,'ReEDs Generation Data'!$E$729:$E$1448,Calculations!$A61)</f>
        <v>8.1463387841124363E-2</v>
      </c>
      <c r="E61" s="1">
        <f>SUMIFS('ReEDs Generation Data'!J$729:J$1448,'ReEDs Generation Data'!$E$729:$E$1448,Calculations!$A61)</f>
        <v>8.2346289996247643E-2</v>
      </c>
      <c r="F61" s="1">
        <f>SUMIFS('ReEDs Generation Data'!K$729:K$1448,'ReEDs Generation Data'!$E$729:$E$1448,Calculations!$A61)</f>
        <v>7.4808669956671847E-2</v>
      </c>
      <c r="G61" s="1">
        <f>SUMIFS('ReEDs Generation Data'!L$729:L$1448,'ReEDs Generation Data'!$E$729:$E$1448,Calculations!$A61)</f>
        <v>6.7177325469269744E-2</v>
      </c>
      <c r="H61" s="1">
        <f>SUMIFS('ReEDs Generation Data'!M$729:M$1448,'ReEDs Generation Data'!$E$729:$E$1448,Calculations!$A61)</f>
        <v>5.9884173975107105E-2</v>
      </c>
      <c r="I61" s="1">
        <f>SUMIFS('ReEDs Generation Data'!N$729:N$1448,'ReEDs Generation Data'!$E$729:$E$1448,Calculations!$A61)</f>
        <v>5.2540562432063308E-2</v>
      </c>
      <c r="J61" s="1">
        <f>SUMIFS('ReEDs Generation Data'!O$729:O$1448,'ReEDs Generation Data'!$E$729:$E$1448,Calculations!$A61)</f>
        <v>4.7237919893405408E-2</v>
      </c>
      <c r="K61" s="1">
        <f>SUMIFS('ReEDs Generation Data'!P$729:P$1448,'ReEDs Generation Data'!$E$729:$E$1448,Calculations!$A61)</f>
        <v>4.2129477441598152E-2</v>
      </c>
      <c r="L61" s="1">
        <f>SUMIFS('ReEDs Generation Data'!Q$729:Q$1448,'ReEDs Generation Data'!$E$729:$E$1448,Calculations!$A61)</f>
        <v>4.0096875056347292E-2</v>
      </c>
      <c r="M61" s="1">
        <f>SUMIFS('ReEDs Generation Data'!R$729:R$1448,'ReEDs Generation Data'!$E$729:$E$1448,Calculations!$A61)</f>
        <v>3.8046889704551959E-2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3.3335235183847109E-2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1.5021151618032767E-2</v>
      </c>
      <c r="C63" s="1">
        <f>SUMIFS('ReEDs Generation Data'!H$729:H$1448,'ReEDs Generation Data'!$E$729:$E$1448,Calculations!$A63)</f>
        <v>1.5435643743620128E-2</v>
      </c>
      <c r="D63" s="1">
        <f>SUMIFS('ReEDs Generation Data'!I$729:I$1448,'ReEDs Generation Data'!$E$729:$E$1448,Calculations!$A63)</f>
        <v>1.5341491955832773E-2</v>
      </c>
      <c r="E63" s="1">
        <f>SUMIFS('ReEDs Generation Data'!J$729:J$1448,'ReEDs Generation Data'!$E$729:$E$1448,Calculations!$A63)</f>
        <v>1.5248481787601922E-2</v>
      </c>
      <c r="F63" s="1">
        <f>SUMIFS('ReEDs Generation Data'!K$729:K$1448,'ReEDs Generation Data'!$E$729:$E$1448,Calculations!$A63)</f>
        <v>1.5342697548551923E-2</v>
      </c>
      <c r="G63" s="1">
        <f>SUMIFS('ReEDs Generation Data'!L$729:L$1448,'ReEDs Generation Data'!$E$729:$E$1448,Calculations!$A63)</f>
        <v>1.5438084809275755E-2</v>
      </c>
      <c r="H63" s="1">
        <f>SUMIFS('ReEDs Generation Data'!M$729:M$1448,'ReEDs Generation Data'!$E$729:$E$1448,Calculations!$A63)</f>
        <v>1.5491307404471681E-2</v>
      </c>
      <c r="I63" s="1">
        <f>SUMIFS('ReEDs Generation Data'!N$729:N$1448,'ReEDs Generation Data'!$E$729:$E$1448,Calculations!$A63)</f>
        <v>1.5544898237562756E-2</v>
      </c>
      <c r="J63" s="1">
        <f>SUMIFS('ReEDs Generation Data'!O$729:O$1448,'ReEDs Generation Data'!$E$729:$E$1448,Calculations!$A63)</f>
        <v>1.5254936087548243E-2</v>
      </c>
      <c r="K63" s="1">
        <f>SUMIFS('ReEDs Generation Data'!P$729:P$1448,'ReEDs Generation Data'!$E$729:$E$1448,Calculations!$A63)</f>
        <v>1.4975593298410065E-2</v>
      </c>
      <c r="L63" s="1">
        <f>SUMIFS('ReEDs Generation Data'!Q$729:Q$1448,'ReEDs Generation Data'!$E$729:$E$1448,Calculations!$A63)</f>
        <v>1.5039356836160369E-2</v>
      </c>
      <c r="M63" s="1">
        <f>SUMIFS('ReEDs Generation Data'!R$729:R$1448,'ReEDs Generation Data'!$E$729:$E$1448,Calculations!$A63)</f>
        <v>1.5103665684420741E-2</v>
      </c>
    </row>
    <row r="64" spans="1:33" ht="15.75" customHeight="1">
      <c r="A64" s="4" t="s">
        <v>491</v>
      </c>
      <c r="B64" s="1">
        <f>SUMIFS('ReEDs Generation Data'!G$729:G$1448,'ReEDs Generation Data'!$E$729:$E$1448,Calculations!$A64)</f>
        <v>0.36179017601364494</v>
      </c>
      <c r="C64" s="1">
        <f>SUMIFS('ReEDs Generation Data'!H$729:H$1448,'ReEDs Generation Data'!$E$729:$E$1448,Calculations!$A64)</f>
        <v>0.40687661531845232</v>
      </c>
      <c r="D64" s="1">
        <f>SUMIFS('ReEDs Generation Data'!I$729:I$1448,'ReEDs Generation Data'!$E$729:$E$1448,Calculations!$A64)</f>
        <v>0.40391507506210111</v>
      </c>
      <c r="E64" s="1">
        <f>SUMIFS('ReEDs Generation Data'!J$729:J$1448,'ReEDs Generation Data'!$E$729:$E$1448,Calculations!$A64)</f>
        <v>0.4009894443976279</v>
      </c>
      <c r="F64" s="1">
        <f>SUMIFS('ReEDs Generation Data'!K$729:K$1448,'ReEDs Generation Data'!$E$729:$E$1448,Calculations!$A64)</f>
        <v>0.40370576840991879</v>
      </c>
      <c r="G64" s="1">
        <f>SUMIFS('ReEDs Generation Data'!L$729:L$1448,'ReEDs Generation Data'!$E$729:$E$1448,Calculations!$A64)</f>
        <v>0.40645586780049003</v>
      </c>
      <c r="H64" s="1">
        <f>SUMIFS('ReEDs Generation Data'!M$729:M$1448,'ReEDs Generation Data'!$E$729:$E$1448,Calculations!$A64)</f>
        <v>0.40709277119523812</v>
      </c>
      <c r="I64" s="1">
        <f>SUMIFS('ReEDs Generation Data'!N$729:N$1448,'ReEDs Generation Data'!$E$729:$E$1448,Calculations!$A64)</f>
        <v>0.40773408121398941</v>
      </c>
      <c r="J64" s="1">
        <f>SUMIFS('ReEDs Generation Data'!O$729:O$1448,'ReEDs Generation Data'!$E$729:$E$1448,Calculations!$A64)</f>
        <v>0.39931744394611912</v>
      </c>
      <c r="K64" s="1">
        <f>SUMIFS('ReEDs Generation Data'!P$729:P$1448,'ReEDs Generation Data'!$E$729:$E$1448,Calculations!$A64)</f>
        <v>0.39120905142159995</v>
      </c>
      <c r="L64" s="1">
        <f>SUMIFS('ReEDs Generation Data'!Q$729:Q$1448,'ReEDs Generation Data'!$E$729:$E$1448,Calculations!$A64)</f>
        <v>0.38940604931635736</v>
      </c>
      <c r="M64" s="1">
        <f>SUMIFS('ReEDs Generation Data'!R$729:R$1448,'ReEDs Generation Data'!$E$729:$E$1448,Calculations!$A64)</f>
        <v>0.38758762780321565</v>
      </c>
    </row>
    <row r="65" spans="1:37" ht="15.75" customHeight="1">
      <c r="A65" s="4" t="s">
        <v>492</v>
      </c>
      <c r="B65" s="1">
        <f>SUMIFS('ReEDs Generation Data'!G$729:G$1448,'ReEDs Generation Data'!$E$729:$E$1448,Calculations!$A65)</f>
        <v>1.7631620476371741E-3</v>
      </c>
      <c r="C65" s="1">
        <f>SUMIFS('ReEDs Generation Data'!H$729:H$1448,'ReEDs Generation Data'!$E$729:$E$1448,Calculations!$A65)</f>
        <v>1.7697736206858012E-3</v>
      </c>
      <c r="D65" s="1">
        <f>SUMIFS('ReEDs Generation Data'!I$729:I$1448,'ReEDs Generation Data'!$E$729:$E$1448,Calculations!$A65)</f>
        <v>1.7683502278926929E-3</v>
      </c>
      <c r="E65" s="1">
        <f>SUMIFS('ReEDs Generation Data'!J$729:J$1448,'ReEDs Generation Data'!$E$729:$E$1448,Calculations!$A65)</f>
        <v>1.7669440941775849E-3</v>
      </c>
      <c r="F65" s="1">
        <f>SUMIFS('ReEDs Generation Data'!K$729:K$1448,'ReEDs Generation Data'!$E$729:$E$1448,Calculations!$A65)</f>
        <v>1.7861047368502867E-3</v>
      </c>
      <c r="G65" s="1">
        <f>SUMIFS('ReEDs Generation Data'!L$729:L$1448,'ReEDs Generation Data'!$E$729:$E$1448,Calculations!$A65)</f>
        <v>1.8055036272251902E-3</v>
      </c>
      <c r="H65" s="1">
        <f>SUMIFS('ReEDs Generation Data'!M$729:M$1448,'ReEDs Generation Data'!$E$729:$E$1448,Calculations!$A65)</f>
        <v>7.8234827447919639E-3</v>
      </c>
      <c r="I65" s="1">
        <f>SUMIFS('ReEDs Generation Data'!N$729:N$1448,'ReEDs Generation Data'!$E$729:$E$1448,Calculations!$A65)</f>
        <v>1.388309921497392E-2</v>
      </c>
      <c r="J65" s="1">
        <f>SUMIFS('ReEDs Generation Data'!O$729:O$1448,'ReEDs Generation Data'!$E$729:$E$1448,Calculations!$A65)</f>
        <v>3.9181607507276395E-2</v>
      </c>
      <c r="K65" s="1">
        <f>SUMIFS('ReEDs Generation Data'!P$729:P$1448,'ReEDs Generation Data'!$E$729:$E$1448,Calculations!$A65)</f>
        <v>6.3553601807406143E-2</v>
      </c>
      <c r="L65" s="1">
        <f>SUMIFS('ReEDs Generation Data'!Q$729:Q$1448,'ReEDs Generation Data'!$E$729:$E$1448,Calculations!$A65)</f>
        <v>6.3545427913536096E-2</v>
      </c>
      <c r="M65" s="1">
        <f>SUMIFS('ReEDs Generation Data'!R$729:R$1448,'ReEDs Generation Data'!$E$729:$E$1448,Calculations!$A65)</f>
        <v>6.353718411591866E-2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2.666582283233811E-6</v>
      </c>
      <c r="K67" s="1">
        <f>SUMIFS('ReEDs Generation Data'!P$729:P$1448,'ReEDs Generation Data'!$E$729:$E$1448,Calculations!$A67)</f>
        <v>5.2355056148745051E-6</v>
      </c>
      <c r="L67" s="1">
        <f>SUMIFS('ReEDs Generation Data'!Q$729:Q$1448,'ReEDs Generation Data'!$E$729:$E$1448,Calculations!$A67)</f>
        <v>7.9688493515659542E-6</v>
      </c>
      <c r="M67" s="1">
        <f>SUMIFS('ReEDs Generation Data'!R$729:R$1448,'ReEDs Generation Data'!$E$729:$E$1448,Calculations!$A67)</f>
        <v>1.0725568846878103E-5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9.3774670154551888E-4</v>
      </c>
      <c r="C70" s="1">
        <f>SUMIFS('ReEDs Generation Data'!H$729:H$1448,'ReEDs Generation Data'!$E$729:$E$1448,Calculations!$A70)</f>
        <v>6.6124149656213746E-4</v>
      </c>
      <c r="D70" s="1">
        <f>SUMIFS('ReEDs Generation Data'!I$729:I$1448,'ReEDs Generation Data'!$E$729:$E$1448,Calculations!$A70)</f>
        <v>8.0873763547920292E-4</v>
      </c>
      <c r="E70" s="1">
        <f>SUMIFS('ReEDs Generation Data'!J$729:J$1448,'ReEDs Generation Data'!$E$729:$E$1448,Calculations!$A70)</f>
        <v>9.5444533807813564E-4</v>
      </c>
      <c r="F70" s="1">
        <f>SUMIFS('ReEDs Generation Data'!K$729:K$1448,'ReEDs Generation Data'!$E$729:$E$1448,Calculations!$A70)</f>
        <v>7.561247717985792E-4</v>
      </c>
      <c r="G70" s="1">
        <f>SUMIFS('ReEDs Generation Data'!L$729:L$1448,'ReEDs Generation Data'!$E$729:$E$1448,Calculations!$A70)</f>
        <v>5.5533824338912456E-4</v>
      </c>
      <c r="H70" s="1">
        <f>SUMIFS('ReEDs Generation Data'!M$729:M$1448,'ReEDs Generation Data'!$E$729:$E$1448,Calculations!$A70)</f>
        <v>5.1312155863424656E-4</v>
      </c>
      <c r="I70" s="1">
        <f>SUMIFS('ReEDs Generation Data'!N$729:N$1448,'ReEDs Generation Data'!$E$729:$E$1448,Calculations!$A70)</f>
        <v>4.7061278396761552E-4</v>
      </c>
      <c r="J70" s="1">
        <f>SUMIFS('ReEDs Generation Data'!O$729:O$1448,'ReEDs Generation Data'!$E$729:$E$1448,Calculations!$A70)</f>
        <v>4.6183434794454633E-4</v>
      </c>
      <c r="K70" s="1">
        <f>SUMIFS('ReEDs Generation Data'!P$729:P$1448,'ReEDs Generation Data'!$E$729:$E$1448,Calculations!$A70)</f>
        <v>4.5337740691678649E-4</v>
      </c>
      <c r="L70" s="1">
        <f>SUMIFS('ReEDs Generation Data'!Q$729:Q$1448,'ReEDs Generation Data'!$E$729:$E$1448,Calculations!$A70)</f>
        <v>3.9654166818694152E-4</v>
      </c>
      <c r="M70" s="1">
        <f>SUMIFS('ReEDs Generation Data'!R$729:R$1448,'ReEDs Generation Data'!$E$729:$E$1448,Calculations!$A70)</f>
        <v>3.3921986599872367E-4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1.0269588996694682E-3</v>
      </c>
      <c r="C73" s="1">
        <f>SUMIFS('ReEDs Generation Data'!H$729:H$1448,'ReEDs Generation Data'!$E$729:$E$1448,Calculations!$A73)</f>
        <v>1.0227096106075228E-3</v>
      </c>
      <c r="D73" s="1">
        <f>SUMIFS('ReEDs Generation Data'!I$729:I$1448,'ReEDs Generation Data'!$E$729:$E$1448,Calculations!$A73)</f>
        <v>1.0164714556056746E-3</v>
      </c>
      <c r="E73" s="1">
        <f>SUMIFS('ReEDs Generation Data'!J$729:J$1448,'ReEDs Generation Data'!$E$729:$E$1448,Calculations!$A73)</f>
        <v>1.0103089401632443E-3</v>
      </c>
      <c r="F73" s="1">
        <f>SUMIFS('ReEDs Generation Data'!K$729:K$1448,'ReEDs Generation Data'!$E$729:$E$1448,Calculations!$A73)</f>
        <v>1.0165513337941606E-3</v>
      </c>
      <c r="G73" s="1">
        <f>SUMIFS('ReEDs Generation Data'!L$729:L$1448,'ReEDs Generation Data'!$E$729:$E$1448,Calculations!$A73)</f>
        <v>1.0228713467390117E-3</v>
      </c>
      <c r="H73" s="1">
        <f>SUMIFS('ReEDs Generation Data'!M$729:M$1448,'ReEDs Generation Data'!$E$729:$E$1448,Calculations!$A73)</f>
        <v>1.0263976823109144E-3</v>
      </c>
      <c r="I73" s="1">
        <f>SUMIFS('ReEDs Generation Data'!N$729:N$1448,'ReEDs Generation Data'!$E$729:$E$1448,Calculations!$A73)</f>
        <v>1.0299484159863633E-3</v>
      </c>
      <c r="J73" s="1">
        <f>SUMIFS('ReEDs Generation Data'!O$729:O$1448,'ReEDs Generation Data'!$E$729:$E$1448,Calculations!$A73)</f>
        <v>1.010736578601555E-3</v>
      </c>
      <c r="K73" s="1">
        <f>SUMIFS('ReEDs Generation Data'!P$729:P$1448,'ReEDs Generation Data'!$E$729:$E$1448,Calculations!$A73)</f>
        <v>9.9222834144276442E-4</v>
      </c>
      <c r="L73" s="1">
        <f>SUMIFS('ReEDs Generation Data'!Q$729:Q$1448,'ReEDs Generation Data'!$E$729:$E$1448,Calculations!$A73)</f>
        <v>9.9645308152790184E-4</v>
      </c>
      <c r="M73" s="1">
        <f>SUMIFS('ReEDs Generation Data'!R$729:R$1448,'ReEDs Generation Data'!$E$729:$E$1448,Calculations!$A73)</f>
        <v>1.0007139519039863E-3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2.666582283233811E-6</v>
      </c>
      <c r="P864" s="44">
        <f>P138/SUMIFS(P$3:P$722,$B$3:$B$722,$B864)*SUMIFS(Calculations!$E$3:$E$53,Calculations!$A$3:$A$53,$B864)</f>
        <v>5.2355056148745051E-6</v>
      </c>
      <c r="Q864" s="44">
        <f>Q138/SUMIFS(Q$3:Q$722,$B$3:$B$722,$B864)*SUMIFS(Calculations!$E$3:$E$53,Calculations!$A$3:$A$53,$B864)</f>
        <v>7.9688493515659542E-6</v>
      </c>
      <c r="R864" s="44">
        <f>R138/SUMIFS(R$3:R$722,$B$3:$B$722,$B864)*SUMIFS(Calculations!$E$3:$E$53,Calculations!$A$3:$A$53,$B864)</f>
        <v>1.0725568846878103E-5</v>
      </c>
    </row>
    <row r="865" spans="2:18" ht="15.75" customHeight="1">
      <c r="B865" s="44" t="s">
        <v>50</v>
      </c>
      <c r="C865" s="44" t="s">
        <v>522</v>
      </c>
      <c r="D865" s="44" t="s">
        <v>526</v>
      </c>
      <c r="E865" s="44" t="str">
        <f t="shared" si="302"/>
        <v>hard coal</v>
      </c>
      <c r="F865" s="44">
        <f>F139/SUMIFS(F$3:F$722,$B$3:$B$722,$B865)*SUMIFS(Calculations!$E$3:$E$53,Calculations!$A$3:$A$53,$B865)</f>
        <v>0.500689190228082</v>
      </c>
      <c r="G865" s="44">
        <f>G139/SUMIFS(G$3:G$722,$B$3:$B$722,$B865)*SUMIFS(Calculations!$E$3:$E$53,Calculations!$A$3:$A$53,$B865)</f>
        <v>0.49716218497591697</v>
      </c>
      <c r="H865" s="44">
        <f>H139/SUMIFS(H$3:H$722,$B$3:$B$722,$B865)*SUMIFS(Calculations!$E$3:$E$53,Calculations!$A$3:$A$53,$B865)</f>
        <v>0.49366436738616842</v>
      </c>
      <c r="I865" s="44">
        <f>I139/SUMIFS(I$3:I$722,$B$3:$B$722,$B865)*SUMIFS(Calculations!$E$3:$E$53,Calculations!$A$3:$A$53,$B865)</f>
        <v>0.49568648582196412</v>
      </c>
      <c r="J865" s="44">
        <f>J139/SUMIFS(J$3:J$722,$B$3:$B$722,$B865)*SUMIFS(Calculations!$E$3:$E$53,Calculations!$A$3:$A$53,$B865)</f>
        <v>0.49768408544610371</v>
      </c>
      <c r="K865" s="44">
        <f>K139/SUMIFS(K$3:K$722,$B$3:$B$722,$B865)*SUMIFS(Calculations!$E$3:$E$53,Calculations!$A$3:$A$53,$B865)</f>
        <v>0.50258408324241444</v>
      </c>
      <c r="L865" s="44">
        <f>L139/SUMIFS(L$3:L$722,$B$3:$B$722,$B865)*SUMIFS(Calculations!$E$3:$E$53,Calculations!$A$3:$A$53,$B865)</f>
        <v>0.5075450087036113</v>
      </c>
      <c r="M865" s="44">
        <f>M139/SUMIFS(M$3:M$722,$B$3:$B$722,$B865)*SUMIFS(Calculations!$E$3:$E$53,Calculations!$A$3:$A$53,$B865)</f>
        <v>0.50816874543944568</v>
      </c>
      <c r="N865" s="44">
        <f>N139/SUMIFS(N$3:N$722,$B$3:$B$722,$B865)*SUMIFS(Calculations!$E$3:$E$53,Calculations!$A$3:$A$53,$B865)</f>
        <v>0.50879679770145658</v>
      </c>
      <c r="O865" s="44">
        <f>O139/SUMIFS(O$3:O$722,$B$3:$B$722,$B865)*SUMIFS(Calculations!$E$3:$E$53,Calculations!$A$3:$A$53,$B865)</f>
        <v>0.49753285505682143</v>
      </c>
      <c r="P865" s="44">
        <f>P139/SUMIFS(P$3:P$722,$B$3:$B$722,$B865)*SUMIFS(Calculations!$E$3:$E$53,Calculations!$A$3:$A$53,$B865)</f>
        <v>0.48668143477701126</v>
      </c>
      <c r="Q865" s="44">
        <f>Q139/SUMIFS(Q$3:Q$722,$B$3:$B$722,$B865)*SUMIFS(Calculations!$E$3:$E$53,Calculations!$A$3:$A$53,$B865)</f>
        <v>0.49051132727853236</v>
      </c>
      <c r="R865" s="44">
        <f>R139/SUMIFS(R$3:R$722,$B$3:$B$722,$B865)*SUMIFS(Calculations!$E$3:$E$53,Calculations!$A$3:$A$53,$B865)</f>
        <v>0.49437397330514343</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1.4603200748264098E-2</v>
      </c>
      <c r="G868" s="44">
        <f>G142/SUMIFS(G$3:G$722,$B$3:$B$722,$B868)*SUMIFS(Calculations!$E$3:$E$53,Calculations!$A$3:$A$53,$B868)</f>
        <v>1.5021151618032767E-2</v>
      </c>
      <c r="H868" s="44">
        <f>H142/SUMIFS(H$3:H$722,$B$3:$B$722,$B868)*SUMIFS(Calculations!$E$3:$E$53,Calculations!$A$3:$A$53,$B868)</f>
        <v>1.5435643743620128E-2</v>
      </c>
      <c r="I868" s="44">
        <f>I142/SUMIFS(I$3:I$722,$B$3:$B$722,$B868)*SUMIFS(Calculations!$E$3:$E$53,Calculations!$A$3:$A$53,$B868)</f>
        <v>1.5341491955832773E-2</v>
      </c>
      <c r="J868" s="44">
        <f>J142/SUMIFS(J$3:J$722,$B$3:$B$722,$B868)*SUMIFS(Calculations!$E$3:$E$53,Calculations!$A$3:$A$53,$B868)</f>
        <v>1.5248481787601922E-2</v>
      </c>
      <c r="K868" s="44">
        <f>K142/SUMIFS(K$3:K$722,$B$3:$B$722,$B868)*SUMIFS(Calculations!$E$3:$E$53,Calculations!$A$3:$A$53,$B868)</f>
        <v>1.5342697548551923E-2</v>
      </c>
      <c r="L868" s="44">
        <f>L142/SUMIFS(L$3:L$722,$B$3:$B$722,$B868)*SUMIFS(Calculations!$E$3:$E$53,Calculations!$A$3:$A$53,$B868)</f>
        <v>1.5438084809275755E-2</v>
      </c>
      <c r="M868" s="44">
        <f>M142/SUMIFS(M$3:M$722,$B$3:$B$722,$B868)*SUMIFS(Calculations!$E$3:$E$53,Calculations!$A$3:$A$53,$B868)</f>
        <v>1.5491307404471681E-2</v>
      </c>
      <c r="N868" s="44">
        <f>N142/SUMIFS(N$3:N$722,$B$3:$B$722,$B868)*SUMIFS(Calculations!$E$3:$E$53,Calculations!$A$3:$A$53,$B868)</f>
        <v>1.5544898237562756E-2</v>
      </c>
      <c r="O868" s="44">
        <f>O142/SUMIFS(O$3:O$722,$B$3:$B$722,$B868)*SUMIFS(Calculations!$E$3:$E$53,Calculations!$A$3:$A$53,$B868)</f>
        <v>1.5254936087548243E-2</v>
      </c>
      <c r="P868" s="44">
        <f>P142/SUMIFS(P$3:P$722,$B$3:$B$722,$B868)*SUMIFS(Calculations!$E$3:$E$53,Calculations!$A$3:$A$53,$B868)</f>
        <v>1.4975593298410065E-2</v>
      </c>
      <c r="Q868" s="44">
        <f>Q142/SUMIFS(Q$3:Q$722,$B$3:$B$722,$B868)*SUMIFS(Calculations!$E$3:$E$53,Calculations!$A$3:$A$53,$B868)</f>
        <v>1.5039356836160369E-2</v>
      </c>
      <c r="R868" s="44">
        <f>R142/SUMIFS(R$3:R$722,$B$3:$B$722,$B868)*SUMIFS(Calculations!$E$3:$E$53,Calculations!$A$3:$A$53,$B868)</f>
        <v>1.5103665684420741E-2</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0.3163275113236616</v>
      </c>
      <c r="G870" s="44">
        <f>G144/SUMIFS(G$3:G$722,$B$3:$B$722,$B870)*SUMIFS(Calculations!$E$3:$E$53,Calculations!$A$3:$A$53,$B870)</f>
        <v>0.36179017601364494</v>
      </c>
      <c r="H870" s="44">
        <f>H144/SUMIFS(H$3:H$722,$B$3:$B$722,$B870)*SUMIFS(Calculations!$E$3:$E$53,Calculations!$A$3:$A$53,$B870)</f>
        <v>0.40687661531845232</v>
      </c>
      <c r="I870" s="44">
        <f>I144/SUMIFS(I$3:I$722,$B$3:$B$722,$B870)*SUMIFS(Calculations!$E$3:$E$53,Calculations!$A$3:$A$53,$B870)</f>
        <v>0.40391507506210111</v>
      </c>
      <c r="J870" s="44">
        <f>J144/SUMIFS(J$3:J$722,$B$3:$B$722,$B870)*SUMIFS(Calculations!$E$3:$E$53,Calculations!$A$3:$A$53,$B870)</f>
        <v>0.4009894443976279</v>
      </c>
      <c r="K870" s="44">
        <f>K144/SUMIFS(K$3:K$722,$B$3:$B$722,$B870)*SUMIFS(Calculations!$E$3:$E$53,Calculations!$A$3:$A$53,$B870)</f>
        <v>0.40370576840991879</v>
      </c>
      <c r="L870" s="44">
        <f>L144/SUMIFS(L$3:L$722,$B$3:$B$722,$B870)*SUMIFS(Calculations!$E$3:$E$53,Calculations!$A$3:$A$53,$B870)</f>
        <v>0.40645586780049003</v>
      </c>
      <c r="M870" s="44">
        <f>M144/SUMIFS(M$3:M$722,$B$3:$B$722,$B870)*SUMIFS(Calculations!$E$3:$E$53,Calculations!$A$3:$A$53,$B870)</f>
        <v>0.40709277119523812</v>
      </c>
      <c r="N870" s="44">
        <f>N144/SUMIFS(N$3:N$722,$B$3:$B$722,$B870)*SUMIFS(Calculations!$E$3:$E$53,Calculations!$A$3:$A$53,$B870)</f>
        <v>0.40773408121398941</v>
      </c>
      <c r="O870" s="44">
        <f>O144/SUMIFS(O$3:O$722,$B$3:$B$722,$B870)*SUMIFS(Calculations!$E$3:$E$53,Calculations!$A$3:$A$53,$B870)</f>
        <v>0.39931744394611912</v>
      </c>
      <c r="P870" s="44">
        <f>P144/SUMIFS(P$3:P$722,$B$3:$B$722,$B870)*SUMIFS(Calculations!$E$3:$E$53,Calculations!$A$3:$A$53,$B870)</f>
        <v>0.39120905142159995</v>
      </c>
      <c r="Q870" s="44">
        <f>Q144/SUMIFS(Q$3:Q$722,$B$3:$B$722,$B870)*SUMIFS(Calculations!$E$3:$E$53,Calculations!$A$3:$A$53,$B870)</f>
        <v>0.38940604931635736</v>
      </c>
      <c r="R870" s="44">
        <f>R144/SUMIFS(R$3:R$722,$B$3:$B$722,$B870)*SUMIFS(Calculations!$E$3:$E$53,Calculations!$A$3:$A$53,$B870)</f>
        <v>0.38758762780321565</v>
      </c>
    </row>
    <row r="871" spans="2:18" ht="15.75" customHeight="1">
      <c r="B871" s="44" t="s">
        <v>50</v>
      </c>
      <c r="C871" s="44" t="s">
        <v>522</v>
      </c>
      <c r="D871" s="44" t="s">
        <v>532</v>
      </c>
      <c r="E871" s="44" t="str">
        <f t="shared" si="302"/>
        <v>natural gas nonpeaker</v>
      </c>
      <c r="F871" s="44">
        <f>F145/SUMIFS(F$3:F$722,$B$3:$B$722,$B871)*SUMIFS(Calculations!$E$3:$E$53,Calculations!$A$3:$A$53,$B871)</f>
        <v>9.7427162119811964E-2</v>
      </c>
      <c r="G871" s="44">
        <f>G145/SUMIFS(G$3:G$722,$B$3:$B$722,$B871)*SUMIFS(Calculations!$E$3:$E$53,Calculations!$A$3:$A$53,$B871)</f>
        <v>8.8963384559705996E-2</v>
      </c>
      <c r="H871" s="44">
        <f>H145/SUMIFS(H$3:H$722,$B$3:$B$722,$B871)*SUMIFS(Calculations!$E$3:$E$53,Calculations!$A$3:$A$53,$B871)</f>
        <v>8.0569648823903814E-2</v>
      </c>
      <c r="I871" s="44">
        <f>I145/SUMIFS(I$3:I$722,$B$3:$B$722,$B871)*SUMIFS(Calculations!$E$3:$E$53,Calculations!$A$3:$A$53,$B871)</f>
        <v>8.1463387841124363E-2</v>
      </c>
      <c r="J871" s="44">
        <f>J145/SUMIFS(J$3:J$722,$B$3:$B$722,$B871)*SUMIFS(Calculations!$E$3:$E$53,Calculations!$A$3:$A$53,$B871)</f>
        <v>8.2346289996247643E-2</v>
      </c>
      <c r="K871" s="44">
        <f>K145/SUMIFS(K$3:K$722,$B$3:$B$722,$B871)*SUMIFS(Calculations!$E$3:$E$53,Calculations!$A$3:$A$53,$B871)</f>
        <v>7.4808669956671847E-2</v>
      </c>
      <c r="L871" s="44">
        <f>L145/SUMIFS(L$3:L$722,$B$3:$B$722,$B871)*SUMIFS(Calculations!$E$3:$E$53,Calculations!$A$3:$A$53,$B871)</f>
        <v>6.7177325469269744E-2</v>
      </c>
      <c r="M871" s="44">
        <f>M145/SUMIFS(M$3:M$722,$B$3:$B$722,$B871)*SUMIFS(Calculations!$E$3:$E$53,Calculations!$A$3:$A$53,$B871)</f>
        <v>5.9884173975107105E-2</v>
      </c>
      <c r="N871" s="44">
        <f>N145/SUMIFS(N$3:N$722,$B$3:$B$722,$B871)*SUMIFS(Calculations!$E$3:$E$53,Calculations!$A$3:$A$53,$B871)</f>
        <v>5.2540562432063308E-2</v>
      </c>
      <c r="O871" s="44">
        <f>O145/SUMIFS(O$3:O$722,$B$3:$B$722,$B871)*SUMIFS(Calculations!$E$3:$E$53,Calculations!$A$3:$A$53,$B871)</f>
        <v>4.7237919893405408E-2</v>
      </c>
      <c r="P871" s="44">
        <f>P145/SUMIFS(P$3:P$722,$B$3:$B$722,$B871)*SUMIFS(Calculations!$E$3:$E$53,Calculations!$A$3:$A$53,$B871)</f>
        <v>4.2129477441598152E-2</v>
      </c>
      <c r="Q871" s="44">
        <f>Q145/SUMIFS(Q$3:Q$722,$B$3:$B$722,$B871)*SUMIFS(Calculations!$E$3:$E$53,Calculations!$A$3:$A$53,$B871)</f>
        <v>4.0096875056347292E-2</v>
      </c>
      <c r="R871" s="44">
        <f>R145/SUMIFS(R$3:R$722,$B$3:$B$722,$B871)*SUMIFS(Calculations!$E$3:$E$53,Calculations!$A$3:$A$53,$B871)</f>
        <v>3.8046889704551959E-2</v>
      </c>
    </row>
    <row r="872" spans="2:18" ht="15.75" customHeight="1">
      <c r="B872" s="44" t="s">
        <v>50</v>
      </c>
      <c r="C872" s="44" t="s">
        <v>522</v>
      </c>
      <c r="D872" s="44" t="s">
        <v>533</v>
      </c>
      <c r="E872" s="44" t="str">
        <f t="shared" si="302"/>
        <v>natural gas peaker</v>
      </c>
      <c r="F872" s="44">
        <f>F146/SUMIFS(F$3:F$722,$B$3:$B$722,$B872)*SUMIFS(Calculations!$E$3:$E$53,Calculations!$A$3:$A$53,$B872)</f>
        <v>1.2165592139777052E-3</v>
      </c>
      <c r="G872" s="44">
        <f>G146/SUMIFS(G$3:G$722,$B$3:$B$722,$B872)*SUMIFS(Calculations!$E$3:$E$53,Calculations!$A$3:$A$53,$B872)</f>
        <v>9.3774670154551888E-4</v>
      </c>
      <c r="H872" s="44">
        <f>H146/SUMIFS(H$3:H$722,$B$3:$B$722,$B872)*SUMIFS(Calculations!$E$3:$E$53,Calculations!$A$3:$A$53,$B872)</f>
        <v>6.6124149656213746E-4</v>
      </c>
      <c r="I872" s="44">
        <f>I146/SUMIFS(I$3:I$722,$B$3:$B$722,$B872)*SUMIFS(Calculations!$E$3:$E$53,Calculations!$A$3:$A$53,$B872)</f>
        <v>8.0873763547920292E-4</v>
      </c>
      <c r="J872" s="44">
        <f>J146/SUMIFS(J$3:J$722,$B$3:$B$722,$B872)*SUMIFS(Calculations!$E$3:$E$53,Calculations!$A$3:$A$53,$B872)</f>
        <v>9.5444533807813564E-4</v>
      </c>
      <c r="K872" s="44">
        <f>K146/SUMIFS(K$3:K$722,$B$3:$B$722,$B872)*SUMIFS(Calculations!$E$3:$E$53,Calculations!$A$3:$A$53,$B872)</f>
        <v>7.561247717985792E-4</v>
      </c>
      <c r="L872" s="44">
        <f>L146/SUMIFS(L$3:L$722,$B$3:$B$722,$B872)*SUMIFS(Calculations!$E$3:$E$53,Calculations!$A$3:$A$53,$B872)</f>
        <v>5.5533824338912456E-4</v>
      </c>
      <c r="M872" s="44">
        <f>M146/SUMIFS(M$3:M$722,$B$3:$B$722,$B872)*SUMIFS(Calculations!$E$3:$E$53,Calculations!$A$3:$A$53,$B872)</f>
        <v>5.1312155863424656E-4</v>
      </c>
      <c r="N872" s="44">
        <f>N146/SUMIFS(N$3:N$722,$B$3:$B$722,$B872)*SUMIFS(Calculations!$E$3:$E$53,Calculations!$A$3:$A$53,$B872)</f>
        <v>4.7061278396761552E-4</v>
      </c>
      <c r="O872" s="44">
        <f>O146/SUMIFS(O$3:O$722,$B$3:$B$722,$B872)*SUMIFS(Calculations!$E$3:$E$53,Calculations!$A$3:$A$53,$B872)</f>
        <v>4.6183434794454633E-4</v>
      </c>
      <c r="P872" s="44">
        <f>P146/SUMIFS(P$3:P$722,$B$3:$B$722,$B872)*SUMIFS(Calculations!$E$3:$E$53,Calculations!$A$3:$A$53,$B872)</f>
        <v>4.5337740691678649E-4</v>
      </c>
      <c r="Q872" s="44">
        <f>Q146/SUMIFS(Q$3:Q$722,$B$3:$B$722,$B872)*SUMIFS(Calculations!$E$3:$E$53,Calculations!$A$3:$A$53,$B872)</f>
        <v>3.9654166818694152E-4</v>
      </c>
      <c r="R872" s="44">
        <f>R146/SUMIFS(R$3:R$722,$B$3:$B$722,$B872)*SUMIFS(Calculations!$E$3:$E$53,Calculations!$A$3:$A$53,$B872)</f>
        <v>3.3921986599872367E-4</v>
      </c>
    </row>
    <row r="873" spans="2:18" ht="15.75" customHeight="1">
      <c r="B873" s="44" t="s">
        <v>50</v>
      </c>
      <c r="C873" s="44" t="s">
        <v>522</v>
      </c>
      <c r="D873" s="44" t="s">
        <v>534</v>
      </c>
      <c r="E873" s="44" t="str">
        <f t="shared" si="302"/>
        <v>nuclear</v>
      </c>
      <c r="F873" s="44">
        <f>F147/SUMIFS(F$3:F$722,$B$3:$B$722,$B873)*SUMIFS(Calculations!$E$3:$E$53,Calculations!$A$3:$A$53,$B873)</f>
        <v>6.6948637415044962E-2</v>
      </c>
      <c r="G873" s="44">
        <f>G147/SUMIFS(G$3:G$722,$B$3:$B$722,$B873)*SUMIFS(Calculations!$E$3:$E$53,Calculations!$A$3:$A$53,$B873)</f>
        <v>3.3335235183847109E-2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1.031243647074071E-3</v>
      </c>
      <c r="G875" s="44">
        <f>G149/SUMIFS(G$3:G$722,$B$3:$B$722,$B875)*SUMIFS(Calculations!$E$3:$E$53,Calculations!$A$3:$A$53,$B875)</f>
        <v>1.0269588996694682E-3</v>
      </c>
      <c r="H875" s="44">
        <f>H149/SUMIFS(H$3:H$722,$B$3:$B$722,$B875)*SUMIFS(Calculations!$E$3:$E$53,Calculations!$A$3:$A$53,$B875)</f>
        <v>1.0227096106075228E-3</v>
      </c>
      <c r="I875" s="44">
        <f>I149/SUMIFS(I$3:I$722,$B$3:$B$722,$B875)*SUMIFS(Calculations!$E$3:$E$53,Calculations!$A$3:$A$53,$B875)</f>
        <v>1.0164714556056746E-3</v>
      </c>
      <c r="J875" s="44">
        <f>J149/SUMIFS(J$3:J$722,$B$3:$B$722,$B875)*SUMIFS(Calculations!$E$3:$E$53,Calculations!$A$3:$A$53,$B875)</f>
        <v>1.0103089401632443E-3</v>
      </c>
      <c r="K875" s="44">
        <f>K149/SUMIFS(K$3:K$722,$B$3:$B$722,$B875)*SUMIFS(Calculations!$E$3:$E$53,Calculations!$A$3:$A$53,$B875)</f>
        <v>1.0165513337941606E-3</v>
      </c>
      <c r="L875" s="44">
        <f>L149/SUMIFS(L$3:L$722,$B$3:$B$722,$B875)*SUMIFS(Calculations!$E$3:$E$53,Calculations!$A$3:$A$53,$B875)</f>
        <v>1.0228713467390117E-3</v>
      </c>
      <c r="M875" s="44">
        <f>M149/SUMIFS(M$3:M$722,$B$3:$B$722,$B875)*SUMIFS(Calculations!$E$3:$E$53,Calculations!$A$3:$A$53,$B875)</f>
        <v>1.0263976823109144E-3</v>
      </c>
      <c r="N875" s="44">
        <f>N149/SUMIFS(N$3:N$722,$B$3:$B$722,$B875)*SUMIFS(Calculations!$E$3:$E$53,Calculations!$A$3:$A$53,$B875)</f>
        <v>1.0299484159863633E-3</v>
      </c>
      <c r="O875" s="44">
        <f>O149/SUMIFS(O$3:O$722,$B$3:$B$722,$B875)*SUMIFS(Calculations!$E$3:$E$53,Calculations!$A$3:$A$53,$B875)</f>
        <v>1.010736578601555E-3</v>
      </c>
      <c r="P875" s="44">
        <f>P149/SUMIFS(P$3:P$722,$B$3:$B$722,$B875)*SUMIFS(Calculations!$E$3:$E$53,Calculations!$A$3:$A$53,$B875)</f>
        <v>9.9222834144276442E-4</v>
      </c>
      <c r="Q875" s="44">
        <f>Q149/SUMIFS(Q$3:Q$722,$B$3:$B$722,$B875)*SUMIFS(Calculations!$E$3:$E$53,Calculations!$A$3:$A$53,$B875)</f>
        <v>9.9645308152790184E-4</v>
      </c>
      <c r="R875" s="44">
        <f>R149/SUMIFS(R$3:R$722,$B$3:$B$722,$B875)*SUMIFS(Calculations!$E$3:$E$53,Calculations!$A$3:$A$53,$B875)</f>
        <v>1.0007139519039863E-3</v>
      </c>
    </row>
    <row r="876" spans="2:18" ht="15.75" customHeight="1">
      <c r="B876" s="44" t="s">
        <v>50</v>
      </c>
      <c r="C876" s="44" t="s">
        <v>522</v>
      </c>
      <c r="D876" s="44" t="s">
        <v>537</v>
      </c>
      <c r="E876" s="44" t="str">
        <f t="shared" si="302"/>
        <v>solar PV</v>
      </c>
      <c r="F876" s="44">
        <f>F150/SUMIFS(F$3:F$722,$B$3:$B$722,$B876)*SUMIFS(Calculations!$E$3:$E$53,Calculations!$A$3:$A$53,$B876)</f>
        <v>1.5275516292249428E-3</v>
      </c>
      <c r="G876" s="44">
        <f>G150/SUMIFS(G$3:G$722,$B$3:$B$722,$B876)*SUMIFS(Calculations!$E$3:$E$53,Calculations!$A$3:$A$53,$B876)</f>
        <v>1.5351696182182343E-3</v>
      </c>
      <c r="H876" s="44">
        <f>H150/SUMIFS(H$3:H$722,$B$3:$B$722,$B876)*SUMIFS(Calculations!$E$3:$E$53,Calculations!$A$3:$A$53,$B876)</f>
        <v>1.5427245646938293E-3</v>
      </c>
      <c r="I876" s="44">
        <f>I150/SUMIFS(I$3:I$722,$B$3:$B$722,$B876)*SUMIFS(Calculations!$E$3:$E$53,Calculations!$A$3:$A$53,$B876)</f>
        <v>1.5426860881952494E-3</v>
      </c>
      <c r="J876" s="44">
        <f>J150/SUMIFS(J$3:J$722,$B$3:$B$722,$B876)*SUMIFS(Calculations!$E$3:$E$53,Calculations!$A$3:$A$53,$B876)</f>
        <v>1.54264807823612E-3</v>
      </c>
      <c r="K876" s="44">
        <f>K150/SUMIFS(K$3:K$722,$B$3:$B$722,$B876)*SUMIFS(Calculations!$E$3:$E$53,Calculations!$A$3:$A$53,$B876)</f>
        <v>1.5615435308551299E-3</v>
      </c>
      <c r="L876" s="44">
        <f>L150/SUMIFS(L$3:L$722,$B$3:$B$722,$B876)*SUMIFS(Calculations!$E$3:$E$53,Calculations!$A$3:$A$53,$B876)</f>
        <v>1.5806739337440989E-3</v>
      </c>
      <c r="M876" s="44">
        <f>M150/SUMIFS(M$3:M$722,$B$3:$B$722,$B876)*SUMIFS(Calculations!$E$3:$E$53,Calculations!$A$3:$A$53,$B876)</f>
        <v>1.6039393760747293E-3</v>
      </c>
      <c r="N876" s="44">
        <f>N150/SUMIFS(N$3:N$722,$B$3:$B$722,$B876)*SUMIFS(Calculations!$E$3:$E$53,Calculations!$A$3:$A$53,$B876)</f>
        <v>1.6273657879612763E-3</v>
      </c>
      <c r="O876" s="44">
        <f>O150/SUMIFS(O$3:O$722,$B$3:$B$722,$B876)*SUMIFS(Calculations!$E$3:$E$53,Calculations!$A$3:$A$53,$B876)</f>
        <v>1.6225302909825779E-3</v>
      </c>
      <c r="P876" s="44">
        <f>P150/SUMIFS(P$3:P$722,$B$3:$B$722,$B876)*SUMIFS(Calculations!$E$3:$E$53,Calculations!$A$3:$A$53,$B876)</f>
        <v>1.6178718856947457E-3</v>
      </c>
      <c r="Q876" s="44">
        <f>Q150/SUMIFS(Q$3:Q$722,$B$3:$B$722,$B876)*SUMIFS(Calculations!$E$3:$E$53,Calculations!$A$3:$A$53,$B876)</f>
        <v>1.6569819429468871E-3</v>
      </c>
      <c r="R876" s="44">
        <f>R150/SUMIFS(R$3:R$722,$B$3:$B$722,$B876)*SUMIFS(Calculations!$E$3:$E$53,Calculations!$A$3:$A$53,$B876)</f>
        <v>1.6964264723130535E-3</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2.2894367485878781E-4</v>
      </c>
      <c r="G878" s="44">
        <f>G152/SUMIFS(G$3:G$722,$B$3:$B$722,$B878)*SUMIFS(Calculations!$E$3:$E$53,Calculations!$A$3:$A$53,$B878)</f>
        <v>2.279924294189398E-4</v>
      </c>
      <c r="H878" s="44">
        <f>H152/SUMIFS(H$3:H$722,$B$3:$B$722,$B878)*SUMIFS(Calculations!$E$3:$E$53,Calculations!$A$3:$A$53,$B878)</f>
        <v>2.2704905599197199E-4</v>
      </c>
      <c r="I878" s="44">
        <f>I152/SUMIFS(I$3:I$722,$B$3:$B$722,$B878)*SUMIFS(Calculations!$E$3:$E$53,Calculations!$A$3:$A$53,$B878)</f>
        <v>2.2566413969744354E-4</v>
      </c>
      <c r="J878" s="44">
        <f>J152/SUMIFS(J$3:J$722,$B$3:$B$722,$B878)*SUMIFS(Calculations!$E$3:$E$53,Calculations!$A$3:$A$53,$B878)</f>
        <v>2.2429601594146497E-4</v>
      </c>
      <c r="K878" s="44">
        <f>K152/SUMIFS(K$3:K$722,$B$3:$B$722,$B878)*SUMIFS(Calculations!$E$3:$E$53,Calculations!$A$3:$A$53,$B878)</f>
        <v>2.245612059951568E-4</v>
      </c>
      <c r="L878" s="44">
        <f>L152/SUMIFS(L$3:L$722,$B$3:$B$722,$B878)*SUMIFS(Calculations!$E$3:$E$53,Calculations!$A$3:$A$53,$B878)</f>
        <v>2.2482969348109128E-4</v>
      </c>
      <c r="M878" s="44">
        <f>M152/SUMIFS(M$3:M$722,$B$3:$B$722,$B878)*SUMIFS(Calculations!$E$3:$E$53,Calculations!$A$3:$A$53,$B878)</f>
        <v>6.2195433687172339E-3</v>
      </c>
      <c r="N878" s="44">
        <f>N152/SUMIFS(N$3:N$722,$B$3:$B$722,$B878)*SUMIFS(Calculations!$E$3:$E$53,Calculations!$A$3:$A$53,$B878)</f>
        <v>1.2255733427012644E-2</v>
      </c>
      <c r="O878" s="44">
        <f>O152/SUMIFS(O$3:O$722,$B$3:$B$722,$B878)*SUMIFS(Calculations!$E$3:$E$53,Calculations!$A$3:$A$53,$B878)</f>
        <v>3.7559077216293819E-2</v>
      </c>
      <c r="P878" s="44">
        <f>P152/SUMIFS(P$3:P$722,$B$3:$B$722,$B878)*SUMIFS(Calculations!$E$3:$E$53,Calculations!$A$3:$A$53,$B878)</f>
        <v>6.1935729921711404E-2</v>
      </c>
      <c r="Q878" s="44">
        <f>Q152/SUMIFS(Q$3:Q$722,$B$3:$B$722,$B878)*SUMIFS(Calculations!$E$3:$E$53,Calculations!$A$3:$A$53,$B878)</f>
        <v>6.1888445970589206E-2</v>
      </c>
      <c r="R878" s="44">
        <f>R152/SUMIFS(R$3:R$722,$B$3:$B$722,$B878)*SUMIFS(Calculations!$E$3:$E$53,Calculations!$A$3:$A$53,$B878)</f>
        <v>6.1840757643605603E-2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1.0000000000000002</v>
      </c>
      <c r="I1449" s="70">
        <f t="shared" si="312"/>
        <v>1</v>
      </c>
      <c r="J1449" s="70">
        <f t="shared" si="312"/>
        <v>1.0000000000000002</v>
      </c>
      <c r="K1449" s="70">
        <f t="shared" si="312"/>
        <v>0.99999999999999989</v>
      </c>
      <c r="L1449" s="70">
        <f t="shared" si="312"/>
        <v>1.0000000000000002</v>
      </c>
      <c r="M1449" s="70">
        <f t="shared" si="312"/>
        <v>0.99999999999999978</v>
      </c>
      <c r="N1449" s="70">
        <f t="shared" si="312"/>
        <v>1</v>
      </c>
      <c r="O1449" s="70">
        <f t="shared" si="312"/>
        <v>0.99999999999999989</v>
      </c>
      <c r="P1449" s="70">
        <f t="shared" si="312"/>
        <v>0.99999999999999989</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IL</v>
      </c>
      <c r="C6" s="1">
        <f t="shared" ref="C6:AE6" si="1">SUMIFS(C$20:C$119,$B$20:$B$119,$B$6,$A$20:$A$119,$A$6)</f>
        <v>0</v>
      </c>
      <c r="D6" s="1">
        <f t="shared" si="1"/>
        <v>623992</v>
      </c>
      <c r="E6" s="1">
        <f t="shared" si="1"/>
        <v>0</v>
      </c>
      <c r="F6" s="1">
        <f t="shared" si="1"/>
        <v>0</v>
      </c>
      <c r="G6" s="1">
        <f t="shared" si="1"/>
        <v>0</v>
      </c>
      <c r="H6" s="1">
        <f t="shared" si="1"/>
        <v>0</v>
      </c>
      <c r="I6" s="1">
        <f t="shared" si="1"/>
        <v>0</v>
      </c>
      <c r="J6" s="1">
        <f t="shared" si="1"/>
        <v>7148924</v>
      </c>
      <c r="K6" s="1">
        <f t="shared" si="1"/>
        <v>8637603</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IL</v>
      </c>
      <c r="C7" s="1">
        <f t="shared" ref="C7:AE7" si="3">SUMIFS(C$20:C$119,$B$20:$B$119,$B$7,$A$20:$A$119,$A$7)</f>
        <v>4394380</v>
      </c>
      <c r="D7" s="1">
        <f t="shared" si="3"/>
        <v>0</v>
      </c>
      <c r="E7" s="1">
        <f t="shared" si="3"/>
        <v>1423491</v>
      </c>
      <c r="F7" s="1">
        <f t="shared" si="3"/>
        <v>10745137</v>
      </c>
      <c r="G7" s="1">
        <f t="shared" si="3"/>
        <v>5039464</v>
      </c>
      <c r="H7" s="1">
        <f t="shared" si="3"/>
        <v>6567447</v>
      </c>
      <c r="I7" s="1">
        <f t="shared" si="3"/>
        <v>6209605</v>
      </c>
      <c r="J7" s="1">
        <f t="shared" si="3"/>
        <v>0</v>
      </c>
      <c r="K7" s="1">
        <f t="shared" si="3"/>
        <v>0</v>
      </c>
      <c r="L7" s="1">
        <f t="shared" si="3"/>
        <v>14226808</v>
      </c>
      <c r="M7" s="1">
        <f t="shared" si="3"/>
        <v>27481567</v>
      </c>
      <c r="N7" s="1">
        <f t="shared" si="3"/>
        <v>28696913</v>
      </c>
      <c r="O7" s="1">
        <f t="shared" si="3"/>
        <v>33267839</v>
      </c>
      <c r="P7" s="1">
        <f t="shared" si="3"/>
        <v>37193892</v>
      </c>
      <c r="Q7" s="1">
        <f t="shared" si="3"/>
        <v>35602813</v>
      </c>
      <c r="R7" s="1">
        <f t="shared" si="3"/>
        <v>32506001</v>
      </c>
      <c r="S7" s="1">
        <f t="shared" si="3"/>
        <v>33926959</v>
      </c>
      <c r="T7" s="1">
        <f t="shared" si="3"/>
        <v>39106909</v>
      </c>
      <c r="U7" s="1">
        <f t="shared" si="3"/>
        <v>40446801</v>
      </c>
      <c r="V7" s="1">
        <f t="shared" si="3"/>
        <v>43960894</v>
      </c>
      <c r="W7" s="1">
        <f t="shared" si="3"/>
        <v>42663502</v>
      </c>
      <c r="X7" s="1">
        <f t="shared" si="3"/>
        <v>43066276</v>
      </c>
      <c r="Y7" s="1">
        <f t="shared" si="3"/>
        <v>40160459</v>
      </c>
      <c r="Z7" s="1">
        <f t="shared" si="3"/>
        <v>47680899</v>
      </c>
      <c r="AA7" s="1">
        <f t="shared" si="3"/>
        <v>47962514</v>
      </c>
      <c r="AB7" s="1">
        <f t="shared" si="3"/>
        <v>42250735</v>
      </c>
      <c r="AC7" s="1">
        <f t="shared" si="3"/>
        <v>33892382</v>
      </c>
      <c r="AD7" s="1">
        <f t="shared" si="3"/>
        <v>33888969</v>
      </c>
      <c r="AE7" s="1">
        <f t="shared" si="3"/>
        <v>33121099</v>
      </c>
      <c r="AF7" s="48">
        <f>AVERAGE(U7:AE7)</f>
        <v>40826775.454545453</v>
      </c>
      <c r="AG7" s="48">
        <f t="shared" ref="AG7:BK7" si="4">AF7</f>
        <v>40826775.454545453</v>
      </c>
      <c r="AH7" s="48">
        <f t="shared" si="4"/>
        <v>40826775.454545453</v>
      </c>
      <c r="AI7" s="48">
        <f t="shared" si="4"/>
        <v>40826775.454545453</v>
      </c>
      <c r="AJ7" s="48">
        <f t="shared" si="4"/>
        <v>40826775.454545453</v>
      </c>
      <c r="AK7" s="48">
        <f t="shared" si="4"/>
        <v>40826775.454545453</v>
      </c>
      <c r="AL7" s="48">
        <f t="shared" si="4"/>
        <v>40826775.454545453</v>
      </c>
      <c r="AM7" s="48">
        <f t="shared" si="4"/>
        <v>40826775.454545453</v>
      </c>
      <c r="AN7" s="48">
        <f t="shared" si="4"/>
        <v>40826775.454545453</v>
      </c>
      <c r="AO7" s="48">
        <f t="shared" si="4"/>
        <v>40826775.454545453</v>
      </c>
      <c r="AP7" s="48">
        <f t="shared" si="4"/>
        <v>40826775.454545453</v>
      </c>
      <c r="AQ7" s="48">
        <f t="shared" si="4"/>
        <v>40826775.454545453</v>
      </c>
      <c r="AR7" s="48">
        <f t="shared" si="4"/>
        <v>40826775.454545453</v>
      </c>
      <c r="AS7" s="48">
        <f t="shared" si="4"/>
        <v>40826775.454545453</v>
      </c>
      <c r="AT7" s="48">
        <f t="shared" si="4"/>
        <v>40826775.454545453</v>
      </c>
      <c r="AU7" s="48">
        <f t="shared" si="4"/>
        <v>40826775.454545453</v>
      </c>
      <c r="AV7" s="48">
        <f t="shared" si="4"/>
        <v>40826775.454545453</v>
      </c>
      <c r="AW7" s="48">
        <f t="shared" si="4"/>
        <v>40826775.454545453</v>
      </c>
      <c r="AX7" s="48">
        <f t="shared" si="4"/>
        <v>40826775.454545453</v>
      </c>
      <c r="AY7" s="48">
        <f t="shared" si="4"/>
        <v>40826775.454545453</v>
      </c>
      <c r="AZ7" s="48">
        <f t="shared" si="4"/>
        <v>40826775.454545453</v>
      </c>
      <c r="BA7" s="48">
        <f t="shared" si="4"/>
        <v>40826775.454545453</v>
      </c>
      <c r="BB7" s="48">
        <f t="shared" si="4"/>
        <v>40826775.454545453</v>
      </c>
      <c r="BC7" s="48">
        <f t="shared" si="4"/>
        <v>40826775.454545453</v>
      </c>
      <c r="BD7" s="48">
        <f t="shared" si="4"/>
        <v>40826775.454545453</v>
      </c>
      <c r="BE7" s="48">
        <f t="shared" si="4"/>
        <v>40826775.454545453</v>
      </c>
      <c r="BF7" s="48">
        <f t="shared" si="4"/>
        <v>40826775.454545453</v>
      </c>
      <c r="BG7" s="48">
        <f t="shared" si="4"/>
        <v>40826775.454545453</v>
      </c>
      <c r="BH7" s="48">
        <f t="shared" si="4"/>
        <v>40826775.454545453</v>
      </c>
      <c r="BI7" s="48">
        <f t="shared" si="4"/>
        <v>40826775.454545453</v>
      </c>
      <c r="BJ7" s="48">
        <f t="shared" si="4"/>
        <v>40826775.454545453</v>
      </c>
      <c r="BK7" s="48">
        <f t="shared" si="4"/>
        <v>40826775.454545453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2104</v>
      </c>
      <c r="R10" s="29">
        <f t="shared" si="6"/>
        <v>1138</v>
      </c>
      <c r="S10" s="29">
        <f t="shared" si="6"/>
        <v>0</v>
      </c>
      <c r="T10" s="29">
        <f t="shared" si="6"/>
        <v>66366</v>
      </c>
      <c r="U10" s="29">
        <f t="shared" si="6"/>
        <v>52802</v>
      </c>
      <c r="V10" s="29">
        <f t="shared" si="6"/>
        <v>9468</v>
      </c>
      <c r="W10" s="29">
        <f t="shared" si="6"/>
        <v>633</v>
      </c>
      <c r="X10" s="29">
        <f t="shared" si="6"/>
        <v>150</v>
      </c>
      <c r="Y10" s="29">
        <f t="shared" si="6"/>
        <v>5610</v>
      </c>
      <c r="Z10" s="29">
        <f t="shared" si="6"/>
        <v>0</v>
      </c>
      <c r="AA10" s="29">
        <f t="shared" si="6"/>
        <v>0</v>
      </c>
      <c r="AB10" s="29">
        <f t="shared" si="6"/>
        <v>0</v>
      </c>
      <c r="AC10" s="29">
        <f t="shared" si="6"/>
        <v>0</v>
      </c>
      <c r="AD10" s="29">
        <f t="shared" si="6"/>
        <v>2198</v>
      </c>
      <c r="AE10" s="29">
        <f t="shared" si="6"/>
        <v>24285</v>
      </c>
      <c r="AF10" s="35">
        <f t="shared" ref="AF10:BK10" si="7">AE10</f>
        <v>24285</v>
      </c>
      <c r="AG10" s="35">
        <f t="shared" si="7"/>
        <v>24285</v>
      </c>
      <c r="AH10" s="35">
        <f t="shared" si="7"/>
        <v>24285</v>
      </c>
      <c r="AI10" s="35">
        <f t="shared" si="7"/>
        <v>24285</v>
      </c>
      <c r="AJ10" s="35">
        <f t="shared" si="7"/>
        <v>24285</v>
      </c>
      <c r="AK10" s="35">
        <f t="shared" si="7"/>
        <v>24285</v>
      </c>
      <c r="AL10" s="35">
        <f t="shared" si="7"/>
        <v>24285</v>
      </c>
      <c r="AM10" s="35">
        <f t="shared" si="7"/>
        <v>24285</v>
      </c>
      <c r="AN10" s="35">
        <f t="shared" si="7"/>
        <v>24285</v>
      </c>
      <c r="AO10" s="35">
        <f t="shared" si="7"/>
        <v>24285</v>
      </c>
      <c r="AP10" s="35">
        <f t="shared" si="7"/>
        <v>24285</v>
      </c>
      <c r="AQ10" s="35">
        <f t="shared" si="7"/>
        <v>24285</v>
      </c>
      <c r="AR10" s="35">
        <f t="shared" si="7"/>
        <v>24285</v>
      </c>
      <c r="AS10" s="35">
        <f t="shared" si="7"/>
        <v>24285</v>
      </c>
      <c r="AT10" s="35">
        <f t="shared" si="7"/>
        <v>24285</v>
      </c>
      <c r="AU10" s="35">
        <f t="shared" si="7"/>
        <v>24285</v>
      </c>
      <c r="AV10" s="35">
        <f t="shared" si="7"/>
        <v>24285</v>
      </c>
      <c r="AW10" s="35">
        <f t="shared" si="7"/>
        <v>24285</v>
      </c>
      <c r="AX10" s="35">
        <f t="shared" si="7"/>
        <v>24285</v>
      </c>
      <c r="AY10" s="35">
        <f t="shared" si="7"/>
        <v>24285</v>
      </c>
      <c r="AZ10" s="35">
        <f t="shared" si="7"/>
        <v>24285</v>
      </c>
      <c r="BA10" s="35">
        <f t="shared" si="7"/>
        <v>24285</v>
      </c>
      <c r="BB10" s="35">
        <f t="shared" si="7"/>
        <v>24285</v>
      </c>
      <c r="BC10" s="35">
        <f t="shared" si="7"/>
        <v>24285</v>
      </c>
      <c r="BD10" s="35">
        <f t="shared" si="7"/>
        <v>24285</v>
      </c>
      <c r="BE10" s="35">
        <f t="shared" si="7"/>
        <v>24285</v>
      </c>
      <c r="BF10" s="35">
        <f t="shared" si="7"/>
        <v>24285</v>
      </c>
      <c r="BG10" s="35">
        <f t="shared" si="7"/>
        <v>24285</v>
      </c>
      <c r="BH10" s="35">
        <f t="shared" si="7"/>
        <v>24285</v>
      </c>
      <c r="BI10" s="35">
        <f t="shared" si="7"/>
        <v>24285</v>
      </c>
      <c r="BJ10" s="35">
        <f t="shared" si="7"/>
        <v>24285</v>
      </c>
      <c r="BK10" s="35">
        <f t="shared" si="7"/>
        <v>24285</v>
      </c>
    </row>
    <row r="11" spans="1:63">
      <c r="A11" s="1" t="s">
        <v>546</v>
      </c>
      <c r="B11" s="29" t="str">
        <f>About!B2</f>
        <v>IL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125015</v>
      </c>
      <c r="P11" s="29">
        <f t="shared" si="8"/>
        <v>160185</v>
      </c>
      <c r="Q11" s="29">
        <f t="shared" si="8"/>
        <v>18123</v>
      </c>
      <c r="R11" s="29">
        <f t="shared" si="8"/>
        <v>19136</v>
      </c>
      <c r="S11" s="29">
        <f t="shared" si="8"/>
        <v>150</v>
      </c>
      <c r="T11" s="29">
        <f t="shared" si="8"/>
        <v>6192</v>
      </c>
      <c r="U11" s="29">
        <f t="shared" si="8"/>
        <v>10435</v>
      </c>
      <c r="V11" s="29">
        <f t="shared" si="8"/>
        <v>1620</v>
      </c>
      <c r="W11" s="29">
        <f t="shared" si="8"/>
        <v>0</v>
      </c>
      <c r="X11" s="29">
        <f t="shared" si="8"/>
        <v>0</v>
      </c>
      <c r="Y11" s="29">
        <f t="shared" si="8"/>
        <v>0</v>
      </c>
      <c r="Z11" s="29">
        <f t="shared" si="8"/>
        <v>0</v>
      </c>
      <c r="AA11" s="29">
        <f t="shared" si="8"/>
        <v>0</v>
      </c>
      <c r="AB11" s="29">
        <f t="shared" si="8"/>
        <v>0</v>
      </c>
      <c r="AC11" s="29">
        <f t="shared" si="8"/>
        <v>0</v>
      </c>
      <c r="AD11" s="29">
        <f t="shared" si="8"/>
        <v>27</v>
      </c>
      <c r="AE11" s="29">
        <f t="shared" si="8"/>
        <v>681</v>
      </c>
      <c r="AF11" s="35">
        <f>AVERAGE(W11:AE11)</f>
        <v>78.666666666666671</v>
      </c>
      <c r="AG11" s="35">
        <f t="shared" ref="AG11:BK11" si="9">AF11</f>
        <v>78.666666666666671</v>
      </c>
      <c r="AH11" s="35">
        <f t="shared" si="9"/>
        <v>78.666666666666671</v>
      </c>
      <c r="AI11" s="35">
        <f t="shared" si="9"/>
        <v>78.666666666666671</v>
      </c>
      <c r="AJ11" s="35">
        <f t="shared" si="9"/>
        <v>78.666666666666671</v>
      </c>
      <c r="AK11" s="35">
        <f t="shared" si="9"/>
        <v>78.666666666666671</v>
      </c>
      <c r="AL11" s="35">
        <f t="shared" si="9"/>
        <v>78.666666666666671</v>
      </c>
      <c r="AM11" s="35">
        <f t="shared" si="9"/>
        <v>78.666666666666671</v>
      </c>
      <c r="AN11" s="35">
        <f t="shared" si="9"/>
        <v>78.666666666666671</v>
      </c>
      <c r="AO11" s="35">
        <f t="shared" si="9"/>
        <v>78.666666666666671</v>
      </c>
      <c r="AP11" s="35">
        <f t="shared" si="9"/>
        <v>78.666666666666671</v>
      </c>
      <c r="AQ11" s="35">
        <f t="shared" si="9"/>
        <v>78.666666666666671</v>
      </c>
      <c r="AR11" s="35">
        <f t="shared" si="9"/>
        <v>78.666666666666671</v>
      </c>
      <c r="AS11" s="35">
        <f t="shared" si="9"/>
        <v>78.666666666666671</v>
      </c>
      <c r="AT11" s="35">
        <f t="shared" si="9"/>
        <v>78.666666666666671</v>
      </c>
      <c r="AU11" s="35">
        <f t="shared" si="9"/>
        <v>78.666666666666671</v>
      </c>
      <c r="AV11" s="35">
        <f t="shared" si="9"/>
        <v>78.666666666666671</v>
      </c>
      <c r="AW11" s="35">
        <f t="shared" si="9"/>
        <v>78.666666666666671</v>
      </c>
      <c r="AX11" s="35">
        <f t="shared" si="9"/>
        <v>78.666666666666671</v>
      </c>
      <c r="AY11" s="35">
        <f t="shared" si="9"/>
        <v>78.666666666666671</v>
      </c>
      <c r="AZ11" s="35">
        <f t="shared" si="9"/>
        <v>78.666666666666671</v>
      </c>
      <c r="BA11" s="35">
        <f t="shared" si="9"/>
        <v>78.666666666666671</v>
      </c>
      <c r="BB11" s="35">
        <f t="shared" si="9"/>
        <v>78.666666666666671</v>
      </c>
      <c r="BC11" s="35">
        <f t="shared" si="9"/>
        <v>78.666666666666671</v>
      </c>
      <c r="BD11" s="35">
        <f t="shared" si="9"/>
        <v>78.666666666666671</v>
      </c>
      <c r="BE11" s="35">
        <f t="shared" si="9"/>
        <v>78.666666666666671</v>
      </c>
      <c r="BF11" s="35">
        <f t="shared" si="9"/>
        <v>78.666666666666671</v>
      </c>
      <c r="BG11" s="35">
        <f t="shared" si="9"/>
        <v>78.666666666666671</v>
      </c>
      <c r="BH11" s="35">
        <f t="shared" si="9"/>
        <v>78.666666666666671</v>
      </c>
      <c r="BI11" s="35">
        <f t="shared" si="9"/>
        <v>78.666666666666671</v>
      </c>
      <c r="BJ11" s="35">
        <f t="shared" si="9"/>
        <v>78.666666666666671</v>
      </c>
      <c r="BK11" s="35">
        <f t="shared" si="9"/>
        <v>78.666666666666671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60174</v>
      </c>
      <c r="U14" s="29">
        <f t="shared" si="11"/>
        <v>42367</v>
      </c>
      <c r="V14" s="29">
        <f t="shared" si="11"/>
        <v>7848</v>
      </c>
      <c r="W14" s="29">
        <f t="shared" si="11"/>
        <v>633</v>
      </c>
      <c r="X14" s="29">
        <f t="shared" si="11"/>
        <v>150</v>
      </c>
      <c r="Y14" s="29">
        <f t="shared" si="11"/>
        <v>5610</v>
      </c>
      <c r="Z14" s="29">
        <f t="shared" si="11"/>
        <v>0</v>
      </c>
      <c r="AA14" s="29">
        <f t="shared" si="11"/>
        <v>0</v>
      </c>
      <c r="AB14" s="29">
        <f t="shared" si="11"/>
        <v>0</v>
      </c>
      <c r="AC14" s="29">
        <f t="shared" si="11"/>
        <v>0</v>
      </c>
      <c r="AD14" s="29">
        <f t="shared" si="11"/>
        <v>2171</v>
      </c>
      <c r="AE14" s="29">
        <f t="shared" si="11"/>
        <v>23604</v>
      </c>
      <c r="AF14" s="29">
        <f t="shared" si="11"/>
        <v>24206.333333333332</v>
      </c>
      <c r="AG14" s="29">
        <f t="shared" si="11"/>
        <v>24206.333333333332</v>
      </c>
      <c r="AH14" s="29">
        <f t="shared" si="11"/>
        <v>24206.333333333332</v>
      </c>
      <c r="AI14" s="29">
        <f t="shared" ref="AI14:BK14" si="12">IF(AI10&gt;AI11,AI10-AI11,0)</f>
        <v>24206.333333333332</v>
      </c>
      <c r="AJ14" s="29">
        <f t="shared" si="12"/>
        <v>24206.333333333332</v>
      </c>
      <c r="AK14" s="29">
        <f t="shared" si="12"/>
        <v>24206.333333333332</v>
      </c>
      <c r="AL14" s="29">
        <f t="shared" si="12"/>
        <v>24206.333333333332</v>
      </c>
      <c r="AM14" s="29">
        <f t="shared" si="12"/>
        <v>24206.333333333332</v>
      </c>
      <c r="AN14" s="29">
        <f t="shared" si="12"/>
        <v>24206.333333333332</v>
      </c>
      <c r="AO14" s="29">
        <f t="shared" si="12"/>
        <v>24206.333333333332</v>
      </c>
      <c r="AP14" s="29">
        <f t="shared" si="12"/>
        <v>24206.333333333332</v>
      </c>
      <c r="AQ14" s="29">
        <f t="shared" si="12"/>
        <v>24206.333333333332</v>
      </c>
      <c r="AR14" s="29">
        <f t="shared" si="12"/>
        <v>24206.333333333332</v>
      </c>
      <c r="AS14" s="29">
        <f t="shared" si="12"/>
        <v>24206.333333333332</v>
      </c>
      <c r="AT14" s="29">
        <f t="shared" si="12"/>
        <v>24206.333333333332</v>
      </c>
      <c r="AU14" s="29">
        <f t="shared" si="12"/>
        <v>24206.333333333332</v>
      </c>
      <c r="AV14" s="29">
        <f t="shared" si="12"/>
        <v>24206.333333333332</v>
      </c>
      <c r="AW14" s="29">
        <f t="shared" si="12"/>
        <v>24206.333333333332</v>
      </c>
      <c r="AX14" s="29">
        <f t="shared" si="12"/>
        <v>24206.333333333332</v>
      </c>
      <c r="AY14" s="29">
        <f t="shared" si="12"/>
        <v>24206.333333333332</v>
      </c>
      <c r="AZ14" s="29">
        <f t="shared" si="12"/>
        <v>24206.333333333332</v>
      </c>
      <c r="BA14" s="29">
        <f t="shared" si="12"/>
        <v>24206.333333333332</v>
      </c>
      <c r="BB14" s="29">
        <f t="shared" si="12"/>
        <v>24206.333333333332</v>
      </c>
      <c r="BC14" s="29">
        <f t="shared" si="12"/>
        <v>24206.333333333332</v>
      </c>
      <c r="BD14" s="29">
        <f t="shared" si="12"/>
        <v>24206.333333333332</v>
      </c>
      <c r="BE14" s="29">
        <f t="shared" si="12"/>
        <v>24206.333333333332</v>
      </c>
      <c r="BF14" s="29">
        <f t="shared" si="12"/>
        <v>24206.333333333332</v>
      </c>
      <c r="BG14" s="29">
        <f t="shared" si="12"/>
        <v>24206.333333333332</v>
      </c>
      <c r="BH14" s="29">
        <f t="shared" si="12"/>
        <v>24206.333333333332</v>
      </c>
      <c r="BI14" s="29">
        <f t="shared" si="12"/>
        <v>24206.333333333332</v>
      </c>
      <c r="BJ14" s="29">
        <f t="shared" si="12"/>
        <v>24206.333333333332</v>
      </c>
      <c r="BK14" s="29">
        <f t="shared" si="12"/>
        <v>24206.333333333332</v>
      </c>
    </row>
    <row r="15" spans="1:63">
      <c r="A15" s="1" t="s">
        <v>546</v>
      </c>
      <c r="B15" s="29" t="str">
        <f>About!B2</f>
        <v>IL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125015</v>
      </c>
      <c r="P15" s="29">
        <f t="shared" si="13"/>
        <v>160185</v>
      </c>
      <c r="Q15" s="29">
        <f t="shared" si="13"/>
        <v>16019</v>
      </c>
      <c r="R15" s="29">
        <f t="shared" si="13"/>
        <v>17998</v>
      </c>
      <c r="S15" s="29">
        <f t="shared" si="13"/>
        <v>150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Illinois</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2009.469258918152</v>
      </c>
      <c r="C7" s="130">
        <f>B7/SUM($B$7:$B$22)</f>
        <v>8.2745285522674544E-2</v>
      </c>
      <c r="D7" s="131">
        <f>SUM(C7:C22)</f>
        <v>0.99999999999999978</v>
      </c>
      <c r="E7" s="94"/>
      <c r="F7" s="94"/>
      <c r="G7" s="94"/>
      <c r="H7" s="94"/>
      <c r="I7" s="94"/>
      <c r="J7" s="94"/>
      <c r="K7" s="94"/>
      <c r="L7" s="94"/>
    </row>
    <row r="8" spans="1:12" ht="15" customHeight="1">
      <c r="A8" s="83" t="s">
        <v>488</v>
      </c>
      <c r="B8" s="84">
        <f>(Calculations!B61*'EIA SEDS data'!AF$6)+('EIA SEDS data'!AF$10*IF(About!$N$12,Calculations!$B115,Calculations!B93))</f>
        <v>2241.4479329299184</v>
      </c>
      <c r="C8" s="130">
        <f t="shared" ref="C8:C22" si="0">B8/SUM($B$7:$B$22)</f>
        <v>9.2297629521511951E-2</v>
      </c>
      <c r="E8" s="94"/>
      <c r="F8" s="94"/>
      <c r="G8" s="94"/>
      <c r="H8" s="94"/>
      <c r="I8" s="94"/>
      <c r="J8" s="94"/>
      <c r="K8" s="94"/>
      <c r="L8" s="94"/>
    </row>
    <row r="9" spans="1:12" ht="15" customHeight="1">
      <c r="A9" s="83" t="s">
        <v>489</v>
      </c>
      <c r="B9" s="84">
        <f>(Calculations!B62*'EIA SEDS data'!AF$6)+('EIA SEDS data'!AF$10*IF(About!$N$12,Calculations!$B116,Calculations!B94))</f>
        <v>3548.4421756362667</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14850.37970173232</v>
      </c>
      <c r="C10" s="130">
        <f t="shared" si="0"/>
        <v>0.6115042084304021</v>
      </c>
      <c r="F10" s="94"/>
      <c r="G10" s="128"/>
      <c r="H10" s="129"/>
    </row>
    <row r="11" spans="1:12" ht="15" customHeight="1">
      <c r="A11" s="83" t="s">
        <v>491</v>
      </c>
      <c r="B11" s="84">
        <f>(Calculations!B64*'EIA SEDS data'!AF$6)+('EIA SEDS data'!AF$10*IF(About!$N$12,Calculations!$B118,Calculations!B96))</f>
        <v>1138.9709770950371</v>
      </c>
      <c r="C11" s="130">
        <f t="shared" si="0"/>
        <v>4.6900184356394349E-2</v>
      </c>
      <c r="F11" s="94"/>
      <c r="G11" s="128"/>
      <c r="H11" s="129"/>
    </row>
    <row r="12" spans="1:12" ht="15" customHeight="1">
      <c r="A12" s="83" t="s">
        <v>492</v>
      </c>
      <c r="B12" s="84">
        <f>(Calculations!B65*'EIA SEDS data'!AF$6)+('EIA SEDS data'!AF$10*IF(About!$N$12,Calculations!$B119,Calculations!B97))</f>
        <v>123.73186138551756</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139.97112240541418</v>
      </c>
      <c r="C14" s="130">
        <f t="shared" si="0"/>
        <v>5.7636863251148505E-3</v>
      </c>
      <c r="F14" s="94"/>
      <c r="G14" s="128"/>
      <c r="H14" s="129"/>
    </row>
    <row r="15" spans="1:12" ht="15" customHeight="1">
      <c r="A15" s="83" t="s">
        <v>495</v>
      </c>
      <c r="B15" s="84">
        <f>(Calculations!B68*'EIA SEDS data'!AF$6)+('EIA SEDS data'!AF$10*IF(About!$N$12,Calculations!$B122,Calculations!B100))</f>
        <v>139.97112240541418</v>
      </c>
      <c r="C15" s="130">
        <f t="shared" si="0"/>
        <v>5.7636863251148505E-3</v>
      </c>
      <c r="F15" s="94"/>
      <c r="G15" s="128"/>
      <c r="H15" s="129"/>
    </row>
    <row r="16" spans="1:12" ht="15" customHeight="1">
      <c r="A16" s="83" t="s">
        <v>496</v>
      </c>
      <c r="B16" s="84">
        <f>(Calculations!B69*'EIA SEDS data'!AF$6)+('EIA SEDS data'!AF$10*IF(About!$N$12,Calculations!$B123,Calculations!B101))</f>
        <v>92.615847491964573</v>
      </c>
      <c r="C16" s="130">
        <f t="shared" si="0"/>
        <v>3.8137058880776012E-3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34739457</v>
      </c>
      <c r="D44" s="136">
        <f>SUMIFS('Source-Disposition'!$D:$D,'Source-Disposition'!$A:$A,$A$1,'Source-Disposition'!$B:$B,$A44)</f>
        <v>29810969</v>
      </c>
      <c r="E44" s="136">
        <f>SUMIFS('Source-Disposition'!$C:$C,'Source-Disposition'!$A:$A,$A$1,'Source-Disposition'!$B:$B,$A44)</f>
        <v>32890123.5</v>
      </c>
      <c r="F44" s="136">
        <f>E44</f>
        <v>32890123.5</v>
      </c>
      <c r="G44" s="136">
        <f t="shared" ref="G44:AH44" si="2">F44</f>
        <v>32890123.5</v>
      </c>
      <c r="H44" s="136">
        <f t="shared" si="2"/>
        <v>32890123.5</v>
      </c>
      <c r="I44" s="136">
        <f t="shared" si="2"/>
        <v>32890123.5</v>
      </c>
      <c r="J44" s="136">
        <f t="shared" si="2"/>
        <v>32890123.5</v>
      </c>
      <c r="K44" s="136">
        <f t="shared" si="2"/>
        <v>32890123.5</v>
      </c>
      <c r="L44" s="136">
        <f t="shared" si="2"/>
        <v>32890123.5</v>
      </c>
      <c r="M44" s="136">
        <f t="shared" si="2"/>
        <v>32890123.5</v>
      </c>
      <c r="N44" s="136">
        <f t="shared" si="2"/>
        <v>32890123.5</v>
      </c>
      <c r="O44" s="136">
        <f t="shared" si="2"/>
        <v>32890123.5</v>
      </c>
      <c r="P44" s="136">
        <f t="shared" si="2"/>
        <v>32890123.5</v>
      </c>
      <c r="Q44" s="136">
        <f t="shared" si="2"/>
        <v>32890123.5</v>
      </c>
      <c r="R44" s="136">
        <f t="shared" si="2"/>
        <v>32890123.5</v>
      </c>
      <c r="S44" s="136">
        <f t="shared" si="2"/>
        <v>32890123.5</v>
      </c>
      <c r="T44" s="136">
        <f t="shared" si="2"/>
        <v>32890123.5</v>
      </c>
      <c r="U44" s="136">
        <f t="shared" si="2"/>
        <v>32890123.5</v>
      </c>
      <c r="V44" s="136">
        <f t="shared" si="2"/>
        <v>32890123.5</v>
      </c>
      <c r="W44" s="136">
        <f t="shared" si="2"/>
        <v>32890123.5</v>
      </c>
      <c r="X44" s="136">
        <f t="shared" si="2"/>
        <v>32890123.5</v>
      </c>
      <c r="Y44" s="136">
        <f t="shared" si="2"/>
        <v>32890123.5</v>
      </c>
      <c r="Z44" s="136">
        <f t="shared" si="2"/>
        <v>32890123.5</v>
      </c>
      <c r="AA44" s="136">
        <f t="shared" si="2"/>
        <v>32890123.5</v>
      </c>
      <c r="AB44" s="136">
        <f t="shared" si="2"/>
        <v>32890123.5</v>
      </c>
      <c r="AC44" s="136">
        <f t="shared" si="2"/>
        <v>32890123.5</v>
      </c>
      <c r="AD44" s="136">
        <f t="shared" si="2"/>
        <v>32890123.5</v>
      </c>
      <c r="AE44" s="136">
        <f t="shared" si="2"/>
        <v>32890123.5</v>
      </c>
      <c r="AF44" s="136">
        <f t="shared" si="2"/>
        <v>32890123.5</v>
      </c>
      <c r="AG44" s="136">
        <f t="shared" si="2"/>
        <v>32890123.5</v>
      </c>
      <c r="AH44" s="136">
        <f t="shared" si="2"/>
        <v>32890123.5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34739457</v>
      </c>
      <c r="C2" s="1">
        <f>'Manual Adjustment'!D44</f>
        <v>29810969</v>
      </c>
      <c r="D2" s="1">
        <f>'Manual Adjustment'!E44</f>
        <v>32890123.5</v>
      </c>
      <c r="E2" s="1">
        <f>'Manual Adjustment'!F44</f>
        <v>32890123.5</v>
      </c>
      <c r="F2" s="1">
        <f>'Manual Adjustment'!G44</f>
        <v>32890123.5</v>
      </c>
      <c r="G2" s="1">
        <f>'Manual Adjustment'!H44</f>
        <v>32890123.5</v>
      </c>
      <c r="H2" s="1">
        <f>'Manual Adjustment'!I44</f>
        <v>32890123.5</v>
      </c>
      <c r="I2" s="1">
        <f>'Manual Adjustment'!J44</f>
        <v>32890123.5</v>
      </c>
      <c r="J2" s="1">
        <f>'Manual Adjustment'!K44</f>
        <v>32890123.5</v>
      </c>
      <c r="K2" s="1">
        <f>'Manual Adjustment'!L44</f>
        <v>32890123.5</v>
      </c>
      <c r="L2" s="1">
        <f>'Manual Adjustment'!M44</f>
        <v>32890123.5</v>
      </c>
      <c r="M2" s="1">
        <f>'Manual Adjustment'!N44</f>
        <v>32890123.5</v>
      </c>
      <c r="N2" s="1">
        <f>'Manual Adjustment'!O44</f>
        <v>32890123.5</v>
      </c>
      <c r="O2" s="1">
        <f>'Manual Adjustment'!P44</f>
        <v>32890123.5</v>
      </c>
      <c r="P2" s="1">
        <f>'Manual Adjustment'!Q44</f>
        <v>32890123.5</v>
      </c>
      <c r="Q2" s="1">
        <f>'Manual Adjustment'!R44</f>
        <v>32890123.5</v>
      </c>
      <c r="R2" s="1">
        <f>'Manual Adjustment'!S44</f>
        <v>32890123.5</v>
      </c>
      <c r="S2" s="1">
        <f>'Manual Adjustment'!T44</f>
        <v>32890123.5</v>
      </c>
      <c r="T2" s="1">
        <f>'Manual Adjustment'!U44</f>
        <v>32890123.5</v>
      </c>
      <c r="U2" s="1">
        <f>'Manual Adjustment'!V44</f>
        <v>32890123.5</v>
      </c>
      <c r="V2" s="1">
        <f>'Manual Adjustment'!W44</f>
        <v>32890123.5</v>
      </c>
      <c r="W2" s="1">
        <f>'Manual Adjustment'!X44</f>
        <v>32890123.5</v>
      </c>
      <c r="X2" s="1">
        <f>'Manual Adjustment'!Y44</f>
        <v>32890123.5</v>
      </c>
      <c r="Y2" s="1">
        <f>'Manual Adjustment'!Z44</f>
        <v>32890123.5</v>
      </c>
      <c r="Z2" s="1">
        <f>'Manual Adjustment'!AA44</f>
        <v>32890123.5</v>
      </c>
      <c r="AA2" s="1">
        <f>'Manual Adjustment'!AB44</f>
        <v>32890123.5</v>
      </c>
      <c r="AB2" s="1">
        <f>'Manual Adjustment'!AC44</f>
        <v>32890123.5</v>
      </c>
      <c r="AC2" s="1">
        <f>'Manual Adjustment'!AD44</f>
        <v>32890123.5</v>
      </c>
      <c r="AD2" s="1">
        <f>'Manual Adjustment'!AE44</f>
        <v>32890123.5</v>
      </c>
      <c r="AE2" s="1">
        <f>'Manual Adjustment'!AF44</f>
        <v>32890123.5</v>
      </c>
      <c r="AF2" s="1">
        <f>'Manual Adjustment'!AG44</f>
        <v>32890123.5</v>
      </c>
      <c r="AG2" s="1">
        <f>'Manual Adjustment'!AH44</f>
        <v>32890123.5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51.208189547170257</v>
      </c>
      <c r="C2" s="66">
        <f>SUMIFS('State Generation Costs Calcs'!C105:C155,'State Generation Costs Calcs'!$A$105:$A$155,About!$B$2)*About!$A$52</f>
        <v>48.656557318163543</v>
      </c>
      <c r="D2" s="66">
        <f>SUMIFS('State Generation Costs Calcs'!D105:D155,'State Generation Costs Calcs'!$A$105:$A$155,About!$B$2)*About!$A$52</f>
        <v>48.21772128185372</v>
      </c>
      <c r="E2" s="66">
        <f>SUMIFS('State Generation Costs Calcs'!E105:E155,'State Generation Costs Calcs'!$A$105:$A$155,About!$B$2)*About!$A$52</f>
        <v>47.518791309632149</v>
      </c>
      <c r="F2" s="66">
        <f>SUMIFS('State Generation Costs Calcs'!F105:F155,'State Generation Costs Calcs'!$A$105:$A$155,About!$B$2)*About!$A$52</f>
        <v>46.906426923352221</v>
      </c>
      <c r="G2" s="66">
        <f>SUMIFS('State Generation Costs Calcs'!G105:G155,'State Generation Costs Calcs'!$A$105:$A$155,About!$B$2)*About!$A$52</f>
        <v>46.987088506128174</v>
      </c>
      <c r="H2" s="66">
        <f>SUMIFS('State Generation Costs Calcs'!H105:H155,'State Generation Costs Calcs'!$A$105:$A$155,About!$B$2)*About!$A$52</f>
        <v>47.387128428993066</v>
      </c>
      <c r="I2" s="66">
        <f>SUMIFS('State Generation Costs Calcs'!I105:I155,'State Generation Costs Calcs'!$A$105:$A$155,About!$B$2)*About!$A$52</f>
        <v>47.737112761138135</v>
      </c>
      <c r="J2" s="66">
        <f>SUMIFS('State Generation Costs Calcs'!J105:J155,'State Generation Costs Calcs'!$A$105:$A$155,About!$B$2)*About!$A$52</f>
        <v>47.852492468016763</v>
      </c>
      <c r="K2" s="66">
        <f>SUMIFS('State Generation Costs Calcs'!K105:K155,'State Generation Costs Calcs'!$A$105:$A$155,About!$B$2)*About!$A$52</f>
        <v>47.202895329979761</v>
      </c>
      <c r="L2" s="66">
        <f>SUMIFS('State Generation Costs Calcs'!L105:L155,'State Generation Costs Calcs'!$A$105:$A$155,About!$B$2)*About!$A$52</f>
        <v>46.494417153771906</v>
      </c>
      <c r="M2" s="66">
        <f>SUMIFS('State Generation Costs Calcs'!M105:M155,'State Generation Costs Calcs'!$A$105:$A$155,About!$B$2)*About!$A$52</f>
        <v>45.965454780077529</v>
      </c>
      <c r="N2" s="66">
        <f>SUMIFS('State Generation Costs Calcs'!N105:N155,'State Generation Costs Calcs'!$A$105:$A$155,About!$B$2)*About!$A$52</f>
        <v>45.24002535425344</v>
      </c>
      <c r="O2" s="66">
        <f>SUMIFS('State Generation Costs Calcs'!O105:O155,'State Generation Costs Calcs'!$A$105:$A$155,About!$B$2)*About!$A$52</f>
        <v>44.555939556999462</v>
      </c>
      <c r="P2" s="66">
        <f>SUMIFS('State Generation Costs Calcs'!P105:P155,'State Generation Costs Calcs'!$A$105:$A$155,About!$B$2)*About!$A$52</f>
        <v>44.561969229211186</v>
      </c>
      <c r="Q2" s="66">
        <f>SUMIFS('State Generation Costs Calcs'!Q105:Q155,'State Generation Costs Calcs'!$A$105:$A$155,About!$B$2)*About!$A$52</f>
        <v>44.357492080886416</v>
      </c>
      <c r="R2" s="66">
        <f>SUMIFS('State Generation Costs Calcs'!R105:R155,'State Generation Costs Calcs'!$A$105:$A$155,About!$B$2)*About!$A$52</f>
        <v>43.672479739471434</v>
      </c>
      <c r="S2" s="66">
        <f>SUMIFS('State Generation Costs Calcs'!S105:S155,'State Generation Costs Calcs'!$A$105:$A$155,About!$B$2)*About!$A$52</f>
        <v>43.305337261925679</v>
      </c>
      <c r="T2" s="66">
        <f>SUMIFS('State Generation Costs Calcs'!T105:T155,'State Generation Costs Calcs'!$A$105:$A$155,About!$B$2)*About!$A$52</f>
        <v>42.949436964845177</v>
      </c>
      <c r="U2" s="66">
        <f>SUMIFS('State Generation Costs Calcs'!U105:U155,'State Generation Costs Calcs'!$A$105:$A$155,About!$B$2)*About!$A$52</f>
        <v>43.018958773118143</v>
      </c>
      <c r="V2" s="66">
        <f>SUMIFS('State Generation Costs Calcs'!V105:V155,'State Generation Costs Calcs'!$A$105:$A$155,About!$B$2)*About!$A$52</f>
        <v>42.70345080077464</v>
      </c>
      <c r="W2" s="66">
        <f>SUMIFS('State Generation Costs Calcs'!W105:W155,'State Generation Costs Calcs'!$A$105:$A$155,About!$B$2)*About!$A$52</f>
        <v>42.15472037987918</v>
      </c>
      <c r="X2" s="66">
        <f>SUMIFS('State Generation Costs Calcs'!X105:X155,'State Generation Costs Calcs'!$A$105:$A$155,About!$B$2)*About!$A$52</f>
        <v>41.892068384234186</v>
      </c>
      <c r="Y2" s="66">
        <f>SUMIFS('State Generation Costs Calcs'!Y105:Y155,'State Generation Costs Calcs'!$A$105:$A$155,About!$B$2)*About!$A$52</f>
        <v>41.624752920053993</v>
      </c>
      <c r="Z2" s="66">
        <f>SUMIFS('State Generation Costs Calcs'!Z105:Z155,'State Generation Costs Calcs'!$A$105:$A$155,About!$B$2)*About!$A$52</f>
        <v>41.335461782841172</v>
      </c>
      <c r="AA2" s="66">
        <f>SUMIFS('State Generation Costs Calcs'!AA105:AA155,'State Generation Costs Calcs'!$A$105:$A$155,About!$B$2)*About!$A$52</f>
        <v>41.296829879427627</v>
      </c>
      <c r="AB2" s="66">
        <f>SUMIFS('State Generation Costs Calcs'!AB105:AB155,'State Generation Costs Calcs'!$A$105:$A$155,About!$B$2)*About!$A$52</f>
        <v>41.116451973009198</v>
      </c>
      <c r="AC2" s="66">
        <f>SUMIFS('State Generation Costs Calcs'!AC105:AC155,'State Generation Costs Calcs'!$A$105:$A$155,About!$B$2)*About!$A$52</f>
        <v>40.917706757337314</v>
      </c>
      <c r="AD2" s="66">
        <f>SUMIFS('State Generation Costs Calcs'!AD105:AD155,'State Generation Costs Calcs'!$A$105:$A$155,About!$B$2)*About!$A$52</f>
        <v>41.049594081468612</v>
      </c>
      <c r="AE2" s="66">
        <f>SUMIFS('State Generation Costs Calcs'!AE105:AE155,'State Generation Costs Calcs'!$A$105:$A$155,About!$B$2)*About!$A$52</f>
        <v>40.973984878727983</v>
      </c>
      <c r="AF2" s="66">
        <f>SUMIFS('State Generation Costs Calcs'!AF105:AF155,'State Generation Costs Calcs'!$A$105:$A$155,About!$B$2)*About!$A$52</f>
        <v>40.847429051847584</v>
      </c>
      <c r="AG2" s="66">
        <f>SUMIFS('State Generation Costs Calcs'!AG105:AG155,'State Generation Costs Calcs'!$A$105:$A$155,About!$B$2)*About!$A$52</f>
        <v>40.889447458528231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51.208189547170257</v>
      </c>
      <c r="C2" s="67">
        <f>SUMIFS('State Generation Costs Calcs'!C105:C155,'State Generation Costs Calcs'!$A$105:$A$155,About!$B$2)*About!$A$52</f>
        <v>48.656557318163543</v>
      </c>
      <c r="D2" s="67">
        <f>SUMIFS('State Generation Costs Calcs'!D105:D155,'State Generation Costs Calcs'!$A$105:$A$155,About!$B$2)*About!$A$52</f>
        <v>48.21772128185372</v>
      </c>
      <c r="E2" s="67">
        <f>SUMIFS('State Generation Costs Calcs'!E105:E155,'State Generation Costs Calcs'!$A$105:$A$155,About!$B$2)*About!$A$52</f>
        <v>47.518791309632149</v>
      </c>
      <c r="F2" s="67">
        <f>SUMIFS('State Generation Costs Calcs'!F105:F155,'State Generation Costs Calcs'!$A$105:$A$155,About!$B$2)*About!$A$52</f>
        <v>46.906426923352221</v>
      </c>
      <c r="G2" s="67">
        <f>SUMIFS('State Generation Costs Calcs'!G105:G155,'State Generation Costs Calcs'!$A$105:$A$155,About!$B$2)*About!$A$52</f>
        <v>46.987088506128174</v>
      </c>
      <c r="H2" s="67">
        <f>SUMIFS('State Generation Costs Calcs'!H105:H155,'State Generation Costs Calcs'!$A$105:$A$155,About!$B$2)*About!$A$52</f>
        <v>47.387128428993066</v>
      </c>
      <c r="I2" s="67">
        <f>SUMIFS('State Generation Costs Calcs'!I105:I155,'State Generation Costs Calcs'!$A$105:$A$155,About!$B$2)*About!$A$52</f>
        <v>47.737112761138135</v>
      </c>
      <c r="J2" s="67">
        <f>SUMIFS('State Generation Costs Calcs'!J105:J155,'State Generation Costs Calcs'!$A$105:$A$155,About!$B$2)*About!$A$52</f>
        <v>47.852492468016763</v>
      </c>
      <c r="K2" s="67">
        <f>SUMIFS('State Generation Costs Calcs'!K105:K155,'State Generation Costs Calcs'!$A$105:$A$155,About!$B$2)*About!$A$52</f>
        <v>47.202895329979761</v>
      </c>
      <c r="L2" s="67">
        <f>SUMIFS('State Generation Costs Calcs'!L105:L155,'State Generation Costs Calcs'!$A$105:$A$155,About!$B$2)*About!$A$52</f>
        <v>46.494417153771906</v>
      </c>
      <c r="M2" s="67">
        <f>SUMIFS('State Generation Costs Calcs'!M105:M155,'State Generation Costs Calcs'!$A$105:$A$155,About!$B$2)*About!$A$52</f>
        <v>45.965454780077529</v>
      </c>
      <c r="N2" s="67">
        <f>SUMIFS('State Generation Costs Calcs'!N105:N155,'State Generation Costs Calcs'!$A$105:$A$155,About!$B$2)*About!$A$52</f>
        <v>45.24002535425344</v>
      </c>
      <c r="O2" s="67">
        <f>SUMIFS('State Generation Costs Calcs'!O105:O155,'State Generation Costs Calcs'!$A$105:$A$155,About!$B$2)*About!$A$52</f>
        <v>44.555939556999462</v>
      </c>
      <c r="P2" s="67">
        <f>SUMIFS('State Generation Costs Calcs'!P105:P155,'State Generation Costs Calcs'!$A$105:$A$155,About!$B$2)*About!$A$52</f>
        <v>44.561969229211186</v>
      </c>
      <c r="Q2" s="67">
        <f>SUMIFS('State Generation Costs Calcs'!Q105:Q155,'State Generation Costs Calcs'!$A$105:$A$155,About!$B$2)*About!$A$52</f>
        <v>44.357492080886416</v>
      </c>
      <c r="R2" s="67">
        <f>SUMIFS('State Generation Costs Calcs'!R105:R155,'State Generation Costs Calcs'!$A$105:$A$155,About!$B$2)*About!$A$52</f>
        <v>43.672479739471434</v>
      </c>
      <c r="S2" s="67">
        <f>SUMIFS('State Generation Costs Calcs'!S105:S155,'State Generation Costs Calcs'!$A$105:$A$155,About!$B$2)*About!$A$52</f>
        <v>43.305337261925679</v>
      </c>
      <c r="T2" s="67">
        <f>SUMIFS('State Generation Costs Calcs'!T105:T155,'State Generation Costs Calcs'!$A$105:$A$155,About!$B$2)*About!$A$52</f>
        <v>42.949436964845177</v>
      </c>
      <c r="U2" s="67">
        <f>SUMIFS('State Generation Costs Calcs'!U105:U155,'State Generation Costs Calcs'!$A$105:$A$155,About!$B$2)*About!$A$52</f>
        <v>43.018958773118143</v>
      </c>
      <c r="V2" s="67">
        <f>SUMIFS('State Generation Costs Calcs'!V105:V155,'State Generation Costs Calcs'!$A$105:$A$155,About!$B$2)*About!$A$52</f>
        <v>42.70345080077464</v>
      </c>
      <c r="W2" s="67">
        <f>SUMIFS('State Generation Costs Calcs'!W105:W155,'State Generation Costs Calcs'!$A$105:$A$155,About!$B$2)*About!$A$52</f>
        <v>42.15472037987918</v>
      </c>
      <c r="X2" s="67">
        <f>SUMIFS('State Generation Costs Calcs'!X105:X155,'State Generation Costs Calcs'!$A$105:$A$155,About!$B$2)*About!$A$52</f>
        <v>41.892068384234186</v>
      </c>
      <c r="Y2" s="67">
        <f>SUMIFS('State Generation Costs Calcs'!Y105:Y155,'State Generation Costs Calcs'!$A$105:$A$155,About!$B$2)*About!$A$52</f>
        <v>41.624752920053993</v>
      </c>
      <c r="Z2" s="67">
        <f>SUMIFS('State Generation Costs Calcs'!Z105:Z155,'State Generation Costs Calcs'!$A$105:$A$155,About!$B$2)*About!$A$52</f>
        <v>41.335461782841172</v>
      </c>
      <c r="AA2" s="67">
        <f>SUMIFS('State Generation Costs Calcs'!AA105:AA155,'State Generation Costs Calcs'!$A$105:$A$155,About!$B$2)*About!$A$52</f>
        <v>41.296829879427627</v>
      </c>
      <c r="AB2" s="67">
        <f>SUMIFS('State Generation Costs Calcs'!AB105:AB155,'State Generation Costs Calcs'!$A$105:$A$155,About!$B$2)*About!$A$52</f>
        <v>41.116451973009198</v>
      </c>
      <c r="AC2" s="67">
        <f>SUMIFS('State Generation Costs Calcs'!AC105:AC155,'State Generation Costs Calcs'!$A$105:$A$155,About!$B$2)*About!$A$52</f>
        <v>40.917706757337314</v>
      </c>
      <c r="AD2" s="67">
        <f>SUMIFS('State Generation Costs Calcs'!AD105:AD155,'State Generation Costs Calcs'!$A$105:$A$155,About!$B$2)*About!$A$52</f>
        <v>41.049594081468612</v>
      </c>
      <c r="AE2" s="67">
        <f>SUMIFS('State Generation Costs Calcs'!AE105:AE155,'State Generation Costs Calcs'!$A$105:$A$155,About!$B$2)*About!$A$52</f>
        <v>40.973984878727983</v>
      </c>
      <c r="AF2" s="67">
        <f>SUMIFS('State Generation Costs Calcs'!AF105:AF155,'State Generation Costs Calcs'!$A$105:$A$155,About!$B$2)*About!$A$52</f>
        <v>40.847429051847584</v>
      </c>
      <c r="AG2" s="67">
        <f>SUMIFS('State Generation Costs Calcs'!AG105:AG155,'State Generation Costs Calcs'!$A$105:$A$155,About!$B$2)*About!$A$52</f>
        <v>40.889447458528231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2022-09-13T00:54:25Z</dcterms:modified>
</cp:coreProperties>
</file>