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412518F0-ADC7-47E4-98BB-7CC3AEF3D76B}"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AH76" i="26"/>
  <c r="R76" i="26"/>
  <c r="J76"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Z75" i="26" l="1"/>
  <c r="AH78" i="26"/>
  <c r="R82" i="26"/>
  <c r="J87" i="26"/>
  <c r="H44" i="26"/>
  <c r="Q21" i="26"/>
  <c r="AG13" i="26"/>
  <c r="Y6" i="26"/>
  <c r="G43" i="26"/>
  <c r="P18" i="26"/>
  <c r="P9" i="26"/>
  <c r="AF50" i="26"/>
  <c r="O20" i="26"/>
  <c r="W7" i="26"/>
  <c r="AE27" i="26"/>
  <c r="V9" i="26"/>
  <c r="X37" i="26"/>
  <c r="U12" i="26"/>
  <c r="J80" i="26"/>
  <c r="J84" i="26"/>
  <c r="K64" i="26"/>
  <c r="H35" i="26"/>
  <c r="Q18" i="26"/>
  <c r="Q11" i="26"/>
  <c r="G28" i="26"/>
  <c r="X14" i="26"/>
  <c r="X5" i="26"/>
  <c r="AF38" i="26"/>
  <c r="W16" i="26"/>
  <c r="U82" i="26"/>
  <c r="V18" i="26"/>
  <c r="N5" i="26"/>
  <c r="D8" i="26"/>
  <c r="J21" i="24"/>
  <c r="K21" i="24" s="1"/>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<sst xmlns="http://schemas.openxmlformats.org/spreadsheetml/2006/main" count="28264" uniqueCount="2481">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</sst>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1942</v>
      </c>
      <c r="C1" s="260">
        <v>45369</v>
      </c>
      <c r="G1" s="147" t="s">
        <v>1914</v>
      </c>
      <c r="H1" s="147" t="s">
        <v>1915</v>
      </c>
    </row>
    <row r="2" spans="1:8" x14ac:dyDescent="0.25">
      <c r="B2" t="str">
        <f>B1</f>
        <v>Illinois</v>
      </c>
      <c r="C2" t="str">
        <f>INDEX(G:G,MATCH(B1,H:H,0))</f>
        <v>IL</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Illinois.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Illinois,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Illinois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PV:**Illinois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Wind:**Illinois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Illinois will retire 0 MW of coal by 2050. Illinois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Illinois will retire 3950 MW of natural gas by 2050. Illinois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Illinois will retire 2000 MW of nuclear by 2050. Illinois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Illinois will retire 100 MW of natural gas by 2050. Illinois currently has 15301 MW of natural gas peaker capacity.</v>
      </c>
      <c r="P12" s="1" t="str">
        <f>_xlfn.CONCAT("//**Lignite:** The EIA projects that ", About!B2, " will retire ", 'Supporting Data'!$S$3, " MW of lignite by 2050. ", About!B2, " currently has ",'Supporting Data'!$AE$3, " MW of lignite capacity." )</f>
        <v>//**Lignite:** The EIA projects that Illinois will retire 0 MW of lignite by 2050. Illinois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13% to 22% through 2050.//**Urban Residential Appliances:** In the BAU case, in Illinois,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13% to 22% through 2050.//**Rural Residential Appliances:** In the BAU case, in Illinois,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rise from 9% to 10% through 2050.//**Comercial Appliances:** In the BAU case, in Illinois, the share of electricity among fuels used for appliances in commercial buildings will fall from 39% to 37% through 2050.//**Comercial Other Components:** In the BAU case, in Illinois,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0 MW of coal by 2050. Illinois currently has 0 MW of coal capacity.//**Natural gas non-peaker:** The EIA projects that Illinois will retire 3950 MW of natural gas by 2050. Illinois currently has 18863 MW of natural gas non-peaker capacity.//**Nuclear:** The EIA projects that Illinois will retire 2000 MW of nuclear by 2050. Illinois currently has 2240 MW of nuclear capacity.//**Natural gas peaker:** The EIA projects that Illinois will retire 100 MW of natural gas by 2050. Illinois currently has 15301 MW of natural gas peaker capacity.//**Lignite:** The EIA projects that Illinois will retire 0 MW of lignite by 2050. Illinois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IL</v>
      </c>
      <c r="C1" s="223">
        <f>SUM(C4:C87)</f>
        <v>198.02707047094952</v>
      </c>
      <c r="D1" s="223">
        <f t="shared" ref="D1:AH1" si="0">SUM(D4:D87)</f>
        <v>198.77389729976179</v>
      </c>
      <c r="E1" s="223">
        <f t="shared" si="0"/>
        <v>195.49549726912647</v>
      </c>
      <c r="F1" s="223">
        <f t="shared" si="0"/>
        <v>209.90956152689955</v>
      </c>
      <c r="G1" s="223">
        <f t="shared" si="0"/>
        <v>212.64570264977226</v>
      </c>
      <c r="H1" s="223">
        <f t="shared" si="0"/>
        <v>218.34709069469778</v>
      </c>
      <c r="I1" s="223">
        <f t="shared" si="0"/>
        <v>231.96816039786907</v>
      </c>
      <c r="J1" s="223">
        <f t="shared" si="0"/>
        <v>239.12501229058807</v>
      </c>
      <c r="K1" s="223">
        <f t="shared" si="0"/>
        <v>225.51290019489039</v>
      </c>
      <c r="L1" s="223">
        <f t="shared" si="0"/>
        <v>234.6070472529295</v>
      </c>
      <c r="M1" s="223">
        <f t="shared" si="0"/>
        <v>242.54990724039286</v>
      </c>
      <c r="N1" s="223">
        <f t="shared" si="0"/>
        <v>235.00741804469507</v>
      </c>
      <c r="O1" s="223">
        <f t="shared" si="0"/>
        <v>240.95629134134521</v>
      </c>
      <c r="P1" s="223">
        <f t="shared" si="0"/>
        <v>242.5289448703648</v>
      </c>
      <c r="Q1" s="223">
        <f t="shared" si="0"/>
        <v>247.56228261562171</v>
      </c>
      <c r="R1" s="223">
        <f t="shared" si="0"/>
        <v>253.41786941022954</v>
      </c>
      <c r="S1" s="223">
        <f t="shared" si="0"/>
        <v>246.83207854283222</v>
      </c>
      <c r="T1" s="223">
        <f t="shared" si="0"/>
        <v>253.47701036889296</v>
      </c>
      <c r="U1" s="223">
        <f t="shared" si="0"/>
        <v>250.85318371533518</v>
      </c>
      <c r="V1" s="223">
        <f t="shared" si="0"/>
        <v>233.98303675024161</v>
      </c>
      <c r="W1" s="223">
        <f t="shared" si="0"/>
        <v>239.86239571990598</v>
      </c>
      <c r="X1" s="223">
        <f t="shared" si="0"/>
        <v>236.99009090132267</v>
      </c>
      <c r="Y1" s="223">
        <f t="shared" si="0"/>
        <v>224.55020130183928</v>
      </c>
      <c r="Z1" s="223">
        <f t="shared" si="0"/>
        <v>238.25169690868975</v>
      </c>
      <c r="AA1" s="223">
        <f t="shared" si="0"/>
        <v>238.79077609442467</v>
      </c>
      <c r="AB1" s="223">
        <f t="shared" si="0"/>
        <v>226.18595144133747</v>
      </c>
      <c r="AC1" s="223">
        <f t="shared" si="0"/>
        <v>209.59568761868255</v>
      </c>
      <c r="AD1" s="223">
        <f t="shared" si="0"/>
        <v>208.17618032399207</v>
      </c>
      <c r="AE1" s="223">
        <f t="shared" si="0"/>
        <v>213.99681801821947</v>
      </c>
      <c r="AF1" s="223">
        <f t="shared" si="0"/>
        <v>204.64991493656925</v>
      </c>
      <c r="AG1" s="223">
        <f t="shared" si="0"/>
        <v>172.77633686456838</v>
      </c>
      <c r="AH1" s="223">
        <f t="shared" si="0"/>
        <v>186.77729576036458</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227" t="s">
        <v>479</v>
      </c>
      <c r="B5" s="199" t="s">
        <v>2259</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227" t="s">
        <v>479</v>
      </c>
      <c r="B6" s="199" t="s">
        <v>2263</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227" t="s">
        <v>479</v>
      </c>
      <c r="B7" s="199" t="s">
        <v>2265</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227" t="s">
        <v>479</v>
      </c>
      <c r="B8" s="199" t="s">
        <v>2267</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227" t="s">
        <v>479</v>
      </c>
      <c r="B9" s="199" t="s">
        <v>2277</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227" t="s">
        <v>479</v>
      </c>
      <c r="B10" s="199" t="s">
        <v>2286</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227" t="s">
        <v>479</v>
      </c>
      <c r="B11" s="199" t="s">
        <v>2281</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227" t="s">
        <v>479</v>
      </c>
      <c r="B12" s="199"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227" t="s">
        <v>479</v>
      </c>
      <c r="B14" s="199" t="s">
        <v>2314</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227" t="s">
        <v>479</v>
      </c>
      <c r="B17" s="199" t="s">
        <v>2294</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227" t="s">
        <v>479</v>
      </c>
      <c r="B23" s="199" t="s">
        <v>2302</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227" t="s">
        <v>479</v>
      </c>
      <c r="B26" s="199" t="s">
        <v>2322</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7.7404675632500003E-2</v>
      </c>
      <c r="D28" s="228">
        <f>SUMIFS('EPA Export Aggregation'!G:G,'EPA Export Aggregation'!$A:$A,$B28,'EPA Export Aggregation'!$D:$D,$A$1)*IF($A28="CH4",About!$D$58,IF($A28="N2O",About!$D$59,1))</f>
        <v>9.9038161532200006E-2</v>
      </c>
      <c r="E28" s="228">
        <f>SUMIFS('EPA Export Aggregation'!H:H,'EPA Export Aggregation'!$A:$A,$B28,'EPA Export Aggregation'!$D:$D,$A$1)*IF($A28="CH4",About!$D$58,IF($A28="N2O",About!$D$59,1))</f>
        <v>0.18390714155499999</v>
      </c>
      <c r="F28" s="228">
        <f>SUMIFS('EPA Export Aggregation'!I:I,'EPA Export Aggregation'!$A:$A,$B28,'EPA Export Aggregation'!$D:$D,$A$1)*IF($A28="CH4",About!$D$58,IF($A28="N2O",About!$D$59,1))</f>
        <v>0.195731631446</v>
      </c>
      <c r="G28" s="228">
        <f>SUMIFS('EPA Export Aggregation'!J:J,'EPA Export Aggregation'!$A:$A,$B28,'EPA Export Aggregation'!$D:$D,$A$1)*IF($A28="CH4",About!$D$58,IF($A28="N2O",About!$D$59,1))</f>
        <v>0.19295529624819999</v>
      </c>
      <c r="H28" s="228">
        <f>SUMIFS('EPA Export Aggregation'!K:K,'EPA Export Aggregation'!$A:$A,$B28,'EPA Export Aggregation'!$D:$D,$A$1)*IF($A28="CH4",About!$D$58,IF($A28="N2O",About!$D$59,1))</f>
        <v>0.181849955457</v>
      </c>
      <c r="I28" s="228">
        <f>SUMIFS('EPA Export Aggregation'!L:L,'EPA Export Aggregation'!$A:$A,$B28,'EPA Export Aggregation'!$D:$D,$A$1)*IF($A28="CH4",About!$D$58,IF($A28="N2O",About!$D$59,1))</f>
        <v>0.1943434638471</v>
      </c>
      <c r="J28" s="228">
        <f>SUMIFS('EPA Export Aggregation'!M:M,'EPA Export Aggregation'!$A:$A,$B28,'EPA Export Aggregation'!$D:$D,$A$1)*IF($A28="CH4",About!$D$58,IF($A28="N2O",About!$D$59,1))</f>
        <v>0.2040606370395</v>
      </c>
      <c r="K28" s="228">
        <f>SUMIFS('EPA Export Aggregation'!N:N,'EPA Export Aggregation'!$A:$A,$B28,'EPA Export Aggregation'!$D:$D,$A$1)*IF($A28="CH4",About!$D$58,IF($A28="N2O",About!$D$59,1))</f>
        <v>0.1860144582537</v>
      </c>
      <c r="L28" s="228">
        <f>SUMIFS('EPA Export Aggregation'!O:O,'EPA Export Aggregation'!$A:$A,$B28,'EPA Export Aggregation'!$D:$D,$A$1)*IF($A28="CH4",About!$D$58,IF($A28="N2O",About!$D$59,1))</f>
        <v>0.181849955457</v>
      </c>
      <c r="M28" s="228">
        <f>SUMIFS('EPA Export Aggregation'!P:P,'EPA Export Aggregation'!$A:$A,$B28,'EPA Export Aggregation'!$D:$D,$A$1)*IF($A28="CH4",About!$D$58,IF($A28="N2O",About!$D$59,1))</f>
        <v>0.1985079666439</v>
      </c>
      <c r="N28" s="228">
        <f>SUMIFS('EPA Export Aggregation'!Q:Q,'EPA Export Aggregation'!$A:$A,$B28,'EPA Export Aggregation'!$D:$D,$A$1)*IF($A28="CH4",About!$D$58,IF($A28="N2O",About!$D$59,1))</f>
        <v>0.14992210068209999</v>
      </c>
      <c r="O28" s="228">
        <f>SUMIFS('EPA Export Aggregation'!R:R,'EPA Export Aggregation'!$A:$A,$B28,'EPA Export Aggregation'!$D:$D,$A$1)*IF($A28="CH4",About!$D$58,IF($A28="N2O",About!$D$59,1))</f>
        <v>0.15686293867660001</v>
      </c>
      <c r="P28" s="228">
        <f>SUMIFS('EPA Export Aggregation'!S:S,'EPA Export Aggregation'!$A:$A,$B28,'EPA Export Aggregation'!$D:$D,$A$1)*IF($A28="CH4",About!$D$58,IF($A28="N2O",About!$D$59,1))</f>
        <v>0.2304358214187</v>
      </c>
      <c r="Q28" s="228">
        <f>SUMIFS('EPA Export Aggregation'!T:T,'EPA Export Aggregation'!$A:$A,$B28,'EPA Export Aggregation'!$D:$D,$A$1)*IF($A28="CH4",About!$D$58,IF($A28="N2O",About!$D$59,1))</f>
        <v>0.2165541454297</v>
      </c>
      <c r="R28" s="228">
        <f>SUMIFS('EPA Export Aggregation'!U:U,'EPA Export Aggregation'!$A:$A,$B28,'EPA Export Aggregation'!$D:$D,$A$1)*IF($A28="CH4",About!$D$58,IF($A28="N2O",About!$D$59,1))</f>
        <v>0.2165541454297</v>
      </c>
      <c r="S28" s="228">
        <f>SUMIFS('EPA Export Aggregation'!V:V,'EPA Export Aggregation'!$A:$A,$B28,'EPA Export Aggregation'!$D:$D,$A$1)*IF($A28="CH4",About!$D$58,IF($A28="N2O",About!$D$59,1))</f>
        <v>0.2165541454297</v>
      </c>
      <c r="T28" s="228">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227" t="s">
        <v>479</v>
      </c>
      <c r="B29" s="199" t="s">
        <v>2283</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227" t="s">
        <v>479</v>
      </c>
      <c r="B30" s="199" t="s">
        <v>2327</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227" t="s">
        <v>479</v>
      </c>
      <c r="B33" s="199" t="s">
        <v>2304</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228">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228">
        <f>SUMIFS('EPA Export Aggregation'!R:R,'EPA Export Aggregation'!$A:$A,$B33,'EPA Export Aggregation'!$D:$D,$A$1)*IF($A33="CH4",About!$D$58,IF($A33="N2O",About!$D$59,1))</f>
        <v>0.67143009760210004</v>
      </c>
      <c r="P33" s="228">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228">
        <f>SUMIFS('EPA Export Aggregation'!U:U,'EPA Export Aggregation'!$A:$A,$B33,'EPA Export Aggregation'!$D:$D,$A$1)*IF($A33="CH4",About!$D$58,IF($A33="N2O",About!$D$59,1))</f>
        <v>1.4308844494779001</v>
      </c>
      <c r="S33" s="228">
        <f>SUMIFS('EPA Export Aggregation'!V:V,'EPA Export Aggregation'!$A:$A,$B33,'EPA Export Aggregation'!$D:$D,$A$1)*IF($A33="CH4",About!$D$58,IF($A33="N2O",About!$D$59,1))</f>
        <v>1.5783142398490999</v>
      </c>
      <c r="T33" s="228">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228">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228">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228">
        <f>SUMIFS('EPA Export Aggregation'!AD:AD,'EPA Export Aggregation'!$A:$A,$B33,'EPA Export Aggregation'!$D:$D,$A$1)*IF($A33="CH4",About!$D$58,IF($A33="N2O",About!$D$59,1))</f>
        <v>0.63674577292919998</v>
      </c>
      <c r="AB33" s="228">
        <f>SUMIFS('EPA Export Aggregation'!AE:AE,'EPA Export Aggregation'!$A:$A,$B33,'EPA Export Aggregation'!$D:$D,$A$1)*IF($A33="CH4",About!$D$58,IF($A33="N2O",About!$D$59,1))</f>
        <v>0.74463897720280003</v>
      </c>
      <c r="AC33" s="228">
        <f>SUMIFS('EPA Export Aggregation'!AF:AF,'EPA Export Aggregation'!$A:$A,$B33,'EPA Export Aggregation'!$D:$D,$A$1)*IF($A33="CH4",About!$D$58,IF($A33="N2O",About!$D$59,1))</f>
        <v>0.56136046098439996</v>
      </c>
      <c r="AD33" s="228">
        <f>SUMIFS('EPA Export Aggregation'!AG:AG,'EPA Export Aggregation'!$A:$A,$B33,'EPA Export Aggregation'!$D:$D,$A$1)*IF($A33="CH4",About!$D$58,IF($A33="N2O",About!$D$59,1))</f>
        <v>0.7692150474985</v>
      </c>
      <c r="AE33" s="228">
        <f>SUMIFS('EPA Export Aggregation'!AH:AH,'EPA Export Aggregation'!$A:$A,$B33,'EPA Export Aggregation'!$D:$D,$A$1)*IF($A33="CH4",About!$D$58,IF($A33="N2O",About!$D$59,1))</f>
        <v>0.64110891451509999</v>
      </c>
      <c r="AF33" s="228">
        <f>SUMIFS('EPA Export Aggregation'!AI:AI,'EPA Export Aggregation'!$A:$A,$B33,'EPA Export Aggregation'!$D:$D,$A$1)*IF($A33="CH4",About!$D$58,IF($A33="N2O",About!$D$59,1))</f>
        <v>0.52494963366080005</v>
      </c>
      <c r="AG33" s="228">
        <f>SUMIFS('EPA Export Aggregation'!AJ:AJ,'EPA Export Aggregation'!$A:$A,$B33,'EPA Export Aggregation'!$D:$D,$A$1)*IF($A33="CH4",About!$D$58,IF($A33="N2O",About!$D$59,1))</f>
        <v>0.64220904879480001</v>
      </c>
      <c r="AH33" s="228">
        <f>SUMIFS('EPA Export Aggregation'!AK:AK,'EPA Export Aggregation'!$A:$A,$B33,'EPA Export Aggregation'!$D:$D,$A$1)*IF($A33="CH4",About!$D$58,IF($A33="N2O",About!$D$59,1))</f>
        <v>0.67118932964839995</v>
      </c>
    </row>
    <row r="34" spans="1:34" x14ac:dyDescent="0.25">
      <c r="A34" s="227" t="s">
        <v>479</v>
      </c>
      <c r="B34" s="199" t="s">
        <v>2298</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2024-03-18T21:12:35Z</dcterms:modified>
</cp:coreProperties>
</file>