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C7C09E90-95F4-4B52-A152-02C992029368}"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R1" i="23" s="1"/>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E1" i="23" s="1"/>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Y1" i="23"/>
  <c r="AA1" i="23"/>
  <c r="J1" i="23"/>
  <c r="S1" i="23"/>
  <c r="C1" i="23"/>
  <c r="X1" i="23"/>
  <c r="P1" i="23"/>
  <c r="W1" i="23" l="1"/>
  <c r="AG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O13" i="29" l="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<sst xmlns="http://schemas.openxmlformats.org/spreadsheetml/2006/main" count="30722" uniqueCount="2647">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</sst>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2322</v>
      </c>
      <c r="C1" s="199">
        <v>45736</v>
      </c>
      <c r="G1" s="123" t="s">
        <v>2270</v>
      </c>
      <c r="H1" s="123" t="s">
        <v>2271</v>
      </c>
    </row>
    <row r="2" spans="1:8" x14ac:dyDescent="0.25">
      <c r="B2" t="str">
        <f>_xlfn.XLOOKUP(B1,H:H,G:G,0,0,1)</f>
        <v>IL</v>
      </c>
      <c r="C2" t="str">
        <f>_xlfn.XLOOKUP(B2,G:G, H:H, 0,0,1)</f>
        <v>Illinois</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Illinois.</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Illinois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**Illinois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**Illinois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Illinois.</v>
      </c>
      <c r="L9" s="143" t="str">
        <f>J9&amp;K9</f>
        <v>**Description:** This policy prevents new capacity of the selected type(s) from being built or deployed.  // **Guidance for setting values:** No new coal is planned in Illinois.</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7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Illinois</v>
      </c>
      <c r="B3" s="183">
        <f>ROUND(SUMIFS(B$4:B$54, $A$4:$A$54, $A$3),0)</f>
        <v>68673</v>
      </c>
      <c r="C3" s="184">
        <f t="shared" ref="C3" si="0">ROUND(SUMIFS(C$4:C$54, $A$4:$A$54, $A$3),0)</f>
        <v>69</v>
      </c>
      <c r="D3" s="183">
        <f>SUMIFS(D$4:D$54, $A$4:$A$54, $A$3)</f>
        <v>52802</v>
      </c>
      <c r="E3" s="183">
        <f>SUMIFS(E$4:E$54, $A$4:$A$54, $A$3)</f>
        <v>0</v>
      </c>
      <c r="F3" s="134">
        <f>ROUND(SUMIFS(F$4:F$54,$A$4:$A$54,$A$3)*100,0)</f>
        <v>-100</v>
      </c>
      <c r="G3" s="58">
        <f>SUMIFS(G$4:G$54, $A$4:$A$54, $A$3)</f>
        <v>40457236</v>
      </c>
      <c r="H3" s="58">
        <f>SUMIFS(H$4:H$54, $A$4:$A$54, $A$3)</f>
        <v>34602295</v>
      </c>
      <c r="I3" s="134">
        <f>ROUND(SUMIFS(I$4:I$54,$A$4:$A$54,$A$3)*100,0)</f>
        <v>-14</v>
      </c>
      <c r="J3" s="134">
        <f>ROUND(SUMIFS(J$4:J$54, $A$4:$A$54, $A$3),0)</f>
        <v>9459</v>
      </c>
      <c r="K3" s="58">
        <f t="shared" ref="K3:AI3" si="1">ROUND(SUMIFS(K$4:K$54, $A$4:$A$54, $A$3),0)</f>
        <v>3442</v>
      </c>
      <c r="L3" s="134">
        <f t="shared" si="1"/>
        <v>4524</v>
      </c>
      <c r="M3" s="58">
        <f t="shared" si="1"/>
        <v>6400</v>
      </c>
      <c r="N3" s="58">
        <f t="shared" si="1"/>
        <v>3550</v>
      </c>
      <c r="O3" s="58">
        <f t="shared" si="1"/>
        <v>0</v>
      </c>
      <c r="P3" s="58">
        <f t="shared" si="1"/>
        <v>0</v>
      </c>
      <c r="Q3" s="58">
        <f t="shared" si="1"/>
        <v>0</v>
      </c>
      <c r="R3" s="58">
        <f t="shared" si="1"/>
        <v>10700</v>
      </c>
      <c r="S3" s="134">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4">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4">
        <f t="shared" si="3"/>
        <v>0</v>
      </c>
      <c r="AP3" s="134">
        <f t="shared" si="3"/>
        <v>2251</v>
      </c>
      <c r="AQ3" s="134">
        <f t="shared" si="3"/>
        <v>12516863</v>
      </c>
      <c r="AR3" s="134">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4">
        <f t="shared" si="5"/>
        <v>81.75</v>
      </c>
      <c r="BQ3" s="134">
        <f t="shared" ref="BQ3:BR3" si="6">ROUND(SUMIFS(BQ$4:BQ$54,$A$4:$A$54,$A$3)*100,0)</f>
        <v>3</v>
      </c>
      <c r="BR3" s="134">
        <f t="shared" si="6"/>
        <v>3</v>
      </c>
      <c r="BS3" s="134">
        <f>ROUND(SUMIFS(BS$4:BS$54,$A$4:$A$54,$A$3)*100,0)</f>
        <v>33</v>
      </c>
      <c r="BT3" s="134">
        <f>ROUND(SUMIFS(BT$4:BT$54,$A$4:$A$54,$A$3)*100,0)</f>
        <v>30</v>
      </c>
      <c r="BU3" s="134">
        <f t="shared" ref="BU3:CH3" si="7">ROUND(SUMIFS(BU$4:BU$54,$A$4:$A$54,$A$3)*100,0)</f>
        <v>60</v>
      </c>
      <c r="BV3" s="134">
        <f t="shared" si="7"/>
        <v>71</v>
      </c>
      <c r="BW3" s="134">
        <f t="shared" si="7"/>
        <v>8</v>
      </c>
      <c r="BX3" s="134">
        <f t="shared" si="7"/>
        <v>11</v>
      </c>
      <c r="BY3" s="134">
        <f t="shared" si="7"/>
        <v>30</v>
      </c>
      <c r="BZ3" s="134">
        <f>ROUND(SUMIFS(BZ$4:BZ$54,$A$4:$A$54,$A$3)*100,0)</f>
        <v>29</v>
      </c>
      <c r="CA3" s="134">
        <f>ROUND(SUMIFS(CA$4:CA$54,$A$4:$A$54,$A$3)*100,0)</f>
        <v>100</v>
      </c>
      <c r="CB3" s="134">
        <f>ROUND(SUMIFS(CB$4:CB$54,$A$4:$A$54,$A$3)*100,0)</f>
        <v>100</v>
      </c>
      <c r="CC3" s="134">
        <f t="shared" si="7"/>
        <v>8</v>
      </c>
      <c r="CD3" s="134">
        <f t="shared" si="7"/>
        <v>11</v>
      </c>
      <c r="CE3" s="134">
        <f t="shared" si="7"/>
        <v>30</v>
      </c>
      <c r="CF3" s="134">
        <f t="shared" si="7"/>
        <v>29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IL</v>
      </c>
      <c r="C1" s="115">
        <f>SUM(C4:C87)</f>
        <v>198.02707047094952</v>
      </c>
      <c r="D1" s="115">
        <f t="shared" ref="D1:AG1" si="0">SUM(D4:D87)</f>
        <v>198.77389729976179</v>
      </c>
      <c r="E1" s="115">
        <f t="shared" si="0"/>
        <v>195.49549726912647</v>
      </c>
      <c r="F1" s="115">
        <f t="shared" si="0"/>
        <v>209.90956152689955</v>
      </c>
      <c r="G1" s="115">
        <f t="shared" si="0"/>
        <v>212.64570264977226</v>
      </c>
      <c r="H1" s="115">
        <f t="shared" si="0"/>
        <v>218.34709069469778</v>
      </c>
      <c r="I1" s="115">
        <f t="shared" si="0"/>
        <v>231.96816039786907</v>
      </c>
      <c r="J1" s="115">
        <f t="shared" si="0"/>
        <v>239.12501229058807</v>
      </c>
      <c r="K1" s="115">
        <f t="shared" si="0"/>
        <v>225.51290019489039</v>
      </c>
      <c r="L1" s="115">
        <f t="shared" si="0"/>
        <v>234.6070472529295</v>
      </c>
      <c r="M1" s="115">
        <f t="shared" si="0"/>
        <v>242.54990724039286</v>
      </c>
      <c r="N1" s="115">
        <f t="shared" si="0"/>
        <v>235.00741804469507</v>
      </c>
      <c r="O1" s="115">
        <f t="shared" si="0"/>
        <v>240.95629134134521</v>
      </c>
      <c r="P1" s="115">
        <f t="shared" si="0"/>
        <v>242.5289448703648</v>
      </c>
      <c r="Q1" s="115">
        <f t="shared" si="0"/>
        <v>247.56228261562171</v>
      </c>
      <c r="R1" s="115">
        <f t="shared" si="0"/>
        <v>253.41786941022954</v>
      </c>
      <c r="S1" s="115">
        <f t="shared" si="0"/>
        <v>246.83207854283222</v>
      </c>
      <c r="T1" s="115">
        <f t="shared" si="0"/>
        <v>253.47701036889296</v>
      </c>
      <c r="U1" s="115">
        <f t="shared" si="0"/>
        <v>250.85318371533518</v>
      </c>
      <c r="V1" s="115">
        <f t="shared" si="0"/>
        <v>233.98303675024161</v>
      </c>
      <c r="W1" s="115">
        <f t="shared" si="0"/>
        <v>239.86239571990598</v>
      </c>
      <c r="X1" s="115">
        <f t="shared" si="0"/>
        <v>236.99009090132267</v>
      </c>
      <c r="Y1" s="115">
        <f t="shared" si="0"/>
        <v>224.55020130183928</v>
      </c>
      <c r="Z1" s="115">
        <f t="shared" si="0"/>
        <v>238.25169690868975</v>
      </c>
      <c r="AA1" s="115">
        <f t="shared" si="0"/>
        <v>238.79077609442467</v>
      </c>
      <c r="AB1" s="115">
        <f t="shared" si="0"/>
        <v>226.18595144133747</v>
      </c>
      <c r="AC1" s="115">
        <f t="shared" si="0"/>
        <v>209.59568761868255</v>
      </c>
      <c r="AD1" s="115">
        <f t="shared" si="0"/>
        <v>208.17618032399207</v>
      </c>
      <c r="AE1" s="115">
        <f t="shared" si="0"/>
        <v>213.99681801821947</v>
      </c>
      <c r="AF1" s="115">
        <f t="shared" si="0"/>
        <v>204.64991493656925</v>
      </c>
      <c r="AG1" s="115">
        <f t="shared" si="0"/>
        <v>172.77633686456838</v>
      </c>
      <c r="AH1" s="115">
        <f>SUM(AH4:AH87)</f>
        <v>186.77729576036458</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119" t="s">
        <v>479</v>
      </c>
      <c r="B5" s="120" t="s">
        <v>1964</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119" t="s">
        <v>479</v>
      </c>
      <c r="B6" s="120" t="s">
        <v>1965</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119" t="s">
        <v>479</v>
      </c>
      <c r="B7" s="120" t="s">
        <v>1966</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119" t="s">
        <v>479</v>
      </c>
      <c r="B8" s="120" t="s">
        <v>1967</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119" t="s">
        <v>479</v>
      </c>
      <c r="B9" s="120" t="s">
        <v>1968</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119" t="s">
        <v>479</v>
      </c>
      <c r="B10" s="120" t="s">
        <v>1969</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119" t="s">
        <v>479</v>
      </c>
      <c r="B11" s="120" t="s">
        <v>1970</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119" t="s">
        <v>479</v>
      </c>
      <c r="B12" s="120" t="s">
        <v>1971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119" t="s">
        <v>479</v>
      </c>
      <c r="B14" s="120" t="s">
        <v>1973</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119" t="s">
        <v>479</v>
      </c>
      <c r="B17" s="120" t="s">
        <v>1976</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119" t="s">
        <v>479</v>
      </c>
      <c r="B23" s="120" t="s">
        <v>1982</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119" t="s">
        <v>479</v>
      </c>
      <c r="B26" s="120" t="s">
        <v>1985</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0.18390714155499999</v>
      </c>
      <c r="F28" s="121">
        <f>SUMIFS('EPA Export Aggregation'!I:I,'EPA Export Aggregation'!$A:$A,$B28,'EPA Export Aggregation'!$D:$D,$A$1)*IF($A28="CH4",About!$D$58,IF($A28="N2O",About!$D$59,1))</f>
        <v>0.195731631446</v>
      </c>
      <c r="G28" s="121">
        <f>SUMIFS('EPA Export Aggregation'!J:J,'EPA Export Aggregation'!$A:$A,$B28,'EPA Export Aggregation'!$D:$D,$A$1)*IF($A28="CH4",About!$D$58,IF($A28="N2O",About!$D$59,1))</f>
        <v>0.19295529624819999</v>
      </c>
      <c r="H28" s="121">
        <f>SUMIFS('EPA Export Aggregation'!K:K,'EPA Export Aggregation'!$A:$A,$B28,'EPA Export Aggregation'!$D:$D,$A$1)*IF($A28="CH4",About!$D$58,IF($A28="N2O",About!$D$59,1))</f>
        <v>0.181849955457</v>
      </c>
      <c r="I28" s="121">
        <f>SUMIFS('EPA Export Aggregation'!L:L,'EPA Export Aggregation'!$A:$A,$B28,'EPA Export Aggregation'!$D:$D,$A$1)*IF($A28="CH4",About!$D$58,IF($A28="N2O",About!$D$59,1))</f>
        <v>0.1943434638471</v>
      </c>
      <c r="J28" s="121">
        <f>SUMIFS('EPA Export Aggregation'!M:M,'EPA Export Aggregation'!$A:$A,$B28,'EPA Export Aggregation'!$D:$D,$A$1)*IF($A28="CH4",About!$D$58,IF($A28="N2O",About!$D$59,1))</f>
        <v>0.2040606370395</v>
      </c>
      <c r="K28" s="121">
        <f>SUMIFS('EPA Export Aggregation'!N:N,'EPA Export Aggregation'!$A:$A,$B28,'EPA Export Aggregation'!$D:$D,$A$1)*IF($A28="CH4",About!$D$58,IF($A28="N2O",About!$D$59,1))</f>
        <v>0.1860144582537</v>
      </c>
      <c r="L28" s="121">
        <f>SUMIFS('EPA Export Aggregation'!O:O,'EPA Export Aggregation'!$A:$A,$B28,'EPA Export Aggregation'!$D:$D,$A$1)*IF($A28="CH4",About!$D$58,IF($A28="N2O",About!$D$59,1))</f>
        <v>0.181849955457</v>
      </c>
      <c r="M28" s="121">
        <f>SUMIFS('EPA Export Aggregation'!P:P,'EPA Export Aggregation'!$A:$A,$B28,'EPA Export Aggregation'!$D:$D,$A$1)*IF($A28="CH4",About!$D$58,IF($A28="N2O",About!$D$59,1))</f>
        <v>0.1985079666439</v>
      </c>
      <c r="N28" s="121">
        <f>SUMIFS('EPA Export Aggregation'!Q:Q,'EPA Export Aggregation'!$A:$A,$B28,'EPA Export Aggregation'!$D:$D,$A$1)*IF($A28="CH4",About!$D$58,IF($A28="N2O",About!$D$59,1))</f>
        <v>0.14992210068209999</v>
      </c>
      <c r="O28" s="121">
        <f>SUMIFS('EPA Export Aggregation'!R:R,'EPA Export Aggregation'!$A:$A,$B28,'EPA Export Aggregation'!$D:$D,$A$1)*IF($A28="CH4",About!$D$58,IF($A28="N2O",About!$D$59,1))</f>
        <v>0.15686293867660001</v>
      </c>
      <c r="P28" s="121">
        <f>SUMIFS('EPA Export Aggregation'!S:S,'EPA Export Aggregation'!$A:$A,$B28,'EPA Export Aggregation'!$D:$D,$A$1)*IF($A28="CH4",About!$D$58,IF($A28="N2O",About!$D$59,1))</f>
        <v>0.2304358214187</v>
      </c>
      <c r="Q28" s="121">
        <f>SUMIFS('EPA Export Aggregation'!T:T,'EPA Export Aggregation'!$A:$A,$B28,'EPA Export Aggregation'!$D:$D,$A$1)*IF($A28="CH4",About!$D$58,IF($A28="N2O",About!$D$59,1))</f>
        <v>0.2165541454297</v>
      </c>
      <c r="R28" s="121">
        <f>SUMIFS('EPA Export Aggregation'!U:U,'EPA Export Aggregation'!$A:$A,$B28,'EPA Export Aggregation'!$D:$D,$A$1)*IF($A28="CH4",About!$D$58,IF($A28="N2O",About!$D$59,1))</f>
        <v>0.2165541454297</v>
      </c>
      <c r="S28" s="121">
        <f>SUMIFS('EPA Export Aggregation'!V:V,'EPA Export Aggregation'!$A:$A,$B28,'EPA Export Aggregation'!$D:$D,$A$1)*IF($A28="CH4",About!$D$58,IF($A28="N2O",About!$D$59,1))</f>
        <v>0.2165541454297</v>
      </c>
      <c r="T28" s="12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119" t="s">
        <v>479</v>
      </c>
      <c r="B29" s="120" t="s">
        <v>1988</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119" t="s">
        <v>479</v>
      </c>
      <c r="B30" s="120" t="s">
        <v>1989</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119" t="s">
        <v>479</v>
      </c>
      <c r="B33" s="120" t="s">
        <v>1992</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1">
        <f>SUMIFS('EPA Export Aggregation'!R:R,'EPA Export Aggregation'!$A:$A,$B33,'EPA Export Aggregation'!$D:$D,$A$1)*IF($A33="CH4",About!$D$58,IF($A33="N2O",About!$D$59,1))</f>
        <v>0.67143009760210004</v>
      </c>
      <c r="P33" s="12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1">
        <f>SUMIFS('EPA Export Aggregation'!U:U,'EPA Export Aggregation'!$A:$A,$B33,'EPA Export Aggregation'!$D:$D,$A$1)*IF($A33="CH4",About!$D$58,IF($A33="N2O",About!$D$59,1))</f>
        <v>1.4308844494779001</v>
      </c>
      <c r="S33" s="121">
        <f>SUMIFS('EPA Export Aggregation'!V:V,'EPA Export Aggregation'!$A:$A,$B33,'EPA Export Aggregation'!$D:$D,$A$1)*IF($A33="CH4",About!$D$58,IF($A33="N2O",About!$D$59,1))</f>
        <v>1.5783142398490999</v>
      </c>
      <c r="T33" s="12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1">
        <f>SUMIFS('EPA Export Aggregation'!AD:AD,'EPA Export Aggregation'!$A:$A,$B33,'EPA Export Aggregation'!$D:$D,$A$1)*IF($A33="CH4",About!$D$58,IF($A33="N2O",About!$D$59,1))</f>
        <v>0.63674577292919998</v>
      </c>
      <c r="AB33" s="121">
        <f>SUMIFS('EPA Export Aggregation'!AE:AE,'EPA Export Aggregation'!$A:$A,$B33,'EPA Export Aggregation'!$D:$D,$A$1)*IF($A33="CH4",About!$D$58,IF($A33="N2O",About!$D$59,1))</f>
        <v>0.74463897720280003</v>
      </c>
      <c r="AC33" s="121">
        <f>SUMIFS('EPA Export Aggregation'!AF:AF,'EPA Export Aggregation'!$A:$A,$B33,'EPA Export Aggregation'!$D:$D,$A$1)*IF($A33="CH4",About!$D$58,IF($A33="N2O",About!$D$59,1))</f>
        <v>0.56136046098439996</v>
      </c>
      <c r="AD33" s="121">
        <f>SUMIFS('EPA Export Aggregation'!AG:AG,'EPA Export Aggregation'!$A:$A,$B33,'EPA Export Aggregation'!$D:$D,$A$1)*IF($A33="CH4",About!$D$58,IF($A33="N2O",About!$D$59,1))</f>
        <v>0.7692150474985</v>
      </c>
      <c r="AE33" s="121">
        <f>SUMIFS('EPA Export Aggregation'!AH:AH,'EPA Export Aggregation'!$A:$A,$B33,'EPA Export Aggregation'!$D:$D,$A$1)*IF($A33="CH4",About!$D$58,IF($A33="N2O",About!$D$59,1))</f>
        <v>0.64110891451509999</v>
      </c>
      <c r="AF33" s="121">
        <f>SUMIFS('EPA Export Aggregation'!AI:AI,'EPA Export Aggregation'!$A:$A,$B33,'EPA Export Aggregation'!$D:$D,$A$1)*IF($A33="CH4",About!$D$58,IF($A33="N2O",About!$D$59,1))</f>
        <v>0.52494963366080005</v>
      </c>
      <c r="AG33" s="121">
        <f>SUMIFS('EPA Export Aggregation'!AJ:AJ,'EPA Export Aggregation'!$A:$A,$B33,'EPA Export Aggregation'!$D:$D,$A$1)*IF($A33="CH4",About!$D$58,IF($A33="N2O",About!$D$59,1))</f>
        <v>0.64220904879480001</v>
      </c>
      <c r="AH33" s="121">
        <f>SUMIFS('EPA Export Aggregation'!AK:AK,'EPA Export Aggregation'!$A:$A,$B33,'EPA Export Aggregation'!$D:$D,$A$1)*IF($A33="CH4",About!$D$58,IF($A33="N2O",About!$D$59,1))</f>
        <v>0.67118932964839995</v>
      </c>
    </row>
    <row r="34" spans="1:34" x14ac:dyDescent="0.25">
      <c r="A34" s="119" t="s">
        <v>479</v>
      </c>
      <c r="B34" s="120" t="s">
        <v>1993</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2025-03-20T20:49:07Z</dcterms:modified>
</cp:coreProperties>
</file>