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EIaE\"/>
    </mc:Choice>
  </mc:AlternateContent>
  <xr:revisionPtr revIDLastSave="0" documentId="8_{A1CC76D2-404C-429C-BCB7-679D5138AF49}" xr6:coauthVersionLast="47" xr6:coauthVersionMax="47" xr10:uidLastSave="{00000000-0000-0000-0000-000000000000}"/>
  <bookViews>
    <workbookView xWindow="2160" yWindow="2160" windowWidth="9815" windowHeight="7290" firstSheet="28" activeTab="29" xr2:uid="{1839E201-C116-499E-ABC2-355C9EB0B780}"/>
  </bookViews>
  <sheets>
    <sheet name="About" sheetId="1" r:id="rId1"/>
    <sheet name="Table 1" sheetId="37"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Imports_new" sheetId="28" r:id="rId25"/>
    <sheet name="exports" sheetId="20" r:id="rId26"/>
    <sheet name="EIaE-BIE" sheetId="3" r:id="rId27"/>
    <sheet name="EIaE-BEE" sheetId="5" r:id="rId28"/>
    <sheet name="EIaE-IEP" sheetId="9" r:id="rId29"/>
    <sheet name="EIaE-BEEP" sheetId="10" r:id="rId30"/>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0" l="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I2" i="9"/>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H2" i="9"/>
  <c r="F2" i="9"/>
  <c r="G2" i="9"/>
  <c r="E2" i="9"/>
  <c r="D2" i="9" s="1"/>
  <c r="C2" i="9" s="1"/>
  <c r="B2" i="9" s="1"/>
  <c r="O46" i="37"/>
  <c r="P46" i="37"/>
  <c r="N46" i="37"/>
  <c r="O45" i="37" l="1"/>
  <c r="P45" i="37"/>
  <c r="N45" i="37"/>
  <c r="O38"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 i="34"/>
  <c r="A6" i="34"/>
  <c r="G6" i="34" s="1"/>
  <c r="O6" i="34" s="1"/>
  <c r="A7" i="34"/>
  <c r="G7" i="34" s="1"/>
  <c r="O7" i="34" s="1"/>
  <c r="A8" i="34"/>
  <c r="F8" i="34" s="1"/>
  <c r="A9" i="34"/>
  <c r="F9" i="34" s="1"/>
  <c r="A10" i="34"/>
  <c r="G10" i="34" s="1"/>
  <c r="O10" i="34" s="1"/>
  <c r="A11" i="34"/>
  <c r="G11" i="34" s="1"/>
  <c r="O11" i="34" s="1"/>
  <c r="A12" i="34"/>
  <c r="G12" i="34" s="1"/>
  <c r="O12" i="34" s="1"/>
  <c r="A13" i="34"/>
  <c r="G13" i="34" s="1"/>
  <c r="O13" i="34" s="1"/>
  <c r="A14" i="34"/>
  <c r="G14" i="34" s="1"/>
  <c r="O14" i="34" s="1"/>
  <c r="A15" i="34"/>
  <c r="G15" i="34" s="1"/>
  <c r="O15" i="34" s="1"/>
  <c r="A16" i="34"/>
  <c r="F16" i="34" s="1"/>
  <c r="A17" i="34"/>
  <c r="F17" i="34" s="1"/>
  <c r="A18" i="34"/>
  <c r="G18" i="34" s="1"/>
  <c r="O18" i="34" s="1"/>
  <c r="A19" i="34"/>
  <c r="G19" i="34" s="1"/>
  <c r="O19" i="34" s="1"/>
  <c r="A20" i="34"/>
  <c r="G20" i="34" s="1"/>
  <c r="O20" i="34" s="1"/>
  <c r="A21" i="34"/>
  <c r="G21" i="34" s="1"/>
  <c r="O21" i="34" s="1"/>
  <c r="A22" i="34"/>
  <c r="G22" i="34" s="1"/>
  <c r="O22" i="34" s="1"/>
  <c r="A23" i="34"/>
  <c r="G23" i="34" s="1"/>
  <c r="O23" i="34" s="1"/>
  <c r="A24" i="34"/>
  <c r="F24" i="34" s="1"/>
  <c r="A25" i="34"/>
  <c r="F25" i="34" s="1"/>
  <c r="A26" i="34"/>
  <c r="G26" i="34" s="1"/>
  <c r="O26" i="34" s="1"/>
  <c r="A27" i="34"/>
  <c r="G27" i="34" s="1"/>
  <c r="O27" i="34" s="1"/>
  <c r="A28" i="34"/>
  <c r="G28" i="34" s="1"/>
  <c r="O28" i="34" s="1"/>
  <c r="A29" i="34"/>
  <c r="G29" i="34" s="1"/>
  <c r="O29" i="34" s="1"/>
  <c r="A30" i="34"/>
  <c r="G30" i="34" s="1"/>
  <c r="O30" i="34" s="1"/>
  <c r="A31" i="34"/>
  <c r="G31" i="34" s="1"/>
  <c r="O31" i="34" s="1"/>
  <c r="A32" i="34"/>
  <c r="F32" i="34" s="1"/>
  <c r="A33" i="34"/>
  <c r="F33" i="34" s="1"/>
  <c r="A34" i="34"/>
  <c r="G34" i="34" s="1"/>
  <c r="O34" i="34" s="1"/>
  <c r="A35" i="34"/>
  <c r="G35" i="34" s="1"/>
  <c r="O35" i="34" s="1"/>
  <c r="A36" i="34"/>
  <c r="G36" i="34" s="1"/>
  <c r="O36" i="34" s="1"/>
  <c r="A37" i="34"/>
  <c r="G37" i="34" s="1"/>
  <c r="O37" i="34" s="1"/>
  <c r="A38" i="34"/>
  <c r="G38" i="34" s="1"/>
  <c r="A39" i="34"/>
  <c r="G39" i="34" s="1"/>
  <c r="O39" i="34" s="1"/>
  <c r="A40" i="34"/>
  <c r="F40" i="34" s="1"/>
  <c r="A41" i="34"/>
  <c r="F41" i="34" s="1"/>
  <c r="A42" i="34"/>
  <c r="G42" i="34" s="1"/>
  <c r="O42" i="34" s="1"/>
  <c r="A43" i="34"/>
  <c r="G43" i="34" s="1"/>
  <c r="O43" i="34" s="1"/>
  <c r="A44" i="34"/>
  <c r="G44" i="34" s="1"/>
  <c r="O44" i="34" s="1"/>
  <c r="A45" i="34"/>
  <c r="G45" i="34" s="1"/>
  <c r="O45" i="34" s="1"/>
  <c r="A46" i="34"/>
  <c r="G46" i="34" s="1"/>
  <c r="O46" i="34" s="1"/>
  <c r="A47" i="34"/>
  <c r="G47" i="34" s="1"/>
  <c r="O47" i="34" s="1"/>
  <c r="A48" i="34"/>
  <c r="F48" i="34" s="1"/>
  <c r="A49" i="34"/>
  <c r="F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F47" i="34"/>
  <c r="F39" i="34"/>
  <c r="F31" i="34"/>
  <c r="F23" i="34"/>
  <c r="F15" i="34"/>
  <c r="F7" i="34"/>
  <c r="G49" i="34"/>
  <c r="O49" i="34" s="1"/>
  <c r="G41" i="34"/>
  <c r="O41" i="34" s="1"/>
  <c r="G33" i="34"/>
  <c r="O33" i="34" s="1"/>
  <c r="G25" i="34"/>
  <c r="O25" i="34" s="1"/>
  <c r="G17" i="34"/>
  <c r="O17" i="34" s="1"/>
  <c r="G9" i="34"/>
  <c r="F54" i="34"/>
  <c r="F46" i="34"/>
  <c r="F38" i="34"/>
  <c r="F30" i="34"/>
  <c r="F22" i="34"/>
  <c r="F14" i="34"/>
  <c r="F6" i="34"/>
  <c r="G48" i="34"/>
  <c r="O48" i="34" s="1"/>
  <c r="G40" i="34"/>
  <c r="O40" i="34" s="1"/>
  <c r="G32" i="34"/>
  <c r="O32" i="34" s="1"/>
  <c r="G24" i="34"/>
  <c r="O24" i="34" s="1"/>
  <c r="G16" i="34"/>
  <c r="O16" i="34" s="1"/>
  <c r="G8" i="34"/>
  <c r="O8" i="34" s="1"/>
  <c r="F53" i="34"/>
  <c r="F45" i="34"/>
  <c r="F37" i="34"/>
  <c r="F29" i="34"/>
  <c r="F21" i="34"/>
  <c r="F13" i="34"/>
  <c r="F52" i="34"/>
  <c r="F44" i="34"/>
  <c r="F36" i="34"/>
  <c r="F28" i="34"/>
  <c r="F20" i="34"/>
  <c r="F12" i="34"/>
  <c r="F51" i="34"/>
  <c r="F43" i="34"/>
  <c r="F35" i="34"/>
  <c r="F27" i="34"/>
  <c r="F19" i="34"/>
  <c r="F11" i="34"/>
  <c r="F50" i="34"/>
  <c r="F42" i="34"/>
  <c r="F34" i="34"/>
  <c r="F26" i="34"/>
  <c r="F18" i="34"/>
  <c r="F10" i="34"/>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47"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C5" i="28" l="1"/>
  <c r="H5" i="34"/>
  <c r="I5" i="34" s="1"/>
  <c r="K5" i="34" s="1"/>
  <c r="K14" i="34"/>
  <c r="L14" i="34"/>
  <c r="H18" i="34"/>
  <c r="I18" i="34" s="1"/>
  <c r="H46" i="34"/>
  <c r="I46" i="34" s="1"/>
  <c r="H12" i="34"/>
  <c r="I12" i="34" s="1"/>
  <c r="H16" i="34"/>
  <c r="I16" i="34" s="1"/>
  <c r="H50" i="34"/>
  <c r="H9" i="34"/>
  <c r="I9" i="34" s="1"/>
  <c r="O9" i="34"/>
  <c r="H23" i="34"/>
  <c r="H34" i="34"/>
  <c r="I34" i="34" s="1"/>
  <c r="K25" i="34"/>
  <c r="L25" i="34"/>
  <c r="H10" i="34"/>
  <c r="I10" i="34" s="1"/>
  <c r="H27" i="34"/>
  <c r="I27" i="34" s="1"/>
  <c r="H44" i="34"/>
  <c r="I44" i="34" s="1"/>
  <c r="H22" i="34"/>
  <c r="I22" i="34" s="1"/>
  <c r="I50" i="34"/>
  <c r="I28" i="34"/>
  <c r="I39" i="34"/>
  <c r="I36" i="34"/>
  <c r="I47" i="34"/>
  <c r="I23"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AD10" i="26"/>
  <c r="S7" i="26"/>
  <c r="V6" i="26"/>
  <c r="L138" i="25"/>
  <c r="M138" i="25" s="1"/>
  <c r="L204" i="25"/>
  <c r="M204" i="25" s="1"/>
  <c r="L263" i="25"/>
  <c r="M263" i="25" s="1"/>
  <c r="J11" i="26"/>
  <c r="AE10" i="26"/>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AE14" i="26" s="1"/>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W14" i="26" s="1"/>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P14" i="26" s="1"/>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G14" i="26" s="1"/>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Q14" i="26" s="1"/>
  <c r="M6" i="26"/>
  <c r="AD7" i="26"/>
  <c r="Z7" i="26"/>
  <c r="AC7" i="26"/>
  <c r="X11" i="26"/>
  <c r="X15" i="26" s="1"/>
  <c r="T7" i="26"/>
  <c r="J7" i="26"/>
  <c r="E10" i="26"/>
  <c r="E14" i="26" s="1"/>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AB15" i="26" s="1"/>
  <c r="H6" i="26"/>
  <c r="L10" i="26"/>
  <c r="J14" i="26"/>
  <c r="W15" i="26"/>
  <c r="I15" i="26"/>
  <c r="AF10" i="26"/>
  <c r="G15"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AC14" i="26" l="1"/>
  <c r="H14" i="26"/>
  <c r="V15" i="26"/>
  <c r="AC15" i="26"/>
  <c r="AA15" i="26"/>
  <c r="D5" i="28"/>
  <c r="E5" i="28" s="1"/>
  <c r="E24" i="28" s="1"/>
  <c r="E16" i="3" s="1"/>
  <c r="E2" i="20"/>
  <c r="F2" i="20" s="1"/>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D17" i="28" l="1"/>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C2" i="5"/>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D2" i="5"/>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E2" i="5"/>
  <c r="C33" i="23"/>
  <c r="D33" i="23" s="1"/>
  <c r="B85" i="28"/>
  <c r="AB134" i="28"/>
  <c r="AC121" i="28"/>
  <c r="AE114" i="28"/>
  <c r="AD128" i="28"/>
  <c r="AE118" i="28"/>
  <c r="AD127" i="28"/>
  <c r="AD120" i="28"/>
  <c r="AC126" i="28"/>
  <c r="AB125" i="28"/>
  <c r="AC119" i="28"/>
  <c r="AC133" i="28"/>
  <c r="AC132" i="28"/>
  <c r="AD116" i="28"/>
  <c r="AC115" i="28"/>
  <c r="AB129" i="28"/>
  <c r="AD117" i="28"/>
  <c r="AC130" i="28"/>
  <c r="AH14" i="26"/>
  <c r="AI10" i="26"/>
  <c r="AI11" i="26"/>
  <c r="AH15"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G17" i="28" l="1"/>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F2" i="5"/>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G2" i="5"/>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23" i="28"/>
  <c r="I15"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H2" i="5"/>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G2" i="3"/>
  <c r="E40" i="23"/>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E43" i="23"/>
  <c r="E48" i="23"/>
  <c r="P1371" i="22" s="1"/>
  <c r="E52" i="23"/>
  <c r="E3" i="23"/>
  <c r="E42" i="23"/>
  <c r="E14" i="23"/>
  <c r="E11" i="23"/>
  <c r="E45" i="23"/>
  <c r="E44" i="23"/>
  <c r="E34" i="23"/>
  <c r="L1156" i="22" s="1"/>
  <c r="E37" i="23"/>
  <c r="E39" i="23"/>
  <c r="E30" i="23"/>
  <c r="E36" i="23"/>
  <c r="E17" i="23"/>
  <c r="E19" i="23"/>
  <c r="E38" i="23"/>
  <c r="E53" i="23"/>
  <c r="Q1443" i="22" s="1"/>
  <c r="E46" i="23"/>
  <c r="E32" i="23"/>
  <c r="E15" i="23"/>
  <c r="E33" i="23"/>
  <c r="E35" i="23"/>
  <c r="E25" i="23"/>
  <c r="E41" i="23"/>
  <c r="E50" i="23"/>
  <c r="M1403" i="22" s="1"/>
  <c r="E20" i="23"/>
  <c r="E31" i="23"/>
  <c r="E49" i="23"/>
  <c r="P1253" i="22"/>
  <c r="H1253" i="22"/>
  <c r="M1252" i="22"/>
  <c r="R1251" i="22"/>
  <c r="J1251" i="22"/>
  <c r="O1250" i="22"/>
  <c r="G1250" i="22"/>
  <c r="L1249" i="22"/>
  <c r="Q1248" i="22"/>
  <c r="I1248" i="22"/>
  <c r="N1247" i="22"/>
  <c r="F1247" i="22"/>
  <c r="K1246" i="22"/>
  <c r="P1245" i="22"/>
  <c r="H1245" i="22"/>
  <c r="M1244" i="22"/>
  <c r="R1243" i="22"/>
  <c r="J1243" i="22"/>
  <c r="O1242" i="22"/>
  <c r="G1242" i="22"/>
  <c r="L1241" i="22"/>
  <c r="Q1240" i="22"/>
  <c r="I1240" i="22"/>
  <c r="N1239" i="22"/>
  <c r="F1239" i="22"/>
  <c r="O1253" i="22"/>
  <c r="G1253" i="22"/>
  <c r="L1252" i="22"/>
  <c r="Q1251" i="22"/>
  <c r="I1251" i="22"/>
  <c r="N1250" i="22"/>
  <c r="F1250" i="22"/>
  <c r="K1249" i="22"/>
  <c r="P1248" i="22"/>
  <c r="H1248" i="22"/>
  <c r="M1247" i="22"/>
  <c r="R1246" i="22"/>
  <c r="J1246" i="22"/>
  <c r="O1245" i="22"/>
  <c r="G1245" i="22"/>
  <c r="L1244" i="22"/>
  <c r="Q1243" i="22"/>
  <c r="I1243" i="22"/>
  <c r="N1242" i="22"/>
  <c r="F1242" i="22"/>
  <c r="K1241" i="22"/>
  <c r="P1240" i="22"/>
  <c r="H1240" i="22"/>
  <c r="M1239" i="22"/>
  <c r="N1253" i="22"/>
  <c r="F1253" i="22"/>
  <c r="K1252" i="22"/>
  <c r="P1251" i="22"/>
  <c r="H1251" i="22"/>
  <c r="M1250" i="22"/>
  <c r="R1249" i="22"/>
  <c r="J1249" i="22"/>
  <c r="O1248" i="22"/>
  <c r="G1248" i="22"/>
  <c r="L1247" i="22"/>
  <c r="Q1246" i="22"/>
  <c r="I1246" i="22"/>
  <c r="N1245" i="22"/>
  <c r="F1245" i="22"/>
  <c r="K1244" i="22"/>
  <c r="P1243" i="22"/>
  <c r="H1243" i="22"/>
  <c r="M1242" i="22"/>
  <c r="R1241" i="22"/>
  <c r="J1241" i="22"/>
  <c r="O1240" i="22"/>
  <c r="G1240" i="22"/>
  <c r="L1239" i="22"/>
  <c r="M1253" i="22"/>
  <c r="R1252" i="22"/>
  <c r="J1252" i="22"/>
  <c r="O1251" i="22"/>
  <c r="G1251" i="22"/>
  <c r="L1250" i="22"/>
  <c r="Q1249" i="22"/>
  <c r="I1249" i="22"/>
  <c r="N1248" i="22"/>
  <c r="F1248" i="22"/>
  <c r="K1247" i="22"/>
  <c r="P1246" i="22"/>
  <c r="H1246" i="22"/>
  <c r="M1245" i="22"/>
  <c r="R1244" i="22"/>
  <c r="J1244" i="22"/>
  <c r="O1243" i="22"/>
  <c r="G1243" i="22"/>
  <c r="L1242" i="22"/>
  <c r="Q1241" i="22"/>
  <c r="I1241" i="22"/>
  <c r="N1240" i="22"/>
  <c r="F1240" i="22"/>
  <c r="K1239" i="22"/>
  <c r="L1253" i="22"/>
  <c r="Q1252" i="22"/>
  <c r="I1252" i="22"/>
  <c r="N1251" i="22"/>
  <c r="F1251" i="22"/>
  <c r="K1250" i="22"/>
  <c r="P1249" i="22"/>
  <c r="H1249" i="22"/>
  <c r="M1248" i="22"/>
  <c r="R1247" i="22"/>
  <c r="J1247" i="22"/>
  <c r="O1246" i="22"/>
  <c r="G1246" i="22"/>
  <c r="L1245" i="22"/>
  <c r="Q1244" i="22"/>
  <c r="I1244" i="22"/>
  <c r="N1243" i="22"/>
  <c r="F1243" i="22"/>
  <c r="K1242" i="22"/>
  <c r="P1241" i="22"/>
  <c r="H1241" i="22"/>
  <c r="M1240" i="22"/>
  <c r="R1239" i="22"/>
  <c r="J1239" i="22"/>
  <c r="K1253" i="22"/>
  <c r="P1252" i="22"/>
  <c r="H1252" i="22"/>
  <c r="M1251" i="22"/>
  <c r="R1250" i="22"/>
  <c r="J1250" i="22"/>
  <c r="O1249" i="22"/>
  <c r="G1249" i="22"/>
  <c r="L1248" i="22"/>
  <c r="Q1247" i="22"/>
  <c r="I1247" i="22"/>
  <c r="N1246" i="22"/>
  <c r="F1246" i="22"/>
  <c r="K1245" i="22"/>
  <c r="P1244" i="22"/>
  <c r="H1244" i="22"/>
  <c r="M1243" i="22"/>
  <c r="R1242" i="22"/>
  <c r="J1242" i="22"/>
  <c r="R1253" i="22"/>
  <c r="J1253" i="22"/>
  <c r="O1252" i="22"/>
  <c r="G1252" i="22"/>
  <c r="L1251" i="22"/>
  <c r="Q1250" i="22"/>
  <c r="I1250" i="22"/>
  <c r="N1249" i="22"/>
  <c r="F1249" i="22"/>
  <c r="K1248" i="22"/>
  <c r="P1247" i="22"/>
  <c r="H1247" i="22"/>
  <c r="M1246" i="22"/>
  <c r="R1245" i="22"/>
  <c r="J1245" i="22"/>
  <c r="O1244" i="22"/>
  <c r="G1244" i="22"/>
  <c r="L1243" i="22"/>
  <c r="Q1242" i="22"/>
  <c r="I1242" i="22"/>
  <c r="N1241" i="22"/>
  <c r="F1241" i="22"/>
  <c r="K1240" i="22"/>
  <c r="P1239" i="22"/>
  <c r="H1239" i="22"/>
  <c r="Q1253" i="22"/>
  <c r="I1253" i="22"/>
  <c r="N1252" i="22"/>
  <c r="F1252" i="22"/>
  <c r="K1251" i="22"/>
  <c r="P1250" i="22"/>
  <c r="H1250" i="22"/>
  <c r="M1249" i="22"/>
  <c r="R1248" i="22"/>
  <c r="J1248" i="22"/>
  <c r="O1247" i="22"/>
  <c r="G1247" i="22"/>
  <c r="L1246" i="22"/>
  <c r="Q1245" i="22"/>
  <c r="I1245" i="22"/>
  <c r="N1244" i="22"/>
  <c r="F1244" i="22"/>
  <c r="K1243" i="22"/>
  <c r="P1242" i="22"/>
  <c r="H1242" i="22"/>
  <c r="M1241" i="22"/>
  <c r="R1240" i="22"/>
  <c r="J1240" i="22"/>
  <c r="O1239" i="22"/>
  <c r="G1239" i="22"/>
  <c r="I1239" i="22"/>
  <c r="O1241" i="22"/>
  <c r="G1241" i="22"/>
  <c r="L1240" i="22"/>
  <c r="Q1239"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H817" i="22"/>
  <c r="M816" i="22"/>
  <c r="R815" i="22"/>
  <c r="J815" i="22"/>
  <c r="O814" i="22"/>
  <c r="G814" i="22"/>
  <c r="L813" i="22"/>
  <c r="Q812" i="22"/>
  <c r="I812" i="22"/>
  <c r="N811" i="22"/>
  <c r="F811" i="22"/>
  <c r="K810" i="22"/>
  <c r="P809" i="22"/>
  <c r="H809" i="22"/>
  <c r="M808" i="22"/>
  <c r="R807" i="22"/>
  <c r="J807" i="22"/>
  <c r="O806" i="22"/>
  <c r="G806" i="22"/>
  <c r="L805" i="22"/>
  <c r="Q804" i="22"/>
  <c r="I804" i="22"/>
  <c r="R818" i="22"/>
  <c r="J818" i="22"/>
  <c r="O817" i="22"/>
  <c r="G817" i="22"/>
  <c r="L816" i="22"/>
  <c r="Q815" i="22"/>
  <c r="I815" i="22"/>
  <c r="N814" i="22"/>
  <c r="F814" i="22"/>
  <c r="K813" i="22"/>
  <c r="P812" i="22"/>
  <c r="H812" i="22"/>
  <c r="M811" i="22"/>
  <c r="R810" i="22"/>
  <c r="J810" i="22"/>
  <c r="O809" i="22"/>
  <c r="G809" i="22"/>
  <c r="L808" i="22"/>
  <c r="Q807" i="22"/>
  <c r="I807" i="22"/>
  <c r="N806" i="22"/>
  <c r="F806" i="22"/>
  <c r="K805" i="22"/>
  <c r="P804" i="22"/>
  <c r="H804" i="22"/>
  <c r="Q818" i="22"/>
  <c r="I818" i="22"/>
  <c r="N817" i="22"/>
  <c r="F817" i="22"/>
  <c r="K816" i="22"/>
  <c r="P815" i="22"/>
  <c r="H815" i="22"/>
  <c r="M814" i="22"/>
  <c r="R813" i="22"/>
  <c r="J813" i="22"/>
  <c r="O812" i="22"/>
  <c r="G812" i="22"/>
  <c r="L811" i="22"/>
  <c r="Q810" i="22"/>
  <c r="I810" i="22"/>
  <c r="N809" i="22"/>
  <c r="F809" i="22"/>
  <c r="K808" i="22"/>
  <c r="P807" i="22"/>
  <c r="H807" i="22"/>
  <c r="M806" i="22"/>
  <c r="R805" i="22"/>
  <c r="J805" i="22"/>
  <c r="O804" i="22"/>
  <c r="G804" i="22"/>
  <c r="P818" i="22"/>
  <c r="H818" i="22"/>
  <c r="M817" i="22"/>
  <c r="R816" i="22"/>
  <c r="J816" i="22"/>
  <c r="O815" i="22"/>
  <c r="G815" i="22"/>
  <c r="L814" i="22"/>
  <c r="Q813" i="22"/>
  <c r="I813" i="22"/>
  <c r="N812" i="22"/>
  <c r="F812" i="22"/>
  <c r="K811" i="22"/>
  <c r="P810" i="22"/>
  <c r="H810" i="22"/>
  <c r="M809" i="22"/>
  <c r="R808" i="22"/>
  <c r="J808" i="22"/>
  <c r="O807" i="22"/>
  <c r="G807" i="22"/>
  <c r="L806" i="22"/>
  <c r="Q805" i="22"/>
  <c r="I805" i="22"/>
  <c r="N804" i="22"/>
  <c r="F804" i="22"/>
  <c r="O818" i="22"/>
  <c r="G818" i="22"/>
  <c r="L817" i="22"/>
  <c r="Q816" i="22"/>
  <c r="I816" i="22"/>
  <c r="N815" i="22"/>
  <c r="F815" i="22"/>
  <c r="K814" i="22"/>
  <c r="P813" i="22"/>
  <c r="H813" i="22"/>
  <c r="M812" i="22"/>
  <c r="R811" i="22"/>
  <c r="J811" i="22"/>
  <c r="O810" i="22"/>
  <c r="G810" i="22"/>
  <c r="L809" i="22"/>
  <c r="Q808" i="22"/>
  <c r="I808" i="22"/>
  <c r="N807" i="22"/>
  <c r="F807" i="22"/>
  <c r="K806" i="22"/>
  <c r="P805" i="22"/>
  <c r="H805" i="22"/>
  <c r="M804" i="22"/>
  <c r="M818" i="22"/>
  <c r="R817" i="22"/>
  <c r="J817" i="22"/>
  <c r="O816" i="22"/>
  <c r="G816" i="22"/>
  <c r="L815" i="22"/>
  <c r="Q814" i="22"/>
  <c r="I814" i="22"/>
  <c r="N813" i="22"/>
  <c r="F813" i="22"/>
  <c r="K812" i="22"/>
  <c r="P811" i="22"/>
  <c r="H811" i="22"/>
  <c r="M810" i="22"/>
  <c r="R809" i="22"/>
  <c r="J809" i="22"/>
  <c r="O808" i="22"/>
  <c r="G808" i="22"/>
  <c r="L807" i="22"/>
  <c r="Q806" i="22"/>
  <c r="I806" i="22"/>
  <c r="N805" i="22"/>
  <c r="F805" i="22"/>
  <c r="K804" i="22"/>
  <c r="L818" i="22"/>
  <c r="Q817" i="22"/>
  <c r="I817" i="22"/>
  <c r="N816" i="22"/>
  <c r="F816" i="22"/>
  <c r="K815" i="22"/>
  <c r="P814" i="22"/>
  <c r="H814" i="22"/>
  <c r="M813" i="22"/>
  <c r="R812" i="22"/>
  <c r="J812" i="22"/>
  <c r="O811" i="22"/>
  <c r="G811" i="22"/>
  <c r="L810" i="22"/>
  <c r="Q809" i="22"/>
  <c r="I809" i="22"/>
  <c r="N808" i="22"/>
  <c r="F808" i="22"/>
  <c r="K807" i="22"/>
  <c r="P806" i="22"/>
  <c r="H806" i="22"/>
  <c r="M805" i="22"/>
  <c r="R804" i="22"/>
  <c r="J804" i="22"/>
  <c r="N818" i="22"/>
  <c r="O813" i="22"/>
  <c r="P808" i="22"/>
  <c r="F818" i="22"/>
  <c r="G813" i="22"/>
  <c r="H808" i="22"/>
  <c r="K817" i="22"/>
  <c r="L812" i="22"/>
  <c r="M807" i="22"/>
  <c r="P816" i="22"/>
  <c r="Q811" i="22"/>
  <c r="R806" i="22"/>
  <c r="N810" i="22"/>
  <c r="H816" i="22"/>
  <c r="I811" i="22"/>
  <c r="J806" i="22"/>
  <c r="M815" i="22"/>
  <c r="O805" i="22"/>
  <c r="R814" i="22"/>
  <c r="F810" i="22"/>
  <c r="G805" i="22"/>
  <c r="J814" i="22"/>
  <c r="K809" i="22"/>
  <c r="L804"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45" i="22"/>
  <c r="Q1055" i="22"/>
  <c r="R1050" i="22"/>
  <c r="F1046" i="22"/>
  <c r="K1056" i="22"/>
  <c r="L1051" i="22"/>
  <c r="M1046" i="22"/>
  <c r="R1056" i="22"/>
  <c r="F1052" i="22"/>
  <c r="G1047" i="22"/>
  <c r="L1057" i="22"/>
  <c r="M1052" i="22"/>
  <c r="N1047" i="22"/>
  <c r="K1057" i="22"/>
  <c r="L1052" i="22"/>
  <c r="M1047" i="22"/>
  <c r="J1057" i="22"/>
  <c r="K1052" i="22"/>
  <c r="L1047" i="22"/>
  <c r="I1057" i="22"/>
  <c r="J1052" i="22"/>
  <c r="K1047" i="22"/>
  <c r="I1034" i="22"/>
  <c r="H1040" i="22"/>
  <c r="K1031"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O998" i="22"/>
  <c r="G998" i="22"/>
  <c r="L997" i="22"/>
  <c r="Q996" i="22"/>
  <c r="I996" i="22"/>
  <c r="N995" i="22"/>
  <c r="F995" i="22"/>
  <c r="K994" i="22"/>
  <c r="P993" i="22"/>
  <c r="H993" i="22"/>
  <c r="M992" i="22"/>
  <c r="R991" i="22"/>
  <c r="J991" i="22"/>
  <c r="O990" i="22"/>
  <c r="G990" i="22"/>
  <c r="L989" i="22"/>
  <c r="Q988" i="22"/>
  <c r="I988" i="22"/>
  <c r="N987" i="22"/>
  <c r="F987" i="22"/>
  <c r="K986" i="22"/>
  <c r="P985" i="22"/>
  <c r="H985" i="22"/>
  <c r="M984" i="22"/>
  <c r="N998" i="22"/>
  <c r="F998" i="22"/>
  <c r="K997" i="22"/>
  <c r="P996" i="22"/>
  <c r="H996" i="22"/>
  <c r="M995" i="22"/>
  <c r="R994" i="22"/>
  <c r="J994" i="22"/>
  <c r="O993" i="22"/>
  <c r="G993" i="22"/>
  <c r="L992" i="22"/>
  <c r="Q991" i="22"/>
  <c r="I991" i="22"/>
  <c r="N990" i="22"/>
  <c r="F990" i="22"/>
  <c r="K989" i="22"/>
  <c r="P988" i="22"/>
  <c r="H988" i="22"/>
  <c r="M987" i="22"/>
  <c r="R986" i="22"/>
  <c r="J986" i="22"/>
  <c r="O985" i="22"/>
  <c r="G985" i="22"/>
  <c r="L984" i="22"/>
  <c r="M998" i="22"/>
  <c r="R997" i="22"/>
  <c r="J997" i="22"/>
  <c r="O996" i="22"/>
  <c r="G996" i="22"/>
  <c r="L995" i="22"/>
  <c r="Q994" i="22"/>
  <c r="I994" i="22"/>
  <c r="N993" i="22"/>
  <c r="F993" i="22"/>
  <c r="K992" i="22"/>
  <c r="P991" i="22"/>
  <c r="H991" i="22"/>
  <c r="M990" i="22"/>
  <c r="R989" i="22"/>
  <c r="J989" i="22"/>
  <c r="O988" i="22"/>
  <c r="G988" i="22"/>
  <c r="L987" i="22"/>
  <c r="Q986" i="22"/>
  <c r="I986" i="22"/>
  <c r="N985" i="22"/>
  <c r="F985" i="22"/>
  <c r="K984" i="22"/>
  <c r="L998" i="22"/>
  <c r="Q997" i="22"/>
  <c r="I997" i="22"/>
  <c r="N996" i="22"/>
  <c r="F996" i="22"/>
  <c r="K995" i="22"/>
  <c r="P994" i="22"/>
  <c r="H994" i="22"/>
  <c r="M993" i="22"/>
  <c r="R992" i="22"/>
  <c r="J992" i="22"/>
  <c r="O991" i="22"/>
  <c r="G991" i="22"/>
  <c r="L990" i="22"/>
  <c r="Q989" i="22"/>
  <c r="I989" i="22"/>
  <c r="N988" i="22"/>
  <c r="F988" i="22"/>
  <c r="K987" i="22"/>
  <c r="P986" i="22"/>
  <c r="H986" i="22"/>
  <c r="M985" i="22"/>
  <c r="R984" i="22"/>
  <c r="J984" i="22"/>
  <c r="K998" i="22"/>
  <c r="P997" i="22"/>
  <c r="H997" i="22"/>
  <c r="M996" i="22"/>
  <c r="R995" i="22"/>
  <c r="J995" i="22"/>
  <c r="O994" i="22"/>
  <c r="G994" i="22"/>
  <c r="L993" i="22"/>
  <c r="Q992" i="22"/>
  <c r="I992" i="22"/>
  <c r="N991" i="22"/>
  <c r="F991" i="22"/>
  <c r="K990" i="22"/>
  <c r="P989" i="22"/>
  <c r="H989" i="22"/>
  <c r="M988" i="22"/>
  <c r="R987" i="22"/>
  <c r="J987" i="22"/>
  <c r="O986" i="22"/>
  <c r="G986" i="22"/>
  <c r="L985" i="22"/>
  <c r="Q984" i="22"/>
  <c r="I984" i="22"/>
  <c r="R998" i="22"/>
  <c r="J998" i="22"/>
  <c r="O997" i="22"/>
  <c r="G997" i="22"/>
  <c r="L996" i="22"/>
  <c r="Q995" i="22"/>
  <c r="I995" i="22"/>
  <c r="N994" i="22"/>
  <c r="F994" i="22"/>
  <c r="K993" i="22"/>
  <c r="P992" i="22"/>
  <c r="H992" i="22"/>
  <c r="M991" i="22"/>
  <c r="R990" i="22"/>
  <c r="J990" i="22"/>
  <c r="O989" i="22"/>
  <c r="G989" i="22"/>
  <c r="L988" i="22"/>
  <c r="Q987" i="22"/>
  <c r="I987" i="22"/>
  <c r="N986" i="22"/>
  <c r="F986" i="22"/>
  <c r="K985" i="22"/>
  <c r="P984" i="22"/>
  <c r="H984" i="22"/>
  <c r="Q998" i="22"/>
  <c r="I998" i="22"/>
  <c r="N997" i="22"/>
  <c r="F997" i="22"/>
  <c r="K996" i="22"/>
  <c r="P995" i="22"/>
  <c r="H995" i="22"/>
  <c r="M994" i="22"/>
  <c r="R993" i="22"/>
  <c r="J993" i="22"/>
  <c r="O992" i="22"/>
  <c r="G992" i="22"/>
  <c r="L991" i="22"/>
  <c r="Q990" i="22"/>
  <c r="I990" i="22"/>
  <c r="N989" i="22"/>
  <c r="F989" i="22"/>
  <c r="K988" i="22"/>
  <c r="P987" i="22"/>
  <c r="H987" i="22"/>
  <c r="M986" i="22"/>
  <c r="R985" i="22"/>
  <c r="J985" i="22"/>
  <c r="O984" i="22"/>
  <c r="G984" i="22"/>
  <c r="P998" i="22"/>
  <c r="H998" i="22"/>
  <c r="M997" i="22"/>
  <c r="R996" i="22"/>
  <c r="J996" i="22"/>
  <c r="O995" i="22"/>
  <c r="G995" i="22"/>
  <c r="L994" i="22"/>
  <c r="Q993" i="22"/>
  <c r="I993" i="22"/>
  <c r="N992" i="22"/>
  <c r="F992" i="22"/>
  <c r="K991" i="22"/>
  <c r="P990" i="22"/>
  <c r="H990" i="22"/>
  <c r="M989" i="22"/>
  <c r="R988" i="22"/>
  <c r="J988" i="22"/>
  <c r="O987" i="22"/>
  <c r="G987" i="22"/>
  <c r="L986" i="22"/>
  <c r="Q985" i="22"/>
  <c r="I985" i="22"/>
  <c r="N984" i="22"/>
  <c r="F984" i="22"/>
  <c r="G1424" i="22"/>
  <c r="N1430" i="22"/>
  <c r="M1420" i="22"/>
  <c r="O830" i="22"/>
  <c r="P825" i="22"/>
  <c r="Q820" i="22"/>
  <c r="I831" i="22"/>
  <c r="J826" i="22"/>
  <c r="K821" i="22"/>
  <c r="H831" i="22"/>
  <c r="I826" i="22"/>
  <c r="J821" i="22"/>
  <c r="G831" i="22"/>
  <c r="H826" i="22"/>
  <c r="I821" i="22"/>
  <c r="F831" i="22"/>
  <c r="G826" i="22"/>
  <c r="H821" i="22"/>
  <c r="L831" i="22"/>
  <c r="M826" i="22"/>
  <c r="N821" i="22"/>
  <c r="F832" i="22"/>
  <c r="G827" i="22"/>
  <c r="H822" i="22"/>
  <c r="M823" i="22"/>
  <c r="M831" i="22"/>
  <c r="O829" i="22"/>
  <c r="Q1328" i="22"/>
  <c r="I1328" i="22"/>
  <c r="N1327" i="22"/>
  <c r="F1327" i="22"/>
  <c r="K1326" i="22"/>
  <c r="P1325" i="22"/>
  <c r="H1325" i="22"/>
  <c r="M1324" i="22"/>
  <c r="R1323" i="22"/>
  <c r="J1323" i="22"/>
  <c r="O1322" i="22"/>
  <c r="G1322" i="22"/>
  <c r="L1321" i="22"/>
  <c r="Q1320" i="22"/>
  <c r="P1328" i="22"/>
  <c r="H1328" i="22"/>
  <c r="M1327" i="22"/>
  <c r="R1326" i="22"/>
  <c r="J1326" i="22"/>
  <c r="O1325" i="22"/>
  <c r="G1325" i="22"/>
  <c r="L1324" i="22"/>
  <c r="Q1323" i="22"/>
  <c r="I1323" i="22"/>
  <c r="N1322" i="22"/>
  <c r="F1322" i="22"/>
  <c r="K1321" i="22"/>
  <c r="P1320" i="22"/>
  <c r="O1328" i="22"/>
  <c r="G1328" i="22"/>
  <c r="L1327" i="22"/>
  <c r="Q1326" i="22"/>
  <c r="I1326" i="22"/>
  <c r="N1325" i="22"/>
  <c r="F1325" i="22"/>
  <c r="K1324" i="22"/>
  <c r="P1323" i="22"/>
  <c r="H1323" i="22"/>
  <c r="M1322" i="22"/>
  <c r="R1321" i="22"/>
  <c r="J1321" i="22"/>
  <c r="N1328" i="22"/>
  <c r="F1328" i="22"/>
  <c r="K1327" i="22"/>
  <c r="P1326" i="22"/>
  <c r="H1326" i="22"/>
  <c r="M1325" i="22"/>
  <c r="R1324" i="22"/>
  <c r="J1324" i="22"/>
  <c r="O1323" i="22"/>
  <c r="G1323" i="22"/>
  <c r="L1322" i="22"/>
  <c r="Q1321" i="22"/>
  <c r="M1328" i="22"/>
  <c r="R1327" i="22"/>
  <c r="J1327" i="22"/>
  <c r="O1326" i="22"/>
  <c r="G1326" i="22"/>
  <c r="L1325" i="22"/>
  <c r="Q1324" i="22"/>
  <c r="I1324" i="22"/>
  <c r="N1323" i="22"/>
  <c r="F1323" i="22"/>
  <c r="K1322" i="22"/>
  <c r="P1321" i="22"/>
  <c r="H1321" i="22"/>
  <c r="K1328" i="22"/>
  <c r="P1327" i="22"/>
  <c r="H1327" i="22"/>
  <c r="M1326" i="22"/>
  <c r="R1325" i="22"/>
  <c r="J1325" i="22"/>
  <c r="O1324" i="22"/>
  <c r="G1324" i="22"/>
  <c r="L1323" i="22"/>
  <c r="Q1322" i="22"/>
  <c r="I1322" i="22"/>
  <c r="R1328" i="22"/>
  <c r="J1328" i="22"/>
  <c r="O1327" i="22"/>
  <c r="G1327" i="22"/>
  <c r="L1326" i="22"/>
  <c r="Q1325" i="22"/>
  <c r="I1325" i="22"/>
  <c r="N1324" i="22"/>
  <c r="F1324" i="22"/>
  <c r="K1323" i="22"/>
  <c r="P1322" i="22"/>
  <c r="H1322" i="22"/>
  <c r="M1321" i="22"/>
  <c r="R1320" i="22"/>
  <c r="F1326" i="22"/>
  <c r="N1321" i="22"/>
  <c r="K1320" i="22"/>
  <c r="P1319" i="22"/>
  <c r="H1319" i="22"/>
  <c r="M1318" i="22"/>
  <c r="R1317" i="22"/>
  <c r="J1317" i="22"/>
  <c r="O1316" i="22"/>
  <c r="G1316" i="22"/>
  <c r="L1315" i="22"/>
  <c r="Q1314" i="22"/>
  <c r="I1314" i="22"/>
  <c r="K1325" i="22"/>
  <c r="I1321" i="22"/>
  <c r="J1320" i="22"/>
  <c r="O1319" i="22"/>
  <c r="G1319" i="22"/>
  <c r="L1318" i="22"/>
  <c r="Q1317" i="22"/>
  <c r="I1317" i="22"/>
  <c r="N1316" i="22"/>
  <c r="F1316" i="22"/>
  <c r="K1315" i="22"/>
  <c r="P1314" i="22"/>
  <c r="H1314" i="22"/>
  <c r="P1324" i="22"/>
  <c r="G1321" i="22"/>
  <c r="I1320" i="22"/>
  <c r="N1319" i="22"/>
  <c r="F1319" i="22"/>
  <c r="K1318" i="22"/>
  <c r="P1317" i="22"/>
  <c r="H1317" i="22"/>
  <c r="M1316" i="22"/>
  <c r="R1315" i="22"/>
  <c r="J1315" i="22"/>
  <c r="O1314" i="22"/>
  <c r="G1314" i="22"/>
  <c r="H1324" i="22"/>
  <c r="F1321" i="22"/>
  <c r="H1320" i="22"/>
  <c r="M1319" i="22"/>
  <c r="R1318" i="22"/>
  <c r="J1318" i="22"/>
  <c r="O1317" i="22"/>
  <c r="G1317" i="22"/>
  <c r="L1316" i="22"/>
  <c r="Q1315" i="22"/>
  <c r="I1315" i="22"/>
  <c r="N1314" i="22"/>
  <c r="F1314" i="22"/>
  <c r="L1328" i="22"/>
  <c r="M1323" i="22"/>
  <c r="O1320" i="22"/>
  <c r="G1320" i="22"/>
  <c r="L1319" i="22"/>
  <c r="Q1318" i="22"/>
  <c r="I1318" i="22"/>
  <c r="N1317" i="22"/>
  <c r="F1317" i="22"/>
  <c r="K1316" i="22"/>
  <c r="P1315" i="22"/>
  <c r="H1315" i="22"/>
  <c r="M1314" i="22"/>
  <c r="I1327" i="22"/>
  <c r="J1322" i="22"/>
  <c r="M1320" i="22"/>
  <c r="R1319" i="22"/>
  <c r="J1319" i="22"/>
  <c r="O1318" i="22"/>
  <c r="G1318" i="22"/>
  <c r="L1317" i="22"/>
  <c r="Q1316" i="22"/>
  <c r="I1316" i="22"/>
  <c r="N1315" i="22"/>
  <c r="F1315" i="22"/>
  <c r="K1314" i="22"/>
  <c r="N1326" i="22"/>
  <c r="O1321" i="22"/>
  <c r="L1320" i="22"/>
  <c r="Q1319" i="22"/>
  <c r="I1319" i="22"/>
  <c r="N1318" i="22"/>
  <c r="F1318" i="22"/>
  <c r="K1317" i="22"/>
  <c r="P1316" i="22"/>
  <c r="H1316" i="22"/>
  <c r="M1315" i="22"/>
  <c r="R1314" i="22"/>
  <c r="J1314" i="22"/>
  <c r="F1320" i="22"/>
  <c r="G1315" i="22"/>
  <c r="K1319" i="22"/>
  <c r="L1314" i="22"/>
  <c r="P1318" i="22"/>
  <c r="H1318" i="22"/>
  <c r="M1317" i="22"/>
  <c r="Q1327" i="22"/>
  <c r="R1316" i="22"/>
  <c r="R1322" i="22"/>
  <c r="J1316" i="22"/>
  <c r="N1320" i="22"/>
  <c r="O1315"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J1160" i="22"/>
  <c r="M1151" i="22"/>
  <c r="L1157"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O906" i="22"/>
  <c r="P901" i="22"/>
  <c r="Q896" i="22"/>
  <c r="N906" i="22"/>
  <c r="O901" i="22"/>
  <c r="P896" i="22"/>
  <c r="M906" i="22"/>
  <c r="N901" i="22"/>
  <c r="O896" i="22"/>
  <c r="G907" i="22"/>
  <c r="H902" i="22"/>
  <c r="I897" i="22"/>
  <c r="N907" i="22"/>
  <c r="O902" i="22"/>
  <c r="P897" i="22"/>
  <c r="H908" i="22"/>
  <c r="I903" i="22"/>
  <c r="J898" i="22"/>
  <c r="O908" i="22"/>
  <c r="P903" i="22"/>
  <c r="Q898" i="22"/>
  <c r="N908" i="22"/>
  <c r="O903" i="22"/>
  <c r="P898" i="22"/>
  <c r="O938" i="22"/>
  <c r="G938" i="22"/>
  <c r="L937" i="22"/>
  <c r="Q936" i="22"/>
  <c r="I936" i="22"/>
  <c r="N935" i="22"/>
  <c r="F935" i="22"/>
  <c r="K934" i="22"/>
  <c r="P933" i="22"/>
  <c r="H933" i="22"/>
  <c r="M932" i="22"/>
  <c r="R931" i="22"/>
  <c r="J931" i="22"/>
  <c r="O930" i="22"/>
  <c r="G930" i="22"/>
  <c r="L929" i="22"/>
  <c r="Q928" i="22"/>
  <c r="I928" i="22"/>
  <c r="N927" i="22"/>
  <c r="F927" i="22"/>
  <c r="K926" i="22"/>
  <c r="P925" i="22"/>
  <c r="H925" i="22"/>
  <c r="M924" i="22"/>
  <c r="N938" i="22"/>
  <c r="F938" i="22"/>
  <c r="K937" i="22"/>
  <c r="P936" i="22"/>
  <c r="H936" i="22"/>
  <c r="M935" i="22"/>
  <c r="R934" i="22"/>
  <c r="J934" i="22"/>
  <c r="O933" i="22"/>
  <c r="G933" i="22"/>
  <c r="L932" i="22"/>
  <c r="Q931" i="22"/>
  <c r="I931" i="22"/>
  <c r="N930" i="22"/>
  <c r="F930" i="22"/>
  <c r="K929" i="22"/>
  <c r="P928" i="22"/>
  <c r="H928" i="22"/>
  <c r="M927" i="22"/>
  <c r="R926" i="22"/>
  <c r="J926" i="22"/>
  <c r="O925" i="22"/>
  <c r="G925" i="22"/>
  <c r="L924" i="22"/>
  <c r="M938" i="22"/>
  <c r="R937" i="22"/>
  <c r="J937" i="22"/>
  <c r="O936" i="22"/>
  <c r="G936" i="22"/>
  <c r="L935" i="22"/>
  <c r="Q934" i="22"/>
  <c r="I934" i="22"/>
  <c r="N933" i="22"/>
  <c r="F933" i="22"/>
  <c r="K932" i="22"/>
  <c r="P931" i="22"/>
  <c r="H931" i="22"/>
  <c r="M930" i="22"/>
  <c r="R929" i="22"/>
  <c r="J929" i="22"/>
  <c r="O928" i="22"/>
  <c r="G928" i="22"/>
  <c r="L927" i="22"/>
  <c r="Q926" i="22"/>
  <c r="I926" i="22"/>
  <c r="N925" i="22"/>
  <c r="F925" i="22"/>
  <c r="K924" i="22"/>
  <c r="L938" i="22"/>
  <c r="Q937" i="22"/>
  <c r="I937" i="22"/>
  <c r="N936" i="22"/>
  <c r="F936" i="22"/>
  <c r="K935" i="22"/>
  <c r="P934" i="22"/>
  <c r="H934" i="22"/>
  <c r="M933" i="22"/>
  <c r="R932" i="22"/>
  <c r="J932" i="22"/>
  <c r="O931" i="22"/>
  <c r="G931" i="22"/>
  <c r="L930" i="22"/>
  <c r="Q929" i="22"/>
  <c r="I929" i="22"/>
  <c r="N928" i="22"/>
  <c r="F928" i="22"/>
  <c r="K927" i="22"/>
  <c r="P926" i="22"/>
  <c r="H926" i="22"/>
  <c r="M925" i="22"/>
  <c r="R924" i="22"/>
  <c r="J924" i="22"/>
  <c r="K938" i="22"/>
  <c r="P937" i="22"/>
  <c r="H937" i="22"/>
  <c r="M936" i="22"/>
  <c r="R935" i="22"/>
  <c r="J935" i="22"/>
  <c r="O934" i="22"/>
  <c r="G934" i="22"/>
  <c r="L933" i="22"/>
  <c r="Q932" i="22"/>
  <c r="I932" i="22"/>
  <c r="N931" i="22"/>
  <c r="F931" i="22"/>
  <c r="K930" i="22"/>
  <c r="P929" i="22"/>
  <c r="H929" i="22"/>
  <c r="M928" i="22"/>
  <c r="R927" i="22"/>
  <c r="J927" i="22"/>
  <c r="O926" i="22"/>
  <c r="G926" i="22"/>
  <c r="L925" i="22"/>
  <c r="Q924" i="22"/>
  <c r="I924" i="22"/>
  <c r="R938" i="22"/>
  <c r="J938" i="22"/>
  <c r="O937" i="22"/>
  <c r="G937" i="22"/>
  <c r="L936" i="22"/>
  <c r="Q935" i="22"/>
  <c r="I935" i="22"/>
  <c r="N934" i="22"/>
  <c r="F934" i="22"/>
  <c r="K933" i="22"/>
  <c r="P932" i="22"/>
  <c r="H932" i="22"/>
  <c r="M931" i="22"/>
  <c r="R930" i="22"/>
  <c r="J930" i="22"/>
  <c r="O929" i="22"/>
  <c r="G929" i="22"/>
  <c r="L928" i="22"/>
  <c r="Q927" i="22"/>
  <c r="I927" i="22"/>
  <c r="N926" i="22"/>
  <c r="F926" i="22"/>
  <c r="K925" i="22"/>
  <c r="P924" i="22"/>
  <c r="H924" i="22"/>
  <c r="Q938" i="22"/>
  <c r="I938" i="22"/>
  <c r="N937" i="22"/>
  <c r="F937" i="22"/>
  <c r="K936" i="22"/>
  <c r="P935" i="22"/>
  <c r="H935" i="22"/>
  <c r="M934" i="22"/>
  <c r="R933" i="22"/>
  <c r="J933" i="22"/>
  <c r="O932" i="22"/>
  <c r="G932" i="22"/>
  <c r="L931" i="22"/>
  <c r="Q930" i="22"/>
  <c r="I930" i="22"/>
  <c r="N929" i="22"/>
  <c r="F929" i="22"/>
  <c r="K928" i="22"/>
  <c r="P927" i="22"/>
  <c r="H927" i="22"/>
  <c r="M926" i="22"/>
  <c r="R925" i="22"/>
  <c r="J925" i="22"/>
  <c r="O924" i="22"/>
  <c r="G924" i="22"/>
  <c r="P938" i="22"/>
  <c r="H938" i="22"/>
  <c r="M937" i="22"/>
  <c r="R936" i="22"/>
  <c r="J936" i="22"/>
  <c r="O935" i="22"/>
  <c r="G935" i="22"/>
  <c r="L934" i="22"/>
  <c r="Q933" i="22"/>
  <c r="I933" i="22"/>
  <c r="N932" i="22"/>
  <c r="F932" i="22"/>
  <c r="K931" i="22"/>
  <c r="P930" i="22"/>
  <c r="H930" i="22"/>
  <c r="M929" i="22"/>
  <c r="R928" i="22"/>
  <c r="J928" i="22"/>
  <c r="O927" i="22"/>
  <c r="G927" i="22"/>
  <c r="L926" i="22"/>
  <c r="Q925" i="22"/>
  <c r="I925" i="22"/>
  <c r="N924" i="22"/>
  <c r="F924" i="22"/>
  <c r="N1313" i="22"/>
  <c r="F1313" i="22"/>
  <c r="K1312" i="22"/>
  <c r="P1311" i="22"/>
  <c r="H1311" i="22"/>
  <c r="M1310" i="22"/>
  <c r="R1309" i="22"/>
  <c r="J1309" i="22"/>
  <c r="O1308" i="22"/>
  <c r="G1308" i="22"/>
  <c r="L1307" i="22"/>
  <c r="Q1306" i="22"/>
  <c r="I1306" i="22"/>
  <c r="N1305" i="22"/>
  <c r="F1305" i="22"/>
  <c r="K1304" i="22"/>
  <c r="P1303" i="22"/>
  <c r="H1303" i="22"/>
  <c r="M1302" i="22"/>
  <c r="R1301" i="22"/>
  <c r="J1301" i="22"/>
  <c r="O1300" i="22"/>
  <c r="G1300" i="22"/>
  <c r="L1299" i="22"/>
  <c r="M1313" i="22"/>
  <c r="R1312" i="22"/>
  <c r="J1312" i="22"/>
  <c r="O1311" i="22"/>
  <c r="G1311" i="22"/>
  <c r="L1310" i="22"/>
  <c r="Q1309" i="22"/>
  <c r="I1309" i="22"/>
  <c r="N1308" i="22"/>
  <c r="F1308" i="22"/>
  <c r="K1307" i="22"/>
  <c r="P1306" i="22"/>
  <c r="H1306" i="22"/>
  <c r="M1305" i="22"/>
  <c r="R1304" i="22"/>
  <c r="J1304" i="22"/>
  <c r="O1303" i="22"/>
  <c r="G1303" i="22"/>
  <c r="L1302" i="22"/>
  <c r="Q1301" i="22"/>
  <c r="I1301" i="22"/>
  <c r="N1300" i="22"/>
  <c r="F1300" i="22"/>
  <c r="K1299" i="22"/>
  <c r="L1313" i="22"/>
  <c r="Q1312" i="22"/>
  <c r="I1312" i="22"/>
  <c r="N1311" i="22"/>
  <c r="F1311" i="22"/>
  <c r="K1310" i="22"/>
  <c r="P1309" i="22"/>
  <c r="H1309" i="22"/>
  <c r="M1308" i="22"/>
  <c r="R1307" i="22"/>
  <c r="J1307" i="22"/>
  <c r="O1306" i="22"/>
  <c r="G1306" i="22"/>
  <c r="L1305" i="22"/>
  <c r="Q1304" i="22"/>
  <c r="I1304" i="22"/>
  <c r="N1303" i="22"/>
  <c r="F1303" i="22"/>
  <c r="K1302" i="22"/>
  <c r="P1301" i="22"/>
  <c r="H1301" i="22"/>
  <c r="M1300" i="22"/>
  <c r="R1299" i="22"/>
  <c r="J1299" i="22"/>
  <c r="K1313" i="22"/>
  <c r="P1312" i="22"/>
  <c r="H1312" i="22"/>
  <c r="M1311" i="22"/>
  <c r="R1310" i="22"/>
  <c r="J1310" i="22"/>
  <c r="O1309" i="22"/>
  <c r="G1309" i="22"/>
  <c r="L1308" i="22"/>
  <c r="Q1307" i="22"/>
  <c r="I1307" i="22"/>
  <c r="N1306" i="22"/>
  <c r="F1306" i="22"/>
  <c r="K1305" i="22"/>
  <c r="P1304" i="22"/>
  <c r="H1304" i="22"/>
  <c r="M1303" i="22"/>
  <c r="R1302" i="22"/>
  <c r="J1302" i="22"/>
  <c r="O1301" i="22"/>
  <c r="G1301" i="22"/>
  <c r="L1300" i="22"/>
  <c r="Q1299" i="22"/>
  <c r="I1299" i="22"/>
  <c r="R1313" i="22"/>
  <c r="J1313" i="22"/>
  <c r="O1312" i="22"/>
  <c r="G1312" i="22"/>
  <c r="L1311" i="22"/>
  <c r="Q1310" i="22"/>
  <c r="I1310" i="22"/>
  <c r="N1309" i="22"/>
  <c r="F1309" i="22"/>
  <c r="K1308" i="22"/>
  <c r="P1307" i="22"/>
  <c r="H1307" i="22"/>
  <c r="M1306" i="22"/>
  <c r="R1305" i="22"/>
  <c r="J1305" i="22"/>
  <c r="O1304" i="22"/>
  <c r="G1304" i="22"/>
  <c r="L1303" i="22"/>
  <c r="Q1302" i="22"/>
  <c r="I1302" i="22"/>
  <c r="N1301" i="22"/>
  <c r="F1301" i="22"/>
  <c r="K1300" i="22"/>
  <c r="P1299" i="22"/>
  <c r="H1299" i="22"/>
  <c r="P1313" i="22"/>
  <c r="H1313" i="22"/>
  <c r="M1312" i="22"/>
  <c r="R1311" i="22"/>
  <c r="J1311" i="22"/>
  <c r="O1310" i="22"/>
  <c r="G1310" i="22"/>
  <c r="L1309" i="22"/>
  <c r="Q1308" i="22"/>
  <c r="I1308" i="22"/>
  <c r="N1307" i="22"/>
  <c r="F1307" i="22"/>
  <c r="K1306" i="22"/>
  <c r="P1305" i="22"/>
  <c r="H1305" i="22"/>
  <c r="M1304" i="22"/>
  <c r="R1303" i="22"/>
  <c r="J1303" i="22"/>
  <c r="O1302" i="22"/>
  <c r="G1302" i="22"/>
  <c r="L1301" i="22"/>
  <c r="Q1300" i="22"/>
  <c r="I1300" i="22"/>
  <c r="N1299" i="22"/>
  <c r="F1299" i="22"/>
  <c r="O1313" i="22"/>
  <c r="G1313" i="22"/>
  <c r="L1312" i="22"/>
  <c r="Q1311" i="22"/>
  <c r="I1311" i="22"/>
  <c r="N1310" i="22"/>
  <c r="F1310" i="22"/>
  <c r="K1309" i="22"/>
  <c r="P1308" i="22"/>
  <c r="H1308" i="22"/>
  <c r="M1307" i="22"/>
  <c r="R1306" i="22"/>
  <c r="J1306" i="22"/>
  <c r="O1305" i="22"/>
  <c r="G1305" i="22"/>
  <c r="L1304" i="22"/>
  <c r="Q1303" i="22"/>
  <c r="I1303" i="22"/>
  <c r="N1302" i="22"/>
  <c r="F1302" i="22"/>
  <c r="K1301" i="22"/>
  <c r="P1300" i="22"/>
  <c r="H1300" i="22"/>
  <c r="M1299" i="22"/>
  <c r="H1310" i="22"/>
  <c r="I1305" i="22"/>
  <c r="J1300" i="22"/>
  <c r="M1309" i="22"/>
  <c r="N1304" i="22"/>
  <c r="O1299" i="22"/>
  <c r="Q1313" i="22"/>
  <c r="R1308" i="22"/>
  <c r="F1304" i="22"/>
  <c r="G1299" i="22"/>
  <c r="I1313" i="22"/>
  <c r="J1308" i="22"/>
  <c r="K1303" i="22"/>
  <c r="N1312" i="22"/>
  <c r="O1307" i="22"/>
  <c r="P1302" i="22"/>
  <c r="F1312" i="22"/>
  <c r="G1307" i="22"/>
  <c r="H1302" i="22"/>
  <c r="K1311" i="22"/>
  <c r="L1306" i="22"/>
  <c r="M1301" i="22"/>
  <c r="P1310" i="22"/>
  <c r="Q1305" i="22"/>
  <c r="R130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Q1366" i="22"/>
  <c r="F1363" i="22"/>
  <c r="R1365" i="22"/>
  <c r="Q1362" i="22"/>
  <c r="G1360" i="22"/>
  <c r="O1360" i="22"/>
  <c r="G1208" i="22"/>
  <c r="R1201" i="22"/>
  <c r="P1195" i="22"/>
  <c r="G1203" i="22"/>
  <c r="R1196" i="22"/>
  <c r="L1205" i="22"/>
  <c r="G1198" i="22"/>
  <c r="N1206" i="22"/>
  <c r="L1200" i="22"/>
  <c r="P1207" i="22"/>
  <c r="N1201" i="22"/>
  <c r="L1195" i="22"/>
  <c r="K1203" i="22"/>
  <c r="I1197" i="22"/>
  <c r="K1206" i="22"/>
  <c r="F1199" i="22"/>
  <c r="H1208" i="22"/>
  <c r="F1202" i="22"/>
  <c r="N1194" i="22"/>
  <c r="L1223" i="22"/>
  <c r="Q1222" i="22"/>
  <c r="I1222" i="22"/>
  <c r="N1221" i="22"/>
  <c r="F1221" i="22"/>
  <c r="K1220" i="22"/>
  <c r="P1219" i="22"/>
  <c r="H1219" i="22"/>
  <c r="M1218" i="22"/>
  <c r="R1217" i="22"/>
  <c r="J1217" i="22"/>
  <c r="O1216" i="22"/>
  <c r="G1216" i="22"/>
  <c r="L1215" i="22"/>
  <c r="Q1214" i="22"/>
  <c r="I1214" i="22"/>
  <c r="N1213" i="22"/>
  <c r="F1213" i="22"/>
  <c r="K1212" i="22"/>
  <c r="P1211" i="22"/>
  <c r="H1211" i="22"/>
  <c r="M1210" i="22"/>
  <c r="R1209" i="22"/>
  <c r="J1209" i="22"/>
  <c r="K1223" i="22"/>
  <c r="P1222" i="22"/>
  <c r="H1222" i="22"/>
  <c r="M1221" i="22"/>
  <c r="R1220" i="22"/>
  <c r="J1220" i="22"/>
  <c r="O1219" i="22"/>
  <c r="G1219" i="22"/>
  <c r="L1218" i="22"/>
  <c r="Q1217" i="22"/>
  <c r="I1217" i="22"/>
  <c r="N1216" i="22"/>
  <c r="F1216" i="22"/>
  <c r="K1215" i="22"/>
  <c r="P1214" i="22"/>
  <c r="H1214" i="22"/>
  <c r="M1213" i="22"/>
  <c r="R1212" i="22"/>
  <c r="J1212" i="22"/>
  <c r="O1211" i="22"/>
  <c r="G1211" i="22"/>
  <c r="L1210" i="22"/>
  <c r="Q1209" i="22"/>
  <c r="I1209" i="22"/>
  <c r="R1223" i="22"/>
  <c r="J1223" i="22"/>
  <c r="O1222" i="22"/>
  <c r="G1222" i="22"/>
  <c r="L1221" i="22"/>
  <c r="Q1220" i="22"/>
  <c r="I1220" i="22"/>
  <c r="N1219" i="22"/>
  <c r="F1219" i="22"/>
  <c r="K1218" i="22"/>
  <c r="P1217" i="22"/>
  <c r="H1217" i="22"/>
  <c r="M1216" i="22"/>
  <c r="R1215" i="22"/>
  <c r="J1215" i="22"/>
  <c r="O1214" i="22"/>
  <c r="G1214" i="22"/>
  <c r="L1213" i="22"/>
  <c r="Q1212" i="22"/>
  <c r="I1212" i="22"/>
  <c r="N1211" i="22"/>
  <c r="F1211" i="22"/>
  <c r="K1210" i="22"/>
  <c r="P1209" i="22"/>
  <c r="H1209" i="22"/>
  <c r="Q1223" i="22"/>
  <c r="I1223" i="22"/>
  <c r="N1222" i="22"/>
  <c r="F1222" i="22"/>
  <c r="K1221" i="22"/>
  <c r="P1220" i="22"/>
  <c r="H1220" i="22"/>
  <c r="M1219" i="22"/>
  <c r="R1218" i="22"/>
  <c r="J1218" i="22"/>
  <c r="O1217" i="22"/>
  <c r="G1217" i="22"/>
  <c r="L1216" i="22"/>
  <c r="Q1215" i="22"/>
  <c r="I1215" i="22"/>
  <c r="N1214" i="22"/>
  <c r="F1214" i="22"/>
  <c r="K1213" i="22"/>
  <c r="P1212" i="22"/>
  <c r="H1212" i="22"/>
  <c r="M1211" i="22"/>
  <c r="R1210" i="22"/>
  <c r="J1210" i="22"/>
  <c r="O1209" i="22"/>
  <c r="G1209" i="22"/>
  <c r="P1223" i="22"/>
  <c r="H1223" i="22"/>
  <c r="M1222" i="22"/>
  <c r="R1221" i="22"/>
  <c r="J1221" i="22"/>
  <c r="O1220" i="22"/>
  <c r="G1220" i="22"/>
  <c r="L1219" i="22"/>
  <c r="Q1218" i="22"/>
  <c r="I1218" i="22"/>
  <c r="N1217" i="22"/>
  <c r="F1217" i="22"/>
  <c r="K1216" i="22"/>
  <c r="P1215" i="22"/>
  <c r="H1215" i="22"/>
  <c r="M1214" i="22"/>
  <c r="R1213" i="22"/>
  <c r="J1213" i="22"/>
  <c r="O1212" i="22"/>
  <c r="G1212" i="22"/>
  <c r="L1211" i="22"/>
  <c r="Q1210" i="22"/>
  <c r="I1210" i="22"/>
  <c r="N1209" i="22"/>
  <c r="F1209" i="22"/>
  <c r="O1223" i="22"/>
  <c r="G1223" i="22"/>
  <c r="L1222" i="22"/>
  <c r="Q1221" i="22"/>
  <c r="I1221" i="22"/>
  <c r="N1220" i="22"/>
  <c r="F1220" i="22"/>
  <c r="K1219" i="22"/>
  <c r="P1218" i="22"/>
  <c r="H1218" i="22"/>
  <c r="M1217" i="22"/>
  <c r="R1216" i="22"/>
  <c r="J1216" i="22"/>
  <c r="O1215" i="22"/>
  <c r="G1215" i="22"/>
  <c r="L1214" i="22"/>
  <c r="Q1213" i="22"/>
  <c r="I1213" i="22"/>
  <c r="N1212" i="22"/>
  <c r="F1212" i="22"/>
  <c r="K1211" i="22"/>
  <c r="P1210" i="22"/>
  <c r="H1210" i="22"/>
  <c r="M1209" i="22"/>
  <c r="N1223" i="22"/>
  <c r="F1223" i="22"/>
  <c r="K1222" i="22"/>
  <c r="P1221" i="22"/>
  <c r="H1221" i="22"/>
  <c r="M1220" i="22"/>
  <c r="R1219" i="22"/>
  <c r="J1219" i="22"/>
  <c r="O1218" i="22"/>
  <c r="G1218" i="22"/>
  <c r="L1217" i="22"/>
  <c r="Q1216" i="22"/>
  <c r="I1216" i="22"/>
  <c r="N1215" i="22"/>
  <c r="F1215" i="22"/>
  <c r="K1214" i="22"/>
  <c r="P1213" i="22"/>
  <c r="H1213" i="22"/>
  <c r="M1212" i="22"/>
  <c r="R1211" i="22"/>
  <c r="J1211" i="22"/>
  <c r="O1210" i="22"/>
  <c r="G1210" i="22"/>
  <c r="L1209" i="22"/>
  <c r="M1223" i="22"/>
  <c r="R1222" i="22"/>
  <c r="J1222" i="22"/>
  <c r="O1221" i="22"/>
  <c r="G1221" i="22"/>
  <c r="L1220" i="22"/>
  <c r="Q1219" i="22"/>
  <c r="I1219" i="22"/>
  <c r="N1218" i="22"/>
  <c r="F1218" i="22"/>
  <c r="K1217" i="22"/>
  <c r="P1216" i="22"/>
  <c r="H1216" i="22"/>
  <c r="M1215" i="22"/>
  <c r="R1214" i="22"/>
  <c r="J1214" i="22"/>
  <c r="O1213" i="22"/>
  <c r="G1213" i="22"/>
  <c r="L1212" i="22"/>
  <c r="Q1211" i="22"/>
  <c r="I1211" i="22"/>
  <c r="N1210" i="22"/>
  <c r="F1210" i="22"/>
  <c r="K1209" i="22"/>
  <c r="I1443" i="22"/>
  <c r="O1437" i="22"/>
  <c r="L1447" i="22"/>
  <c r="R1441" i="22"/>
  <c r="P1435" i="22"/>
  <c r="R1444" i="22"/>
  <c r="K1439" i="22"/>
  <c r="M1448" i="22"/>
  <c r="F1443" i="22"/>
  <c r="L1437" i="22"/>
  <c r="I1447" i="22"/>
  <c r="J1442" i="22"/>
  <c r="K1437" i="22"/>
  <c r="O1447" i="22"/>
  <c r="P1442" i="22"/>
  <c r="Q1437" i="22"/>
  <c r="I1448" i="22"/>
  <c r="J1443" i="22"/>
  <c r="K1438" i="22"/>
  <c r="H1447" i="22"/>
  <c r="G1436" i="22"/>
  <c r="L1443"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N1297" i="22"/>
  <c r="F1297" i="22"/>
  <c r="K1296" i="22"/>
  <c r="P1295" i="22"/>
  <c r="H1295" i="22"/>
  <c r="M1294" i="22"/>
  <c r="R1293" i="22"/>
  <c r="J1293" i="22"/>
  <c r="O1292" i="22"/>
  <c r="G1292" i="22"/>
  <c r="L1291" i="22"/>
  <c r="Q1290" i="22"/>
  <c r="I1290" i="22"/>
  <c r="N1289" i="22"/>
  <c r="F1289" i="22"/>
  <c r="K1288" i="22"/>
  <c r="P1287" i="22"/>
  <c r="H1287" i="22"/>
  <c r="M1286" i="22"/>
  <c r="R1285" i="22"/>
  <c r="J1285" i="22"/>
  <c r="O1284" i="22"/>
  <c r="G1284" i="22"/>
  <c r="P1298" i="22"/>
  <c r="H1298" i="22"/>
  <c r="M1297" i="22"/>
  <c r="R1296" i="22"/>
  <c r="J1296" i="22"/>
  <c r="O1295" i="22"/>
  <c r="G1295" i="22"/>
  <c r="L1294" i="22"/>
  <c r="Q1293" i="22"/>
  <c r="I1293" i="22"/>
  <c r="N1292" i="22"/>
  <c r="F1292" i="22"/>
  <c r="K1291" i="22"/>
  <c r="P1290" i="22"/>
  <c r="H1290" i="22"/>
  <c r="M1289" i="22"/>
  <c r="R1288" i="22"/>
  <c r="J1288" i="22"/>
  <c r="O1287" i="22"/>
  <c r="G1287" i="22"/>
  <c r="L1286" i="22"/>
  <c r="Q1285" i="22"/>
  <c r="I1285" i="22"/>
  <c r="N1284" i="22"/>
  <c r="F1284" i="22"/>
  <c r="O1298" i="22"/>
  <c r="G1298" i="22"/>
  <c r="L1297" i="22"/>
  <c r="Q1296" i="22"/>
  <c r="I1296" i="22"/>
  <c r="N1295" i="22"/>
  <c r="F1295" i="22"/>
  <c r="K1294" i="22"/>
  <c r="P1293" i="22"/>
  <c r="H1293" i="22"/>
  <c r="M1292" i="22"/>
  <c r="R1291" i="22"/>
  <c r="J1291" i="22"/>
  <c r="O1290" i="22"/>
  <c r="G1290" i="22"/>
  <c r="L1289" i="22"/>
  <c r="Q1288" i="22"/>
  <c r="I1288" i="22"/>
  <c r="N1287" i="22"/>
  <c r="F1287" i="22"/>
  <c r="K1286" i="22"/>
  <c r="P1285" i="22"/>
  <c r="H1285" i="22"/>
  <c r="M1284" i="22"/>
  <c r="N1298" i="22"/>
  <c r="F1298" i="22"/>
  <c r="K1297" i="22"/>
  <c r="P1296" i="22"/>
  <c r="H1296" i="22"/>
  <c r="M1295" i="22"/>
  <c r="R1294" i="22"/>
  <c r="J1294" i="22"/>
  <c r="O1293" i="22"/>
  <c r="G1293" i="22"/>
  <c r="L1292" i="22"/>
  <c r="Q1291" i="22"/>
  <c r="I1291" i="22"/>
  <c r="N1290" i="22"/>
  <c r="F1290" i="22"/>
  <c r="K1289" i="22"/>
  <c r="P1288" i="22"/>
  <c r="H1288" i="22"/>
  <c r="M1287" i="22"/>
  <c r="R1286" i="22"/>
  <c r="J1286" i="22"/>
  <c r="O1285" i="22"/>
  <c r="G1285" i="22"/>
  <c r="L1284" i="22"/>
  <c r="M1298" i="22"/>
  <c r="R1297" i="22"/>
  <c r="J1297" i="22"/>
  <c r="O1296" i="22"/>
  <c r="G1296" i="22"/>
  <c r="L1295" i="22"/>
  <c r="Q1294" i="22"/>
  <c r="I1294" i="22"/>
  <c r="N1293" i="22"/>
  <c r="F1293" i="22"/>
  <c r="K1292" i="22"/>
  <c r="P1291" i="22"/>
  <c r="H1291" i="22"/>
  <c r="M1290" i="22"/>
  <c r="R1289" i="22"/>
  <c r="J1289" i="22"/>
  <c r="O1288" i="22"/>
  <c r="G1288" i="22"/>
  <c r="L1287" i="22"/>
  <c r="Q1286" i="22"/>
  <c r="I1286" i="22"/>
  <c r="N1285" i="22"/>
  <c r="F1285" i="22"/>
  <c r="K1284" i="22"/>
  <c r="K1298" i="22"/>
  <c r="P1297" i="22"/>
  <c r="H1297" i="22"/>
  <c r="M1296" i="22"/>
  <c r="R1295" i="22"/>
  <c r="J1295" i="22"/>
  <c r="O1294" i="22"/>
  <c r="G1294" i="22"/>
  <c r="L1293" i="22"/>
  <c r="Q1292" i="22"/>
  <c r="I1292" i="22"/>
  <c r="N1291" i="22"/>
  <c r="F1291" i="22"/>
  <c r="K1290" i="22"/>
  <c r="P1289" i="22"/>
  <c r="H1289" i="22"/>
  <c r="M1288" i="22"/>
  <c r="R1287" i="22"/>
  <c r="J1287" i="22"/>
  <c r="O1286" i="22"/>
  <c r="G1286" i="22"/>
  <c r="L1285" i="22"/>
  <c r="Q1284" i="22"/>
  <c r="I1284" i="22"/>
  <c r="R1298" i="22"/>
  <c r="J1298" i="22"/>
  <c r="O1297" i="22"/>
  <c r="G1297" i="22"/>
  <c r="L1296" i="22"/>
  <c r="Q1295" i="22"/>
  <c r="I1295" i="22"/>
  <c r="N1294" i="22"/>
  <c r="F1294" i="22"/>
  <c r="K1293" i="22"/>
  <c r="P1292" i="22"/>
  <c r="H1292" i="22"/>
  <c r="M1291" i="22"/>
  <c r="R1290" i="22"/>
  <c r="J1290" i="22"/>
  <c r="O1289" i="22"/>
  <c r="G1289" i="22"/>
  <c r="L1288" i="22"/>
  <c r="Q1287" i="22"/>
  <c r="I1287" i="22"/>
  <c r="N1286" i="22"/>
  <c r="F1286" i="22"/>
  <c r="K1285" i="22"/>
  <c r="P1284" i="22"/>
  <c r="H1284" i="22"/>
  <c r="K1295" i="22"/>
  <c r="L1290" i="22"/>
  <c r="M1285" i="22"/>
  <c r="P1294" i="22"/>
  <c r="Q1289" i="22"/>
  <c r="R1284" i="22"/>
  <c r="H1294" i="22"/>
  <c r="I1289" i="22"/>
  <c r="J1284" i="22"/>
  <c r="L1298" i="22"/>
  <c r="M1293" i="22"/>
  <c r="N1288" i="22"/>
  <c r="Q1297" i="22"/>
  <c r="R1292" i="22"/>
  <c r="F1288" i="22"/>
  <c r="I1297" i="22"/>
  <c r="J1292" i="22"/>
  <c r="K1287" i="22"/>
  <c r="N1296" i="22"/>
  <c r="O1291" i="22"/>
  <c r="P1286" i="22"/>
  <c r="F1296" i="22"/>
  <c r="G1291"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L1400" i="22"/>
  <c r="I1399" i="22"/>
  <c r="Q1401" i="22"/>
  <c r="K1400" i="22"/>
  <c r="K1396" i="22"/>
  <c r="H1395" i="22"/>
  <c r="L1391" i="22"/>
  <c r="I1390" i="22"/>
  <c r="P1401" i="22"/>
  <c r="J1400" i="22"/>
  <c r="J1396" i="22"/>
  <c r="G1395" i="22"/>
  <c r="K1391" i="22"/>
  <c r="H1390" i="22"/>
  <c r="R1400" i="22"/>
  <c r="M1399" i="22"/>
  <c r="N1395" i="22"/>
  <c r="K1394" i="22"/>
  <c r="O1390" i="22"/>
  <c r="L1389" i="22"/>
  <c r="H1400" i="22"/>
  <c r="P1398" i="22"/>
  <c r="R1394" i="22"/>
  <c r="O1393" i="22"/>
  <c r="F1390" i="22"/>
  <c r="N1403" i="22"/>
  <c r="K1399" i="22"/>
  <c r="R1397" i="22"/>
  <c r="I1394" i="22"/>
  <c r="F1393" i="22"/>
  <c r="J1389" i="22"/>
  <c r="O1402" i="22"/>
  <c r="L1398" i="22"/>
  <c r="H1397" i="22"/>
  <c r="L1393" i="22"/>
  <c r="I1392" i="22"/>
  <c r="J1403" i="22"/>
  <c r="R1401" i="22"/>
  <c r="O1389" i="22"/>
  <c r="J1399" i="22"/>
  <c r="G1399" i="22"/>
  <c r="F1394" i="22"/>
  <c r="M1393" i="22"/>
  <c r="K1401" i="22"/>
  <c r="O1397" i="22"/>
  <c r="P1392" i="22"/>
  <c r="Q1389" i="22"/>
  <c r="R1392"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I35" i="28" l="1"/>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H820" i="22"/>
  <c r="R829" i="22"/>
  <c r="F825" i="22"/>
  <c r="G820" i="22"/>
  <c r="Q829" i="22"/>
  <c r="R824" i="22"/>
  <c r="F820" i="22"/>
  <c r="P829" i="22"/>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G73" i="23" s="1"/>
  <c r="M1050" i="22"/>
  <c r="N1045" i="22"/>
  <c r="K1055" i="22"/>
  <c r="L1050" i="22"/>
  <c r="M1045" i="22"/>
  <c r="P1057" i="22"/>
  <c r="Q1052" i="22"/>
  <c r="R1047" i="22"/>
  <c r="J1058" i="22"/>
  <c r="K1053" i="22"/>
  <c r="L1048" i="22"/>
  <c r="Q1058" i="22"/>
  <c r="R1053" i="22"/>
  <c r="F1049" i="22"/>
  <c r="G1044" i="22"/>
  <c r="L1054" i="22"/>
  <c r="M1049" i="22"/>
  <c r="N1044" i="22"/>
  <c r="F1055" i="22"/>
  <c r="G1050" i="22"/>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B62" i="23" s="1"/>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F1056" i="22"/>
  <c r="G1051" i="22"/>
  <c r="H1046" i="22"/>
  <c r="F731" i="22"/>
  <c r="R735" i="22"/>
  <c r="Q740" i="22"/>
  <c r="P739" i="22"/>
  <c r="M733" i="22"/>
  <c r="L738" i="22"/>
  <c r="K743" i="22"/>
  <c r="I731" i="22"/>
  <c r="H736" i="22"/>
  <c r="G741" i="22"/>
  <c r="K740" i="22"/>
  <c r="H733" i="22"/>
  <c r="G738" i="22"/>
  <c r="F743" i="22"/>
  <c r="H730" i="22"/>
  <c r="G735" i="22"/>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M67" i="23" s="1"/>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C64" i="23" s="1"/>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C73" i="23" s="1"/>
  <c r="O764" i="22"/>
  <c r="N769" i="22"/>
  <c r="I759" i="22"/>
  <c r="H764" i="22"/>
  <c r="G769" i="22"/>
  <c r="I764" i="22"/>
  <c r="H769" i="22"/>
  <c r="H1356" i="22"/>
  <c r="O1353" i="22"/>
  <c r="O1345" i="22"/>
  <c r="K1347" i="22"/>
  <c r="J1352" i="22"/>
  <c r="E70" i="23" s="1"/>
  <c r="I1357" i="22"/>
  <c r="L1347" i="22"/>
  <c r="K1352" i="22"/>
  <c r="J1357" i="22"/>
  <c r="N1347" i="22"/>
  <c r="M1352" i="22"/>
  <c r="L1357" i="22"/>
  <c r="G1347" i="22"/>
  <c r="F1352" i="22"/>
  <c r="R1356" i="22"/>
  <c r="M1346" i="22"/>
  <c r="L1351" i="22"/>
  <c r="K1356" i="22"/>
  <c r="F1346" i="22"/>
  <c r="R1350" i="22"/>
  <c r="Q1355" i="22"/>
  <c r="L1345" i="22"/>
  <c r="K1350" i="22"/>
  <c r="J1355" i="22"/>
  <c r="M738" i="22"/>
  <c r="H62" i="23" s="1"/>
  <c r="L733" i="22"/>
  <c r="K738" i="22"/>
  <c r="J743" i="22"/>
  <c r="G731" i="22"/>
  <c r="F736" i="22"/>
  <c r="R740" i="22"/>
  <c r="Q742" i="22"/>
  <c r="O733" i="22"/>
  <c r="N738" i="22"/>
  <c r="M743" i="22"/>
  <c r="O730" i="22"/>
  <c r="N735" i="22"/>
  <c r="M740" i="22"/>
  <c r="R737" i="22"/>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K72" i="23" s="1"/>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I766" i="22"/>
  <c r="H771" i="22"/>
  <c r="K766" i="22"/>
  <c r="J771" i="22"/>
  <c r="L766" i="22"/>
  <c r="K771" i="22"/>
  <c r="R765" i="22"/>
  <c r="Q770" i="22"/>
  <c r="L760" i="22"/>
  <c r="G60" i="23" s="1"/>
  <c r="K765" i="22"/>
  <c r="J770" i="22"/>
  <c r="L765" i="22"/>
  <c r="K770" i="22"/>
  <c r="Q1351" i="22"/>
  <c r="L1344" i="22"/>
  <c r="M1355" i="22"/>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I2" i="5"/>
  <c r="P729" i="22"/>
  <c r="O734" i="22"/>
  <c r="N739" i="22"/>
  <c r="K732" i="22"/>
  <c r="J732" i="22"/>
  <c r="I737" i="22"/>
  <c r="H742" i="22"/>
  <c r="F730" i="22"/>
  <c r="R734" i="22"/>
  <c r="Q739" i="22"/>
  <c r="P731" i="22"/>
  <c r="R731" i="22"/>
  <c r="Q736" i="22"/>
  <c r="P741" i="22"/>
  <c r="K65" i="23" s="1"/>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B61" i="23" s="1"/>
  <c r="K1357" i="22"/>
  <c r="P1356" i="22"/>
  <c r="K1349" i="22"/>
  <c r="J1344" i="22"/>
  <c r="I1349" i="22"/>
  <c r="H1354" i="22"/>
  <c r="K1344" i="22"/>
  <c r="J1349" i="22"/>
  <c r="I1354" i="22"/>
  <c r="M1344" i="22"/>
  <c r="L1349" i="22"/>
  <c r="K1354" i="22"/>
  <c r="F1344" i="22"/>
  <c r="R1348" i="22"/>
  <c r="Q1353" i="22"/>
  <c r="P1358" i="22"/>
  <c r="K1348" i="22"/>
  <c r="J1353" i="22"/>
  <c r="I1358" i="22"/>
  <c r="Q1347" i="22"/>
  <c r="P1352" i="22"/>
  <c r="K70" i="23" s="1"/>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D66" i="23"/>
  <c r="B64" i="23"/>
  <c r="H73" i="23"/>
  <c r="AM10" i="26"/>
  <c r="AL14" i="26"/>
  <c r="AL15" i="26"/>
  <c r="AM11" i="26"/>
  <c r="AF93" i="23"/>
  <c r="AG87" i="23"/>
  <c r="AG93" i="23" s="1"/>
  <c r="AF101" i="23"/>
  <c r="AG88" i="23"/>
  <c r="AG101" i="23" s="1"/>
  <c r="AF96" i="23"/>
  <c r="AG82" i="23"/>
  <c r="AG96" i="23" s="1"/>
  <c r="AF100" i="23"/>
  <c r="AF99" i="23"/>
  <c r="AG83" i="23"/>
  <c r="AF92" i="23"/>
  <c r="AG86" i="23"/>
  <c r="AG92" i="23" s="1"/>
  <c r="I62" i="23" l="1"/>
  <c r="M68" i="23"/>
  <c r="D62" i="23"/>
  <c r="G61" i="23"/>
  <c r="H60" i="23"/>
  <c r="C66" i="23"/>
  <c r="L70" i="23"/>
  <c r="B73" i="23"/>
  <c r="G70" i="23"/>
  <c r="L60" i="23"/>
  <c r="F68" i="23"/>
  <c r="M70"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J2" i="5"/>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K2" i="5"/>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L2" i="5"/>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M2" i="5"/>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N2" i="5"/>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O2" i="5"/>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P2" i="5"/>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Q2" i="5"/>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R2" i="5"/>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S2" i="5"/>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T2" i="5"/>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U2" i="5"/>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V2" i="5"/>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W2" i="5"/>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X2" i="5"/>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Y2" i="5"/>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Z2" i="5"/>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A2" i="5"/>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B2" i="5"/>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C2" i="5"/>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D2" i="5"/>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AE2" i="5"/>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Ashmoore</author>
  </authors>
  <commentList>
    <comment ref="O38" authorId="0" shapeId="0" xr:uid="{0196D0CF-B548-460A-AAAB-831544520451}">
      <text>
        <r>
          <rPr>
            <b/>
            <sz val="9"/>
            <color indexed="81"/>
            <rFont val="Tahoma"/>
            <family val="2"/>
          </rPr>
          <t>Olivia Ashmoore:</t>
        </r>
        <r>
          <rPr>
            <sz val="9"/>
            <color indexed="81"/>
            <rFont val="Tahoma"/>
            <family val="2"/>
          </rPr>
          <t xml:space="preserve">
hand adjusted to avoid breaking model</t>
        </r>
      </text>
    </comment>
  </commentList>
</comments>
</file>

<file path=xl/sharedStrings.xml><?xml version="1.0" encoding="utf-8"?>
<sst xmlns="http://schemas.openxmlformats.org/spreadsheetml/2006/main" count="15073" uniqueCount="1076">
  <si>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</si>
  <si>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</si>
  <si>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</si>
  <si>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</si>
  <si>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</si>
  <si>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</si>
  <si>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</si>
  <si>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</si>
  <si>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</si>
  <si>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</si>
  <si>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</si>
  <si>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</si>
  <si>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</si>
  <si>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</si>
  <si>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</si>
  <si>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</si>
  <si>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</si>
  <si>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</si>
  <si>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</si>
  <si>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</si>
  <si>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</si>
  <si>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</si>
  <si>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</si>
  <si>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</si>
  <si>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</si>
  <si>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</si>
  <si>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</si>
  <si>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</si>
  <si>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</si>
  <si>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</si>
  <si>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</si>
  <si>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</si>
  <si>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</si>
  <si>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</si>
  <si>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</si>
  <si>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</si>
  <si>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</si>
  <si>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</si>
  <si>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</si>
  <si>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</si>
  <si>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</si>
  <si>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</si>
  <si>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</si>
  <si>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</si>
  <si>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</si>
  <si>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</si>
  <si>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</si>
  <si>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</si>
  <si>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</si>
  <si>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</si>
  <si>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</si>
  <si>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</si>
  <si>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</si>
  <si>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</si>
  <si>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</si>
  <si>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</si>
  <si>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</si>
  <si>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</si>
  <si>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</si>
  <si>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</si>
  <si>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</si>
  <si>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</si>
  <si>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</si>
  <si>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</si>
  <si>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</si>
  <si>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</si>
  <si>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</si>
  <si>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</si>
  <si>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</si>
  <si>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</si>
  <si>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</si>
  <si>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</si>
  <si>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</si>
  <si>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</si>
  <si>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</si>
  <si>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</si>
  <si>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</si>
  <si>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</si>
  <si>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</si>
  <si>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</si>
  <si>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</si>
  <si>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</si>
  <si>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</si>
  <si>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</si>
  <si>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</si>
  <si>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</si>
  <si>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</si>
  <si>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</si>
  <si>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</si>
  <si>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</si>
  <si>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</si>
  <si>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</si>
  <si>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</si>
  <si>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</si>
  <si>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</si>
  <si>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</si>
  <si>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</si>
  <si>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</si>
  <si>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</si>
  <si>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</si>
  <si>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</si>
  <si>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</si>
  <si>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</si>
  <si>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</si>
  <si>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</si>
  <si>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</si>
  <si>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</si>
  <si>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</si>
  <si>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</si>
  <si>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</si>
  <si>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</si>
  <si>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</si>
  <si>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</si>
  <si>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</si>
  <si>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</si>
  <si>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</si>
  <si>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</si>
  <si>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</si>
  <si>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</si>
  <si>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</si>
  <si>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</si>
  <si>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</si>
  <si>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</si>
  <si>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</si>
  <si>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</si>
  <si>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</si>
  <si>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</si>
  <si>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</si>
  <si>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</si>
  <si>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</si>
  <si>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</si>
  <si>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</si>
  <si>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</si>
  <si>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</si>
  <si>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</si>
  <si>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</si>
  <si>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</si>
  <si>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</si>
  <si>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</si>
  <si>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</si>
  <si>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</si>
  <si>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</si>
  <si>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</si>
  <si>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</si>
  <si>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</si>
  <si>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</si>
  <si>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</si>
  <si>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</si>
  <si>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</si>
  <si>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</si>
  <si>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</si>
  <si>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</si>
  <si>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</si>
  <si>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</si>
  <si>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</si>
  <si>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</si>
  <si>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</si>
  <si>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</si>
  <si>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</si>
  <si>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</si>
  <si>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</si>
  <si>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</si>
  <si>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</si>
  <si>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</si>
  <si>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</si>
  <si>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</si>
  <si>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</si>
  <si>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</si>
  <si>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</si>
  <si>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</si>
  <si>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</si>
  <si>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</si>
  <si>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</si>
  <si>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</si>
  <si>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</si>
  <si>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</si>
  <si>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</si>
  <si>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</si>
  <si>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</si>
  <si>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</si>
  <si>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</si>
  <si>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</si>
  <si>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</si>
  <si>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</si>
  <si>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</si>
  <si>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</si>
  <si>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</si>
  <si>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</si>
  <si>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</si>
  <si>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</si>
  <si>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</si>
  <si>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</si>
  <si>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</si>
  <si>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</si>
  <si>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</si>
  <si>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</si>
  <si>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</si>
  <si>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</si>
  <si>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</si>
  <si>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</si>
  <si>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</si>
  <si>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</si>
  <si>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</si>
  <si>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</si>
  <si>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</si>
  <si>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</si>
  <si>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</si>
  <si>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</si>
  <si>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</si>
  <si>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</si>
  <si>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</si>
  <si>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</si>
  <si>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</si>
  <si>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</si>
  <si>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</si>
  <si>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</si>
  <si>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</si>
  <si>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</si>
  <si>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</si>
  <si>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</si>
  <si>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</si>
  <si>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</si>
  <si>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</si>
  <si>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</si>
  <si>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</si>
  <si>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</si>
  <si>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</si>
  <si>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</si>
  <si>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</si>
  <si>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</si>
  <si>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</si>
  <si>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</si>
  <si>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</si>
  <si>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</si>
  <si>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</si>
  <si>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</si>
  <si>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</si>
  <si>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</si>
  <si>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</si>
  <si>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</si>
  <si>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</si>
  <si>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</si>
  <si>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</si>
  <si>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</si>
  <si>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</si>
  <si>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</si>
  <si>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</si>
  <si>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</si>
  <si>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</si>
  <si>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</si>
  <si>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</si>
  <si>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</si>
  <si>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</si>
  <si>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</si>
  <si>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</si>
  <si>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</si>
  <si>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</si>
  <si>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</si>
  <si>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</si>
  <si>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</si>
  <si>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</si>
  <si>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</si>
  <si>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</si>
  <si>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</si>
  <si>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</si>
  <si>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</si>
  <si>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</si>
  <si>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</si>
  <si>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</si>
  <si>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</si>
  <si>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</si>
  <si>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</si>
  <si>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</si>
  <si>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</si>
  <si>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</si>
  <si>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</si>
  <si>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</si>
  <si>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</si>
  <si>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</si>
  <si>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</si>
  <si>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</si>
  <si>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</si>
  <si>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</si>
  <si>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</si>
  <si>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</si>
  <si>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</si>
  <si>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</si>
  <si>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</si>
  <si>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</si>
  <si>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</si>
  <si>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</si>
  <si>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</si>
  <si>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</si>
  <si>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</si>
  <si>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</si>
  <si>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</si>
  <si>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</si>
  <si>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</si>
  <si>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</si>
  <si>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</si>
  <si>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</si>
  <si>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</si>
  <si>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</si>
  <si>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</si>
  <si>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</si>
  <si>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</si>
  <si>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</si>
  <si>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</si>
  <si>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</si>
  <si>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</si>
  <si>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</si>
  <si>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</si>
  <si>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</si>
  <si>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</si>
  <si>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</si>
  <si>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</si>
  <si>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</si>
  <si>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</si>
  <si>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</si>
  <si>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</si>
  <si>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</si>
  <si>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</si>
  <si>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</si>
  <si>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</si>
  <si>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</si>
  <si>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</si>
  <si>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</si>
  <si>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</si>
  <si>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</si>
  <si>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</si>
  <si>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</si>
  <si>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</si>
  <si>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</si>
  <si>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</si>
  <si>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</si>
  <si>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</si>
  <si>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</si>
  <si>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</si>
  <si>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</si>
  <si>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</si>
  <si>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</si>
  <si>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</si>
  <si>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</si>
  <si>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</si>
  <si>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</si>
  <si>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</si>
  <si>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</si>
  <si>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</si>
  <si>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</si>
  <si>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</si>
  <si>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</si>
  <si>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</si>
  <si>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</si>
  <si>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</si>
  <si>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</si>
  <si>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</si>
  <si>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</si>
  <si>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</si>
  <si>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</si>
  <si>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</si>
  <si>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</si>
  <si>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</si>
  <si>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</si>
  <si>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</si>
  <si>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</si>
  <si>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</si>
  <si>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</si>
  <si>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</si>
  <si>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</si>
  <si>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</si>
  <si>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</si>
  <si>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</si>
  <si>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</si>
  <si>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</si>
  <si>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</si>
  <si>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</si>
  <si>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</si>
  <si>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</si>
  <si>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</si>
  <si>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</si>
  <si>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</si>
  <si>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</si>
  <si>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</si>
  <si>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</si>
  <si>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</si>
  <si>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</si>
  <si>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</si>
  <si>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</si>
  <si>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</si>
  <si>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</si>
  <si>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</si>
  <si>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</si>
  <si>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</si>
  <si>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</si>
  <si>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</si>
  <si>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</si>
  <si>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</si>
  <si>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</si>
  <si>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</si>
  <si>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</si>
  <si>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</si>
  <si>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</si>
  <si>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</si>
  <si>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</si>
  <si>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</si>
  <si>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</si>
  <si>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</si>
  <si>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</si>
  <si>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</si>
  <si>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</si>
  <si>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</si>
  <si>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</si>
  <si>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</si>
  <si>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</si>
  <si>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</si>
  <si>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</si>
  <si>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</si>
  <si>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</si>
  <si>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</si>
  <si>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</si>
  <si>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</si>
  <si>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</si>
  <si>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</si>
  <si>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</si>
  <si>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</si>
  <si>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</si>
  <si>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</si>
  <si>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</si>
  <si>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</si>
  <si>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</si>
  <si>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</si>
  <si>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</si>
  <si>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</si>
  <si>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</si>
  <si>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</si>
  <si>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</si>
  <si>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</si>
  <si>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</si>
  <si>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</si>
  <si>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</si>
  <si>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</si>
  <si>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</si>
  <si>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</si>
  <si>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</si>
  <si>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</si>
  <si>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</si>
  <si>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</si>
  <si>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</si>
  <si>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</si>
  <si>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</si>
  <si>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</si>
  <si>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</si>
  <si>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</si>
  <si>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</si>
  <si>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</si>
  <si>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</si>
  <si>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</si>
  <si>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</si>
  <si>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</si>
  <si>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</si>
  <si>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</si>
  <si>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</si>
  <si>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</si>
  <si>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</si>
  <si>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</si>
  <si>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</si>
  <si>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</si>
  <si>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</si>
  <si>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</si>
  <si>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</si>
  <si>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</si>
  <si>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</si>
  <si>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</si>
  <si>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</si>
  <si>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</si>
  <si>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</si>
  <si>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</si>
  <si>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</si>
  <si>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</si>
  <si>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</si>
  <si>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</si>
  <si>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</si>
  <si>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</si>
  <si>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</si>
  <si>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</si>
  <si>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</si>
  <si>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</si>
  <si>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</si>
  <si>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</si>
  <si>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</si>
  <si>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</si>
  <si>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</si>
  <si>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</si>
  <si>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</si>
  <si>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</si>
  <si>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</si>
  <si>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</si>
  <si>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</si>
  <si>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</si>
  <si>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</si>
  <si>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</si>
  <si>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</si>
  <si>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</si>
  <si>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</si>
  <si>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</si>
  <si>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</si>
  <si>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</si>
  <si>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</si>
  <si>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</si>
  <si>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</si>
  <si>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</si>
  <si>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</si>
  <si>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</si>
  <si>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</si>
  <si>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</si>
  <si>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</si>
  <si>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</si>
  <si>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</si>
  <si>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</si>
  <si>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</si>
  <si>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</si>
  <si>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</si>
  <si>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</si>
  <si>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</si>
  <si>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</si>
  <si>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</si>
  <si>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</si>
  <si>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</si>
  <si>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</si>
  <si>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</si>
  <si>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</si>
  <si>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</si>
  <si>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</si>
  <si>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</si>
  <si>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</si>
  <si>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</si>
  <si>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</si>
  <si>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</si>
  <si>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</si>
  <si>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</si>
  <si>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</si>
  <si>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</si>
  <si>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</si>
  <si>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</si>
  <si>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</si>
  <si>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</si>
  <si>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</si>
  <si>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</si>
  <si>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</si>
  <si>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</si>
  <si>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</si>
  <si>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</si>
  <si>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</si>
  <si>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</si>
  <si>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</si>
  <si>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</si>
  <si>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</si>
  <si>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</si>
  <si>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</si>
  <si>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</si>
  <si>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</si>
  <si>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</si>
  <si>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</si>
  <si>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</si>
  <si>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</si>
  <si>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</si>
  <si>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</si>
  <si>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</si>
  <si>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</si>
  <si>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</si>
  <si>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</si>
  <si>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</si>
  <si>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</si>
  <si>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</si>
  <si>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</si>
  <si>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</si>
  <si>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</si>
  <si>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</si>
  <si>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</si>
  <si>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</si>
  <si>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</si>
  <si>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</si>
  <si>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</si>
  <si>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</si>
  <si>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</si>
  <si>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</si>
  <si>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</si>
  <si>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</si>
  <si>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</si>
  <si>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</si>
  <si>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</si>
  <si>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</si>
  <si>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</si>
  <si>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</si>
  <si>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</si>
  <si>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</si>
  <si>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</si>
  <si>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</si>
  <si>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</si>
  <si>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</si>
  <si>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</si>
  <si>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</si>
  <si>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</si>
  <si>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</si>
  <si>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</si>
  <si>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</si>
  <si>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</si>
  <si>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</si>
  <si>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</si>
  <si>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</si>
  <si>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</si>
  <si>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</si>
  <si>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</si>
  <si>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</si>
  <si>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</si>
  <si>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</si>
  <si>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</si>
  <si>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</si>
  <si>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</si>
  <si>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</si>
  <si>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</si>
  <si>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</si>
  <si>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</si>
  <si>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</si>
  <si>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</si>
  <si>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</si>
  <si>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</si>
  <si>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</si>
  <si>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</si>
  <si>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</si>
  <si>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</si>
  <si>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</si>
  <si>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</si>
  <si>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</si>
  <si>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</si>
  <si>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</si>
  <si>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</si>
  <si>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</si>
  <si>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</si>
  <si>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</si>
  <si>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</si>
  <si>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</si>
  <si>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</si>
  <si>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</si>
  <si>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</si>
  <si>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</si>
  <si>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</si>
  <si>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</si>
  <si>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</si>
  <si>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</si>
  <si>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</si>
  <si>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</si>
  <si>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</si>
  <si>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</si>
  <si>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</si>
  <si>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</si>
  <si>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</si>
  <si>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</si>
  <si>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</si>
  <si>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</si>
  <si>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</si>
  <si>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</si>
  <si>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</si>
  <si>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</si>
  <si>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</si>
  <si>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</si>
  <si>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</si>
  <si>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</si>
  <si>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</si>
  <si>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</si>
  <si>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</si>
  <si>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</si>
  <si>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</si>
  <si>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</si>
  <si>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</si>
  <si>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</si>
  <si>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</si>
  <si>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</si>
  <si>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</si>
  <si>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</si>
  <si>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</si>
  <si>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</si>
  <si>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</si>
  <si>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</si>
  <si>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</si>
  <si>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</si>
  <si>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</si>
  <si>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</si>
  <si>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</si>
  <si>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</si>
  <si>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</si>
  <si>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</si>
  <si>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</si>
  <si>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</si>
  <si>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</si>
  <si>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</si>
  <si>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</si>
  <si>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</si>
  <si>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</si>
  <si>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</si>
  <si>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</si>
  <si>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</si>
  <si>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</si>
  <si>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</si>
  <si>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</si>
  <si>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</si>
  <si>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</si>
  <si>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</si>
  <si>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</si>
  <si>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</si>
  <si>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</si>
  <si>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</si>
  <si>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</si>
  <si>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</si>
  <si>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</si>
  <si>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</si>
  <si>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</si>
  <si>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</si>
  <si>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</si>
  <si>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</si>
  <si>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</si>
  <si>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</si>
  <si>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</si>
  <si>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</si>
  <si>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</si>
  <si>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</si>
  <si>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</si>
  <si>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</si>
  <si>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</si>
  <si>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</si>
  <si>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</si>
  <si>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</si>
  <si>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</si>
  <si>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</si>
  <si>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</si>
  <si>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</si>
  <si>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</si>
  <si>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</si>
  <si>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</si>
  <si>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</si>
  <si>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</si>
  <si>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</si>
  <si>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</si>
  <si>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</si>
  <si>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</si>
  <si>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</si>
  <si>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</si>
  <si>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</si>
  <si>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</si>
  <si>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</si>
  <si>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</si>
  <si>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</si>
  <si>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</si>
  <si>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</si>
  <si>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</si>
  <si>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</si>
  <si>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</si>
  <si>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</si>
  <si>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</si>
  <si>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</si>
  <si>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</si>
  <si>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</si>
  <si>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</si>
  <si>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</si>
  <si>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</si>
  <si>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</si>
  <si>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</si>
  <si>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</si>
  <si>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</si>
  <si>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</si>
  <si>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</si>
  <si>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</si>
  <si>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</si>
  <si>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</si>
  <si>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</si>
  <si>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</si>
  <si>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</si>
  <si>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</si>
  <si>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</si>
  <si>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</si>
  <si>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</si>
  <si>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</si>
  <si>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</si>
  <si>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</si>
  <si>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</si>
  <si>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</si>
  <si>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</si>
  <si>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</si>
  <si>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</si>
  <si>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</si>
  <si>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</si>
  <si>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</si>
  <si>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</si>
  <si>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</si>
  <si>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</si>
  <si>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</si>
  <si>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</si>
  <si>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</si>
  <si>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</si>
  <si>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</si>
  <si>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</si>
  <si>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</si>
  <si>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</si>
  <si>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</si>
  <si>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</si>
  <si>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</si>
  <si>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</si>
  <si>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</si>
  <si>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</si>
  <si>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</si>
  <si>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</si>
  <si>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</si>
  <si>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</si>
  <si>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</si>
  <si>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</si>
  <si>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</si>
  <si>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</si>
  <si>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</si>
  <si>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</si>
  <si>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</si>
  <si>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</si>
  <si>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</si>
  <si>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</si>
  <si>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</si>
  <si>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</si>
  <si>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</si>
  <si>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</si>
  <si>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</si>
  <si>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</si>
  <si>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</si>
  <si>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</si>
  <si>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</si>
  <si>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</si>
  <si>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</si>
  <si>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</si>
  <si>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</si>
  <si>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</si>
  <si>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</si>
  <si>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</si>
  <si>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</si>
  <si>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</si>
  <si>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</si>
  <si>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</si>
  <si>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</si>
  <si>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</si>
  <si>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</si>
  <si>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</si>
  <si>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</si>
  <si>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</si>
  <si>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</si>
  <si>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</si>
  <si>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</si>
  <si>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</si>
  <si>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</si>
  <si>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</si>
  <si>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</si>
  <si>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</si>
  <si>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</si>
  <si>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</si>
  <si>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</si>
  <si>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</si>
  <si>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</si>
  <si>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</si>
  <si>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</si>
  <si>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</si>
  <si>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</si>
  <si>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</si>
  <si>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</si>
  <si>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</si>
  <si>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</si>
  <si>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</si>
  <si>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</si>
  <si>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</si>
  <si>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</si>
  <si>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</si>
  <si>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</si>
  <si>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</si>
  <si>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</si>
  <si>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</si>
  <si>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</si>
  <si>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</si>
  <si>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</si>
  <si>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</si>
  <si>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</si>
  <si>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</si>
  <si>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</si>
  <si>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</si>
  <si>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</si>
  <si>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</si>
  <si>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</si>
  <si>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</si>
  <si>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</si>
  <si>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</si>
  <si>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</si>
  <si>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</si>
  <si>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</si>
  <si>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</si>
  <si>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</si>
  <si>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</si>
  <si>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</si>
  <si>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</si>
  <si>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</si>
  <si>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</si>
  <si>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</si>
  <si>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</si>
  <si>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</si>
  <si>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</si>
  <si>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</si>
  <si>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</si>
  <si>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</si>
  <si>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</si>
  <si>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</si>
  <si>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</si>
  <si>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</si>
  <si>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</si>
  <si>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</si>
  <si>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</si>
  <si>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</si>
  <si>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</si>
  <si>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</si>
  <si>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</si>
  <si>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</si>
  <si>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</si>
  <si>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</si>
  <si>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</si>
  <si>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</si>
  <si>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</si>
  <si>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</si>
  <si>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</si>
  <si>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</si>
  <si>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</si>
  <si>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</si>
  <si>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</si>
  <si>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</si>
  <si>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</si>
  <si>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</si>
  <si>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</si>
  <si>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</si>
  <si>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</si>
  <si>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</si>
  <si>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</si>
  <si>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</si>
  <si>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</si>
  <si>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</si>
  <si>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</si>
  <si>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</si>
  <si>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</si>
  <si>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</si>
  <si>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</si>
  <si>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</si>
  <si>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</si>
  <si>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</si>
  <si>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</si>
  <si>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</si>
  <si>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</si>
  <si>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</si>
  <si>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</si>
  <si>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</si>
  <si>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</si>
  <si>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</si>
  <si>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</si>
  <si>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</si>
  <si>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</si>
  <si>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</si>
  <si>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</si>
  <si>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</si>
  <si>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</si>
  <si>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</si>
  <si>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</si>
  <si>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</si>
  <si>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</si>
  <si>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</si>
  <si>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</si>
  <si>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</si>
  <si>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</si>
  <si>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</si>
  <si>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</si>
  <si>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</si>
  <si>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</si>
  <si>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</si>
  <si>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</si>
  <si>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</si>
  <si>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</si>
  <si>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</si>
  <si>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</si>
  <si>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</si>
  <si>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</si>
  <si>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</si>
  <si>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</si>
  <si>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</si>
  <si>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</si>
  <si>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</si>
  <si>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</si>
  <si>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</si>
  <si>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</si>
  <si>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</si>
  <si>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</si>
  <si>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</si>
  <si>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</si>
  <si>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</si>
  <si>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</si>
  <si>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</si>
  <si>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</si>
  <si>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</si>
  <si>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</si>
  <si>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</si>
  <si>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</si>
  <si>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</si>
  <si>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</si>
  <si>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</si>
  <si>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</si>
  <si>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</si>
  <si>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</si>
  <si>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</si>
  <si>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</si>
  <si>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</si>
  <si>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</si>
  <si>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</si>
  <si>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</si>
  <si>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</si>
  <si>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</si>
  <si>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</si>
  <si>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</si>
  <si>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</si>
  <si>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</si>
  <si>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</si>
  <si>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</si>
  <si>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</si>
  <si>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</si>
  <si>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</si>
  <si>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</si>
  <si>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</si>
  <si>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</si>
  <si>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</si>
  <si>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</si>
  <si>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</si>
  <si>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</si>
  <si>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</si>
  <si>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</si>
  <si>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</si>
  <si>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</si>
  <si>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</si>
  <si>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</si>
  <si>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</si>
  <si>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</si>
  <si>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</si>
  <si>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</si>
  <si>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</si>
  <si>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</si>
  <si>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</si>
  <si>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</si>
  <si>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</si>
  <si>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</si>
  <si>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</si>
  <si>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</si>
  <si>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</si>
  <si>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</si>
  <si>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</si>
  <si>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</si>
  <si>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</si>
  <si>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</si>
  <si>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</si>
  <si>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r>
      <rPr>
        <b/>
        <sz val="6"/>
        <rFont val="Arial"/>
        <family val="2"/>
      </rPr>
      <t xml:space="preserve">Electricity Supply (billion kilowatthours)
</t>
    </r>
    <r>
      <rPr>
        <sz val="6"/>
        <rFont val="Arial"/>
        <family val="2"/>
      </rPr>
      <t xml:space="preserve">Electricity generation (a) ....................           </t>
    </r>
    <r>
      <rPr>
        <b/>
        <sz val="6"/>
        <rFont val="Arial"/>
        <family val="2"/>
      </rPr>
      <t xml:space="preserve">987          984       1,209
</t>
    </r>
    <r>
      <rPr>
        <sz val="6"/>
        <rFont val="Arial"/>
        <family val="2"/>
      </rPr>
      <t xml:space="preserve">Electric power sector .......................          </t>
    </r>
    <r>
      <rPr>
        <b/>
        <sz val="6"/>
        <rFont val="Arial"/>
        <family val="2"/>
      </rPr>
      <t xml:space="preserve">949          947       1,168
</t>
    </r>
    <r>
      <rPr>
        <sz val="6"/>
        <rFont val="Arial"/>
        <family val="2"/>
      </rPr>
      <t xml:space="preserve">Industrial sector ...............................             </t>
    </r>
    <r>
      <rPr>
        <b/>
        <sz val="6"/>
        <rFont val="Arial"/>
        <family val="2"/>
      </rPr>
      <t xml:space="preserve">35            33             36
</t>
    </r>
    <r>
      <rPr>
        <sz val="6"/>
        <rFont val="Arial"/>
        <family val="2"/>
      </rPr>
      <t xml:space="preserve">Commercial sector ..........................               </t>
    </r>
    <r>
      <rPr>
        <b/>
        <sz val="6"/>
        <rFont val="Arial"/>
        <family val="2"/>
      </rPr>
      <t xml:space="preserve">4               4               5
</t>
    </r>
    <r>
      <rPr>
        <sz val="6"/>
        <rFont val="Arial"/>
        <family val="2"/>
      </rPr>
      <t xml:space="preserve">Net imports   .......................................               </t>
    </r>
    <r>
      <rPr>
        <b/>
        <sz val="6"/>
        <rFont val="Arial"/>
        <family val="2"/>
      </rPr>
      <t xml:space="preserve">8               6               3
</t>
    </r>
    <r>
      <rPr>
        <sz val="6"/>
        <rFont val="Arial"/>
        <family val="2"/>
      </rPr>
      <t xml:space="preserve">Total utility-scale power supply ..........           </t>
    </r>
    <r>
      <rPr>
        <b/>
        <sz val="6"/>
        <rFont val="Arial"/>
        <family val="2"/>
      </rPr>
      <t xml:space="preserve">995          990       1,212
</t>
    </r>
    <r>
      <rPr>
        <sz val="6"/>
        <rFont val="Arial"/>
        <family val="2"/>
      </rPr>
      <t xml:space="preserve">Losses and Unaccounted for (b)  .......             </t>
    </r>
    <r>
      <rPr>
        <b/>
        <sz val="6"/>
        <rFont val="Arial"/>
        <family val="2"/>
      </rPr>
      <t xml:space="preserve">42            52             51
</t>
    </r>
    <r>
      <rPr>
        <sz val="6"/>
        <rFont val="Arial"/>
        <family val="2"/>
      </rPr>
      <t xml:space="preserve">Small-scale solar generation (c) ........             </t>
    </r>
    <r>
      <rPr>
        <b/>
        <sz val="6"/>
        <rFont val="Arial"/>
        <family val="2"/>
      </rPr>
      <t xml:space="preserve">14            22             22
</t>
    </r>
    <r>
      <rPr>
        <sz val="6"/>
        <rFont val="Arial"/>
        <family val="2"/>
      </rPr>
      <t xml:space="preserve">Residential sector  ...........................            </t>
    </r>
    <r>
      <rPr>
        <b/>
        <sz val="6"/>
        <rFont val="Arial"/>
        <family val="2"/>
      </rPr>
      <t xml:space="preserve">10            15             15
</t>
    </r>
    <r>
      <rPr>
        <sz val="6"/>
        <rFont val="Arial"/>
        <family val="2"/>
      </rPr>
      <t xml:space="preserve">Commercial sector  .........................               </t>
    </r>
    <r>
      <rPr>
        <b/>
        <sz val="6"/>
        <rFont val="Arial"/>
        <family val="2"/>
      </rPr>
      <t xml:space="preserve">4               6               6
</t>
    </r>
    <r>
      <rPr>
        <sz val="6"/>
        <rFont val="Arial"/>
        <family val="2"/>
      </rPr>
      <t xml:space="preserve">Industrial sector  ..............................               </t>
    </r>
    <r>
      <rPr>
        <b/>
        <sz val="6"/>
        <rFont val="Arial"/>
        <family val="2"/>
      </rPr>
      <t xml:space="preserve">1               1               1
</t>
    </r>
    <r>
      <rPr>
        <b/>
        <sz val="6"/>
        <rFont val="Arial"/>
        <family val="2"/>
      </rPr>
      <t xml:space="preserve">Electricity Consumption (billion kilowatthours unless noted)
</t>
    </r>
    <r>
      <rPr>
        <sz val="6"/>
        <rFont val="Arial"/>
        <family val="2"/>
      </rPr>
      <t xml:space="preserve">Sales to Ultimate Customers .............           </t>
    </r>
    <r>
      <rPr>
        <b/>
        <sz val="6"/>
        <rFont val="Arial"/>
        <family val="2"/>
      </rPr>
      <t xml:space="preserve">919          906       1,124
</t>
    </r>
    <r>
      <rPr>
        <sz val="6"/>
        <rFont val="Arial"/>
        <family val="2"/>
      </rPr>
      <t xml:space="preserve">Residential Sector ...........................           </t>
    </r>
    <r>
      <rPr>
        <b/>
        <sz val="6"/>
        <rFont val="Arial"/>
        <family val="2"/>
      </rPr>
      <t xml:space="preserve">355          319           455
</t>
    </r>
    <r>
      <rPr>
        <sz val="6"/>
        <rFont val="Arial"/>
        <family val="2"/>
      </rPr>
      <t xml:space="preserve">Commercial Sector .........................           </t>
    </r>
    <r>
      <rPr>
        <b/>
        <sz val="6"/>
        <rFont val="Arial"/>
        <family val="2"/>
      </rPr>
      <t xml:space="preserve">322          330           392
</t>
    </r>
    <r>
      <rPr>
        <sz val="6"/>
        <rFont val="Arial"/>
        <family val="2"/>
      </rPr>
      <t xml:space="preserve">Industrial Sector ..............................           </t>
    </r>
    <r>
      <rPr>
        <b/>
        <sz val="6"/>
        <rFont val="Arial"/>
        <family val="2"/>
      </rPr>
      <t xml:space="preserve">239          256           275
</t>
    </r>
    <r>
      <rPr>
        <sz val="6"/>
        <rFont val="Arial"/>
        <family val="2"/>
      </rPr>
      <t xml:space="preserve">Transportation Sector ......................              </t>
    </r>
    <r>
      <rPr>
        <b/>
        <sz val="6"/>
        <rFont val="Arial"/>
        <family val="2"/>
      </rPr>
      <t xml:space="preserve">2               2               2
</t>
    </r>
    <r>
      <rPr>
        <sz val="6"/>
        <rFont val="Arial"/>
        <family val="2"/>
      </rPr>
      <t xml:space="preserve">Direct Use (d) .....................................             </t>
    </r>
    <r>
      <rPr>
        <b/>
        <sz val="6"/>
        <rFont val="Arial"/>
        <family val="2"/>
      </rPr>
      <t xml:space="preserve">34            33             36
</t>
    </r>
    <r>
      <rPr>
        <sz val="6"/>
        <rFont val="Arial"/>
        <family val="2"/>
      </rPr>
      <t xml:space="preserve">Total Consumption  ............................           </t>
    </r>
    <r>
      <rPr>
        <b/>
        <sz val="6"/>
        <rFont val="Arial"/>
        <family val="2"/>
      </rPr>
      <t xml:space="preserve">953          939       1,161
</t>
    </r>
    <r>
      <rPr>
        <sz val="6"/>
        <rFont val="Arial"/>
        <family val="2"/>
      </rPr>
      <t xml:space="preserve">Average residential electricity
</t>
    </r>
    <r>
      <rPr>
        <sz val="6"/>
        <rFont val="Arial"/>
        <family val="2"/>
      </rPr>
      <t xml:space="preserve">usage per customer (kWh) .................       </t>
    </r>
    <r>
      <rPr>
        <b/>
        <sz val="6"/>
        <rFont val="Arial"/>
        <family val="2"/>
      </rPr>
      <t xml:space="preserve">2,530       2,268       3,243
</t>
    </r>
    <r>
      <rPr>
        <b/>
        <sz val="6"/>
        <rFont val="Arial"/>
        <family val="2"/>
      </rPr>
      <t xml:space="preserve">End-of-period Fuel Inventories Held by Electric Power Sector
</t>
    </r>
    <r>
      <rPr>
        <sz val="6"/>
        <rFont val="Arial"/>
        <family val="2"/>
      </rPr>
      <t xml:space="preserve">Coal (mmst) ........................................       </t>
    </r>
    <r>
      <rPr>
        <b/>
        <sz val="6"/>
        <rFont val="Arial"/>
        <family val="2"/>
      </rPr>
      <t xml:space="preserve">109.0       127.7       116.6
</t>
    </r>
    <r>
      <rPr>
        <sz val="6"/>
        <rFont val="Arial"/>
        <family val="2"/>
      </rPr>
      <t xml:space="preserve">Residual Fuel (mmb) ..........................            </t>
    </r>
    <r>
      <rPr>
        <b/>
        <sz val="6"/>
        <rFont val="Arial"/>
        <family val="2"/>
      </rPr>
      <t xml:space="preserve">6.1           6.2           6.4
</t>
    </r>
    <r>
      <rPr>
        <sz val="6"/>
        <rFont val="Arial"/>
        <family val="2"/>
      </rPr>
      <t xml:space="preserve">Distillate Fuel (mmb) ..........................          </t>
    </r>
    <r>
      <rPr>
        <b/>
        <sz val="6"/>
        <rFont val="Arial"/>
        <family val="2"/>
      </rPr>
      <t xml:space="preserve">17.0         16.9         16.1
</t>
    </r>
    <r>
      <rPr>
        <b/>
        <sz val="6"/>
        <rFont val="Arial"/>
        <family val="2"/>
      </rPr>
      <t xml:space="preserve">Prices
</t>
    </r>
    <r>
      <rPr>
        <b/>
        <sz val="6"/>
        <rFont val="Arial"/>
        <family val="2"/>
      </rPr>
      <t xml:space="preserve">Power Generation Fuel Costs (dollars per million Btu)
</t>
    </r>
    <r>
      <rPr>
        <sz val="6"/>
        <rFont val="Arial"/>
        <family val="2"/>
      </rPr>
      <t xml:space="preserve">Coal .................................................          </t>
    </r>
    <r>
      <rPr>
        <b/>
        <sz val="6"/>
        <rFont val="Arial"/>
        <family val="2"/>
      </rPr>
      <t xml:space="preserve">2.57         2.49         2.51
</t>
    </r>
    <r>
      <rPr>
        <sz val="6"/>
        <rFont val="Arial"/>
        <family val="2"/>
      </rPr>
      <t xml:space="preserve">Natural Gas .....................................          </t>
    </r>
    <r>
      <rPr>
        <b/>
        <sz val="6"/>
        <rFont val="Arial"/>
        <family val="2"/>
      </rPr>
      <t xml:space="preserve">4.98         2.60         2.92
</t>
    </r>
    <r>
      <rPr>
        <sz val="6"/>
        <rFont val="Arial"/>
        <family val="2"/>
      </rPr>
      <t xml:space="preserve">Residual Fuel Oil .............................        </t>
    </r>
    <r>
      <rPr>
        <b/>
        <sz val="6"/>
        <rFont val="Arial"/>
        <family val="2"/>
      </rPr>
      <t xml:space="preserve">19.23       17.88       19.17
</t>
    </r>
    <r>
      <rPr>
        <sz val="6"/>
        <rFont val="Arial"/>
        <family val="2"/>
      </rPr>
      <t xml:space="preserve">Distillate Fuel Oil .............................        </t>
    </r>
    <r>
      <rPr>
        <b/>
        <sz val="6"/>
        <rFont val="Arial"/>
        <family val="2"/>
      </rPr>
      <t xml:space="preserve">22.84       19.91       22.08
</t>
    </r>
    <r>
      <rPr>
        <b/>
        <sz val="6"/>
        <rFont val="Arial"/>
        <family val="2"/>
      </rPr>
      <t xml:space="preserve">Prices to Ultimate Customers (cents per kilowatthour)
</t>
    </r>
    <r>
      <rPr>
        <sz val="6"/>
        <rFont val="Arial"/>
        <family val="2"/>
      </rPr>
      <t xml:space="preserve">Residential Sector ...........................        </t>
    </r>
    <r>
      <rPr>
        <b/>
        <sz val="6"/>
        <rFont val="Arial"/>
        <family val="2"/>
      </rPr>
      <t xml:space="preserve">15.77       16.12       16.02
</t>
    </r>
    <r>
      <rPr>
        <sz val="6"/>
        <rFont val="Arial"/>
        <family val="2"/>
      </rPr>
      <t xml:space="preserve">Commercial Sector .........................        </t>
    </r>
    <r>
      <rPr>
        <b/>
        <sz val="6"/>
        <rFont val="Arial"/>
        <family val="2"/>
      </rPr>
      <t xml:space="preserve">12.64       12.45       13.18
</t>
    </r>
    <r>
      <rPr>
        <sz val="6"/>
        <rFont val="Arial"/>
        <family val="2"/>
      </rPr>
      <t xml:space="preserve">Industrial Sector ..............................          </t>
    </r>
    <r>
      <rPr>
        <b/>
        <sz val="6"/>
        <rFont val="Arial"/>
        <family val="2"/>
      </rPr>
      <t xml:space="preserve">8.06         7.74         8.55
</t>
    </r>
    <r>
      <rPr>
        <b/>
        <sz val="6"/>
        <rFont val="Arial"/>
        <family val="2"/>
      </rPr>
      <t xml:space="preserve">Wholesale Electricity Prices (dollars per megawatthour)
</t>
    </r>
    <r>
      <rPr>
        <sz val="6"/>
        <rFont val="Arial"/>
        <family val="2"/>
      </rPr>
      <t xml:space="preserve">ERCOT North hub ...........................        </t>
    </r>
    <r>
      <rPr>
        <b/>
        <sz val="6"/>
        <rFont val="Arial"/>
        <family val="2"/>
      </rPr>
      <t xml:space="preserve">28.05       57.27     188.81
</t>
    </r>
    <r>
      <rPr>
        <sz val="6"/>
        <rFont val="Arial"/>
        <family val="2"/>
      </rPr>
      <t xml:space="preserve">CAISO SP15 zone ..........................        </t>
    </r>
    <r>
      <rPr>
        <b/>
        <sz val="6"/>
        <rFont val="Arial"/>
        <family val="2"/>
      </rPr>
      <t xml:space="preserve">92.54       30.00       67.59
</t>
    </r>
    <r>
      <rPr>
        <sz val="6"/>
        <rFont val="Arial"/>
        <family val="2"/>
      </rPr>
      <t xml:space="preserve">ISO-NE Internal hub ........................        </t>
    </r>
    <r>
      <rPr>
        <b/>
        <sz val="6"/>
        <rFont val="Arial"/>
        <family val="2"/>
      </rPr>
      <t xml:space="preserve">52.63       32.55       40.41
</t>
    </r>
    <r>
      <rPr>
        <sz val="6"/>
        <rFont val="Arial"/>
        <family val="2"/>
      </rPr>
      <t xml:space="preserve">NYISO Hudson Valley zone ............        </t>
    </r>
    <r>
      <rPr>
        <b/>
        <sz val="6"/>
        <rFont val="Arial"/>
        <family val="2"/>
      </rPr>
      <t xml:space="preserve">44.65       31.38       39.45
</t>
    </r>
    <r>
      <rPr>
        <sz val="6"/>
        <rFont val="Arial"/>
        <family val="2"/>
      </rPr>
      <t xml:space="preserve">PJM Western hub ...........................        </t>
    </r>
    <r>
      <rPr>
        <b/>
        <sz val="6"/>
        <rFont val="Arial"/>
        <family val="2"/>
      </rPr>
      <t xml:space="preserve">36.49       35.41       43.27
</t>
    </r>
    <r>
      <rPr>
        <sz val="6"/>
        <rFont val="Arial"/>
        <family val="2"/>
      </rPr>
      <t xml:space="preserve">Midcontinent ISO Illinois hub ...........        </t>
    </r>
    <r>
      <rPr>
        <b/>
        <sz val="6"/>
        <rFont val="Arial"/>
        <family val="2"/>
      </rPr>
      <t xml:space="preserve">31.39       32.13       40.60
</t>
    </r>
    <r>
      <rPr>
        <sz val="6"/>
        <rFont val="Arial"/>
        <family val="2"/>
      </rPr>
      <t xml:space="preserve">SPP ISO South hub ........................        </t>
    </r>
    <r>
      <rPr>
        <b/>
        <sz val="6"/>
        <rFont val="Arial"/>
        <family val="2"/>
      </rPr>
      <t xml:space="preserve">28.96       34.56       46.96
</t>
    </r>
    <r>
      <rPr>
        <sz val="6"/>
        <rFont val="Arial"/>
        <family val="2"/>
      </rPr>
      <t xml:space="preserve">SERC index, Into Southern .............        </t>
    </r>
    <r>
      <rPr>
        <b/>
        <sz val="6"/>
        <rFont val="Arial"/>
        <family val="2"/>
      </rPr>
      <t xml:space="preserve">30.53       31.66       36.45
</t>
    </r>
    <r>
      <rPr>
        <sz val="6"/>
        <rFont val="Arial"/>
        <family val="2"/>
      </rPr>
      <t xml:space="preserve">FRCC index, Florida Reliability .......        </t>
    </r>
    <r>
      <rPr>
        <b/>
        <sz val="6"/>
        <rFont val="Arial"/>
        <family val="2"/>
      </rPr>
      <t xml:space="preserve">30.31       33.06       36.79
</t>
    </r>
    <r>
      <rPr>
        <sz val="6"/>
        <rFont val="Arial"/>
        <family val="2"/>
      </rPr>
      <t xml:space="preserve">Northwest index, Mid-Columbia ......      </t>
    </r>
    <r>
      <rPr>
        <b/>
        <sz val="6"/>
        <rFont val="Arial"/>
        <family val="2"/>
      </rPr>
      <t xml:space="preserve">105.99       58.61       82.36
</t>
    </r>
    <r>
      <rPr>
        <sz val="6"/>
        <rFont val="Arial"/>
        <family val="2"/>
      </rPr>
      <t xml:space="preserve">Southwest index, Palo Verde ..........        </t>
    </r>
    <r>
      <rPr>
        <b/>
        <sz val="6"/>
        <rFont val="Arial"/>
        <family val="2"/>
      </rPr>
      <t>84.19       31.60       71.95</t>
    </r>
  </si>
  <si>
    <r>
      <rPr>
        <b/>
        <sz val="6"/>
        <rFont val="Arial"/>
        <family val="2"/>
      </rPr>
      <t>Q4</t>
    </r>
  </si>
  <si>
    <r>
      <rPr>
        <b/>
        <sz val="6"/>
        <rFont val="Arial"/>
        <family val="2"/>
      </rPr>
      <t>Q3</t>
    </r>
  </si>
  <si>
    <r>
      <rPr>
        <b/>
        <sz val="6"/>
        <rFont val="Arial"/>
        <family val="2"/>
      </rPr>
      <t>Q2</t>
    </r>
  </si>
  <si>
    <r>
      <rPr>
        <b/>
        <sz val="6"/>
        <rFont val="Arial"/>
        <family val="2"/>
      </rPr>
      <t>Q1</t>
    </r>
  </si>
  <si>
    <r>
      <rPr>
        <b/>
        <sz val="6"/>
        <rFont val="Arial"/>
        <family val="2"/>
      </rPr>
      <t>Year</t>
    </r>
  </si>
  <si>
    <r>
      <rPr>
        <b/>
        <sz val="7.5"/>
        <rFont val="Arial"/>
        <family val="2"/>
      </rPr>
      <t xml:space="preserve">Table 7a.  U.S. Electricity Industry Overview
</t>
    </r>
    <r>
      <rPr>
        <sz val="7.5"/>
        <rFont val="Arial"/>
        <family val="2"/>
      </rPr>
      <t>U.S. Energy Information Administration  |  Short-Term Energy Outlook - March 2024</t>
    </r>
  </si>
  <si>
    <t>https://www.eia.gov/outlooks/steo/tables/pdf/7atab.pdf</t>
  </si>
  <si>
    <t>Short-Term Energy Outlook</t>
  </si>
  <si>
    <t>Table 7</t>
  </si>
  <si>
    <t>March 2024</t>
  </si>
  <si>
    <t>2024USD</t>
  </si>
  <si>
    <t>2012 USD/2023 USD</t>
  </si>
  <si>
    <t>2012USD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</si>
</sst>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
    <numFmt numFmtId="167" formatCode="_(* #,##0_);_(* \(#,##0\);_(* &quot;-&quot;??_);_(@_)"/>
    <numFmt numFmtId="168" formatCode="0.0"/>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b/>
      <sz val="9"/>
      <color theme="1"/>
      <name val="Calibri"/>
      <family val="2"/>
      <scheme val="minor"/>
    </font>
    <font>
      <sz val="10"/>
      <color rgb="FF000000"/>
      <name val="Times New Roman"/>
      <family val="1"/>
    </font>
    <font>
      <sz val="6"/>
      <name val="Arial"/>
      <family val="2"/>
    </font>
    <font>
      <b/>
      <sz val="6"/>
      <name val="Arial"/>
      <family val="2"/>
    </font>
    <font>
      <i/>
      <sz val="6"/>
      <color rgb="FF000000"/>
      <name val="Arial"/>
      <family val="2"/>
    </font>
    <font>
      <b/>
      <sz val="6"/>
      <color rgb="FF000000"/>
      <name val="Arial"/>
      <family val="2"/>
    </font>
    <font>
      <b/>
      <sz val="7.5"/>
      <name val="Arial"/>
      <family val="2"/>
    </font>
    <font>
      <sz val="7.5"/>
      <name val="Arial"/>
      <family val="2"/>
    </font>
    <font>
      <b/>
      <sz val="10"/>
      <color rgb="FF000000"/>
      <name val="Times New Roman"/>
      <family val="1"/>
    </font>
  </fonts>
  <fills count="3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
      <patternFill patternType="solid">
        <fgColor theme="9"/>
        <bgColor indexed="64"/>
      </patternFill>
    </fill>
  </fills>
  <borders count="2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2" fillId="0" borderId="10" applyNumberFormat="0" applyProtection="0">
      <alignment wrapText="1"/>
    </xf>
    <xf numFmtId="0" fontId="53" fillId="0" borderId="0"/>
  </cellStyleXfs>
  <cellXfs count="271">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167" fontId="49" fillId="3" borderId="0" xfId="10" applyNumberFormat="1" applyFont="1" applyFill="1"/>
    <xf numFmtId="0" fontId="53" fillId="0" borderId="0" xfId="43" applyAlignment="1">
      <alignment horizontal="left" vertical="top"/>
    </xf>
    <xf numFmtId="0" fontId="53" fillId="0" borderId="0" xfId="43" applyAlignment="1">
      <alignment horizontal="left" wrapText="1"/>
    </xf>
    <xf numFmtId="2" fontId="56" fillId="0" borderId="11" xfId="43" applyNumberFormat="1" applyFont="1" applyBorder="1" applyAlignment="1">
      <alignment horizontal="right" vertical="top" shrinkToFit="1"/>
    </xf>
    <xf numFmtId="2" fontId="56" fillId="0" borderId="13" xfId="43" applyNumberFormat="1" applyFont="1" applyBorder="1" applyAlignment="1">
      <alignment horizontal="right" vertical="top" shrinkToFit="1"/>
    </xf>
    <xf numFmtId="2" fontId="57" fillId="0" borderId="11" xfId="43" applyNumberFormat="1" applyFont="1" applyBorder="1" applyAlignment="1">
      <alignment horizontal="right" vertical="top" shrinkToFit="1"/>
    </xf>
    <xf numFmtId="2" fontId="56" fillId="0" borderId="0" xfId="43" applyNumberFormat="1" applyFont="1" applyAlignment="1">
      <alignment horizontal="right" vertical="top" shrinkToFit="1"/>
    </xf>
    <xf numFmtId="2" fontId="57" fillId="0" borderId="14" xfId="43" applyNumberFormat="1" applyFont="1" applyBorder="1" applyAlignment="1">
      <alignment horizontal="right" vertical="top" shrinkToFit="1"/>
    </xf>
    <xf numFmtId="2" fontId="56" fillId="0" borderId="15" xfId="43" applyNumberFormat="1" applyFont="1" applyBorder="1" applyAlignment="1">
      <alignment horizontal="right" vertical="top" shrinkToFit="1"/>
    </xf>
    <xf numFmtId="2" fontId="57" fillId="0" borderId="0" xfId="43" applyNumberFormat="1" applyFont="1" applyAlignment="1">
      <alignment horizontal="right" vertical="top" shrinkToFit="1"/>
    </xf>
    <xf numFmtId="0" fontId="53" fillId="0" borderId="0" xfId="43" applyAlignment="1">
      <alignment horizontal="left" vertical="center" wrapText="1"/>
    </xf>
    <xf numFmtId="2" fontId="56" fillId="0" borderId="0" xfId="43" applyNumberFormat="1" applyFont="1" applyAlignment="1">
      <alignment horizontal="right" vertical="center" shrinkToFit="1"/>
    </xf>
    <xf numFmtId="2" fontId="57" fillId="0" borderId="14" xfId="43" applyNumberFormat="1" applyFont="1" applyBorder="1" applyAlignment="1">
      <alignment horizontal="right" vertical="center" shrinkToFit="1"/>
    </xf>
    <xf numFmtId="2" fontId="56" fillId="0" borderId="15" xfId="43" applyNumberFormat="1" applyFont="1" applyBorder="1" applyAlignment="1">
      <alignment horizontal="right" vertical="center" shrinkToFit="1"/>
    </xf>
    <xf numFmtId="2" fontId="57" fillId="0" borderId="0" xfId="43" applyNumberFormat="1" applyFont="1" applyAlignment="1">
      <alignment horizontal="right" vertical="center" shrinkToFit="1"/>
    </xf>
    <xf numFmtId="168" fontId="56" fillId="0" borderId="0" xfId="43" applyNumberFormat="1" applyFont="1" applyAlignment="1">
      <alignment horizontal="right" vertical="top" shrinkToFit="1"/>
    </xf>
    <xf numFmtId="168" fontId="57" fillId="0" borderId="14" xfId="43" applyNumberFormat="1" applyFont="1" applyBorder="1" applyAlignment="1">
      <alignment horizontal="right" vertical="top" shrinkToFit="1"/>
    </xf>
    <xf numFmtId="168" fontId="56" fillId="0" borderId="15" xfId="43" applyNumberFormat="1" applyFont="1" applyBorder="1" applyAlignment="1">
      <alignment horizontal="right" vertical="top" shrinkToFit="1"/>
    </xf>
    <xf numFmtId="168" fontId="57" fillId="0" borderId="0" xfId="43" applyNumberFormat="1" applyFont="1" applyAlignment="1">
      <alignment horizontal="right" vertical="top" shrinkToFit="1"/>
    </xf>
    <xf numFmtId="168" fontId="56" fillId="0" borderId="0" xfId="43" applyNumberFormat="1" applyFont="1" applyAlignment="1">
      <alignment horizontal="right" vertical="center" shrinkToFit="1"/>
    </xf>
    <xf numFmtId="168" fontId="57" fillId="0" borderId="14" xfId="43" applyNumberFormat="1" applyFont="1" applyBorder="1" applyAlignment="1">
      <alignment horizontal="right" vertical="center" shrinkToFit="1"/>
    </xf>
    <xf numFmtId="168" fontId="56" fillId="0" borderId="15" xfId="43" applyNumberFormat="1" applyFont="1" applyBorder="1" applyAlignment="1">
      <alignment horizontal="right" vertical="center" shrinkToFit="1"/>
    </xf>
    <xf numFmtId="168" fontId="57" fillId="0" borderId="0" xfId="43" applyNumberFormat="1" applyFont="1" applyAlignment="1">
      <alignment horizontal="right" vertical="center" shrinkToFit="1"/>
    </xf>
    <xf numFmtId="3" fontId="56" fillId="0" borderId="0" xfId="43" applyNumberFormat="1" applyFont="1" applyAlignment="1">
      <alignment horizontal="right" vertical="top" shrinkToFit="1"/>
    </xf>
    <xf numFmtId="3" fontId="57" fillId="0" borderId="14" xfId="43" applyNumberFormat="1" applyFont="1" applyBorder="1" applyAlignment="1">
      <alignment horizontal="right" vertical="top" shrinkToFit="1"/>
    </xf>
    <xf numFmtId="3" fontId="56" fillId="0" borderId="15" xfId="43" applyNumberFormat="1" applyFont="1" applyBorder="1" applyAlignment="1">
      <alignment horizontal="right" vertical="top" shrinkToFit="1"/>
    </xf>
    <xf numFmtId="3" fontId="57" fillId="0" borderId="0" xfId="43" applyNumberFormat="1" applyFont="1" applyAlignment="1">
      <alignment horizontal="right" vertical="top" shrinkToFit="1"/>
    </xf>
    <xf numFmtId="1" fontId="56" fillId="0" borderId="15" xfId="43" applyNumberFormat="1" applyFont="1" applyBorder="1" applyAlignment="1">
      <alignment horizontal="right" vertical="top" shrinkToFit="1"/>
    </xf>
    <xf numFmtId="1" fontId="56" fillId="0" borderId="0" xfId="43" applyNumberFormat="1" applyFont="1" applyAlignment="1">
      <alignment horizontal="right" vertical="top" shrinkToFit="1"/>
    </xf>
    <xf numFmtId="1" fontId="57" fillId="0" borderId="0" xfId="43" applyNumberFormat="1" applyFont="1" applyAlignment="1">
      <alignment horizontal="right" vertical="top" shrinkToFit="1"/>
    </xf>
    <xf numFmtId="1" fontId="57" fillId="0" borderId="14" xfId="43" applyNumberFormat="1" applyFont="1" applyBorder="1" applyAlignment="1">
      <alignment horizontal="right" vertical="top" shrinkToFit="1"/>
    </xf>
    <xf numFmtId="3" fontId="56" fillId="0" borderId="0" xfId="43" applyNumberFormat="1" applyFont="1" applyAlignment="1">
      <alignment horizontal="right" vertical="center" shrinkToFit="1"/>
    </xf>
    <xf numFmtId="3" fontId="57" fillId="0" borderId="14" xfId="43" applyNumberFormat="1" applyFont="1" applyBorder="1" applyAlignment="1">
      <alignment horizontal="right" vertical="center" shrinkToFit="1"/>
    </xf>
    <xf numFmtId="1" fontId="56" fillId="0" borderId="15" xfId="43" applyNumberFormat="1" applyFont="1" applyBorder="1" applyAlignment="1">
      <alignment horizontal="right" vertical="center" shrinkToFit="1"/>
    </xf>
    <xf numFmtId="1" fontId="56" fillId="0" borderId="0" xfId="43" applyNumberFormat="1" applyFont="1" applyAlignment="1">
      <alignment horizontal="right" vertical="center" shrinkToFit="1"/>
    </xf>
    <xf numFmtId="1" fontId="57" fillId="0" borderId="0" xfId="43" applyNumberFormat="1" applyFont="1" applyAlignment="1">
      <alignment horizontal="right" vertical="center" shrinkToFit="1"/>
    </xf>
    <xf numFmtId="3" fontId="56" fillId="0" borderId="16" xfId="43" applyNumberFormat="1" applyFont="1" applyBorder="1" applyAlignment="1">
      <alignment horizontal="right" vertical="center" shrinkToFit="1"/>
    </xf>
    <xf numFmtId="3" fontId="57" fillId="0" borderId="17" xfId="43" applyNumberFormat="1" applyFont="1" applyBorder="1" applyAlignment="1">
      <alignment horizontal="right" vertical="center" shrinkToFit="1"/>
    </xf>
    <xf numFmtId="3" fontId="56" fillId="0" borderId="18" xfId="43" applyNumberFormat="1" applyFont="1" applyBorder="1" applyAlignment="1">
      <alignment horizontal="right" vertical="center" shrinkToFit="1"/>
    </xf>
    <xf numFmtId="1" fontId="57" fillId="0" borderId="16" xfId="43" applyNumberFormat="1" applyFont="1" applyBorder="1" applyAlignment="1">
      <alignment horizontal="right" vertical="center" shrinkToFit="1"/>
    </xf>
    <xf numFmtId="1" fontId="57" fillId="0" borderId="19" xfId="43" applyNumberFormat="1" applyFont="1" applyBorder="1" applyAlignment="1">
      <alignment horizontal="left" vertical="top" indent="1" shrinkToFit="1"/>
    </xf>
    <xf numFmtId="1" fontId="57" fillId="0" borderId="20" xfId="43" applyNumberFormat="1" applyFont="1" applyBorder="1" applyAlignment="1">
      <alignment horizontal="left" vertical="top" indent="1" shrinkToFit="1"/>
    </xf>
    <xf numFmtId="0" fontId="55" fillId="0" borderId="20" xfId="43" applyFont="1" applyBorder="1" applyAlignment="1">
      <alignment horizontal="left" vertical="top" wrapText="1" indent="1"/>
    </xf>
    <xf numFmtId="49" fontId="0" fillId="0" borderId="0" xfId="0" applyNumberFormat="1" applyAlignment="1">
      <alignment horizontal="left"/>
    </xf>
    <xf numFmtId="2" fontId="57" fillId="30" borderId="14" xfId="43" applyNumberFormat="1" applyFont="1" applyFill="1" applyBorder="1" applyAlignment="1">
      <alignment horizontal="right" vertical="top" shrinkToFit="1"/>
    </xf>
    <xf numFmtId="2" fontId="56" fillId="30" borderId="0" xfId="43" applyNumberFormat="1" applyFont="1" applyFill="1" applyAlignment="1">
      <alignment horizontal="right" vertical="top" shrinkToFit="1"/>
    </xf>
    <xf numFmtId="2" fontId="57" fillId="30" borderId="12" xfId="43" applyNumberFormat="1" applyFont="1" applyFill="1" applyBorder="1" applyAlignment="1">
      <alignment horizontal="right" vertical="top" shrinkToFit="1"/>
    </xf>
    <xf numFmtId="2" fontId="56" fillId="30" borderId="11" xfId="43" applyNumberFormat="1" applyFont="1" applyFill="1" applyBorder="1" applyAlignment="1">
      <alignment horizontal="right" vertical="top" shrinkToFit="1"/>
    </xf>
    <xf numFmtId="0" fontId="53" fillId="0" borderId="0" xfId="43" applyAlignment="1">
      <alignment vertical="top" wrapText="1"/>
    </xf>
    <xf numFmtId="2" fontId="53" fillId="0" borderId="0" xfId="43" applyNumberFormat="1" applyAlignment="1">
      <alignment horizontal="left" vertical="top"/>
    </xf>
    <xf numFmtId="0" fontId="60" fillId="3" borderId="0" xfId="43" applyFont="1" applyFill="1" applyAlignment="1">
      <alignment vertical="top" wrapText="1"/>
    </xf>
    <xf numFmtId="2" fontId="60" fillId="3" borderId="0" xfId="43" applyNumberFormat="1" applyFont="1" applyFill="1" applyAlignment="1">
      <alignment horizontal="left" vertical="top"/>
    </xf>
    <xf numFmtId="2" fontId="0" fillId="3" borderId="0" xfId="10" applyNumberFormat="1" applyFont="1" applyFill="1"/>
    <xf numFmtId="0" fontId="53" fillId="0" borderId="16" xfId="43" applyBorder="1" applyAlignment="1">
      <alignment horizontal="left" vertical="top" wrapText="1"/>
    </xf>
    <xf numFmtId="0" fontId="53" fillId="0" borderId="0" xfId="43" applyAlignment="1">
      <alignment horizontal="left" vertical="top" wrapText="1"/>
    </xf>
    <xf numFmtId="0" fontId="53" fillId="0" borderId="11" xfId="43" applyBorder="1" applyAlignment="1">
      <alignment horizontal="left" vertical="top" wrapText="1"/>
    </xf>
    <xf numFmtId="0" fontId="53" fillId="0" borderId="18" xfId="43" applyBorder="1" applyAlignment="1">
      <alignment horizontal="left" vertical="center" wrapText="1"/>
    </xf>
    <xf numFmtId="0" fontId="53" fillId="0" borderId="13" xfId="43" applyBorder="1" applyAlignment="1">
      <alignment horizontal="left" vertical="center" wrapText="1"/>
    </xf>
    <xf numFmtId="1" fontId="57" fillId="0" borderId="19" xfId="43" applyNumberFormat="1" applyFont="1" applyBorder="1" applyAlignment="1">
      <alignment horizontal="center" vertical="top" shrinkToFit="1"/>
    </xf>
    <xf numFmtId="1" fontId="57" fillId="0" borderId="21" xfId="43" applyNumberFormat="1" applyFont="1" applyBorder="1" applyAlignment="1">
      <alignment horizontal="center" vertical="top" shrinkToFit="1"/>
    </xf>
    <xf numFmtId="1" fontId="57" fillId="0" borderId="22" xfId="43" applyNumberFormat="1" applyFont="1" applyBorder="1" applyAlignment="1">
      <alignment horizontal="center" vertical="top" shrinkToFit="1"/>
    </xf>
    <xf numFmtId="0" fontId="55" fillId="0" borderId="19" xfId="43" applyFont="1" applyBorder="1" applyAlignment="1">
      <alignment horizontal="center" vertical="top" wrapText="1"/>
    </xf>
    <xf numFmtId="0" fontId="55" fillId="0" borderId="21" xfId="43" applyFont="1" applyBorder="1" applyAlignment="1">
      <alignment horizontal="center" vertical="top"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5"/>
  <sheetViews>
    <sheetView topLeftCell="A53" workbookViewId="0">
      <selection activeCell="A69" sqref="A69"/>
    </sheetView>
  </sheetViews>
  <sheetFormatPr defaultRowHeight="14.75"/>
  <cols>
    <col min="2" max="2" width="70.1328125" customWidth="1"/>
    <col min="3" max="3" width="10.7265625" bestFit="1" customWidth="1"/>
    <col min="13" max="14" width="8.7265625" style="163"/>
  </cols>
  <sheetData>
    <row r="1" spans="1:13">
      <c r="A1" s="1" t="s">
        <v>0</v>
      </c>
      <c r="B1" s="85" t="s">
        <v>521</v>
      </c>
      <c r="C1" s="86">
        <v>45379</v>
      </c>
      <c r="D1" s="87"/>
      <c r="E1" s="87"/>
      <c r="F1" s="87"/>
      <c r="G1" s="87"/>
      <c r="H1" s="87"/>
      <c r="I1" s="87"/>
      <c r="J1" s="87"/>
      <c r="K1" s="85" t="s">
        <v>533</v>
      </c>
      <c r="L1" s="85" t="s">
        <v>535</v>
      </c>
      <c r="M1" s="163" t="s">
        <v>1053</v>
      </c>
    </row>
    <row r="2" spans="1:13">
      <c r="A2" s="1" t="s">
        <v>1</v>
      </c>
      <c r="B2" s="87" t="str">
        <f>LOOKUP(B1,K1:L50,L1:L50)</f>
        <v>IL</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236" t="s">
        <v>1072</v>
      </c>
      <c r="E22" s="87" t="s">
        <v>592</v>
      </c>
      <c r="K22" s="85" t="s">
        <v>500</v>
      </c>
      <c r="L22" s="85" t="s">
        <v>556</v>
      </c>
      <c r="M22" s="163" t="s">
        <v>1053</v>
      </c>
    </row>
    <row r="23" spans="2:13">
      <c r="B23" t="s">
        <v>1070</v>
      </c>
      <c r="E23" s="87">
        <v>2016</v>
      </c>
      <c r="K23" s="85" t="s">
        <v>499</v>
      </c>
      <c r="L23" s="85" t="s">
        <v>557</v>
      </c>
      <c r="M23" s="163" t="s">
        <v>1053</v>
      </c>
    </row>
    <row r="24" spans="2:13">
      <c r="B24" s="4" t="s">
        <v>1069</v>
      </c>
      <c r="E24" s="87" t="s">
        <v>593</v>
      </c>
      <c r="K24" s="85" t="s">
        <v>498</v>
      </c>
      <c r="L24" s="85" t="s">
        <v>558</v>
      </c>
      <c r="M24" s="163" t="s">
        <v>1053</v>
      </c>
    </row>
    <row r="25" spans="2:13">
      <c r="B25" t="s">
        <v>1071</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t="s">
        <v>119</v>
      </c>
      <c r="K43" s="85" t="s">
        <v>491</v>
      </c>
      <c r="L43" s="85" t="s">
        <v>577</v>
      </c>
      <c r="M43" s="163" t="s">
        <v>1053</v>
      </c>
    </row>
    <row r="44" spans="1:13">
      <c r="A44" t="s">
        <v>120</v>
      </c>
      <c r="K44" s="85" t="s">
        <v>490</v>
      </c>
      <c r="L44" s="85" t="s">
        <v>578</v>
      </c>
      <c r="M44" s="163" t="s">
        <v>1053</v>
      </c>
    </row>
    <row r="45" spans="1:13">
      <c r="A45" t="s">
        <v>121</v>
      </c>
      <c r="K45" s="85" t="s">
        <v>489</v>
      </c>
      <c r="L45" s="85" t="s">
        <v>579</v>
      </c>
      <c r="M45" s="163" t="s">
        <v>1053</v>
      </c>
    </row>
    <row r="46" spans="1:13">
      <c r="A46" t="s">
        <v>122</v>
      </c>
      <c r="K46" s="85" t="s">
        <v>488</v>
      </c>
      <c r="L46" s="85" t="s">
        <v>580</v>
      </c>
      <c r="M46" s="163" t="s">
        <v>1053</v>
      </c>
    </row>
    <row r="47" spans="1:13">
      <c r="A47" t="s">
        <v>123</v>
      </c>
      <c r="K47" s="85" t="s">
        <v>487</v>
      </c>
      <c r="L47" s="85" t="s">
        <v>581</v>
      </c>
      <c r="M47" s="163" t="s">
        <v>1053</v>
      </c>
    </row>
    <row r="48" spans="1:13">
      <c r="K48" s="85" t="s">
        <v>486</v>
      </c>
      <c r="L48" s="85" t="s">
        <v>582</v>
      </c>
      <c r="M48" s="163" t="s">
        <v>1053</v>
      </c>
    </row>
    <row r="49" spans="1:13">
      <c r="A49" t="s">
        <v>124</v>
      </c>
      <c r="K49" s="85" t="s">
        <v>485</v>
      </c>
      <c r="L49" s="85" t="s">
        <v>583</v>
      </c>
      <c r="M49" s="163" t="s">
        <v>1053</v>
      </c>
    </row>
    <row r="50" spans="1:13">
      <c r="A50" t="s">
        <v>125</v>
      </c>
      <c r="K50" s="85" t="s">
        <v>484</v>
      </c>
      <c r="L50" s="85" t="s">
        <v>584</v>
      </c>
      <c r="M50" s="163" t="s">
        <v>1053</v>
      </c>
    </row>
    <row r="52" spans="1:13">
      <c r="A52" t="s">
        <v>116</v>
      </c>
    </row>
    <row r="53" spans="1:13">
      <c r="A53" t="s">
        <v>117</v>
      </c>
    </row>
    <row r="54" spans="1:13">
      <c r="A54" t="s">
        <v>118</v>
      </c>
    </row>
    <row r="56" spans="1:13">
      <c r="A56" t="s">
        <v>134</v>
      </c>
    </row>
    <row r="57" spans="1:13">
      <c r="A57" t="s">
        <v>127</v>
      </c>
    </row>
    <row r="58" spans="1:13">
      <c r="A58" t="s">
        <v>126</v>
      </c>
    </row>
    <row r="60" spans="1:13">
      <c r="A60" s="1" t="s">
        <v>269</v>
      </c>
    </row>
    <row r="61" spans="1:13">
      <c r="A61" t="s">
        <v>270</v>
      </c>
    </row>
    <row r="62" spans="1:13">
      <c r="A62" t="s">
        <v>274</v>
      </c>
    </row>
    <row r="63" spans="1:13">
      <c r="A63" t="s">
        <v>271</v>
      </c>
    </row>
    <row r="65" spans="1:2">
      <c r="A65" s="1" t="s">
        <v>276</v>
      </c>
    </row>
    <row r="66" spans="1:2">
      <c r="A66" s="10">
        <v>2.931E-7</v>
      </c>
      <c r="B66" t="s">
        <v>275</v>
      </c>
    </row>
    <row r="67" spans="1:2">
      <c r="A67" s="11">
        <v>0.88711067149387013</v>
      </c>
      <c r="B67" t="s">
        <v>342</v>
      </c>
    </row>
    <row r="68" spans="1:2">
      <c r="A68" s="11">
        <v>0.84730412960844359</v>
      </c>
      <c r="B68" t="s">
        <v>341</v>
      </c>
    </row>
    <row r="69" spans="1:2">
      <c r="A69">
        <v>0.75350342301658668</v>
      </c>
      <c r="B69" t="s">
        <v>1074</v>
      </c>
    </row>
    <row r="70" spans="1:2">
      <c r="A70" s="90" t="s">
        <v>596</v>
      </c>
    </row>
    <row r="71" spans="1:2">
      <c r="A71" s="87" t="s">
        <v>597</v>
      </c>
    </row>
    <row r="72" spans="1:2">
      <c r="A72" s="87" t="s">
        <v>598</v>
      </c>
    </row>
    <row r="73" spans="1:2">
      <c r="A73" s="87"/>
    </row>
    <row r="74" spans="1:2">
      <c r="A74" s="87" t="s">
        <v>599</v>
      </c>
    </row>
    <row r="75" spans="1:2">
      <c r="A75" s="87" t="s">
        <v>600</v>
      </c>
    </row>
    <row r="76" spans="1:2">
      <c r="A76" s="87"/>
    </row>
    <row r="77" spans="1:2">
      <c r="A77" s="90" t="s">
        <v>601</v>
      </c>
    </row>
    <row r="78" spans="1:2">
      <c r="A78" s="87" t="s">
        <v>602</v>
      </c>
    </row>
    <row r="79" spans="1:2">
      <c r="A79" s="85" t="s">
        <v>603</v>
      </c>
    </row>
    <row r="80" spans="1:2">
      <c r="A80" s="87"/>
    </row>
    <row r="81" spans="1:1">
      <c r="A81" s="90" t="s">
        <v>604</v>
      </c>
    </row>
    <row r="82" spans="1:1">
      <c r="A82" s="87"/>
    </row>
    <row r="83" spans="1:1">
      <c r="A83" s="87" t="s">
        <v>605</v>
      </c>
    </row>
    <row r="84" spans="1:1">
      <c r="A84" s="87" t="s">
        <v>606</v>
      </c>
    </row>
    <row r="85" spans="1:1">
      <c r="A85" s="87"/>
    </row>
  </sheetData>
  <phoneticPr fontId="16" type="noConversion"/>
  <conditionalFormatting sqref="L1:M1048576">
    <cfRule type="duplicateValues" dxfId="5"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60" t="s">
        <v>408</v>
      </c>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1"/>
      <c r="AC146" s="261"/>
      <c r="AD146" s="261"/>
      <c r="AE146" s="261"/>
      <c r="AF146" s="261"/>
      <c r="AG146" s="261"/>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5" thickBot="1"/>
    <row r="146" spans="2:2" ht="2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6328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7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7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7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7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75">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ht="14.7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75">
      <c r="B38" s="16" t="s">
        <v>170</v>
      </c>
    </row>
    <row r="39" spans="1:34" ht="14.7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7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7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7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7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7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7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7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75">
      <c r="B48" s="16" t="s">
        <v>184</v>
      </c>
    </row>
    <row r="49" spans="1:34" ht="14.7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75">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7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ht="14.75">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7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75">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ht="14.7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62" t="s">
        <v>182</v>
      </c>
      <c r="C112" s="263">
        <v>12.999203</v>
      </c>
      <c r="D112" s="263">
        <v>13.756338</v>
      </c>
      <c r="E112" s="263">
        <v>14.272468</v>
      </c>
      <c r="F112" s="263">
        <v>13.87274</v>
      </c>
      <c r="G112" s="263">
        <v>13.379066999999999</v>
      </c>
      <c r="H112" s="263">
        <v>13.404615</v>
      </c>
      <c r="I112" s="263">
        <v>13.498896999999999</v>
      </c>
      <c r="J112" s="263">
        <v>13.628196000000001</v>
      </c>
      <c r="K112" s="263">
        <v>13.736962</v>
      </c>
      <c r="L112" s="263">
        <v>13.932218000000001</v>
      </c>
      <c r="M112" s="263">
        <v>14.950908999999999</v>
      </c>
      <c r="N112" s="263">
        <v>15.044097000000001</v>
      </c>
      <c r="O112" s="263">
        <v>15.321702</v>
      </c>
      <c r="P112" s="263">
        <v>15.516894000000001</v>
      </c>
      <c r="Q112" s="263">
        <v>15.691060999999999</v>
      </c>
      <c r="R112" s="263">
        <v>15.773815000000001</v>
      </c>
      <c r="S112" s="263">
        <v>15.950137</v>
      </c>
      <c r="T112" s="263">
        <v>16.117809000000001</v>
      </c>
      <c r="U112" s="263">
        <v>16.291615</v>
      </c>
      <c r="V112" s="263">
        <v>16.466549000000001</v>
      </c>
      <c r="W112" s="263">
        <v>16.700437999999998</v>
      </c>
      <c r="X112" s="263">
        <v>16.943705000000001</v>
      </c>
      <c r="Y112" s="263">
        <v>17.277073000000001</v>
      </c>
      <c r="Z112" s="263">
        <v>17.574244</v>
      </c>
      <c r="AA112" s="263">
        <v>17.982026999999999</v>
      </c>
      <c r="AB112" s="263">
        <v>18.336407000000001</v>
      </c>
      <c r="AC112" s="263">
        <v>18.741672999999999</v>
      </c>
      <c r="AD112" s="263">
        <v>19.208071</v>
      </c>
      <c r="AE112" s="263">
        <v>19.600466000000001</v>
      </c>
      <c r="AF112" s="263">
        <v>20.057380999999999</v>
      </c>
      <c r="AG112" s="263">
        <v>20.632099</v>
      </c>
      <c r="AH112" s="264">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7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7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7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5" thickBot="1"/>
    <row r="146" spans="2:34" ht="14.75">
      <c r="B146" s="265" t="s">
        <v>305</v>
      </c>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266"/>
      <c r="AE146" s="266"/>
      <c r="AF146" s="266"/>
      <c r="AG146" s="266"/>
      <c r="AH146" s="30"/>
    </row>
    <row r="147" spans="2:34" ht="14.75">
      <c r="B147" s="7" t="s">
        <v>284</v>
      </c>
    </row>
    <row r="148" spans="2:34" ht="14.75">
      <c r="B148" s="7" t="s">
        <v>285</v>
      </c>
    </row>
    <row r="149" spans="2:34" ht="14.75">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4.75"/>
  <cols>
    <col min="1" max="1" width="8.726562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4.75"/>
  <cols>
    <col min="2" max="2" width="28.40625" customWidth="1"/>
    <col min="3" max="3" width="14.8632812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4.75"/>
  <cols>
    <col min="2" max="2" width="12.40625" customWidth="1"/>
    <col min="23" max="23" width="15.86328125" bestFit="1" customWidth="1"/>
  </cols>
  <sheetData>
    <row r="1" spans="1:30" ht="15.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0625" defaultRowHeight="15" customHeight="1"/>
  <cols>
    <col min="1" max="1" width="7.86328125" style="92" customWidth="1"/>
    <col min="2" max="2" width="14.40625" style="92"/>
    <col min="3" max="3" width="21.86328125" style="92" customWidth="1"/>
    <col min="4" max="4" width="14.40625" style="92"/>
    <col min="5" max="5" width="25.26953125" style="92" customWidth="1"/>
    <col min="6" max="6" width="20.7265625" style="92" customWidth="1"/>
    <col min="7" max="9" width="14.40625" style="92"/>
    <col min="10" max="10" width="24.7265625" style="92" customWidth="1"/>
    <col min="11" max="16384" width="14.40625" style="92"/>
  </cols>
  <sheetData>
    <row r="1" spans="1:33" ht="14.75">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67" t="s">
        <v>608</v>
      </c>
      <c r="B3" s="268"/>
      <c r="C3" s="268"/>
      <c r="D3" s="268"/>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6">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ht="14.75">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ht="14.75">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14.75">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ht="14.75">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ht="14.75">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ht="14.75">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ht="14.75">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14.75">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ht="14.75">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ht="14.75">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ht="14.75">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ht="14.75">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ht="14.75">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ht="14.75">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14.75">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ht="14.75">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ht="14.75">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ht="14.75">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ht="14.7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ht="14.7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ht="14.7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ht="14.75">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ht="14.75">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ht="14.75">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ht="14.75">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4.75">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ht="14.75">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14.75">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ht="14.75">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ht="14.75">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ht="14.75">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ht="14.75">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ht="14.75">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ht="14.75">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ht="14.75">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ht="14.75">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ht="14.75">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ht="14.75">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ht="14.75">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4.75">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14.75">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ht="14.75">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ht="14.75">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ht="14.75">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ht="14.75">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ht="14.75">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ht="14.75">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ht="14.75">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ht="14.75">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ht="14.75">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ht="14.75">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ht="14.75">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ht="14.75">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ht="14.75">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ht="14.75">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ht="14.75">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ht="14.75">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ht="14.75">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ht="14.75">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ht="14.7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ht="14.7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ht="14.7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ht="14.7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ht="14.7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ht="14.7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ht="14.7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ht="14.7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ht="14.7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ht="14.7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ht="14.7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ht="14.7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ht="14.7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ht="14.7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ht="14.7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ht="14.7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ht="14.7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ht="14.7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ht="14.7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ht="14.7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ht="14.7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ht="14.7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ht="14.7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ht="14.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ht="14.7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ht="14.7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ht="14.7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ht="14.7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ht="14.7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ht="14.7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ht="14.7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ht="14.7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ht="14.7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ht="14.7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ht="14.7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ht="14.7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ht="14.7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ht="14.7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ht="14.7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ht="14.7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ht="14.7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ht="14.7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ht="14.7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ht="14.7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ht="14.7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ht="14.7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ht="14.7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ht="14.7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ht="14.7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ht="14.7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ht="14.7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ht="14.7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ht="14.7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ht="14.7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ht="14.7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ht="14.7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ht="14.7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ht="14.7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ht="14.7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ht="14.7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ht="14.7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ht="14.7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ht="14.7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ht="14.7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ht="14.7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ht="14.7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ht="14.7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ht="14.7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ht="14.7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ht="14.7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ht="14.7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ht="14.7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ht="14.7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ht="14.7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ht="14.7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ht="14.7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ht="14.7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ht="14.7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ht="14.7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ht="14.7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ht="14.7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ht="14.7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ht="14.7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ht="14.7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ht="14.7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ht="14.7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ht="14.7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ht="14.7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ht="14.7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ht="14.7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ht="14.7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ht="14.7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ht="14.7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ht="14.7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ht="14.7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ht="14.7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ht="14.7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ht="14.7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ht="14.7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ht="14.7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ht="14.7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ht="14.7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ht="14.7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ht="14.7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ht="14.7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ht="14.7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ht="14.7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ht="14.7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ht="14.7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ht="14.7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ht="14.7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ht="14.7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ht="14.7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ht="14.7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ht="14.7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ht="14.7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ht="14.7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ht="14.7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ht="14.7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ht="14.7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ht="14.7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ht="14.7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ht="14.7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ht="14.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ht="14.7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ht="14.7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ht="14.7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ht="14.7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ht="14.7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ht="14.7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ht="14.7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ht="14.7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ht="14.7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ht="14.7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ht="14.7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ht="14.7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ht="14.7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ht="14.7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ht="14.7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ht="14.7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ht="14.7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ht="14.7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ht="14.7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ht="14.7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ht="14.7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ht="14.7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ht="14.7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ht="14.7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ht="14.7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ht="14.7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ht="14.7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ht="14.7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ht="14.7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ht="14.7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ht="14.7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ht="14.7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ht="14.7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ht="14.7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ht="14.7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ht="14.7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ht="14.7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ht="14.7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ht="14.7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ht="14.7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ht="14.7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ht="14.7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ht="14.7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ht="14.7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ht="14.7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ht="14.7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ht="14.7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ht="14.7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ht="14.7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ht="14.7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ht="14.7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ht="14.7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ht="14.7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ht="14.7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ht="14.7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ht="14.7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ht="14.7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ht="14.7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ht="14.7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ht="14.7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ht="14.7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ht="14.7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ht="14.7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ht="14.7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ht="14.7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ht="14.7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ht="14.7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ht="14.7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ht="14.7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ht="14.7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ht="14.7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ht="14.7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ht="14.7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ht="14.7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ht="14.7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ht="14.7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ht="14.7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ht="14.7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ht="14.7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ht="14.7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ht="14.7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ht="14.7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ht="14.7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ht="14.7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ht="14.7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ht="14.7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ht="14.7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ht="14.7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ht="14.7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ht="14.7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ht="14.7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ht="14.7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ht="14.7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ht="14.7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ht="14.7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ht="14.7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ht="14.7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ht="14.7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ht="14.7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ht="14.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ht="14.7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ht="14.7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ht="14.7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ht="14.7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ht="14.7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ht="14.7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ht="14.7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ht="14.7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ht="14.7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ht="14.7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ht="14.7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ht="14.7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ht="14.7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ht="14.7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ht="14.7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ht="14.7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ht="14.7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ht="14.7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ht="14.7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ht="14.7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ht="14.7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ht="14.7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ht="14.7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ht="14.7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ht="14.7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ht="14.7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ht="14.7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ht="14.7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ht="14.7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ht="14.7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ht="14.7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ht="14.7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ht="14.7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ht="14.7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ht="14.7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ht="14.7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ht="14.7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ht="14.7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ht="14.7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ht="14.7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ht="14.7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ht="14.7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ht="14.7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ht="14.7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ht="14.7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ht="14.7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ht="14.7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ht="14.7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ht="14.7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ht="14.7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ht="14.7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ht="14.7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ht="14.7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ht="14.7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ht="14.7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ht="14.7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ht="14.7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ht="14.7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ht="14.7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ht="14.7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ht="14.7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ht="14.7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ht="14.7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ht="14.7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ht="14.7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ht="14.7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ht="14.7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ht="14.7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ht="14.7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ht="14.7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ht="14.7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ht="14.7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ht="14.7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ht="14.7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ht="14.7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ht="14.7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ht="14.7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ht="14.7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ht="14.7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ht="14.7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ht="14.7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ht="14.7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ht="14.7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ht="14.7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ht="14.7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ht="14.7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ht="14.7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ht="14.7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ht="14.7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ht="14.7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ht="14.7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ht="14.7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ht="14.7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ht="14.7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ht="14.7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ht="14.7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ht="14.7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ht="14.7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ht="14.7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ht="1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ht="14.7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ht="14.7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ht="14.7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ht="14.7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ht="14.7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ht="14.7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ht="14.7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ht="14.7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ht="14.7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ht="14.7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ht="14.7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ht="14.7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ht="14.7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ht="14.7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ht="14.7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ht="14.7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ht="14.7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ht="14.7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ht="14.7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ht="14.7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ht="14.7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ht="14.7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ht="14.7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ht="14.7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ht="14.7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ht="14.7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ht="14.7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ht="14.7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ht="14.7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ht="14.7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ht="14.7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ht="14.7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ht="14.7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ht="14.7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ht="14.7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ht="14.7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ht="14.7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ht="14.7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ht="14.7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ht="14.7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ht="14.7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ht="14.7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ht="14.7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ht="14.7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ht="14.7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ht="14.7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ht="14.7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ht="14.7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ht="14.7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ht="14.7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ht="14.7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ht="14.7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ht="14.7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ht="14.7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ht="14.7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ht="14.7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ht="14.7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ht="14.7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ht="14.7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ht="14.7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ht="14.7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ht="14.7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ht="14.7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ht="14.7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ht="14.7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ht="14.7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ht="14.7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ht="14.7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ht="14.7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ht="14.7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ht="14.7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ht="14.7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ht="14.7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ht="14.7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ht="14.7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ht="14.7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ht="14.7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ht="14.7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ht="14.7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ht="14.7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ht="14.7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ht="14.7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ht="14.7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ht="14.7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ht="14.7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ht="14.7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ht="14.7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ht="14.7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ht="14.7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ht="14.7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ht="14.7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ht="14.7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ht="14.7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ht="14.7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ht="14.7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ht="14.7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ht="14.7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ht="14.7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ht="14.7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ht="14.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ht="14.7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ht="14.7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ht="14.7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ht="14.7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ht="14.7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ht="14.7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ht="14.7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ht="14.7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ht="14.7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ht="14.7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ht="14.7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ht="14.7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ht="14.7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ht="14.7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ht="14.7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ht="14.7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ht="14.7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ht="14.7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ht="14.7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ht="14.7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ht="14.7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ht="14.7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ht="14.7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ht="14.7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ht="14.7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ht="14.7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ht="14.7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ht="14.7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ht="14.7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ht="14.7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ht="14.7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ht="14.7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ht="14.7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ht="14.7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ht="14.7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ht="14.7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ht="14.7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ht="14.7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ht="14.7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ht="14.7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ht="14.7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ht="14.7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ht="14.7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ht="14.7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ht="14.7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ht="14.7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ht="14.7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ht="14.7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ht="14.7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ht="14.7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ht="14.7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ht="14.7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ht="14.7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ht="14.7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ht="14.7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ht="14.7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ht="14.7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ht="14.7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ht="14.7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ht="14.7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ht="14.7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ht="14.7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ht="14.7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ht="14.7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ht="14.7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ht="14.7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ht="14.7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ht="14.7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ht="14.7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ht="14.7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ht="14.7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ht="14.7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ht="14.7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ht="14.7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ht="14.7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ht="14.7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ht="14.7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ht="14.7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ht="14.7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ht="14.7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ht="14.7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ht="14.7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ht="14.7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ht="14.7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ht="14.7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ht="14.7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ht="14.7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ht="14.7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ht="14.7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ht="14.7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ht="14.7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ht="14.7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ht="14.7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ht="14.7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ht="14.7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ht="14.7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ht="14.7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ht="14.7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ht="14.7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ht="14.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ht="14.7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ht="14.7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ht="14.7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ht="14.7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ht="14.7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ht="14.7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ht="14.7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ht="14.7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ht="14.7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ht="14.7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ht="14.7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ht="14.7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ht="14.7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ht="14.7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ht="14.7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ht="14.7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ht="14.7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ht="14.7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ht="14.7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ht="14.7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ht="14.7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ht="14.7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ht="14.7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ht="14.7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ht="14.7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ht="14.7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ht="14.7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ht="14.7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ht="14.7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ht="14.7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ht="14.7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ht="14.7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ht="14.7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ht="14.7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ht="14.7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ht="14.7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ht="14.7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ht="14.7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ht="14.7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ht="14.7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ht="14.7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ht="14.7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ht="14.7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ht="14.7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ht="14.7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ht="14.7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ht="14.7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ht="14.7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ht="14.7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ht="14.7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ht="14.7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ht="14.7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ht="14.7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ht="14.7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ht="14.7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ht="14.7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ht="14.7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ht="14.7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ht="14.7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ht="14.7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ht="14.7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ht="14.7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ht="14.7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ht="14.7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ht="14.7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ht="14.7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ht="14.7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ht="14.7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ht="14.7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ht="14.7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ht="14.7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ht="14.7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ht="14.7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ht="14.7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ht="14.7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ht="14.7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ht="14.7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ht="14.7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ht="14.7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ht="14.7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ht="14.7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ht="14.7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ht="14.7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ht="14.7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ht="14.7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ht="14.7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ht="14.7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ht="14.7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ht="14.7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ht="14.7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ht="14.7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ht="14.7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ht="14.7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ht="14.7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ht="14.7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ht="14.7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ht="14.7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ht="14.7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ht="14.7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ht="14.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ht="14.7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ht="14.7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ht="14.7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ht="14.7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ht="14.7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ht="14.7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ht="14.7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ht="14.7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ht="14.7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ht="14.7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ht="14.7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ht="14.7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ht="14.7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ht="14.7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ht="14.7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ht="14.7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ht="14.7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ht="14.7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ht="14.7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ht="14.7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ht="14.7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ht="14.7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ht="14.7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ht="14.7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ht="14.7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ht="14.7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ht="14.7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ht="14.7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ht="14.7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ht="14.7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ht="14.7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ht="14.7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ht="14.7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ht="14.7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ht="14.7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ht="14.7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ht="14.7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ht="14.7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ht="14.7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ht="14.7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ht="14.7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ht="14.7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ht="14.7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ht="14.7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ht="14.7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ht="14.7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ht="14.7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ht="14.7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ht="14.7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ht="14.7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ht="14.7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ht="14.7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ht="14.7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ht="14.7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ht="14.7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ht="14.7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ht="14.7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ht="14.7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ht="14.7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ht="14.7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ht="14.7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ht="14.7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ht="14.7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ht="14.7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ht="14.7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ht="14.7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ht="14.7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ht="14.7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ht="14.7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ht="14.7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ht="14.7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ht="14.7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ht="14.7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ht="14.7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ht="14.7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ht="14.7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ht="14.7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ht="14.7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ht="14.7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ht="14.7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ht="14.7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ht="14.7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ht="14.7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ht="14.7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ht="14.7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ht="14.7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ht="14.7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ht="14.7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ht="14.7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ht="14.7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ht="14.7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ht="14.7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ht="14.7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ht="14.7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ht="14.7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ht="14.7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ht="14.7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ht="14.7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ht="14.7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ht="14.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ht="14.7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ht="14.7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ht="14.7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ht="14.7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ht="14.7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ht="14.7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ht="14.7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ht="14.7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ht="14.7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ht="14.7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ht="14.7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ht="14.7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ht="14.7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ht="14.7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ht="14.7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ht="14.7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ht="14.7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ht="14.7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ht="14.7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ht="14.7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ht="14.7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ht="14.7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ht="14.7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ht="14.7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ht="14.7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ht="14.7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ht="14.7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ht="14.7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ht="14.7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ht="14.7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ht="14.7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ht="14.7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ht="14.7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ht="14.7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ht="14.7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ht="14.7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ht="14.7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ht="14.7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ht="14.7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ht="14.7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ht="14.7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ht="14.7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ht="14.7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ht="14.7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ht="14.7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ht="14.7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ht="14.7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ht="14.7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ht="14.7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ht="14.7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ht="14.7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ht="14.7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ht="14.7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ht="14.7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ht="14.7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ht="14.7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ht="14.7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ht="14.7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ht="14.7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ht="14.7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ht="14.7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ht="14.7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ht="14.7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ht="14.7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ht="14.7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ht="14.7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ht="14.7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ht="14.7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ht="14.7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ht="14.7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ht="14.7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ht="14.7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ht="14.7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ht="14.7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ht="14.7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ht="14.7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ht="14.7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ht="14.7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ht="14.7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ht="14.7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ht="14.7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ht="14.7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ht="14.7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ht="14.7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ht="14.7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ht="14.7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ht="14.7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ht="14.7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ht="14.7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ht="14.7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ht="14.7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ht="14.7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ht="14.7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ht="14.7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ht="14.7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ht="14.7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ht="14.7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ht="14.7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ht="14.7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ht="14.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ht="14.7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ht="14.7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ht="14.7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ht="14.7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ht="14.7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ht="14.7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ht="14.7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ht="14.7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ht="14.7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ht="14.7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ht="14.7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ht="14.7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ht="14.7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ht="14.7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ht="14.7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ht="14.7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ht="14.7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ht="14.7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ht="14.7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ht="14.7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ht="14.7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ht="14.7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ht="14.7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ht="14.7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ht="14.7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0625" defaultRowHeight="15" customHeight="1"/>
  <cols>
    <col min="1" max="63" width="11.40625" style="92" customWidth="1"/>
    <col min="64" max="16384" width="14.40625" style="92"/>
  </cols>
  <sheetData>
    <row r="1" spans="1:63" ht="14.75">
      <c r="A1" s="95" t="s">
        <v>844</v>
      </c>
    </row>
    <row r="2" spans="1:63" ht="14.75">
      <c r="A2" s="91" t="s">
        <v>845</v>
      </c>
    </row>
    <row r="3" spans="1:63" ht="14.75">
      <c r="A3" s="119" t="s">
        <v>846</v>
      </c>
      <c r="B3" s="119"/>
      <c r="C3" s="119"/>
    </row>
    <row r="5" spans="1:63" ht="14.75">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ht="14.75">
      <c r="A6" s="91" t="s">
        <v>847</v>
      </c>
      <c r="B6" s="91" t="str">
        <f>About!B2</f>
        <v>IL</v>
      </c>
      <c r="C6" s="91">
        <f t="shared" ref="C6:AE6" si="1">SUMIFS(C$20:C$119,$B$20:$B$119,$B$6,$A$20:$A$119,$A$6)</f>
        <v>0</v>
      </c>
      <c r="D6" s="91">
        <f t="shared" si="1"/>
        <v>623992</v>
      </c>
      <c r="E6" s="91">
        <f t="shared" si="1"/>
        <v>0</v>
      </c>
      <c r="F6" s="91">
        <f t="shared" si="1"/>
        <v>0</v>
      </c>
      <c r="G6" s="91">
        <f t="shared" si="1"/>
        <v>0</v>
      </c>
      <c r="H6" s="91">
        <f t="shared" si="1"/>
        <v>0</v>
      </c>
      <c r="I6" s="91">
        <f t="shared" si="1"/>
        <v>0</v>
      </c>
      <c r="J6" s="91">
        <f t="shared" si="1"/>
        <v>7148924</v>
      </c>
      <c r="K6" s="91">
        <f t="shared" si="1"/>
        <v>8637603</v>
      </c>
      <c r="L6" s="91">
        <f t="shared" si="1"/>
        <v>0</v>
      </c>
      <c r="M6" s="91">
        <f t="shared" si="1"/>
        <v>0</v>
      </c>
      <c r="N6" s="91">
        <f t="shared" si="1"/>
        <v>0</v>
      </c>
      <c r="O6" s="91">
        <f t="shared" si="1"/>
        <v>0</v>
      </c>
      <c r="P6" s="91">
        <f t="shared" si="1"/>
        <v>0</v>
      </c>
      <c r="Q6" s="91">
        <f t="shared" si="1"/>
        <v>0</v>
      </c>
      <c r="R6" s="91">
        <f t="shared" si="1"/>
        <v>0</v>
      </c>
      <c r="S6" s="91">
        <f t="shared" si="1"/>
        <v>0</v>
      </c>
      <c r="T6" s="91">
        <f t="shared" si="1"/>
        <v>0</v>
      </c>
      <c r="U6" s="91">
        <f t="shared" si="1"/>
        <v>0</v>
      </c>
      <c r="V6" s="91">
        <f t="shared" si="1"/>
        <v>0</v>
      </c>
      <c r="W6" s="91">
        <f t="shared" si="1"/>
        <v>0</v>
      </c>
      <c r="X6" s="91">
        <f t="shared" si="1"/>
        <v>0</v>
      </c>
      <c r="Y6" s="91">
        <f t="shared" si="1"/>
        <v>0</v>
      </c>
      <c r="Z6" s="91">
        <f t="shared" si="1"/>
        <v>0</v>
      </c>
      <c r="AA6" s="91">
        <f t="shared" si="1"/>
        <v>0</v>
      </c>
      <c r="AB6" s="91">
        <f t="shared" si="1"/>
        <v>0</v>
      </c>
      <c r="AC6" s="91">
        <f t="shared" si="1"/>
        <v>0</v>
      </c>
      <c r="AD6" s="91">
        <f t="shared" si="1"/>
        <v>0</v>
      </c>
      <c r="AE6" s="91">
        <f t="shared" si="1"/>
        <v>0</v>
      </c>
      <c r="AF6" s="119">
        <f t="shared" ref="AF6:BK7" si="2">AE6</f>
        <v>0</v>
      </c>
      <c r="AG6" s="119">
        <f t="shared" si="2"/>
        <v>0</v>
      </c>
      <c r="AH6" s="119">
        <f t="shared" si="2"/>
        <v>0</v>
      </c>
      <c r="AI6" s="119">
        <f t="shared" si="2"/>
        <v>0</v>
      </c>
      <c r="AJ6" s="119">
        <f t="shared" si="2"/>
        <v>0</v>
      </c>
      <c r="AK6" s="119">
        <f t="shared" si="2"/>
        <v>0</v>
      </c>
      <c r="AL6" s="119">
        <f t="shared" si="2"/>
        <v>0</v>
      </c>
      <c r="AM6" s="119">
        <f t="shared" si="2"/>
        <v>0</v>
      </c>
      <c r="AN6" s="119">
        <f t="shared" si="2"/>
        <v>0</v>
      </c>
      <c r="AO6" s="119">
        <f t="shared" si="2"/>
        <v>0</v>
      </c>
      <c r="AP6" s="119">
        <f t="shared" si="2"/>
        <v>0</v>
      </c>
      <c r="AQ6" s="119">
        <f t="shared" si="2"/>
        <v>0</v>
      </c>
      <c r="AR6" s="119">
        <f t="shared" si="2"/>
        <v>0</v>
      </c>
      <c r="AS6" s="119">
        <f t="shared" si="2"/>
        <v>0</v>
      </c>
      <c r="AT6" s="119">
        <f t="shared" si="2"/>
        <v>0</v>
      </c>
      <c r="AU6" s="119">
        <f t="shared" si="2"/>
        <v>0</v>
      </c>
      <c r="AV6" s="119">
        <f t="shared" si="2"/>
        <v>0</v>
      </c>
      <c r="AW6" s="119">
        <f t="shared" si="2"/>
        <v>0</v>
      </c>
      <c r="AX6" s="119">
        <f t="shared" si="2"/>
        <v>0</v>
      </c>
      <c r="AY6" s="119">
        <f t="shared" si="2"/>
        <v>0</v>
      </c>
      <c r="AZ6" s="119">
        <f t="shared" si="2"/>
        <v>0</v>
      </c>
      <c r="BA6" s="119">
        <f t="shared" si="2"/>
        <v>0</v>
      </c>
      <c r="BB6" s="119">
        <f t="shared" si="2"/>
        <v>0</v>
      </c>
      <c r="BC6" s="119">
        <f t="shared" si="2"/>
        <v>0</v>
      </c>
      <c r="BD6" s="119">
        <f t="shared" si="2"/>
        <v>0</v>
      </c>
      <c r="BE6" s="119">
        <f t="shared" si="2"/>
        <v>0</v>
      </c>
      <c r="BF6" s="119">
        <f t="shared" si="2"/>
        <v>0</v>
      </c>
      <c r="BG6" s="119">
        <f t="shared" si="2"/>
        <v>0</v>
      </c>
      <c r="BH6" s="119">
        <f t="shared" si="2"/>
        <v>0</v>
      </c>
      <c r="BI6" s="119">
        <f t="shared" si="2"/>
        <v>0</v>
      </c>
      <c r="BJ6" s="119">
        <f t="shared" si="2"/>
        <v>0</v>
      </c>
      <c r="BK6" s="119">
        <f t="shared" si="2"/>
        <v>0</v>
      </c>
    </row>
    <row r="7" spans="1:63" ht="14.75">
      <c r="A7" s="91" t="s">
        <v>848</v>
      </c>
      <c r="B7" s="91" t="str">
        <f>About!B2</f>
        <v>IL</v>
      </c>
      <c r="C7" s="91">
        <f t="shared" ref="C7:AE7" si="3">SUMIFS(C$20:C$119,$B$20:$B$119,$B$7,$A$20:$A$119,$A$7)</f>
        <v>4394380</v>
      </c>
      <c r="D7" s="91">
        <f t="shared" si="3"/>
        <v>0</v>
      </c>
      <c r="E7" s="91">
        <f t="shared" si="3"/>
        <v>1423491</v>
      </c>
      <c r="F7" s="91">
        <f t="shared" si="3"/>
        <v>10745137</v>
      </c>
      <c r="G7" s="91">
        <f t="shared" si="3"/>
        <v>5039464</v>
      </c>
      <c r="H7" s="91">
        <f t="shared" si="3"/>
        <v>6567447</v>
      </c>
      <c r="I7" s="91">
        <f t="shared" si="3"/>
        <v>6209605</v>
      </c>
      <c r="J7" s="91">
        <f t="shared" si="3"/>
        <v>0</v>
      </c>
      <c r="K7" s="91">
        <f t="shared" si="3"/>
        <v>0</v>
      </c>
      <c r="L7" s="91">
        <f t="shared" si="3"/>
        <v>14226808</v>
      </c>
      <c r="M7" s="91">
        <f t="shared" si="3"/>
        <v>27481567</v>
      </c>
      <c r="N7" s="91">
        <f t="shared" si="3"/>
        <v>28696913</v>
      </c>
      <c r="O7" s="91">
        <f t="shared" si="3"/>
        <v>33267839</v>
      </c>
      <c r="P7" s="91">
        <f t="shared" si="3"/>
        <v>37193892</v>
      </c>
      <c r="Q7" s="91">
        <f t="shared" si="3"/>
        <v>35602813</v>
      </c>
      <c r="R7" s="91">
        <f t="shared" si="3"/>
        <v>32506001</v>
      </c>
      <c r="S7" s="91">
        <f t="shared" si="3"/>
        <v>33926959</v>
      </c>
      <c r="T7" s="91">
        <f t="shared" si="3"/>
        <v>39106909</v>
      </c>
      <c r="U7" s="91">
        <f t="shared" si="3"/>
        <v>40446801</v>
      </c>
      <c r="V7" s="91">
        <f t="shared" si="3"/>
        <v>43960894</v>
      </c>
      <c r="W7" s="91">
        <f t="shared" si="3"/>
        <v>42663502</v>
      </c>
      <c r="X7" s="91">
        <f t="shared" si="3"/>
        <v>43066276</v>
      </c>
      <c r="Y7" s="91">
        <f t="shared" si="3"/>
        <v>40160459</v>
      </c>
      <c r="Z7" s="91">
        <f t="shared" si="3"/>
        <v>47680899</v>
      </c>
      <c r="AA7" s="91">
        <f t="shared" si="3"/>
        <v>47962514</v>
      </c>
      <c r="AB7" s="91">
        <f t="shared" si="3"/>
        <v>42250735</v>
      </c>
      <c r="AC7" s="91">
        <f t="shared" si="3"/>
        <v>33892382</v>
      </c>
      <c r="AD7" s="91">
        <f t="shared" si="3"/>
        <v>33888969</v>
      </c>
      <c r="AE7" s="91">
        <f t="shared" si="3"/>
        <v>33121099</v>
      </c>
      <c r="AF7" s="119">
        <f>AVERAGE(U7:AE7)</f>
        <v>40826775.454545453</v>
      </c>
      <c r="AG7" s="119">
        <f t="shared" si="2"/>
        <v>40826775.454545453</v>
      </c>
      <c r="AH7" s="119">
        <f t="shared" si="2"/>
        <v>40826775.454545453</v>
      </c>
      <c r="AI7" s="119">
        <f t="shared" si="2"/>
        <v>40826775.454545453</v>
      </c>
      <c r="AJ7" s="119">
        <f t="shared" si="2"/>
        <v>40826775.454545453</v>
      </c>
      <c r="AK7" s="119">
        <f t="shared" si="2"/>
        <v>40826775.454545453</v>
      </c>
      <c r="AL7" s="119">
        <f t="shared" si="2"/>
        <v>40826775.454545453</v>
      </c>
      <c r="AM7" s="119">
        <f t="shared" si="2"/>
        <v>40826775.454545453</v>
      </c>
      <c r="AN7" s="119">
        <f t="shared" si="2"/>
        <v>40826775.454545453</v>
      </c>
      <c r="AO7" s="119">
        <f t="shared" si="2"/>
        <v>40826775.454545453</v>
      </c>
      <c r="AP7" s="119">
        <f t="shared" si="2"/>
        <v>40826775.454545453</v>
      </c>
      <c r="AQ7" s="119">
        <f t="shared" si="2"/>
        <v>40826775.454545453</v>
      </c>
      <c r="AR7" s="119">
        <f t="shared" si="2"/>
        <v>40826775.454545453</v>
      </c>
      <c r="AS7" s="119">
        <f t="shared" si="2"/>
        <v>40826775.454545453</v>
      </c>
      <c r="AT7" s="119">
        <f t="shared" si="2"/>
        <v>40826775.454545453</v>
      </c>
      <c r="AU7" s="119">
        <f t="shared" si="2"/>
        <v>40826775.454545453</v>
      </c>
      <c r="AV7" s="119">
        <f t="shared" si="2"/>
        <v>40826775.454545453</v>
      </c>
      <c r="AW7" s="119">
        <f t="shared" si="2"/>
        <v>40826775.454545453</v>
      </c>
      <c r="AX7" s="119">
        <f t="shared" si="2"/>
        <v>40826775.454545453</v>
      </c>
      <c r="AY7" s="119">
        <f t="shared" si="2"/>
        <v>40826775.454545453</v>
      </c>
      <c r="AZ7" s="119">
        <f t="shared" si="2"/>
        <v>40826775.454545453</v>
      </c>
      <c r="BA7" s="119">
        <f t="shared" si="2"/>
        <v>40826775.454545453</v>
      </c>
      <c r="BB7" s="119">
        <f t="shared" si="2"/>
        <v>40826775.454545453</v>
      </c>
      <c r="BC7" s="119">
        <f t="shared" si="2"/>
        <v>40826775.454545453</v>
      </c>
      <c r="BD7" s="119">
        <f t="shared" si="2"/>
        <v>40826775.454545453</v>
      </c>
      <c r="BE7" s="119">
        <f t="shared" si="2"/>
        <v>40826775.454545453</v>
      </c>
      <c r="BF7" s="119">
        <f t="shared" si="2"/>
        <v>40826775.454545453</v>
      </c>
      <c r="BG7" s="119">
        <f t="shared" si="2"/>
        <v>40826775.454545453</v>
      </c>
      <c r="BH7" s="119">
        <f t="shared" si="2"/>
        <v>40826775.454545453</v>
      </c>
      <c r="BI7" s="119">
        <f t="shared" si="2"/>
        <v>40826775.454545453</v>
      </c>
      <c r="BJ7" s="119">
        <f t="shared" si="2"/>
        <v>40826775.454545453</v>
      </c>
      <c r="BK7" s="119">
        <f t="shared" si="2"/>
        <v>40826775.454545453</v>
      </c>
    </row>
    <row r="9" spans="1:63" ht="14.75">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6.75">
      <c r="A10" s="91" t="s">
        <v>847</v>
      </c>
      <c r="B10" s="144" t="str">
        <f>About!B2</f>
        <v>IL</v>
      </c>
      <c r="C10" s="91">
        <f t="shared" ref="C10:AE10" si="5">SUMIFS(C$122:C$219,$B$122:$B$219,$B$6,$A$122:$A$219,$A$6)</f>
        <v>0</v>
      </c>
      <c r="D10" s="91">
        <f t="shared" si="5"/>
        <v>0</v>
      </c>
      <c r="E10" s="91">
        <f t="shared" si="5"/>
        <v>0</v>
      </c>
      <c r="F10" s="91">
        <f t="shared" si="5"/>
        <v>0</v>
      </c>
      <c r="G10" s="91">
        <f t="shared" si="5"/>
        <v>0</v>
      </c>
      <c r="H10" s="91">
        <f t="shared" si="5"/>
        <v>0</v>
      </c>
      <c r="I10" s="91">
        <f t="shared" si="5"/>
        <v>0</v>
      </c>
      <c r="J10" s="91">
        <f t="shared" si="5"/>
        <v>0</v>
      </c>
      <c r="K10" s="91">
        <f t="shared" si="5"/>
        <v>0</v>
      </c>
      <c r="L10" s="91">
        <f t="shared" si="5"/>
        <v>0</v>
      </c>
      <c r="M10" s="91">
        <f t="shared" si="5"/>
        <v>0</v>
      </c>
      <c r="N10" s="91">
        <f t="shared" si="5"/>
        <v>0</v>
      </c>
      <c r="O10" s="91">
        <f t="shared" si="5"/>
        <v>0</v>
      </c>
      <c r="P10" s="91">
        <f t="shared" si="5"/>
        <v>0</v>
      </c>
      <c r="Q10" s="91">
        <f t="shared" si="5"/>
        <v>2104</v>
      </c>
      <c r="R10" s="91">
        <f t="shared" si="5"/>
        <v>1138</v>
      </c>
      <c r="S10" s="91">
        <f t="shared" si="5"/>
        <v>0</v>
      </c>
      <c r="T10" s="91">
        <f t="shared" si="5"/>
        <v>66366</v>
      </c>
      <c r="U10" s="91">
        <f t="shared" si="5"/>
        <v>52802</v>
      </c>
      <c r="V10" s="91">
        <f t="shared" si="5"/>
        <v>9468</v>
      </c>
      <c r="W10" s="91">
        <f t="shared" si="5"/>
        <v>633</v>
      </c>
      <c r="X10" s="91">
        <f t="shared" si="5"/>
        <v>150</v>
      </c>
      <c r="Y10" s="91">
        <f t="shared" si="5"/>
        <v>5610</v>
      </c>
      <c r="Z10" s="91">
        <f t="shared" si="5"/>
        <v>0</v>
      </c>
      <c r="AA10" s="91">
        <f t="shared" si="5"/>
        <v>0</v>
      </c>
      <c r="AB10" s="91">
        <f t="shared" si="5"/>
        <v>0</v>
      </c>
      <c r="AC10" s="91">
        <f t="shared" si="5"/>
        <v>0</v>
      </c>
      <c r="AD10" s="91">
        <f t="shared" si="5"/>
        <v>2198</v>
      </c>
      <c r="AE10" s="91">
        <f t="shared" si="5"/>
        <v>24285</v>
      </c>
      <c r="AF10" s="119">
        <f t="shared" ref="AF10:BK11" si="6">AE10</f>
        <v>24285</v>
      </c>
      <c r="AG10" s="119">
        <f t="shared" si="6"/>
        <v>24285</v>
      </c>
      <c r="AH10" s="119">
        <f t="shared" si="6"/>
        <v>24285</v>
      </c>
      <c r="AI10" s="119">
        <f t="shared" si="6"/>
        <v>24285</v>
      </c>
      <c r="AJ10" s="119">
        <f t="shared" si="6"/>
        <v>24285</v>
      </c>
      <c r="AK10" s="119">
        <f t="shared" si="6"/>
        <v>24285</v>
      </c>
      <c r="AL10" s="119">
        <f t="shared" si="6"/>
        <v>24285</v>
      </c>
      <c r="AM10" s="119">
        <f t="shared" si="6"/>
        <v>24285</v>
      </c>
      <c r="AN10" s="119">
        <f t="shared" si="6"/>
        <v>24285</v>
      </c>
      <c r="AO10" s="119">
        <f t="shared" si="6"/>
        <v>24285</v>
      </c>
      <c r="AP10" s="119">
        <f t="shared" si="6"/>
        <v>24285</v>
      </c>
      <c r="AQ10" s="119">
        <f t="shared" si="6"/>
        <v>24285</v>
      </c>
      <c r="AR10" s="119">
        <f t="shared" si="6"/>
        <v>24285</v>
      </c>
      <c r="AS10" s="119">
        <f t="shared" si="6"/>
        <v>24285</v>
      </c>
      <c r="AT10" s="119">
        <f t="shared" si="6"/>
        <v>24285</v>
      </c>
      <c r="AU10" s="119">
        <f t="shared" si="6"/>
        <v>24285</v>
      </c>
      <c r="AV10" s="119">
        <f t="shared" si="6"/>
        <v>24285</v>
      </c>
      <c r="AW10" s="119">
        <f t="shared" si="6"/>
        <v>24285</v>
      </c>
      <c r="AX10" s="119">
        <f t="shared" si="6"/>
        <v>24285</v>
      </c>
      <c r="AY10" s="119">
        <f t="shared" si="6"/>
        <v>24285</v>
      </c>
      <c r="AZ10" s="119">
        <f t="shared" si="6"/>
        <v>24285</v>
      </c>
      <c r="BA10" s="119">
        <f t="shared" si="6"/>
        <v>24285</v>
      </c>
      <c r="BB10" s="119">
        <f t="shared" si="6"/>
        <v>24285</v>
      </c>
      <c r="BC10" s="119">
        <f t="shared" si="6"/>
        <v>24285</v>
      </c>
      <c r="BD10" s="119">
        <f t="shared" si="6"/>
        <v>24285</v>
      </c>
      <c r="BE10" s="119">
        <f t="shared" si="6"/>
        <v>24285</v>
      </c>
      <c r="BF10" s="119">
        <f t="shared" si="6"/>
        <v>24285</v>
      </c>
      <c r="BG10" s="119">
        <f t="shared" si="6"/>
        <v>24285</v>
      </c>
      <c r="BH10" s="119">
        <f t="shared" si="6"/>
        <v>24285</v>
      </c>
      <c r="BI10" s="119">
        <f t="shared" si="6"/>
        <v>24285</v>
      </c>
      <c r="BJ10" s="119">
        <f t="shared" si="6"/>
        <v>24285</v>
      </c>
      <c r="BK10" s="119">
        <f t="shared" si="6"/>
        <v>24285</v>
      </c>
    </row>
    <row r="11" spans="1:63" ht="14.75">
      <c r="A11" s="91" t="s">
        <v>848</v>
      </c>
      <c r="B11" s="91" t="str">
        <f>About!B2</f>
        <v>IL</v>
      </c>
      <c r="C11" s="91">
        <f t="shared" ref="C11:AE11" si="7">SUMIFS(C$122:C$219,$B$122:$B$219,$B$7,$A$122:$A$219,$A$7)</f>
        <v>0</v>
      </c>
      <c r="D11" s="91">
        <f t="shared" si="7"/>
        <v>0</v>
      </c>
      <c r="E11" s="91">
        <f t="shared" si="7"/>
        <v>0</v>
      </c>
      <c r="F11" s="91">
        <f t="shared" si="7"/>
        <v>0</v>
      </c>
      <c r="G11" s="91">
        <f t="shared" si="7"/>
        <v>0</v>
      </c>
      <c r="H11" s="91">
        <f t="shared" si="7"/>
        <v>0</v>
      </c>
      <c r="I11" s="91">
        <f t="shared" si="7"/>
        <v>0</v>
      </c>
      <c r="J11" s="91">
        <f t="shared" si="7"/>
        <v>0</v>
      </c>
      <c r="K11" s="91">
        <f t="shared" si="7"/>
        <v>0</v>
      </c>
      <c r="L11" s="91">
        <f t="shared" si="7"/>
        <v>0</v>
      </c>
      <c r="M11" s="91">
        <f t="shared" si="7"/>
        <v>0</v>
      </c>
      <c r="N11" s="91">
        <f t="shared" si="7"/>
        <v>0</v>
      </c>
      <c r="O11" s="91">
        <f t="shared" si="7"/>
        <v>125015</v>
      </c>
      <c r="P11" s="91">
        <f t="shared" si="7"/>
        <v>160185</v>
      </c>
      <c r="Q11" s="91">
        <f t="shared" si="7"/>
        <v>18123</v>
      </c>
      <c r="R11" s="91">
        <f t="shared" si="7"/>
        <v>19136</v>
      </c>
      <c r="S11" s="91">
        <f t="shared" si="7"/>
        <v>150</v>
      </c>
      <c r="T11" s="91">
        <f t="shared" si="7"/>
        <v>6192</v>
      </c>
      <c r="U11" s="91">
        <f t="shared" si="7"/>
        <v>10435</v>
      </c>
      <c r="V11" s="91">
        <f t="shared" si="7"/>
        <v>1620</v>
      </c>
      <c r="W11" s="91">
        <f t="shared" si="7"/>
        <v>0</v>
      </c>
      <c r="X11" s="91">
        <f t="shared" si="7"/>
        <v>0</v>
      </c>
      <c r="Y11" s="91">
        <f t="shared" si="7"/>
        <v>0</v>
      </c>
      <c r="Z11" s="91">
        <f t="shared" si="7"/>
        <v>0</v>
      </c>
      <c r="AA11" s="91">
        <f t="shared" si="7"/>
        <v>0</v>
      </c>
      <c r="AB11" s="91">
        <f t="shared" si="7"/>
        <v>0</v>
      </c>
      <c r="AC11" s="91">
        <f t="shared" si="7"/>
        <v>0</v>
      </c>
      <c r="AD11" s="91">
        <f t="shared" si="7"/>
        <v>27</v>
      </c>
      <c r="AE11" s="91">
        <f t="shared" si="7"/>
        <v>681</v>
      </c>
      <c r="AF11" s="119">
        <f>AVERAGE(W11:AE11)</f>
        <v>78.666666666666671</v>
      </c>
      <c r="AG11" s="119">
        <f t="shared" si="6"/>
        <v>78.666666666666671</v>
      </c>
      <c r="AH11" s="119">
        <f t="shared" si="6"/>
        <v>78.666666666666671</v>
      </c>
      <c r="AI11" s="119">
        <f t="shared" si="6"/>
        <v>78.666666666666671</v>
      </c>
      <c r="AJ11" s="119">
        <f t="shared" si="6"/>
        <v>78.666666666666671</v>
      </c>
      <c r="AK11" s="119">
        <f t="shared" si="6"/>
        <v>78.666666666666671</v>
      </c>
      <c r="AL11" s="119">
        <f t="shared" si="6"/>
        <v>78.666666666666671</v>
      </c>
      <c r="AM11" s="119">
        <f t="shared" si="6"/>
        <v>78.666666666666671</v>
      </c>
      <c r="AN11" s="119">
        <f t="shared" si="6"/>
        <v>78.666666666666671</v>
      </c>
      <c r="AO11" s="119">
        <f t="shared" si="6"/>
        <v>78.666666666666671</v>
      </c>
      <c r="AP11" s="119">
        <f t="shared" si="6"/>
        <v>78.666666666666671</v>
      </c>
      <c r="AQ11" s="119">
        <f t="shared" si="6"/>
        <v>78.666666666666671</v>
      </c>
      <c r="AR11" s="119">
        <f t="shared" si="6"/>
        <v>78.666666666666671</v>
      </c>
      <c r="AS11" s="119">
        <f t="shared" si="6"/>
        <v>78.666666666666671</v>
      </c>
      <c r="AT11" s="119">
        <f t="shared" si="6"/>
        <v>78.666666666666671</v>
      </c>
      <c r="AU11" s="119">
        <f t="shared" si="6"/>
        <v>78.666666666666671</v>
      </c>
      <c r="AV11" s="119">
        <f t="shared" si="6"/>
        <v>78.666666666666671</v>
      </c>
      <c r="AW11" s="119">
        <f t="shared" si="6"/>
        <v>78.666666666666671</v>
      </c>
      <c r="AX11" s="119">
        <f t="shared" si="6"/>
        <v>78.666666666666671</v>
      </c>
      <c r="AY11" s="119">
        <f t="shared" si="6"/>
        <v>78.666666666666671</v>
      </c>
      <c r="AZ11" s="119">
        <f t="shared" si="6"/>
        <v>78.666666666666671</v>
      </c>
      <c r="BA11" s="119">
        <f t="shared" si="6"/>
        <v>78.666666666666671</v>
      </c>
      <c r="BB11" s="119">
        <f t="shared" si="6"/>
        <v>78.666666666666671</v>
      </c>
      <c r="BC11" s="119">
        <f t="shared" si="6"/>
        <v>78.666666666666671</v>
      </c>
      <c r="BD11" s="119">
        <f t="shared" si="6"/>
        <v>78.666666666666671</v>
      </c>
      <c r="BE11" s="119">
        <f t="shared" si="6"/>
        <v>78.666666666666671</v>
      </c>
      <c r="BF11" s="119">
        <f t="shared" si="6"/>
        <v>78.666666666666671</v>
      </c>
      <c r="BG11" s="119">
        <f t="shared" si="6"/>
        <v>78.666666666666671</v>
      </c>
      <c r="BH11" s="119">
        <f t="shared" si="6"/>
        <v>78.666666666666671</v>
      </c>
      <c r="BI11" s="119">
        <f t="shared" si="6"/>
        <v>78.666666666666671</v>
      </c>
      <c r="BJ11" s="119">
        <f t="shared" si="6"/>
        <v>78.666666666666671</v>
      </c>
      <c r="BK11" s="119">
        <f t="shared" si="6"/>
        <v>78.666666666666671</v>
      </c>
    </row>
    <row r="13" spans="1:63" ht="14.75">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ht="14.75">
      <c r="A14" s="91" t="s">
        <v>847</v>
      </c>
      <c r="B14" s="91" t="str">
        <f>About!B2</f>
        <v>IL</v>
      </c>
      <c r="C14" s="91">
        <f t="shared" ref="C14:BK14" si="9">IF(C10&gt;C11,C10-C11,0)</f>
        <v>0</v>
      </c>
      <c r="D14" s="91">
        <f t="shared" si="9"/>
        <v>0</v>
      </c>
      <c r="E14" s="91">
        <f t="shared" si="9"/>
        <v>0</v>
      </c>
      <c r="F14" s="91">
        <f t="shared" si="9"/>
        <v>0</v>
      </c>
      <c r="G14" s="91">
        <f t="shared" si="9"/>
        <v>0</v>
      </c>
      <c r="H14" s="91">
        <f t="shared" si="9"/>
        <v>0</v>
      </c>
      <c r="I14" s="91">
        <f t="shared" si="9"/>
        <v>0</v>
      </c>
      <c r="J14" s="91">
        <f t="shared" si="9"/>
        <v>0</v>
      </c>
      <c r="K14" s="91">
        <f t="shared" si="9"/>
        <v>0</v>
      </c>
      <c r="L14" s="91">
        <f t="shared" si="9"/>
        <v>0</v>
      </c>
      <c r="M14" s="91">
        <f t="shared" si="9"/>
        <v>0</v>
      </c>
      <c r="N14" s="91">
        <f t="shared" si="9"/>
        <v>0</v>
      </c>
      <c r="O14" s="91">
        <f t="shared" si="9"/>
        <v>0</v>
      </c>
      <c r="P14" s="91">
        <f t="shared" si="9"/>
        <v>0</v>
      </c>
      <c r="Q14" s="91">
        <f t="shared" si="9"/>
        <v>0</v>
      </c>
      <c r="R14" s="91">
        <f t="shared" si="9"/>
        <v>0</v>
      </c>
      <c r="S14" s="91">
        <f t="shared" si="9"/>
        <v>0</v>
      </c>
      <c r="T14" s="91">
        <f t="shared" si="9"/>
        <v>60174</v>
      </c>
      <c r="U14" s="91">
        <f t="shared" si="9"/>
        <v>42367</v>
      </c>
      <c r="V14" s="91">
        <f t="shared" si="9"/>
        <v>7848</v>
      </c>
      <c r="W14" s="91">
        <f t="shared" si="9"/>
        <v>633</v>
      </c>
      <c r="X14" s="91">
        <f t="shared" si="9"/>
        <v>150</v>
      </c>
      <c r="Y14" s="91">
        <f t="shared" si="9"/>
        <v>5610</v>
      </c>
      <c r="Z14" s="91">
        <f t="shared" si="9"/>
        <v>0</v>
      </c>
      <c r="AA14" s="91">
        <f t="shared" si="9"/>
        <v>0</v>
      </c>
      <c r="AB14" s="91">
        <f t="shared" si="9"/>
        <v>0</v>
      </c>
      <c r="AC14" s="91">
        <f t="shared" si="9"/>
        <v>0</v>
      </c>
      <c r="AD14" s="91">
        <f t="shared" si="9"/>
        <v>2171</v>
      </c>
      <c r="AE14" s="91">
        <f t="shared" si="9"/>
        <v>23604</v>
      </c>
      <c r="AF14" s="91">
        <f t="shared" si="9"/>
        <v>24206.333333333332</v>
      </c>
      <c r="AG14" s="91">
        <f t="shared" si="9"/>
        <v>24206.333333333332</v>
      </c>
      <c r="AH14" s="91">
        <f t="shared" si="9"/>
        <v>24206.333333333332</v>
      </c>
      <c r="AI14" s="91">
        <f t="shared" si="9"/>
        <v>24206.333333333332</v>
      </c>
      <c r="AJ14" s="91">
        <f t="shared" si="9"/>
        <v>24206.333333333332</v>
      </c>
      <c r="AK14" s="91">
        <f t="shared" si="9"/>
        <v>24206.333333333332</v>
      </c>
      <c r="AL14" s="91">
        <f t="shared" si="9"/>
        <v>24206.333333333332</v>
      </c>
      <c r="AM14" s="91">
        <f t="shared" si="9"/>
        <v>24206.333333333332</v>
      </c>
      <c r="AN14" s="91">
        <f t="shared" si="9"/>
        <v>24206.333333333332</v>
      </c>
      <c r="AO14" s="91">
        <f t="shared" si="9"/>
        <v>24206.333333333332</v>
      </c>
      <c r="AP14" s="91">
        <f t="shared" si="9"/>
        <v>24206.333333333332</v>
      </c>
      <c r="AQ14" s="91">
        <f t="shared" si="9"/>
        <v>24206.333333333332</v>
      </c>
      <c r="AR14" s="91">
        <f t="shared" si="9"/>
        <v>24206.333333333332</v>
      </c>
      <c r="AS14" s="91">
        <f t="shared" si="9"/>
        <v>24206.333333333332</v>
      </c>
      <c r="AT14" s="91">
        <f t="shared" si="9"/>
        <v>24206.333333333332</v>
      </c>
      <c r="AU14" s="91">
        <f t="shared" si="9"/>
        <v>24206.333333333332</v>
      </c>
      <c r="AV14" s="91">
        <f t="shared" si="9"/>
        <v>24206.333333333332</v>
      </c>
      <c r="AW14" s="91">
        <f t="shared" si="9"/>
        <v>24206.333333333332</v>
      </c>
      <c r="AX14" s="91">
        <f t="shared" si="9"/>
        <v>24206.333333333332</v>
      </c>
      <c r="AY14" s="91">
        <f t="shared" si="9"/>
        <v>24206.333333333332</v>
      </c>
      <c r="AZ14" s="91">
        <f t="shared" si="9"/>
        <v>24206.333333333332</v>
      </c>
      <c r="BA14" s="91">
        <f t="shared" si="9"/>
        <v>24206.333333333332</v>
      </c>
      <c r="BB14" s="91">
        <f t="shared" si="9"/>
        <v>24206.333333333332</v>
      </c>
      <c r="BC14" s="91">
        <f t="shared" si="9"/>
        <v>24206.333333333332</v>
      </c>
      <c r="BD14" s="91">
        <f t="shared" si="9"/>
        <v>24206.333333333332</v>
      </c>
      <c r="BE14" s="91">
        <f t="shared" si="9"/>
        <v>24206.333333333332</v>
      </c>
      <c r="BF14" s="91">
        <f t="shared" si="9"/>
        <v>24206.333333333332</v>
      </c>
      <c r="BG14" s="91">
        <f t="shared" si="9"/>
        <v>24206.333333333332</v>
      </c>
      <c r="BH14" s="91">
        <f t="shared" si="9"/>
        <v>24206.333333333332</v>
      </c>
      <c r="BI14" s="91">
        <f t="shared" si="9"/>
        <v>24206.333333333332</v>
      </c>
      <c r="BJ14" s="91">
        <f t="shared" si="9"/>
        <v>24206.333333333332</v>
      </c>
      <c r="BK14" s="91">
        <f t="shared" si="9"/>
        <v>24206.333333333332</v>
      </c>
    </row>
    <row r="15" spans="1:63" ht="14.75">
      <c r="A15" s="91" t="s">
        <v>848</v>
      </c>
      <c r="B15" s="91" t="str">
        <f>About!B2</f>
        <v>IL</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0</v>
      </c>
      <c r="L15" s="91">
        <f t="shared" si="10"/>
        <v>0</v>
      </c>
      <c r="M15" s="91">
        <f t="shared" si="10"/>
        <v>0</v>
      </c>
      <c r="N15" s="91">
        <f t="shared" si="10"/>
        <v>0</v>
      </c>
      <c r="O15" s="91">
        <f t="shared" si="10"/>
        <v>125015</v>
      </c>
      <c r="P15" s="91">
        <f t="shared" si="10"/>
        <v>160185</v>
      </c>
      <c r="Q15" s="91">
        <f t="shared" si="10"/>
        <v>16019</v>
      </c>
      <c r="R15" s="91">
        <f t="shared" si="10"/>
        <v>17998</v>
      </c>
      <c r="S15" s="91">
        <f t="shared" si="10"/>
        <v>150</v>
      </c>
      <c r="T15" s="91">
        <f t="shared" si="10"/>
        <v>0</v>
      </c>
      <c r="U15" s="91">
        <f t="shared" si="10"/>
        <v>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ht="14.75">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ht="14.75">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0625" defaultRowHeight="15" customHeight="1"/>
  <cols>
    <col min="1" max="3" width="8.7265625" style="92" customWidth="1"/>
    <col min="4" max="4" width="27" style="92" customWidth="1"/>
    <col min="5" max="5" width="37.54296875" style="92" customWidth="1"/>
    <col min="6" max="20" width="8.7265625" style="92" customWidth="1"/>
    <col min="21" max="21" width="15.54296875" style="92" customWidth="1"/>
    <col min="22" max="42" width="8.7265625" style="92" customWidth="1"/>
    <col min="43" max="16384" width="14.40625" style="92"/>
  </cols>
  <sheetData>
    <row r="1" spans="1:42" ht="14.75">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ht="14.75">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ht="14.75">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ht="14.75">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ht="14.75">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ht="14.75">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ht="14.75">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ht="14.75">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ht="14.75">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ht="14.75">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ht="14.75">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ht="14.75">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ht="14.75">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ht="14.75">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ht="14.75">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ht="14.75">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ht="14.75">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ht="14.75">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ht="14.75">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ht="14.75">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v>
      </c>
      <c r="G745" s="107">
        <f>G19/SUMIFS(G$3:G$722,$B$3:$B$722,$B745)*SUMIFS(Calculations!$E$3:$E$53,Calculations!$A$3:$A$53,$B745)</f>
        <v>0</v>
      </c>
      <c r="H745" s="107">
        <f>H19/SUMIFS(H$3:H$722,$B$3:$B$722,$B745)*SUMIFS(Calculations!$E$3:$E$53,Calculations!$A$3:$A$53,$B745)</f>
        <v>0</v>
      </c>
      <c r="I745" s="107">
        <f>I19/SUMIFS(I$3:I$722,$B$3:$B$722,$B745)*SUMIFS(Calculations!$E$3:$E$53,Calculations!$A$3:$A$53,$B745)</f>
        <v>0</v>
      </c>
      <c r="J745" s="107">
        <f>J19/SUMIFS(J$3:J$722,$B$3:$B$722,$B745)*SUMIFS(Calculations!$E$3:$E$53,Calculations!$A$3:$A$53,$B745)</f>
        <v>0</v>
      </c>
      <c r="K745" s="107">
        <f>K19/SUMIFS(K$3:K$722,$B$3:$B$722,$B745)*SUMIFS(Calculations!$E$3:$E$53,Calculations!$A$3:$A$53,$B745)</f>
        <v>0</v>
      </c>
      <c r="L745" s="107">
        <f>L19/SUMIFS(L$3:L$722,$B$3:$B$722,$B745)*SUMIFS(Calculations!$E$3:$E$53,Calculations!$A$3:$A$53,$B745)</f>
        <v>0</v>
      </c>
      <c r="M745" s="107">
        <f>M19/SUMIFS(M$3:M$722,$B$3:$B$722,$B745)*SUMIFS(Calculations!$E$3:$E$53,Calculations!$A$3:$A$53,$B745)</f>
        <v>0</v>
      </c>
      <c r="N745" s="107">
        <f>N19/SUMIFS(N$3:N$722,$B$3:$B$722,$B745)*SUMIFS(Calculations!$E$3:$E$53,Calculations!$A$3:$A$53,$B745)</f>
        <v>0</v>
      </c>
      <c r="O745" s="107">
        <f>O19/SUMIFS(O$3:O$722,$B$3:$B$722,$B745)*SUMIFS(Calculations!$E$3:$E$53,Calculations!$A$3:$A$53,$B745)</f>
        <v>0</v>
      </c>
      <c r="P745" s="107">
        <f>P19/SUMIFS(P$3:P$722,$B$3:$B$722,$B745)*SUMIFS(Calculations!$E$3:$E$53,Calculations!$A$3:$A$53,$B745)</f>
        <v>0</v>
      </c>
      <c r="Q745" s="107">
        <f>Q19/SUMIFS(Q$3:Q$722,$B$3:$B$722,$B745)*SUMIFS(Calculations!$E$3:$E$53,Calculations!$A$3:$A$53,$B745)</f>
        <v>0</v>
      </c>
      <c r="R745" s="107">
        <f>R19/SUMIFS(R$3:R$722,$B$3:$B$722,$B745)*SUMIFS(Calculations!$E$3:$E$53,Calculations!$A$3:$A$53,$B745)</f>
        <v>0</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0</v>
      </c>
      <c r="G748" s="107">
        <f>G22/SUMIFS(G$3:G$722,$B$3:$B$722,$B748)*SUMIFS(Calculations!$E$3:$E$53,Calculations!$A$3:$A$53,$B748)</f>
        <v>0</v>
      </c>
      <c r="H748" s="107">
        <f>H22/SUMIFS(H$3:H$722,$B$3:$B$722,$B748)*SUMIFS(Calculations!$E$3:$E$53,Calculations!$A$3:$A$53,$B748)</f>
        <v>0</v>
      </c>
      <c r="I748" s="107">
        <f>I22/SUMIFS(I$3:I$722,$B$3:$B$722,$B748)*SUMIFS(Calculations!$E$3:$E$53,Calculations!$A$3:$A$53,$B748)</f>
        <v>0</v>
      </c>
      <c r="J748" s="107">
        <f>J22/SUMIFS(J$3:J$722,$B$3:$B$722,$B748)*SUMIFS(Calculations!$E$3:$E$53,Calculations!$A$3:$A$53,$B748)</f>
        <v>0</v>
      </c>
      <c r="K748" s="107">
        <f>K22/SUMIFS(K$3:K$722,$B$3:$B$722,$B748)*SUMIFS(Calculations!$E$3:$E$53,Calculations!$A$3:$A$53,$B748)</f>
        <v>0</v>
      </c>
      <c r="L748" s="107">
        <f>L22/SUMIFS(L$3:L$722,$B$3:$B$722,$B748)*SUMIFS(Calculations!$E$3:$E$53,Calculations!$A$3:$A$53,$B748)</f>
        <v>0</v>
      </c>
      <c r="M748" s="107">
        <f>M22/SUMIFS(M$3:M$722,$B$3:$B$722,$B748)*SUMIFS(Calculations!$E$3:$E$53,Calculations!$A$3:$A$53,$B748)</f>
        <v>0</v>
      </c>
      <c r="N748" s="107">
        <f>N22/SUMIFS(N$3:N$722,$B$3:$B$722,$B748)*SUMIFS(Calculations!$E$3:$E$53,Calculations!$A$3:$A$53,$B748)</f>
        <v>0</v>
      </c>
      <c r="O748" s="107">
        <f>O22/SUMIFS(O$3:O$722,$B$3:$B$722,$B748)*SUMIFS(Calculations!$E$3:$E$53,Calculations!$A$3:$A$53,$B748)</f>
        <v>0</v>
      </c>
      <c r="P748" s="107">
        <f>P22/SUMIFS(P$3:P$722,$B$3:$B$722,$B748)*SUMIFS(Calculations!$E$3:$E$53,Calculations!$A$3:$A$53,$B748)</f>
        <v>0</v>
      </c>
      <c r="Q748" s="107">
        <f>Q22/SUMIFS(Q$3:Q$722,$B$3:$B$722,$B748)*SUMIFS(Calculations!$E$3:$E$53,Calculations!$A$3:$A$53,$B748)</f>
        <v>0</v>
      </c>
      <c r="R748" s="107">
        <f>R22/SUMIFS(R$3:R$722,$B$3:$B$722,$B748)*SUMIFS(Calculations!$E$3:$E$53,Calculations!$A$3:$A$53,$B748)</f>
        <v>0</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v>
      </c>
      <c r="G751" s="107">
        <f>G25/SUMIFS(G$3:G$722,$B$3:$B$722,$B751)*SUMIFS(Calculations!$E$3:$E$53,Calculations!$A$3:$A$53,$B751)</f>
        <v>0</v>
      </c>
      <c r="H751" s="107">
        <f>H25/SUMIFS(H$3:H$722,$B$3:$B$722,$B751)*SUMIFS(Calculations!$E$3:$E$53,Calculations!$A$3:$A$53,$B751)</f>
        <v>0</v>
      </c>
      <c r="I751" s="107">
        <f>I25/SUMIFS(I$3:I$722,$B$3:$B$722,$B751)*SUMIFS(Calculations!$E$3:$E$53,Calculations!$A$3:$A$53,$B751)</f>
        <v>0</v>
      </c>
      <c r="J751" s="107">
        <f>J25/SUMIFS(J$3:J$722,$B$3:$B$722,$B751)*SUMIFS(Calculations!$E$3:$E$53,Calculations!$A$3:$A$53,$B751)</f>
        <v>0</v>
      </c>
      <c r="K751" s="107">
        <f>K25/SUMIFS(K$3:K$722,$B$3:$B$722,$B751)*SUMIFS(Calculations!$E$3:$E$53,Calculations!$A$3:$A$53,$B751)</f>
        <v>0</v>
      </c>
      <c r="L751" s="107">
        <f>L25/SUMIFS(L$3:L$722,$B$3:$B$722,$B751)*SUMIFS(Calculations!$E$3:$E$53,Calculations!$A$3:$A$53,$B751)</f>
        <v>0</v>
      </c>
      <c r="M751" s="107">
        <f>M25/SUMIFS(M$3:M$722,$B$3:$B$722,$B751)*SUMIFS(Calculations!$E$3:$E$53,Calculations!$A$3:$A$53,$B751)</f>
        <v>0</v>
      </c>
      <c r="N751" s="107">
        <f>N25/SUMIFS(N$3:N$722,$B$3:$B$722,$B751)*SUMIFS(Calculations!$E$3:$E$53,Calculations!$A$3:$A$53,$B751)</f>
        <v>0</v>
      </c>
      <c r="O751" s="107">
        <f>O25/SUMIFS(O$3:O$722,$B$3:$B$722,$B751)*SUMIFS(Calculations!$E$3:$E$53,Calculations!$A$3:$A$53,$B751)</f>
        <v>0</v>
      </c>
      <c r="P751" s="107">
        <f>P25/SUMIFS(P$3:P$722,$B$3:$B$722,$B751)*SUMIFS(Calculations!$E$3:$E$53,Calculations!$A$3:$A$53,$B751)</f>
        <v>0</v>
      </c>
      <c r="Q751" s="107">
        <f>Q25/SUMIFS(Q$3:Q$722,$B$3:$B$722,$B751)*SUMIFS(Calculations!$E$3:$E$53,Calculations!$A$3:$A$53,$B751)</f>
        <v>0</v>
      </c>
      <c r="R751" s="107">
        <f>R25/SUMIFS(R$3:R$722,$B$3:$B$722,$B751)*SUMIFS(Calculations!$E$3:$E$53,Calculations!$A$3:$A$53,$B751)</f>
        <v>0</v>
      </c>
    </row>
    <row r="752" spans="2:18" ht="15.75" customHeight="1">
      <c r="B752" s="107" t="s">
        <v>538</v>
      </c>
      <c r="C752" s="107" t="s">
        <v>448</v>
      </c>
      <c r="D752" s="107" t="s">
        <v>645</v>
      </c>
      <c r="E752" s="107" t="str">
        <f t="shared" si="300"/>
        <v>natural gas peaker</v>
      </c>
      <c r="F752" s="107">
        <f>F26/SUMIFS(F$3:F$722,$B$3:$B$722,$B752)*SUMIFS(Calculations!$E$3:$E$53,Calculations!$A$3:$A$53,$B752)</f>
        <v>0</v>
      </c>
      <c r="G752" s="107">
        <f>G26/SUMIFS(G$3:G$722,$B$3:$B$722,$B752)*SUMIFS(Calculations!$E$3:$E$53,Calculations!$A$3:$A$53,$B752)</f>
        <v>0</v>
      </c>
      <c r="H752" s="107">
        <f>H26/SUMIFS(H$3:H$722,$B$3:$B$722,$B752)*SUMIFS(Calculations!$E$3:$E$53,Calculations!$A$3:$A$53,$B752)</f>
        <v>0</v>
      </c>
      <c r="I752" s="107">
        <f>I26/SUMIFS(I$3:I$722,$B$3:$B$722,$B752)*SUMIFS(Calculations!$E$3:$E$53,Calculations!$A$3:$A$53,$B752)</f>
        <v>0</v>
      </c>
      <c r="J752" s="107">
        <f>J26/SUMIFS(J$3:J$722,$B$3:$B$722,$B752)*SUMIFS(Calculations!$E$3:$E$53,Calculations!$A$3:$A$53,$B752)</f>
        <v>0</v>
      </c>
      <c r="K752" s="107">
        <f>K26/SUMIFS(K$3:K$722,$B$3:$B$722,$B752)*SUMIFS(Calculations!$E$3:$E$53,Calculations!$A$3:$A$53,$B752)</f>
        <v>0</v>
      </c>
      <c r="L752" s="107">
        <f>L26/SUMIFS(L$3:L$722,$B$3:$B$722,$B752)*SUMIFS(Calculations!$E$3:$E$53,Calculations!$A$3:$A$53,$B752)</f>
        <v>0</v>
      </c>
      <c r="M752" s="107">
        <f>M26/SUMIFS(M$3:M$722,$B$3:$B$722,$B752)*SUMIFS(Calculations!$E$3:$E$53,Calculations!$A$3:$A$53,$B752)</f>
        <v>0</v>
      </c>
      <c r="N752" s="107">
        <f>N26/SUMIFS(N$3:N$722,$B$3:$B$722,$B752)*SUMIFS(Calculations!$E$3:$E$53,Calculations!$A$3:$A$53,$B752)</f>
        <v>0</v>
      </c>
      <c r="O752" s="107">
        <f>O26/SUMIFS(O$3:O$722,$B$3:$B$722,$B752)*SUMIFS(Calculations!$E$3:$E$53,Calculations!$A$3:$A$53,$B752)</f>
        <v>0</v>
      </c>
      <c r="P752" s="107">
        <f>P26/SUMIFS(P$3:P$722,$B$3:$B$722,$B752)*SUMIFS(Calculations!$E$3:$E$53,Calculations!$A$3:$A$53,$B752)</f>
        <v>0</v>
      </c>
      <c r="Q752" s="107">
        <f>Q26/SUMIFS(Q$3:Q$722,$B$3:$B$722,$B752)*SUMIFS(Calculations!$E$3:$E$53,Calculations!$A$3:$A$53,$B752)</f>
        <v>0</v>
      </c>
      <c r="R752" s="107">
        <f>R26/SUMIFS(R$3:R$722,$B$3:$B$722,$B752)*SUMIFS(Calculations!$E$3:$E$53,Calculations!$A$3:$A$53,$B752)</f>
        <v>0</v>
      </c>
    </row>
    <row r="753" spans="2:18" ht="15.75" customHeight="1">
      <c r="B753" s="107" t="s">
        <v>538</v>
      </c>
      <c r="C753" s="107" t="s">
        <v>448</v>
      </c>
      <c r="D753" s="107" t="s">
        <v>646</v>
      </c>
      <c r="E753" s="107" t="str">
        <f t="shared" si="300"/>
        <v>nuclear</v>
      </c>
      <c r="F753" s="107">
        <f>F27/SUMIFS(F$3:F$722,$B$3:$B$722,$B753)*SUMIFS(Calculations!$E$3:$E$53,Calculations!$A$3:$A$53,$B753)</f>
        <v>0</v>
      </c>
      <c r="G753" s="107">
        <f>G27/SUMIFS(G$3:G$722,$B$3:$B$722,$B753)*SUMIFS(Calculations!$E$3:$E$53,Calculations!$A$3:$A$53,$B753)</f>
        <v>0</v>
      </c>
      <c r="H753" s="107">
        <f>H27/SUMIFS(H$3:H$722,$B$3:$B$722,$B753)*SUMIFS(Calculations!$E$3:$E$53,Calculations!$A$3:$A$53,$B753)</f>
        <v>0</v>
      </c>
      <c r="I753" s="107">
        <f>I27/SUMIFS(I$3:I$722,$B$3:$B$722,$B753)*SUMIFS(Calculations!$E$3:$E$53,Calculations!$A$3:$A$53,$B753)</f>
        <v>0</v>
      </c>
      <c r="J753" s="107">
        <f>J27/SUMIFS(J$3:J$722,$B$3:$B$722,$B753)*SUMIFS(Calculations!$E$3:$E$53,Calculations!$A$3:$A$53,$B753)</f>
        <v>0</v>
      </c>
      <c r="K753" s="107">
        <f>K27/SUMIFS(K$3:K$722,$B$3:$B$722,$B753)*SUMIFS(Calculations!$E$3:$E$53,Calculations!$A$3:$A$53,$B753)</f>
        <v>0</v>
      </c>
      <c r="L753" s="107">
        <f>L27/SUMIFS(L$3:L$722,$B$3:$B$722,$B753)*SUMIFS(Calculations!$E$3:$E$53,Calculations!$A$3:$A$53,$B753)</f>
        <v>0</v>
      </c>
      <c r="M753" s="107">
        <f>M27/SUMIFS(M$3:M$722,$B$3:$B$722,$B753)*SUMIFS(Calculations!$E$3:$E$53,Calculations!$A$3:$A$53,$B753)</f>
        <v>0</v>
      </c>
      <c r="N753" s="107">
        <f>N27/SUMIFS(N$3:N$722,$B$3:$B$722,$B753)*SUMIFS(Calculations!$E$3:$E$53,Calculations!$A$3:$A$53,$B753)</f>
        <v>0</v>
      </c>
      <c r="O753" s="107">
        <f>O27/SUMIFS(O$3:O$722,$B$3:$B$722,$B753)*SUMIFS(Calculations!$E$3:$E$53,Calculations!$A$3:$A$53,$B753)</f>
        <v>0</v>
      </c>
      <c r="P753" s="107">
        <f>P27/SUMIFS(P$3:P$722,$B$3:$B$722,$B753)*SUMIFS(Calculations!$E$3:$E$53,Calculations!$A$3:$A$53,$B753)</f>
        <v>0</v>
      </c>
      <c r="Q753" s="107">
        <f>Q27/SUMIFS(Q$3:Q$722,$B$3:$B$722,$B753)*SUMIFS(Calculations!$E$3:$E$53,Calculations!$A$3:$A$53,$B753)</f>
        <v>0</v>
      </c>
      <c r="R753" s="107">
        <f>R27/SUMIFS(R$3:R$722,$B$3:$B$722,$B753)*SUMIFS(Calculations!$E$3:$E$53,Calculations!$A$3:$A$53,$B753)</f>
        <v>0</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0</v>
      </c>
      <c r="G755" s="107">
        <f>G29/SUMIFS(G$3:G$722,$B$3:$B$722,$B755)*SUMIFS(Calculations!$E$3:$E$53,Calculations!$A$3:$A$53,$B755)</f>
        <v>0</v>
      </c>
      <c r="H755" s="107">
        <f>H29/SUMIFS(H$3:H$722,$B$3:$B$722,$B755)*SUMIFS(Calculations!$E$3:$E$53,Calculations!$A$3:$A$53,$B755)</f>
        <v>0</v>
      </c>
      <c r="I755" s="107">
        <f>I29/SUMIFS(I$3:I$722,$B$3:$B$722,$B755)*SUMIFS(Calculations!$E$3:$E$53,Calculations!$A$3:$A$53,$B755)</f>
        <v>0</v>
      </c>
      <c r="J755" s="107">
        <f>J29/SUMIFS(J$3:J$722,$B$3:$B$722,$B755)*SUMIFS(Calculations!$E$3:$E$53,Calculations!$A$3:$A$53,$B755)</f>
        <v>0</v>
      </c>
      <c r="K755" s="107">
        <f>K29/SUMIFS(K$3:K$722,$B$3:$B$722,$B755)*SUMIFS(Calculations!$E$3:$E$53,Calculations!$A$3:$A$53,$B755)</f>
        <v>0</v>
      </c>
      <c r="L755" s="107">
        <f>L29/SUMIFS(L$3:L$722,$B$3:$B$722,$B755)*SUMIFS(Calculations!$E$3:$E$53,Calculations!$A$3:$A$53,$B755)</f>
        <v>0</v>
      </c>
      <c r="M755" s="107">
        <f>M29/SUMIFS(M$3:M$722,$B$3:$B$722,$B755)*SUMIFS(Calculations!$E$3:$E$53,Calculations!$A$3:$A$53,$B755)</f>
        <v>0</v>
      </c>
      <c r="N755" s="107">
        <f>N29/SUMIFS(N$3:N$722,$B$3:$B$722,$B755)*SUMIFS(Calculations!$E$3:$E$53,Calculations!$A$3:$A$53,$B755)</f>
        <v>0</v>
      </c>
      <c r="O755" s="107">
        <f>O29/SUMIFS(O$3:O$722,$B$3:$B$722,$B755)*SUMIFS(Calculations!$E$3:$E$53,Calculations!$A$3:$A$53,$B755)</f>
        <v>0</v>
      </c>
      <c r="P755" s="107">
        <f>P29/SUMIFS(P$3:P$722,$B$3:$B$722,$B755)*SUMIFS(Calculations!$E$3:$E$53,Calculations!$A$3:$A$53,$B755)</f>
        <v>0</v>
      </c>
      <c r="Q755" s="107">
        <f>Q29/SUMIFS(Q$3:Q$722,$B$3:$B$722,$B755)*SUMIFS(Calculations!$E$3:$E$53,Calculations!$A$3:$A$53,$B755)</f>
        <v>0</v>
      </c>
      <c r="R755" s="107">
        <f>R29/SUMIFS(R$3:R$722,$B$3:$B$722,$B755)*SUMIFS(Calculations!$E$3:$E$53,Calculations!$A$3:$A$53,$B755)</f>
        <v>0</v>
      </c>
    </row>
    <row r="756" spans="2:18" ht="15.75" customHeight="1">
      <c r="B756" s="107" t="s">
        <v>538</v>
      </c>
      <c r="C756" s="107" t="s">
        <v>448</v>
      </c>
      <c r="D756" s="107" t="s">
        <v>649</v>
      </c>
      <c r="E756" s="107" t="str">
        <f t="shared" si="300"/>
        <v>solar PV</v>
      </c>
      <c r="F756" s="107">
        <f>F30/SUMIFS(F$3:F$722,$B$3:$B$722,$B756)*SUMIFS(Calculations!$E$3:$E$53,Calculations!$A$3:$A$53,$B756)</f>
        <v>0</v>
      </c>
      <c r="G756" s="107">
        <f>G30/SUMIFS(G$3:G$722,$B$3:$B$722,$B756)*SUMIFS(Calculations!$E$3:$E$53,Calculations!$A$3:$A$53,$B756)</f>
        <v>0</v>
      </c>
      <c r="H756" s="107">
        <f>H30/SUMIFS(H$3:H$722,$B$3:$B$722,$B756)*SUMIFS(Calculations!$E$3:$E$53,Calculations!$A$3:$A$53,$B756)</f>
        <v>0</v>
      </c>
      <c r="I756" s="107">
        <f>I30/SUMIFS(I$3:I$722,$B$3:$B$722,$B756)*SUMIFS(Calculations!$E$3:$E$53,Calculations!$A$3:$A$53,$B756)</f>
        <v>0</v>
      </c>
      <c r="J756" s="107">
        <f>J30/SUMIFS(J$3:J$722,$B$3:$B$722,$B756)*SUMIFS(Calculations!$E$3:$E$53,Calculations!$A$3:$A$53,$B756)</f>
        <v>0</v>
      </c>
      <c r="K756" s="107">
        <f>K30/SUMIFS(K$3:K$722,$B$3:$B$722,$B756)*SUMIFS(Calculations!$E$3:$E$53,Calculations!$A$3:$A$53,$B756)</f>
        <v>0</v>
      </c>
      <c r="L756" s="107">
        <f>L30/SUMIFS(L$3:L$722,$B$3:$B$722,$B756)*SUMIFS(Calculations!$E$3:$E$53,Calculations!$A$3:$A$53,$B756)</f>
        <v>0</v>
      </c>
      <c r="M756" s="107">
        <f>M30/SUMIFS(M$3:M$722,$B$3:$B$722,$B756)*SUMIFS(Calculations!$E$3:$E$53,Calculations!$A$3:$A$53,$B756)</f>
        <v>0</v>
      </c>
      <c r="N756" s="107">
        <f>N30/SUMIFS(N$3:N$722,$B$3:$B$722,$B756)*SUMIFS(Calculations!$E$3:$E$53,Calculations!$A$3:$A$53,$B756)</f>
        <v>0</v>
      </c>
      <c r="O756" s="107">
        <f>O30/SUMIFS(O$3:O$722,$B$3:$B$722,$B756)*SUMIFS(Calculations!$E$3:$E$53,Calculations!$A$3:$A$53,$B756)</f>
        <v>0</v>
      </c>
      <c r="P756" s="107">
        <f>P30/SUMIFS(P$3:P$722,$B$3:$B$722,$B756)*SUMIFS(Calculations!$E$3:$E$53,Calculations!$A$3:$A$53,$B756)</f>
        <v>0</v>
      </c>
      <c r="Q756" s="107">
        <f>Q30/SUMIFS(Q$3:Q$722,$B$3:$B$722,$B756)*SUMIFS(Calculations!$E$3:$E$53,Calculations!$A$3:$A$53,$B756)</f>
        <v>0</v>
      </c>
      <c r="R756" s="107">
        <f>R30/SUMIFS(R$3:R$722,$B$3:$B$722,$B756)*SUMIFS(Calculations!$E$3:$E$53,Calculations!$A$3:$A$53,$B756)</f>
        <v>0</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0</v>
      </c>
      <c r="G758" s="107">
        <f>G32/SUMIFS(G$3:G$722,$B$3:$B$722,$B758)*SUMIFS(Calculations!$E$3:$E$53,Calculations!$A$3:$A$53,$B758)</f>
        <v>0</v>
      </c>
      <c r="H758" s="107">
        <f>H32/SUMIFS(H$3:H$722,$B$3:$B$722,$B758)*SUMIFS(Calculations!$E$3:$E$53,Calculations!$A$3:$A$53,$B758)</f>
        <v>0</v>
      </c>
      <c r="I758" s="107">
        <f>I32/SUMIFS(I$3:I$722,$B$3:$B$722,$B758)*SUMIFS(Calculations!$E$3:$E$53,Calculations!$A$3:$A$53,$B758)</f>
        <v>0</v>
      </c>
      <c r="J758" s="107">
        <f>J32/SUMIFS(J$3:J$722,$B$3:$B$722,$B758)*SUMIFS(Calculations!$E$3:$E$53,Calculations!$A$3:$A$53,$B758)</f>
        <v>0</v>
      </c>
      <c r="K758" s="107">
        <f>K32/SUMIFS(K$3:K$722,$B$3:$B$722,$B758)*SUMIFS(Calculations!$E$3:$E$53,Calculations!$A$3:$A$53,$B758)</f>
        <v>0</v>
      </c>
      <c r="L758" s="107">
        <f>L32/SUMIFS(L$3:L$722,$B$3:$B$722,$B758)*SUMIFS(Calculations!$E$3:$E$53,Calculations!$A$3:$A$53,$B758)</f>
        <v>0</v>
      </c>
      <c r="M758" s="107">
        <f>M32/SUMIFS(M$3:M$722,$B$3:$B$722,$B758)*SUMIFS(Calculations!$E$3:$E$53,Calculations!$A$3:$A$53,$B758)</f>
        <v>0</v>
      </c>
      <c r="N758" s="107">
        <f>N32/SUMIFS(N$3:N$722,$B$3:$B$722,$B758)*SUMIFS(Calculations!$E$3:$E$53,Calculations!$A$3:$A$53,$B758)</f>
        <v>0</v>
      </c>
      <c r="O758" s="107">
        <f>O32/SUMIFS(O$3:O$722,$B$3:$B$722,$B758)*SUMIFS(Calculations!$E$3:$E$53,Calculations!$A$3:$A$53,$B758)</f>
        <v>0</v>
      </c>
      <c r="P758" s="107">
        <f>P32/SUMIFS(P$3:P$722,$B$3:$B$722,$B758)*SUMIFS(Calculations!$E$3:$E$53,Calculations!$A$3:$A$53,$B758)</f>
        <v>0</v>
      </c>
      <c r="Q758" s="107">
        <f>Q32/SUMIFS(Q$3:Q$722,$B$3:$B$722,$B758)*SUMIFS(Calculations!$E$3:$E$53,Calculations!$A$3:$A$53,$B758)</f>
        <v>0</v>
      </c>
      <c r="R758" s="107">
        <f>R32/SUMIFS(R$3:R$722,$B$3:$B$722,$B758)*SUMIFS(Calculations!$E$3:$E$53,Calculations!$A$3:$A$53,$B758)</f>
        <v>0</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0</v>
      </c>
      <c r="G804" s="107">
        <f>G78/SUMIFS(G$3:G$722,$B$3:$B$722,$B804)*SUMIFS(Calculations!$E$3:$E$53,Calculations!$A$3:$A$53,$B804)</f>
        <v>0</v>
      </c>
      <c r="H804" s="107">
        <f>H78/SUMIFS(H$3:H$722,$B$3:$B$722,$B804)*SUMIFS(Calculations!$E$3:$E$53,Calculations!$A$3:$A$53,$B804)</f>
        <v>0</v>
      </c>
      <c r="I804" s="107">
        <f>I78/SUMIFS(I$3:I$722,$B$3:$B$722,$B804)*SUMIFS(Calculations!$E$3:$E$53,Calculations!$A$3:$A$53,$B804)</f>
        <v>0</v>
      </c>
      <c r="J804" s="107">
        <f>J78/SUMIFS(J$3:J$722,$B$3:$B$722,$B804)*SUMIFS(Calculations!$E$3:$E$53,Calculations!$A$3:$A$53,$B804)</f>
        <v>0</v>
      </c>
      <c r="K804" s="107">
        <f>K78/SUMIFS(K$3:K$722,$B$3:$B$722,$B804)*SUMIFS(Calculations!$E$3:$E$53,Calculations!$A$3:$A$53,$B804)</f>
        <v>0</v>
      </c>
      <c r="L804" s="107">
        <f>L78/SUMIFS(L$3:L$722,$B$3:$B$722,$B804)*SUMIFS(Calculations!$E$3:$E$53,Calculations!$A$3:$A$53,$B804)</f>
        <v>0</v>
      </c>
      <c r="M804" s="107">
        <f>M78/SUMIFS(M$3:M$722,$B$3:$B$722,$B804)*SUMIFS(Calculations!$E$3:$E$53,Calculations!$A$3:$A$53,$B804)</f>
        <v>0</v>
      </c>
      <c r="N804" s="107">
        <f>N78/SUMIFS(N$3:N$722,$B$3:$B$722,$B804)*SUMIFS(Calculations!$E$3:$E$53,Calculations!$A$3:$A$53,$B804)</f>
        <v>0</v>
      </c>
      <c r="O804" s="107">
        <f>O78/SUMIFS(O$3:O$722,$B$3:$B$722,$B804)*SUMIFS(Calculations!$E$3:$E$53,Calculations!$A$3:$A$53,$B804)</f>
        <v>0</v>
      </c>
      <c r="P804" s="107">
        <f>P78/SUMIFS(P$3:P$722,$B$3:$B$722,$B804)*SUMIFS(Calculations!$E$3:$E$53,Calculations!$A$3:$A$53,$B804)</f>
        <v>0</v>
      </c>
      <c r="Q804" s="107">
        <f>Q78/SUMIFS(Q$3:Q$722,$B$3:$B$722,$B804)*SUMIFS(Calculations!$E$3:$E$53,Calculations!$A$3:$A$53,$B804)</f>
        <v>0</v>
      </c>
      <c r="R804" s="107">
        <f>R78/SUMIFS(R$3:R$722,$B$3:$B$722,$B804)*SUMIFS(Calculations!$E$3:$E$53,Calculations!$A$3:$A$53,$B804)</f>
        <v>0</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0</v>
      </c>
      <c r="G808" s="107">
        <f>G82/SUMIFS(G$3:G$722,$B$3:$B$722,$B808)*SUMIFS(Calculations!$E$3:$E$53,Calculations!$A$3:$A$53,$B808)</f>
        <v>0</v>
      </c>
      <c r="H808" s="107">
        <f>H82/SUMIFS(H$3:H$722,$B$3:$B$722,$B808)*SUMIFS(Calculations!$E$3:$E$53,Calculations!$A$3:$A$53,$B808)</f>
        <v>0</v>
      </c>
      <c r="I808" s="107">
        <f>I82/SUMIFS(I$3:I$722,$B$3:$B$722,$B808)*SUMIFS(Calculations!$E$3:$E$53,Calculations!$A$3:$A$53,$B808)</f>
        <v>0</v>
      </c>
      <c r="J808" s="107">
        <f>J82/SUMIFS(J$3:J$722,$B$3:$B$722,$B808)*SUMIFS(Calculations!$E$3:$E$53,Calculations!$A$3:$A$53,$B808)</f>
        <v>0</v>
      </c>
      <c r="K808" s="107">
        <f>K82/SUMIFS(K$3:K$722,$B$3:$B$722,$B808)*SUMIFS(Calculations!$E$3:$E$53,Calculations!$A$3:$A$53,$B808)</f>
        <v>0</v>
      </c>
      <c r="L808" s="107">
        <f>L82/SUMIFS(L$3:L$722,$B$3:$B$722,$B808)*SUMIFS(Calculations!$E$3:$E$53,Calculations!$A$3:$A$53,$B808)</f>
        <v>0</v>
      </c>
      <c r="M808" s="107">
        <f>M82/SUMIFS(M$3:M$722,$B$3:$B$722,$B808)*SUMIFS(Calculations!$E$3:$E$53,Calculations!$A$3:$A$53,$B808)</f>
        <v>0</v>
      </c>
      <c r="N808" s="107">
        <f>N82/SUMIFS(N$3:N$722,$B$3:$B$722,$B808)*SUMIFS(Calculations!$E$3:$E$53,Calculations!$A$3:$A$53,$B808)</f>
        <v>0</v>
      </c>
      <c r="O808" s="107">
        <f>O82/SUMIFS(O$3:O$722,$B$3:$B$722,$B808)*SUMIFS(Calculations!$E$3:$E$53,Calculations!$A$3:$A$53,$B808)</f>
        <v>0</v>
      </c>
      <c r="P808" s="107">
        <f>P82/SUMIFS(P$3:P$722,$B$3:$B$722,$B808)*SUMIFS(Calculations!$E$3:$E$53,Calculations!$A$3:$A$53,$B808)</f>
        <v>0</v>
      </c>
      <c r="Q808" s="107">
        <f>Q82/SUMIFS(Q$3:Q$722,$B$3:$B$722,$B808)*SUMIFS(Calculations!$E$3:$E$53,Calculations!$A$3:$A$53,$B808)</f>
        <v>0</v>
      </c>
      <c r="R808" s="107">
        <f>R82/SUMIFS(R$3:R$722,$B$3:$B$722,$B808)*SUMIFS(Calculations!$E$3:$E$53,Calculations!$A$3:$A$53,$B808)</f>
        <v>0</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0</v>
      </c>
      <c r="G810" s="107">
        <f>G84/SUMIFS(G$3:G$722,$B$3:$B$722,$B810)*SUMIFS(Calculations!$E$3:$E$53,Calculations!$A$3:$A$53,$B810)</f>
        <v>0</v>
      </c>
      <c r="H810" s="107">
        <f>H84/SUMIFS(H$3:H$722,$B$3:$B$722,$B810)*SUMIFS(Calculations!$E$3:$E$53,Calculations!$A$3:$A$53,$B810)</f>
        <v>0</v>
      </c>
      <c r="I810" s="107">
        <f>I84/SUMIFS(I$3:I$722,$B$3:$B$722,$B810)*SUMIFS(Calculations!$E$3:$E$53,Calculations!$A$3:$A$53,$B810)</f>
        <v>0</v>
      </c>
      <c r="J810" s="107">
        <f>J84/SUMIFS(J$3:J$722,$B$3:$B$722,$B810)*SUMIFS(Calculations!$E$3:$E$53,Calculations!$A$3:$A$53,$B810)</f>
        <v>0</v>
      </c>
      <c r="K810" s="107">
        <f>K84/SUMIFS(K$3:K$722,$B$3:$B$722,$B810)*SUMIFS(Calculations!$E$3:$E$53,Calculations!$A$3:$A$53,$B810)</f>
        <v>0</v>
      </c>
      <c r="L810" s="107">
        <f>L84/SUMIFS(L$3:L$722,$B$3:$B$722,$B810)*SUMIFS(Calculations!$E$3:$E$53,Calculations!$A$3:$A$53,$B810)</f>
        <v>0</v>
      </c>
      <c r="M810" s="107">
        <f>M84/SUMIFS(M$3:M$722,$B$3:$B$722,$B810)*SUMIFS(Calculations!$E$3:$E$53,Calculations!$A$3:$A$53,$B810)</f>
        <v>0</v>
      </c>
      <c r="N810" s="107">
        <f>N84/SUMIFS(N$3:N$722,$B$3:$B$722,$B810)*SUMIFS(Calculations!$E$3:$E$53,Calculations!$A$3:$A$53,$B810)</f>
        <v>0</v>
      </c>
      <c r="O810" s="107">
        <f>O84/SUMIFS(O$3:O$722,$B$3:$B$722,$B810)*SUMIFS(Calculations!$E$3:$E$53,Calculations!$A$3:$A$53,$B810)</f>
        <v>0</v>
      </c>
      <c r="P810" s="107">
        <f>P84/SUMIFS(P$3:P$722,$B$3:$B$722,$B810)*SUMIFS(Calculations!$E$3:$E$53,Calculations!$A$3:$A$53,$B810)</f>
        <v>0</v>
      </c>
      <c r="Q810" s="107">
        <f>Q84/SUMIFS(Q$3:Q$722,$B$3:$B$722,$B810)*SUMIFS(Calculations!$E$3:$E$53,Calculations!$A$3:$A$53,$B810)</f>
        <v>0</v>
      </c>
      <c r="R810" s="107">
        <f>R84/SUMIFS(R$3:R$722,$B$3:$B$722,$B810)*SUMIFS(Calculations!$E$3:$E$53,Calculations!$A$3:$A$53,$B810)</f>
        <v>0</v>
      </c>
    </row>
    <row r="811" spans="2:18" ht="15.75" customHeight="1">
      <c r="B811" s="107" t="s">
        <v>541</v>
      </c>
      <c r="C811" s="107" t="s">
        <v>448</v>
      </c>
      <c r="D811" s="107" t="s">
        <v>644</v>
      </c>
      <c r="E811" s="107" t="str">
        <f t="shared" si="301"/>
        <v>natural gas nonpeaker</v>
      </c>
      <c r="F811" s="107">
        <f>F85/SUMIFS(F$3:F$722,$B$3:$B$722,$B811)*SUMIFS(Calculations!$E$3:$E$53,Calculations!$A$3:$A$53,$B811)</f>
        <v>0</v>
      </c>
      <c r="G811" s="107">
        <f>G85/SUMIFS(G$3:G$722,$B$3:$B$722,$B811)*SUMIFS(Calculations!$E$3:$E$53,Calculations!$A$3:$A$53,$B811)</f>
        <v>0</v>
      </c>
      <c r="H811" s="107">
        <f>H85/SUMIFS(H$3:H$722,$B$3:$B$722,$B811)*SUMIFS(Calculations!$E$3:$E$53,Calculations!$A$3:$A$53,$B811)</f>
        <v>0</v>
      </c>
      <c r="I811" s="107">
        <f>I85/SUMIFS(I$3:I$722,$B$3:$B$722,$B811)*SUMIFS(Calculations!$E$3:$E$53,Calculations!$A$3:$A$53,$B811)</f>
        <v>0</v>
      </c>
      <c r="J811" s="107">
        <f>J85/SUMIFS(J$3:J$722,$B$3:$B$722,$B811)*SUMIFS(Calculations!$E$3:$E$53,Calculations!$A$3:$A$53,$B811)</f>
        <v>0</v>
      </c>
      <c r="K811" s="107">
        <f>K85/SUMIFS(K$3:K$722,$B$3:$B$722,$B811)*SUMIFS(Calculations!$E$3:$E$53,Calculations!$A$3:$A$53,$B811)</f>
        <v>0</v>
      </c>
      <c r="L811" s="107">
        <f>L85/SUMIFS(L$3:L$722,$B$3:$B$722,$B811)*SUMIFS(Calculations!$E$3:$E$53,Calculations!$A$3:$A$53,$B811)</f>
        <v>0</v>
      </c>
      <c r="M811" s="107">
        <f>M85/SUMIFS(M$3:M$722,$B$3:$B$722,$B811)*SUMIFS(Calculations!$E$3:$E$53,Calculations!$A$3:$A$53,$B811)</f>
        <v>0</v>
      </c>
      <c r="N811" s="107">
        <f>N85/SUMIFS(N$3:N$722,$B$3:$B$722,$B811)*SUMIFS(Calculations!$E$3:$E$53,Calculations!$A$3:$A$53,$B811)</f>
        <v>0</v>
      </c>
      <c r="O811" s="107">
        <f>O85/SUMIFS(O$3:O$722,$B$3:$B$722,$B811)*SUMIFS(Calculations!$E$3:$E$53,Calculations!$A$3:$A$53,$B811)</f>
        <v>0</v>
      </c>
      <c r="P811" s="107">
        <f>P85/SUMIFS(P$3:P$722,$B$3:$B$722,$B811)*SUMIFS(Calculations!$E$3:$E$53,Calculations!$A$3:$A$53,$B811)</f>
        <v>0</v>
      </c>
      <c r="Q811" s="107">
        <f>Q85/SUMIFS(Q$3:Q$722,$B$3:$B$722,$B811)*SUMIFS(Calculations!$E$3:$E$53,Calculations!$A$3:$A$53,$B811)</f>
        <v>0</v>
      </c>
      <c r="R811" s="107">
        <f>R85/SUMIFS(R$3:R$722,$B$3:$B$722,$B811)*SUMIFS(Calculations!$E$3:$E$53,Calculations!$A$3:$A$53,$B811)</f>
        <v>0</v>
      </c>
    </row>
    <row r="812" spans="2:18" ht="15.75" customHeight="1">
      <c r="B812" s="107" t="s">
        <v>541</v>
      </c>
      <c r="C812" s="107" t="s">
        <v>448</v>
      </c>
      <c r="D812" s="107" t="s">
        <v>645</v>
      </c>
      <c r="E812" s="107" t="str">
        <f t="shared" si="301"/>
        <v>natural gas peaker</v>
      </c>
      <c r="F812" s="107">
        <f>F86/SUMIFS(F$3:F$722,$B$3:$B$722,$B812)*SUMIFS(Calculations!$E$3:$E$53,Calculations!$A$3:$A$53,$B812)</f>
        <v>0</v>
      </c>
      <c r="G812" s="107">
        <f>G86/SUMIFS(G$3:G$722,$B$3:$B$722,$B812)*SUMIFS(Calculations!$E$3:$E$53,Calculations!$A$3:$A$53,$B812)</f>
        <v>0</v>
      </c>
      <c r="H812" s="107">
        <f>H86/SUMIFS(H$3:H$722,$B$3:$B$722,$B812)*SUMIFS(Calculations!$E$3:$E$53,Calculations!$A$3:$A$53,$B812)</f>
        <v>0</v>
      </c>
      <c r="I812" s="107">
        <f>I86/SUMIFS(I$3:I$722,$B$3:$B$722,$B812)*SUMIFS(Calculations!$E$3:$E$53,Calculations!$A$3:$A$53,$B812)</f>
        <v>0</v>
      </c>
      <c r="J812" s="107">
        <f>J86/SUMIFS(J$3:J$722,$B$3:$B$722,$B812)*SUMIFS(Calculations!$E$3:$E$53,Calculations!$A$3:$A$53,$B812)</f>
        <v>0</v>
      </c>
      <c r="K812" s="107">
        <f>K86/SUMIFS(K$3:K$722,$B$3:$B$722,$B812)*SUMIFS(Calculations!$E$3:$E$53,Calculations!$A$3:$A$53,$B812)</f>
        <v>0</v>
      </c>
      <c r="L812" s="107">
        <f>L86/SUMIFS(L$3:L$722,$B$3:$B$722,$B812)*SUMIFS(Calculations!$E$3:$E$53,Calculations!$A$3:$A$53,$B812)</f>
        <v>0</v>
      </c>
      <c r="M812" s="107">
        <f>M86/SUMIFS(M$3:M$722,$B$3:$B$722,$B812)*SUMIFS(Calculations!$E$3:$E$53,Calculations!$A$3:$A$53,$B812)</f>
        <v>0</v>
      </c>
      <c r="N812" s="107">
        <f>N86/SUMIFS(N$3:N$722,$B$3:$B$722,$B812)*SUMIFS(Calculations!$E$3:$E$53,Calculations!$A$3:$A$53,$B812)</f>
        <v>0</v>
      </c>
      <c r="O812" s="107">
        <f>O86/SUMIFS(O$3:O$722,$B$3:$B$722,$B812)*SUMIFS(Calculations!$E$3:$E$53,Calculations!$A$3:$A$53,$B812)</f>
        <v>0</v>
      </c>
      <c r="P812" s="107">
        <f>P86/SUMIFS(P$3:P$722,$B$3:$B$722,$B812)*SUMIFS(Calculations!$E$3:$E$53,Calculations!$A$3:$A$53,$B812)</f>
        <v>0</v>
      </c>
      <c r="Q812" s="107">
        <f>Q86/SUMIFS(Q$3:Q$722,$B$3:$B$722,$B812)*SUMIFS(Calculations!$E$3:$E$53,Calculations!$A$3:$A$53,$B812)</f>
        <v>0</v>
      </c>
      <c r="R812" s="107">
        <f>R86/SUMIFS(R$3:R$722,$B$3:$B$722,$B812)*SUMIFS(Calculations!$E$3:$E$53,Calculations!$A$3:$A$53,$B812)</f>
        <v>0</v>
      </c>
    </row>
    <row r="813" spans="2:18" ht="15.75" customHeight="1">
      <c r="B813" s="107" t="s">
        <v>541</v>
      </c>
      <c r="C813" s="107" t="s">
        <v>448</v>
      </c>
      <c r="D813" s="107" t="s">
        <v>646</v>
      </c>
      <c r="E813" s="107" t="str">
        <f t="shared" si="301"/>
        <v>nuclear</v>
      </c>
      <c r="F813" s="107">
        <f>F87/SUMIFS(F$3:F$722,$B$3:$B$722,$B813)*SUMIFS(Calculations!$E$3:$E$53,Calculations!$A$3:$A$53,$B813)</f>
        <v>0</v>
      </c>
      <c r="G813" s="107">
        <f>G87/SUMIFS(G$3:G$722,$B$3:$B$722,$B813)*SUMIFS(Calculations!$E$3:$E$53,Calculations!$A$3:$A$53,$B813)</f>
        <v>0</v>
      </c>
      <c r="H813" s="107">
        <f>H87/SUMIFS(H$3:H$722,$B$3:$B$722,$B813)*SUMIFS(Calculations!$E$3:$E$53,Calculations!$A$3:$A$53,$B813)</f>
        <v>0</v>
      </c>
      <c r="I813" s="107">
        <f>I87/SUMIFS(I$3:I$722,$B$3:$B$722,$B813)*SUMIFS(Calculations!$E$3:$E$53,Calculations!$A$3:$A$53,$B813)</f>
        <v>0</v>
      </c>
      <c r="J813" s="107">
        <f>J87/SUMIFS(J$3:J$722,$B$3:$B$722,$B813)*SUMIFS(Calculations!$E$3:$E$53,Calculations!$A$3:$A$53,$B813)</f>
        <v>0</v>
      </c>
      <c r="K813" s="107">
        <f>K87/SUMIFS(K$3:K$722,$B$3:$B$722,$B813)*SUMIFS(Calculations!$E$3:$E$53,Calculations!$A$3:$A$53,$B813)</f>
        <v>0</v>
      </c>
      <c r="L813" s="107">
        <f>L87/SUMIFS(L$3:L$722,$B$3:$B$722,$B813)*SUMIFS(Calculations!$E$3:$E$53,Calculations!$A$3:$A$53,$B813)</f>
        <v>0</v>
      </c>
      <c r="M813" s="107">
        <f>M87/SUMIFS(M$3:M$722,$B$3:$B$722,$B813)*SUMIFS(Calculations!$E$3:$E$53,Calculations!$A$3:$A$53,$B813)</f>
        <v>0</v>
      </c>
      <c r="N813" s="107">
        <f>N87/SUMIFS(N$3:N$722,$B$3:$B$722,$B813)*SUMIFS(Calculations!$E$3:$E$53,Calculations!$A$3:$A$53,$B813)</f>
        <v>0</v>
      </c>
      <c r="O813" s="107">
        <f>O87/SUMIFS(O$3:O$722,$B$3:$B$722,$B813)*SUMIFS(Calculations!$E$3:$E$53,Calculations!$A$3:$A$53,$B813)</f>
        <v>0</v>
      </c>
      <c r="P813" s="107">
        <f>P87/SUMIFS(P$3:P$722,$B$3:$B$722,$B813)*SUMIFS(Calculations!$E$3:$E$53,Calculations!$A$3:$A$53,$B813)</f>
        <v>0</v>
      </c>
      <c r="Q813" s="107">
        <f>Q87/SUMIFS(Q$3:Q$722,$B$3:$B$722,$B813)*SUMIFS(Calculations!$E$3:$E$53,Calculations!$A$3:$A$53,$B813)</f>
        <v>0</v>
      </c>
      <c r="R813" s="107">
        <f>R87/SUMIFS(R$3:R$722,$B$3:$B$722,$B813)*SUMIFS(Calculations!$E$3:$E$53,Calculations!$A$3:$A$53,$B813)</f>
        <v>0</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0</v>
      </c>
      <c r="L814" s="107">
        <f>L88/SUMIFS(L$3:L$722,$B$3:$B$722,$B814)*SUMIFS(Calculations!$E$3:$E$53,Calculations!$A$3:$A$53,$B814)</f>
        <v>0</v>
      </c>
      <c r="M814" s="107">
        <f>M88/SUMIFS(M$3:M$722,$B$3:$B$722,$B814)*SUMIFS(Calculations!$E$3:$E$53,Calculations!$A$3:$A$53,$B814)</f>
        <v>0</v>
      </c>
      <c r="N814" s="107">
        <f>N88/SUMIFS(N$3:N$722,$B$3:$B$722,$B814)*SUMIFS(Calculations!$E$3:$E$53,Calculations!$A$3:$A$53,$B814)</f>
        <v>0</v>
      </c>
      <c r="O814" s="107">
        <f>O88/SUMIFS(O$3:O$722,$B$3:$B$722,$B814)*SUMIFS(Calculations!$E$3:$E$53,Calculations!$A$3:$A$53,$B814)</f>
        <v>0</v>
      </c>
      <c r="P814" s="107">
        <f>P88/SUMIFS(P$3:P$722,$B$3:$B$722,$B814)*SUMIFS(Calculations!$E$3:$E$53,Calculations!$A$3:$A$53,$B814)</f>
        <v>0</v>
      </c>
      <c r="Q814" s="107">
        <f>Q88/SUMIFS(Q$3:Q$722,$B$3:$B$722,$B814)*SUMIFS(Calculations!$E$3:$E$53,Calculations!$A$3:$A$53,$B814)</f>
        <v>0</v>
      </c>
      <c r="R814" s="107">
        <f>R88/SUMIFS(R$3:R$722,$B$3:$B$722,$B814)*SUMIFS(Calculations!$E$3:$E$53,Calculations!$A$3:$A$53,$B814)</f>
        <v>0</v>
      </c>
    </row>
    <row r="815" spans="2:18" ht="15.75" customHeight="1">
      <c r="B815" s="107" t="s">
        <v>541</v>
      </c>
      <c r="C815" s="107" t="s">
        <v>448</v>
      </c>
      <c r="D815" s="107" t="s">
        <v>648</v>
      </c>
      <c r="E815" s="107" t="str">
        <f t="shared" si="301"/>
        <v>crude oil</v>
      </c>
      <c r="F815" s="107">
        <f>F89/SUMIFS(F$3:F$722,$B$3:$B$722,$B815)*SUMIFS(Calculations!$E$3:$E$53,Calculations!$A$3:$A$53,$B815)</f>
        <v>0</v>
      </c>
      <c r="G815" s="107">
        <f>G89/SUMIFS(G$3:G$722,$B$3:$B$722,$B815)*SUMIFS(Calculations!$E$3:$E$53,Calculations!$A$3:$A$53,$B815)</f>
        <v>0</v>
      </c>
      <c r="H815" s="107">
        <f>H89/SUMIFS(H$3:H$722,$B$3:$B$722,$B815)*SUMIFS(Calculations!$E$3:$E$53,Calculations!$A$3:$A$53,$B815)</f>
        <v>0</v>
      </c>
      <c r="I815" s="107">
        <f>I89/SUMIFS(I$3:I$722,$B$3:$B$722,$B815)*SUMIFS(Calculations!$E$3:$E$53,Calculations!$A$3:$A$53,$B815)</f>
        <v>0</v>
      </c>
      <c r="J815" s="107">
        <f>J89/SUMIFS(J$3:J$722,$B$3:$B$722,$B815)*SUMIFS(Calculations!$E$3:$E$53,Calculations!$A$3:$A$53,$B815)</f>
        <v>0</v>
      </c>
      <c r="K815" s="107">
        <f>K89/SUMIFS(K$3:K$722,$B$3:$B$722,$B815)*SUMIFS(Calculations!$E$3:$E$53,Calculations!$A$3:$A$53,$B815)</f>
        <v>0</v>
      </c>
      <c r="L815" s="107">
        <f>L89/SUMIFS(L$3:L$722,$B$3:$B$722,$B815)*SUMIFS(Calculations!$E$3:$E$53,Calculations!$A$3:$A$53,$B815)</f>
        <v>0</v>
      </c>
      <c r="M815" s="107">
        <f>M89/SUMIFS(M$3:M$722,$B$3:$B$722,$B815)*SUMIFS(Calculations!$E$3:$E$53,Calculations!$A$3:$A$53,$B815)</f>
        <v>0</v>
      </c>
      <c r="N815" s="107">
        <f>N89/SUMIFS(N$3:N$722,$B$3:$B$722,$B815)*SUMIFS(Calculations!$E$3:$E$53,Calculations!$A$3:$A$53,$B815)</f>
        <v>0</v>
      </c>
      <c r="O815" s="107">
        <f>O89/SUMIFS(O$3:O$722,$B$3:$B$722,$B815)*SUMIFS(Calculations!$E$3:$E$53,Calculations!$A$3:$A$53,$B815)</f>
        <v>0</v>
      </c>
      <c r="P815" s="107">
        <f>P89/SUMIFS(P$3:P$722,$B$3:$B$722,$B815)*SUMIFS(Calculations!$E$3:$E$53,Calculations!$A$3:$A$53,$B815)</f>
        <v>0</v>
      </c>
      <c r="Q815" s="107">
        <f>Q89/SUMIFS(Q$3:Q$722,$B$3:$B$722,$B815)*SUMIFS(Calculations!$E$3:$E$53,Calculations!$A$3:$A$53,$B815)</f>
        <v>0</v>
      </c>
      <c r="R815" s="107">
        <f>R89/SUMIFS(R$3:R$722,$B$3:$B$722,$B815)*SUMIFS(Calculations!$E$3:$E$53,Calculations!$A$3:$A$53,$B815)</f>
        <v>0</v>
      </c>
    </row>
    <row r="816" spans="2:18" ht="15.75" customHeight="1">
      <c r="B816" s="107" t="s">
        <v>541</v>
      </c>
      <c r="C816" s="107" t="s">
        <v>448</v>
      </c>
      <c r="D816" s="107" t="s">
        <v>649</v>
      </c>
      <c r="E816" s="107" t="str">
        <f t="shared" si="301"/>
        <v>solar PV</v>
      </c>
      <c r="F816" s="107">
        <f>F90/SUMIFS(F$3:F$722,$B$3:$B$722,$B816)*SUMIFS(Calculations!$E$3:$E$53,Calculations!$A$3:$A$53,$B816)</f>
        <v>0</v>
      </c>
      <c r="G816" s="107">
        <f>G90/SUMIFS(G$3:G$722,$B$3:$B$722,$B816)*SUMIFS(Calculations!$E$3:$E$53,Calculations!$A$3:$A$53,$B816)</f>
        <v>0</v>
      </c>
      <c r="H816" s="107">
        <f>H90/SUMIFS(H$3:H$722,$B$3:$B$722,$B816)*SUMIFS(Calculations!$E$3:$E$53,Calculations!$A$3:$A$53,$B816)</f>
        <v>0</v>
      </c>
      <c r="I816" s="107">
        <f>I90/SUMIFS(I$3:I$722,$B$3:$B$722,$B816)*SUMIFS(Calculations!$E$3:$E$53,Calculations!$A$3:$A$53,$B816)</f>
        <v>0</v>
      </c>
      <c r="J816" s="107">
        <f>J90/SUMIFS(J$3:J$722,$B$3:$B$722,$B816)*SUMIFS(Calculations!$E$3:$E$53,Calculations!$A$3:$A$53,$B816)</f>
        <v>0</v>
      </c>
      <c r="K816" s="107">
        <f>K90/SUMIFS(K$3:K$722,$B$3:$B$722,$B816)*SUMIFS(Calculations!$E$3:$E$53,Calculations!$A$3:$A$53,$B816)</f>
        <v>0</v>
      </c>
      <c r="L816" s="107">
        <f>L90/SUMIFS(L$3:L$722,$B$3:$B$722,$B816)*SUMIFS(Calculations!$E$3:$E$53,Calculations!$A$3:$A$53,$B816)</f>
        <v>0</v>
      </c>
      <c r="M816" s="107">
        <f>M90/SUMIFS(M$3:M$722,$B$3:$B$722,$B816)*SUMIFS(Calculations!$E$3:$E$53,Calculations!$A$3:$A$53,$B816)</f>
        <v>0</v>
      </c>
      <c r="N816" s="107">
        <f>N90/SUMIFS(N$3:N$722,$B$3:$B$722,$B816)*SUMIFS(Calculations!$E$3:$E$53,Calculations!$A$3:$A$53,$B816)</f>
        <v>0</v>
      </c>
      <c r="O816" s="107">
        <f>O90/SUMIFS(O$3:O$722,$B$3:$B$722,$B816)*SUMIFS(Calculations!$E$3:$E$53,Calculations!$A$3:$A$53,$B816)</f>
        <v>0</v>
      </c>
      <c r="P816" s="107">
        <f>P90/SUMIFS(P$3:P$722,$B$3:$B$722,$B816)*SUMIFS(Calculations!$E$3:$E$53,Calculations!$A$3:$A$53,$B816)</f>
        <v>0</v>
      </c>
      <c r="Q816" s="107">
        <f>Q90/SUMIFS(Q$3:Q$722,$B$3:$B$722,$B816)*SUMIFS(Calculations!$E$3:$E$53,Calculations!$A$3:$A$53,$B816)</f>
        <v>0</v>
      </c>
      <c r="R816" s="107">
        <f>R90/SUMIFS(R$3:R$722,$B$3:$B$722,$B816)*SUMIFS(Calculations!$E$3:$E$53,Calculations!$A$3:$A$53,$B816)</f>
        <v>0</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0</v>
      </c>
      <c r="G818" s="107">
        <f>G92/SUMIFS(G$3:G$722,$B$3:$B$722,$B818)*SUMIFS(Calculations!$E$3:$E$53,Calculations!$A$3:$A$53,$B818)</f>
        <v>0</v>
      </c>
      <c r="H818" s="107">
        <f>H92/SUMIFS(H$3:H$722,$B$3:$B$722,$B818)*SUMIFS(Calculations!$E$3:$E$53,Calculations!$A$3:$A$53,$B818)</f>
        <v>0</v>
      </c>
      <c r="I818" s="107">
        <f>I92/SUMIFS(I$3:I$722,$B$3:$B$722,$B818)*SUMIFS(Calculations!$E$3:$E$53,Calculations!$A$3:$A$53,$B818)</f>
        <v>0</v>
      </c>
      <c r="J818" s="107">
        <f>J92/SUMIFS(J$3:J$722,$B$3:$B$722,$B818)*SUMIFS(Calculations!$E$3:$E$53,Calculations!$A$3:$A$53,$B818)</f>
        <v>0</v>
      </c>
      <c r="K818" s="107">
        <f>K92/SUMIFS(K$3:K$722,$B$3:$B$722,$B818)*SUMIFS(Calculations!$E$3:$E$53,Calculations!$A$3:$A$53,$B818)</f>
        <v>0</v>
      </c>
      <c r="L818" s="107">
        <f>L92/SUMIFS(L$3:L$722,$B$3:$B$722,$B818)*SUMIFS(Calculations!$E$3:$E$53,Calculations!$A$3:$A$53,$B818)</f>
        <v>0</v>
      </c>
      <c r="M818" s="107">
        <f>M92/SUMIFS(M$3:M$722,$B$3:$B$722,$B818)*SUMIFS(Calculations!$E$3:$E$53,Calculations!$A$3:$A$53,$B818)</f>
        <v>0</v>
      </c>
      <c r="N818" s="107">
        <f>N92/SUMIFS(N$3:N$722,$B$3:$B$722,$B818)*SUMIFS(Calculations!$E$3:$E$53,Calculations!$A$3:$A$53,$B818)</f>
        <v>0</v>
      </c>
      <c r="O818" s="107">
        <f>O92/SUMIFS(O$3:O$722,$B$3:$B$722,$B818)*SUMIFS(Calculations!$E$3:$E$53,Calculations!$A$3:$A$53,$B818)</f>
        <v>0</v>
      </c>
      <c r="P818" s="107">
        <f>P92/SUMIFS(P$3:P$722,$B$3:$B$722,$B818)*SUMIFS(Calculations!$E$3:$E$53,Calculations!$A$3:$A$53,$B818)</f>
        <v>0</v>
      </c>
      <c r="Q818" s="107">
        <f>Q92/SUMIFS(Q$3:Q$722,$B$3:$B$722,$B818)*SUMIFS(Calculations!$E$3:$E$53,Calculations!$A$3:$A$53,$B818)</f>
        <v>0</v>
      </c>
      <c r="R818" s="107">
        <f>R92/SUMIFS(R$3:R$722,$B$3:$B$722,$B818)*SUMIFS(Calculations!$E$3:$E$53,Calculations!$A$3:$A$53,$B818)</f>
        <v>0</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2.666582283233811E-6</v>
      </c>
      <c r="P864" s="107">
        <f>P138/SUMIFS(P$3:P$722,$B$3:$B$722,$B864)*SUMIFS(Calculations!$E$3:$E$53,Calculations!$A$3:$A$53,$B864)</f>
        <v>5.2355056148745051E-6</v>
      </c>
      <c r="Q864" s="107">
        <f>Q138/SUMIFS(Q$3:Q$722,$B$3:$B$722,$B864)*SUMIFS(Calculations!$E$3:$E$53,Calculations!$A$3:$A$53,$B864)</f>
        <v>7.9688493515659542E-6</v>
      </c>
      <c r="R864" s="107">
        <f>R138/SUMIFS(R$3:R$722,$B$3:$B$722,$B864)*SUMIFS(Calculations!$E$3:$E$53,Calculations!$A$3:$A$53,$B864)</f>
        <v>1.0725568846878103E-5</v>
      </c>
    </row>
    <row r="865" spans="2:18" ht="15.75" customHeight="1">
      <c r="B865" s="107" t="s">
        <v>549</v>
      </c>
      <c r="C865" s="107" t="s">
        <v>448</v>
      </c>
      <c r="D865" s="107" t="s">
        <v>639</v>
      </c>
      <c r="E865" s="107" t="str">
        <f t="shared" si="302"/>
        <v>hard coal</v>
      </c>
      <c r="F865" s="107">
        <f>F139/SUMIFS(F$3:F$722,$B$3:$B$722,$B865)*SUMIFS(Calculations!$E$3:$E$53,Calculations!$A$3:$A$53,$B865)</f>
        <v>0.500689190228082</v>
      </c>
      <c r="G865" s="107">
        <f>G139/SUMIFS(G$3:G$722,$B$3:$B$722,$B865)*SUMIFS(Calculations!$E$3:$E$53,Calculations!$A$3:$A$53,$B865)</f>
        <v>0.49716218497591697</v>
      </c>
      <c r="H865" s="107">
        <f>H139/SUMIFS(H$3:H$722,$B$3:$B$722,$B865)*SUMIFS(Calculations!$E$3:$E$53,Calculations!$A$3:$A$53,$B865)</f>
        <v>0.49366436738616842</v>
      </c>
      <c r="I865" s="107">
        <f>I139/SUMIFS(I$3:I$722,$B$3:$B$722,$B865)*SUMIFS(Calculations!$E$3:$E$53,Calculations!$A$3:$A$53,$B865)</f>
        <v>0.49568648582196412</v>
      </c>
      <c r="J865" s="107">
        <f>J139/SUMIFS(J$3:J$722,$B$3:$B$722,$B865)*SUMIFS(Calculations!$E$3:$E$53,Calculations!$A$3:$A$53,$B865)</f>
        <v>0.49768408544610371</v>
      </c>
      <c r="K865" s="107">
        <f>K139/SUMIFS(K$3:K$722,$B$3:$B$722,$B865)*SUMIFS(Calculations!$E$3:$E$53,Calculations!$A$3:$A$53,$B865)</f>
        <v>0.50258408324241444</v>
      </c>
      <c r="L865" s="107">
        <f>L139/SUMIFS(L$3:L$722,$B$3:$B$722,$B865)*SUMIFS(Calculations!$E$3:$E$53,Calculations!$A$3:$A$53,$B865)</f>
        <v>0.5075450087036113</v>
      </c>
      <c r="M865" s="107">
        <f>M139/SUMIFS(M$3:M$722,$B$3:$B$722,$B865)*SUMIFS(Calculations!$E$3:$E$53,Calculations!$A$3:$A$53,$B865)</f>
        <v>0.50816874543944568</v>
      </c>
      <c r="N865" s="107">
        <f>N139/SUMIFS(N$3:N$722,$B$3:$B$722,$B865)*SUMIFS(Calculations!$E$3:$E$53,Calculations!$A$3:$A$53,$B865)</f>
        <v>0.50879679770145658</v>
      </c>
      <c r="O865" s="107">
        <f>O139/SUMIFS(O$3:O$722,$B$3:$B$722,$B865)*SUMIFS(Calculations!$E$3:$E$53,Calculations!$A$3:$A$53,$B865)</f>
        <v>0.49753285505682143</v>
      </c>
      <c r="P865" s="107">
        <f>P139/SUMIFS(P$3:P$722,$B$3:$B$722,$B865)*SUMIFS(Calculations!$E$3:$E$53,Calculations!$A$3:$A$53,$B865)</f>
        <v>0.48668143477701126</v>
      </c>
      <c r="Q865" s="107">
        <f>Q139/SUMIFS(Q$3:Q$722,$B$3:$B$722,$B865)*SUMIFS(Calculations!$E$3:$E$53,Calculations!$A$3:$A$53,$B865)</f>
        <v>0.49051132727853236</v>
      </c>
      <c r="R865" s="107">
        <f>R139/SUMIFS(R$3:R$722,$B$3:$B$722,$B865)*SUMIFS(Calculations!$E$3:$E$53,Calculations!$A$3:$A$53,$B865)</f>
        <v>0.49437397330514343</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1.4603200748264098E-2</v>
      </c>
      <c r="G868" s="107">
        <f>G142/SUMIFS(G$3:G$722,$B$3:$B$722,$B868)*SUMIFS(Calculations!$E$3:$E$53,Calculations!$A$3:$A$53,$B868)</f>
        <v>1.5021151618032767E-2</v>
      </c>
      <c r="H868" s="107">
        <f>H142/SUMIFS(H$3:H$722,$B$3:$B$722,$B868)*SUMIFS(Calculations!$E$3:$E$53,Calculations!$A$3:$A$53,$B868)</f>
        <v>1.5435643743620128E-2</v>
      </c>
      <c r="I868" s="107">
        <f>I142/SUMIFS(I$3:I$722,$B$3:$B$722,$B868)*SUMIFS(Calculations!$E$3:$E$53,Calculations!$A$3:$A$53,$B868)</f>
        <v>1.5341491955832773E-2</v>
      </c>
      <c r="J868" s="107">
        <f>J142/SUMIFS(J$3:J$722,$B$3:$B$722,$B868)*SUMIFS(Calculations!$E$3:$E$53,Calculations!$A$3:$A$53,$B868)</f>
        <v>1.5248481787601922E-2</v>
      </c>
      <c r="K868" s="107">
        <f>K142/SUMIFS(K$3:K$722,$B$3:$B$722,$B868)*SUMIFS(Calculations!$E$3:$E$53,Calculations!$A$3:$A$53,$B868)</f>
        <v>1.5342697548551923E-2</v>
      </c>
      <c r="L868" s="107">
        <f>L142/SUMIFS(L$3:L$722,$B$3:$B$722,$B868)*SUMIFS(Calculations!$E$3:$E$53,Calculations!$A$3:$A$53,$B868)</f>
        <v>1.5438084809275755E-2</v>
      </c>
      <c r="M868" s="107">
        <f>M142/SUMIFS(M$3:M$722,$B$3:$B$722,$B868)*SUMIFS(Calculations!$E$3:$E$53,Calculations!$A$3:$A$53,$B868)</f>
        <v>1.5491307404471681E-2</v>
      </c>
      <c r="N868" s="107">
        <f>N142/SUMIFS(N$3:N$722,$B$3:$B$722,$B868)*SUMIFS(Calculations!$E$3:$E$53,Calculations!$A$3:$A$53,$B868)</f>
        <v>1.5544898237562756E-2</v>
      </c>
      <c r="O868" s="107">
        <f>O142/SUMIFS(O$3:O$722,$B$3:$B$722,$B868)*SUMIFS(Calculations!$E$3:$E$53,Calculations!$A$3:$A$53,$B868)</f>
        <v>1.5254936087548243E-2</v>
      </c>
      <c r="P868" s="107">
        <f>P142/SUMIFS(P$3:P$722,$B$3:$B$722,$B868)*SUMIFS(Calculations!$E$3:$E$53,Calculations!$A$3:$A$53,$B868)</f>
        <v>1.4975593298410065E-2</v>
      </c>
      <c r="Q868" s="107">
        <f>Q142/SUMIFS(Q$3:Q$722,$B$3:$B$722,$B868)*SUMIFS(Calculations!$E$3:$E$53,Calculations!$A$3:$A$53,$B868)</f>
        <v>1.5039356836160369E-2</v>
      </c>
      <c r="R868" s="107">
        <f>R142/SUMIFS(R$3:R$722,$B$3:$B$722,$B868)*SUMIFS(Calculations!$E$3:$E$53,Calculations!$A$3:$A$53,$B868)</f>
        <v>1.5103665684420741E-2</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0.3163275113236616</v>
      </c>
      <c r="G870" s="107">
        <f>G144/SUMIFS(G$3:G$722,$B$3:$B$722,$B870)*SUMIFS(Calculations!$E$3:$E$53,Calculations!$A$3:$A$53,$B870)</f>
        <v>0.36179017601364494</v>
      </c>
      <c r="H870" s="107">
        <f>H144/SUMIFS(H$3:H$722,$B$3:$B$722,$B870)*SUMIFS(Calculations!$E$3:$E$53,Calculations!$A$3:$A$53,$B870)</f>
        <v>0.40687661531845232</v>
      </c>
      <c r="I870" s="107">
        <f>I144/SUMIFS(I$3:I$722,$B$3:$B$722,$B870)*SUMIFS(Calculations!$E$3:$E$53,Calculations!$A$3:$A$53,$B870)</f>
        <v>0.40391507506210111</v>
      </c>
      <c r="J870" s="107">
        <f>J144/SUMIFS(J$3:J$722,$B$3:$B$722,$B870)*SUMIFS(Calculations!$E$3:$E$53,Calculations!$A$3:$A$53,$B870)</f>
        <v>0.4009894443976279</v>
      </c>
      <c r="K870" s="107">
        <f>K144/SUMIFS(K$3:K$722,$B$3:$B$722,$B870)*SUMIFS(Calculations!$E$3:$E$53,Calculations!$A$3:$A$53,$B870)</f>
        <v>0.40370576840991879</v>
      </c>
      <c r="L870" s="107">
        <f>L144/SUMIFS(L$3:L$722,$B$3:$B$722,$B870)*SUMIFS(Calculations!$E$3:$E$53,Calculations!$A$3:$A$53,$B870)</f>
        <v>0.40645586780049003</v>
      </c>
      <c r="M870" s="107">
        <f>M144/SUMIFS(M$3:M$722,$B$3:$B$722,$B870)*SUMIFS(Calculations!$E$3:$E$53,Calculations!$A$3:$A$53,$B870)</f>
        <v>0.40709277119523812</v>
      </c>
      <c r="N870" s="107">
        <f>N144/SUMIFS(N$3:N$722,$B$3:$B$722,$B870)*SUMIFS(Calculations!$E$3:$E$53,Calculations!$A$3:$A$53,$B870)</f>
        <v>0.40773408121398941</v>
      </c>
      <c r="O870" s="107">
        <f>O144/SUMIFS(O$3:O$722,$B$3:$B$722,$B870)*SUMIFS(Calculations!$E$3:$E$53,Calculations!$A$3:$A$53,$B870)</f>
        <v>0.39931744394611912</v>
      </c>
      <c r="P870" s="107">
        <f>P144/SUMIFS(P$3:P$722,$B$3:$B$722,$B870)*SUMIFS(Calculations!$E$3:$E$53,Calculations!$A$3:$A$53,$B870)</f>
        <v>0.39120905142159995</v>
      </c>
      <c r="Q870" s="107">
        <f>Q144/SUMIFS(Q$3:Q$722,$B$3:$B$722,$B870)*SUMIFS(Calculations!$E$3:$E$53,Calculations!$A$3:$A$53,$B870)</f>
        <v>0.38940604931635736</v>
      </c>
      <c r="R870" s="107">
        <f>R144/SUMIFS(R$3:R$722,$B$3:$B$722,$B870)*SUMIFS(Calculations!$E$3:$E$53,Calculations!$A$3:$A$53,$B870)</f>
        <v>0.38758762780321565</v>
      </c>
    </row>
    <row r="871" spans="2:18" ht="15.75" customHeight="1">
      <c r="B871" s="107" t="s">
        <v>549</v>
      </c>
      <c r="C871" s="107" t="s">
        <v>448</v>
      </c>
      <c r="D871" s="107" t="s">
        <v>644</v>
      </c>
      <c r="E871" s="107" t="str">
        <f t="shared" si="302"/>
        <v>natural gas nonpeaker</v>
      </c>
      <c r="F871" s="107">
        <f>F145/SUMIFS(F$3:F$722,$B$3:$B$722,$B871)*SUMIFS(Calculations!$E$3:$E$53,Calculations!$A$3:$A$53,$B871)</f>
        <v>9.7427162119811964E-2</v>
      </c>
      <c r="G871" s="107">
        <f>G145/SUMIFS(G$3:G$722,$B$3:$B$722,$B871)*SUMIFS(Calculations!$E$3:$E$53,Calculations!$A$3:$A$53,$B871)</f>
        <v>8.8963384559705996E-2</v>
      </c>
      <c r="H871" s="107">
        <f>H145/SUMIFS(H$3:H$722,$B$3:$B$722,$B871)*SUMIFS(Calculations!$E$3:$E$53,Calculations!$A$3:$A$53,$B871)</f>
        <v>8.0569648823903814E-2</v>
      </c>
      <c r="I871" s="107">
        <f>I145/SUMIFS(I$3:I$722,$B$3:$B$722,$B871)*SUMIFS(Calculations!$E$3:$E$53,Calculations!$A$3:$A$53,$B871)</f>
        <v>8.1463387841124363E-2</v>
      </c>
      <c r="J871" s="107">
        <f>J145/SUMIFS(J$3:J$722,$B$3:$B$722,$B871)*SUMIFS(Calculations!$E$3:$E$53,Calculations!$A$3:$A$53,$B871)</f>
        <v>8.2346289996247643E-2</v>
      </c>
      <c r="K871" s="107">
        <f>K145/SUMIFS(K$3:K$722,$B$3:$B$722,$B871)*SUMIFS(Calculations!$E$3:$E$53,Calculations!$A$3:$A$53,$B871)</f>
        <v>7.4808669956671847E-2</v>
      </c>
      <c r="L871" s="107">
        <f>L145/SUMIFS(L$3:L$722,$B$3:$B$722,$B871)*SUMIFS(Calculations!$E$3:$E$53,Calculations!$A$3:$A$53,$B871)</f>
        <v>6.7177325469269744E-2</v>
      </c>
      <c r="M871" s="107">
        <f>M145/SUMIFS(M$3:M$722,$B$3:$B$722,$B871)*SUMIFS(Calculations!$E$3:$E$53,Calculations!$A$3:$A$53,$B871)</f>
        <v>5.9884173975107105E-2</v>
      </c>
      <c r="N871" s="107">
        <f>N145/SUMIFS(N$3:N$722,$B$3:$B$722,$B871)*SUMIFS(Calculations!$E$3:$E$53,Calculations!$A$3:$A$53,$B871)</f>
        <v>5.2540562432063308E-2</v>
      </c>
      <c r="O871" s="107">
        <f>O145/SUMIFS(O$3:O$722,$B$3:$B$722,$B871)*SUMIFS(Calculations!$E$3:$E$53,Calculations!$A$3:$A$53,$B871)</f>
        <v>4.7237919893405408E-2</v>
      </c>
      <c r="P871" s="107">
        <f>P145/SUMIFS(P$3:P$722,$B$3:$B$722,$B871)*SUMIFS(Calculations!$E$3:$E$53,Calculations!$A$3:$A$53,$B871)</f>
        <v>4.2129477441598152E-2</v>
      </c>
      <c r="Q871" s="107">
        <f>Q145/SUMIFS(Q$3:Q$722,$B$3:$B$722,$B871)*SUMIFS(Calculations!$E$3:$E$53,Calculations!$A$3:$A$53,$B871)</f>
        <v>4.0096875056347292E-2</v>
      </c>
      <c r="R871" s="107">
        <f>R145/SUMIFS(R$3:R$722,$B$3:$B$722,$B871)*SUMIFS(Calculations!$E$3:$E$53,Calculations!$A$3:$A$53,$B871)</f>
        <v>3.8046889704551959E-2</v>
      </c>
    </row>
    <row r="872" spans="2:18" ht="15.75" customHeight="1">
      <c r="B872" s="107" t="s">
        <v>549</v>
      </c>
      <c r="C872" s="107" t="s">
        <v>448</v>
      </c>
      <c r="D872" s="107" t="s">
        <v>645</v>
      </c>
      <c r="E872" s="107" t="str">
        <f t="shared" si="302"/>
        <v>natural gas peaker</v>
      </c>
      <c r="F872" s="107">
        <f>F146/SUMIFS(F$3:F$722,$B$3:$B$722,$B872)*SUMIFS(Calculations!$E$3:$E$53,Calculations!$A$3:$A$53,$B872)</f>
        <v>1.2165592139777052E-3</v>
      </c>
      <c r="G872" s="107">
        <f>G146/SUMIFS(G$3:G$722,$B$3:$B$722,$B872)*SUMIFS(Calculations!$E$3:$E$53,Calculations!$A$3:$A$53,$B872)</f>
        <v>9.3774670154551888E-4</v>
      </c>
      <c r="H872" s="107">
        <f>H146/SUMIFS(H$3:H$722,$B$3:$B$722,$B872)*SUMIFS(Calculations!$E$3:$E$53,Calculations!$A$3:$A$53,$B872)</f>
        <v>6.6124149656213746E-4</v>
      </c>
      <c r="I872" s="107">
        <f>I146/SUMIFS(I$3:I$722,$B$3:$B$722,$B872)*SUMIFS(Calculations!$E$3:$E$53,Calculations!$A$3:$A$53,$B872)</f>
        <v>8.0873763547920292E-4</v>
      </c>
      <c r="J872" s="107">
        <f>J146/SUMIFS(J$3:J$722,$B$3:$B$722,$B872)*SUMIFS(Calculations!$E$3:$E$53,Calculations!$A$3:$A$53,$B872)</f>
        <v>9.5444533807813564E-4</v>
      </c>
      <c r="K872" s="107">
        <f>K146/SUMIFS(K$3:K$722,$B$3:$B$722,$B872)*SUMIFS(Calculations!$E$3:$E$53,Calculations!$A$3:$A$53,$B872)</f>
        <v>7.561247717985792E-4</v>
      </c>
      <c r="L872" s="107">
        <f>L146/SUMIFS(L$3:L$722,$B$3:$B$722,$B872)*SUMIFS(Calculations!$E$3:$E$53,Calculations!$A$3:$A$53,$B872)</f>
        <v>5.5533824338912456E-4</v>
      </c>
      <c r="M872" s="107">
        <f>M146/SUMIFS(M$3:M$722,$B$3:$B$722,$B872)*SUMIFS(Calculations!$E$3:$E$53,Calculations!$A$3:$A$53,$B872)</f>
        <v>5.1312155863424656E-4</v>
      </c>
      <c r="N872" s="107">
        <f>N146/SUMIFS(N$3:N$722,$B$3:$B$722,$B872)*SUMIFS(Calculations!$E$3:$E$53,Calculations!$A$3:$A$53,$B872)</f>
        <v>4.7061278396761552E-4</v>
      </c>
      <c r="O872" s="107">
        <f>O146/SUMIFS(O$3:O$722,$B$3:$B$722,$B872)*SUMIFS(Calculations!$E$3:$E$53,Calculations!$A$3:$A$53,$B872)</f>
        <v>4.6183434794454633E-4</v>
      </c>
      <c r="P872" s="107">
        <f>P146/SUMIFS(P$3:P$722,$B$3:$B$722,$B872)*SUMIFS(Calculations!$E$3:$E$53,Calculations!$A$3:$A$53,$B872)</f>
        <v>4.5337740691678649E-4</v>
      </c>
      <c r="Q872" s="107">
        <f>Q146/SUMIFS(Q$3:Q$722,$B$3:$B$722,$B872)*SUMIFS(Calculations!$E$3:$E$53,Calculations!$A$3:$A$53,$B872)</f>
        <v>3.9654166818694152E-4</v>
      </c>
      <c r="R872" s="107">
        <f>R146/SUMIFS(R$3:R$722,$B$3:$B$722,$B872)*SUMIFS(Calculations!$E$3:$E$53,Calculations!$A$3:$A$53,$B872)</f>
        <v>3.3921986599872367E-4</v>
      </c>
    </row>
    <row r="873" spans="2:18" ht="15.75" customHeight="1">
      <c r="B873" s="107" t="s">
        <v>549</v>
      </c>
      <c r="C873" s="107" t="s">
        <v>448</v>
      </c>
      <c r="D873" s="107" t="s">
        <v>646</v>
      </c>
      <c r="E873" s="107" t="str">
        <f t="shared" si="302"/>
        <v>nuclear</v>
      </c>
      <c r="F873" s="107">
        <f>F147/SUMIFS(F$3:F$722,$B$3:$B$722,$B873)*SUMIFS(Calculations!$E$3:$E$53,Calculations!$A$3:$A$53,$B873)</f>
        <v>6.6948637415044962E-2</v>
      </c>
      <c r="G873" s="107">
        <f>G147/SUMIFS(G$3:G$722,$B$3:$B$722,$B873)*SUMIFS(Calculations!$E$3:$E$53,Calculations!$A$3:$A$53,$B873)</f>
        <v>3.3335235183847109E-2</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1.031243647074071E-3</v>
      </c>
      <c r="G875" s="107">
        <f>G149/SUMIFS(G$3:G$722,$B$3:$B$722,$B875)*SUMIFS(Calculations!$E$3:$E$53,Calculations!$A$3:$A$53,$B875)</f>
        <v>1.0269588996694682E-3</v>
      </c>
      <c r="H875" s="107">
        <f>H149/SUMIFS(H$3:H$722,$B$3:$B$722,$B875)*SUMIFS(Calculations!$E$3:$E$53,Calculations!$A$3:$A$53,$B875)</f>
        <v>1.0227096106075228E-3</v>
      </c>
      <c r="I875" s="107">
        <f>I149/SUMIFS(I$3:I$722,$B$3:$B$722,$B875)*SUMIFS(Calculations!$E$3:$E$53,Calculations!$A$3:$A$53,$B875)</f>
        <v>1.0164714556056746E-3</v>
      </c>
      <c r="J875" s="107">
        <f>J149/SUMIFS(J$3:J$722,$B$3:$B$722,$B875)*SUMIFS(Calculations!$E$3:$E$53,Calculations!$A$3:$A$53,$B875)</f>
        <v>1.0103089401632443E-3</v>
      </c>
      <c r="K875" s="107">
        <f>K149/SUMIFS(K$3:K$722,$B$3:$B$722,$B875)*SUMIFS(Calculations!$E$3:$E$53,Calculations!$A$3:$A$53,$B875)</f>
        <v>1.0165513337941606E-3</v>
      </c>
      <c r="L875" s="107">
        <f>L149/SUMIFS(L$3:L$722,$B$3:$B$722,$B875)*SUMIFS(Calculations!$E$3:$E$53,Calculations!$A$3:$A$53,$B875)</f>
        <v>1.0228713467390117E-3</v>
      </c>
      <c r="M875" s="107">
        <f>M149/SUMIFS(M$3:M$722,$B$3:$B$722,$B875)*SUMIFS(Calculations!$E$3:$E$53,Calculations!$A$3:$A$53,$B875)</f>
        <v>1.0263976823109144E-3</v>
      </c>
      <c r="N875" s="107">
        <f>N149/SUMIFS(N$3:N$722,$B$3:$B$722,$B875)*SUMIFS(Calculations!$E$3:$E$53,Calculations!$A$3:$A$53,$B875)</f>
        <v>1.0299484159863633E-3</v>
      </c>
      <c r="O875" s="107">
        <f>O149/SUMIFS(O$3:O$722,$B$3:$B$722,$B875)*SUMIFS(Calculations!$E$3:$E$53,Calculations!$A$3:$A$53,$B875)</f>
        <v>1.010736578601555E-3</v>
      </c>
      <c r="P875" s="107">
        <f>P149/SUMIFS(P$3:P$722,$B$3:$B$722,$B875)*SUMIFS(Calculations!$E$3:$E$53,Calculations!$A$3:$A$53,$B875)</f>
        <v>9.9222834144276442E-4</v>
      </c>
      <c r="Q875" s="107">
        <f>Q149/SUMIFS(Q$3:Q$722,$B$3:$B$722,$B875)*SUMIFS(Calculations!$E$3:$E$53,Calculations!$A$3:$A$53,$B875)</f>
        <v>9.9645308152790184E-4</v>
      </c>
      <c r="R875" s="107">
        <f>R149/SUMIFS(R$3:R$722,$B$3:$B$722,$B875)*SUMIFS(Calculations!$E$3:$E$53,Calculations!$A$3:$A$53,$B875)</f>
        <v>1.0007139519039863E-3</v>
      </c>
    </row>
    <row r="876" spans="2:18" ht="15.75" customHeight="1">
      <c r="B876" s="107" t="s">
        <v>549</v>
      </c>
      <c r="C876" s="107" t="s">
        <v>448</v>
      </c>
      <c r="D876" s="107" t="s">
        <v>649</v>
      </c>
      <c r="E876" s="107" t="str">
        <f t="shared" si="302"/>
        <v>solar PV</v>
      </c>
      <c r="F876" s="107">
        <f>F150/SUMIFS(F$3:F$722,$B$3:$B$722,$B876)*SUMIFS(Calculations!$E$3:$E$53,Calculations!$A$3:$A$53,$B876)</f>
        <v>1.5275516292249428E-3</v>
      </c>
      <c r="G876" s="107">
        <f>G150/SUMIFS(G$3:G$722,$B$3:$B$722,$B876)*SUMIFS(Calculations!$E$3:$E$53,Calculations!$A$3:$A$53,$B876)</f>
        <v>1.5351696182182343E-3</v>
      </c>
      <c r="H876" s="107">
        <f>H150/SUMIFS(H$3:H$722,$B$3:$B$722,$B876)*SUMIFS(Calculations!$E$3:$E$53,Calculations!$A$3:$A$53,$B876)</f>
        <v>1.5427245646938293E-3</v>
      </c>
      <c r="I876" s="107">
        <f>I150/SUMIFS(I$3:I$722,$B$3:$B$722,$B876)*SUMIFS(Calculations!$E$3:$E$53,Calculations!$A$3:$A$53,$B876)</f>
        <v>1.5426860881952494E-3</v>
      </c>
      <c r="J876" s="107">
        <f>J150/SUMIFS(J$3:J$722,$B$3:$B$722,$B876)*SUMIFS(Calculations!$E$3:$E$53,Calculations!$A$3:$A$53,$B876)</f>
        <v>1.54264807823612E-3</v>
      </c>
      <c r="K876" s="107">
        <f>K150/SUMIFS(K$3:K$722,$B$3:$B$722,$B876)*SUMIFS(Calculations!$E$3:$E$53,Calculations!$A$3:$A$53,$B876)</f>
        <v>1.5615435308551299E-3</v>
      </c>
      <c r="L876" s="107">
        <f>L150/SUMIFS(L$3:L$722,$B$3:$B$722,$B876)*SUMIFS(Calculations!$E$3:$E$53,Calculations!$A$3:$A$53,$B876)</f>
        <v>1.5806739337440989E-3</v>
      </c>
      <c r="M876" s="107">
        <f>M150/SUMIFS(M$3:M$722,$B$3:$B$722,$B876)*SUMIFS(Calculations!$E$3:$E$53,Calculations!$A$3:$A$53,$B876)</f>
        <v>1.6039393760747293E-3</v>
      </c>
      <c r="N876" s="107">
        <f>N150/SUMIFS(N$3:N$722,$B$3:$B$722,$B876)*SUMIFS(Calculations!$E$3:$E$53,Calculations!$A$3:$A$53,$B876)</f>
        <v>1.6273657879612763E-3</v>
      </c>
      <c r="O876" s="107">
        <f>O150/SUMIFS(O$3:O$722,$B$3:$B$722,$B876)*SUMIFS(Calculations!$E$3:$E$53,Calculations!$A$3:$A$53,$B876)</f>
        <v>1.6225302909825779E-3</v>
      </c>
      <c r="P876" s="107">
        <f>P150/SUMIFS(P$3:P$722,$B$3:$B$722,$B876)*SUMIFS(Calculations!$E$3:$E$53,Calculations!$A$3:$A$53,$B876)</f>
        <v>1.6178718856947457E-3</v>
      </c>
      <c r="Q876" s="107">
        <f>Q150/SUMIFS(Q$3:Q$722,$B$3:$B$722,$B876)*SUMIFS(Calculations!$E$3:$E$53,Calculations!$A$3:$A$53,$B876)</f>
        <v>1.6569819429468871E-3</v>
      </c>
      <c r="R876" s="107">
        <f>R150/SUMIFS(R$3:R$722,$B$3:$B$722,$B876)*SUMIFS(Calculations!$E$3:$E$53,Calculations!$A$3:$A$53,$B876)</f>
        <v>1.6964264723130535E-3</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2.2894367485878781E-4</v>
      </c>
      <c r="G878" s="107">
        <f>G152/SUMIFS(G$3:G$722,$B$3:$B$722,$B878)*SUMIFS(Calculations!$E$3:$E$53,Calculations!$A$3:$A$53,$B878)</f>
        <v>2.279924294189398E-4</v>
      </c>
      <c r="H878" s="107">
        <f>H152/SUMIFS(H$3:H$722,$B$3:$B$722,$B878)*SUMIFS(Calculations!$E$3:$E$53,Calculations!$A$3:$A$53,$B878)</f>
        <v>2.2704905599197199E-4</v>
      </c>
      <c r="I878" s="107">
        <f>I152/SUMIFS(I$3:I$722,$B$3:$B$722,$B878)*SUMIFS(Calculations!$E$3:$E$53,Calculations!$A$3:$A$53,$B878)</f>
        <v>2.2566413969744354E-4</v>
      </c>
      <c r="J878" s="107">
        <f>J152/SUMIFS(J$3:J$722,$B$3:$B$722,$B878)*SUMIFS(Calculations!$E$3:$E$53,Calculations!$A$3:$A$53,$B878)</f>
        <v>2.2429601594146497E-4</v>
      </c>
      <c r="K878" s="107">
        <f>K152/SUMIFS(K$3:K$722,$B$3:$B$722,$B878)*SUMIFS(Calculations!$E$3:$E$53,Calculations!$A$3:$A$53,$B878)</f>
        <v>2.245612059951568E-4</v>
      </c>
      <c r="L878" s="107">
        <f>L152/SUMIFS(L$3:L$722,$B$3:$B$722,$B878)*SUMIFS(Calculations!$E$3:$E$53,Calculations!$A$3:$A$53,$B878)</f>
        <v>2.2482969348109128E-4</v>
      </c>
      <c r="M878" s="107">
        <f>M152/SUMIFS(M$3:M$722,$B$3:$B$722,$B878)*SUMIFS(Calculations!$E$3:$E$53,Calculations!$A$3:$A$53,$B878)</f>
        <v>6.2195433687172339E-3</v>
      </c>
      <c r="N878" s="107">
        <f>N152/SUMIFS(N$3:N$722,$B$3:$B$722,$B878)*SUMIFS(Calculations!$E$3:$E$53,Calculations!$A$3:$A$53,$B878)</f>
        <v>1.2255733427012644E-2</v>
      </c>
      <c r="O878" s="107">
        <f>O152/SUMIFS(O$3:O$722,$B$3:$B$722,$B878)*SUMIFS(Calculations!$E$3:$E$53,Calculations!$A$3:$A$53,$B878)</f>
        <v>3.7559077216293819E-2</v>
      </c>
      <c r="P878" s="107">
        <f>P152/SUMIFS(P$3:P$722,$B$3:$B$722,$B878)*SUMIFS(Calculations!$E$3:$E$53,Calculations!$A$3:$A$53,$B878)</f>
        <v>6.1935729921711404E-2</v>
      </c>
      <c r="Q878" s="107">
        <f>Q152/SUMIFS(Q$3:Q$722,$B$3:$B$722,$B878)*SUMIFS(Calculations!$E$3:$E$53,Calculations!$A$3:$A$53,$B878)</f>
        <v>6.1888445970589206E-2</v>
      </c>
      <c r="R878" s="107">
        <f>R152/SUMIFS(R$3:R$722,$B$3:$B$722,$B878)*SUMIFS(Calculations!$E$3:$E$53,Calculations!$A$3:$A$53,$B878)</f>
        <v>6.1840757643605603E-2</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0</v>
      </c>
      <c r="N894" s="107">
        <f>N168/SUMIFS(N$3:N$722,$B$3:$B$722,$B894)*SUMIFS(Calculations!$E$3:$E$53,Calculations!$A$3:$A$53,$B894)</f>
        <v>0</v>
      </c>
      <c r="O894" s="107">
        <f>O168/SUMIFS(O$3:O$722,$B$3:$B$722,$B894)*SUMIFS(Calculations!$E$3:$E$53,Calculations!$A$3:$A$53,$B894)</f>
        <v>0</v>
      </c>
      <c r="P894" s="107">
        <f>P168/SUMIFS(P$3:P$722,$B$3:$B$722,$B894)*SUMIFS(Calculations!$E$3:$E$53,Calculations!$A$3:$A$53,$B894)</f>
        <v>0</v>
      </c>
      <c r="Q894" s="107">
        <f>Q168/SUMIFS(Q$3:Q$722,$B$3:$B$722,$B894)*SUMIFS(Calculations!$E$3:$E$53,Calculations!$A$3:$A$53,$B894)</f>
        <v>0</v>
      </c>
      <c r="R894" s="107">
        <f>R168/SUMIFS(R$3:R$722,$B$3:$B$722,$B894)*SUMIFS(Calculations!$E$3:$E$53,Calculations!$A$3:$A$53,$B894)</f>
        <v>0</v>
      </c>
    </row>
    <row r="895" spans="2:18" ht="15.75" customHeight="1">
      <c r="B895" s="107" t="s">
        <v>547</v>
      </c>
      <c r="C895" s="107" t="s">
        <v>448</v>
      </c>
      <c r="D895" s="107" t="s">
        <v>639</v>
      </c>
      <c r="E895" s="107" t="str">
        <f t="shared" si="302"/>
        <v>hard coal</v>
      </c>
      <c r="F895" s="107">
        <f>F169/SUMIFS(F$3:F$722,$B$3:$B$722,$B895)*SUMIFS(Calculations!$E$3:$E$53,Calculations!$A$3:$A$53,$B895)</f>
        <v>0</v>
      </c>
      <c r="G895" s="107">
        <f>G169/SUMIFS(G$3:G$722,$B$3:$B$722,$B895)*SUMIFS(Calculations!$E$3:$E$53,Calculations!$A$3:$A$53,$B895)</f>
        <v>0</v>
      </c>
      <c r="H895" s="107">
        <f>H169/SUMIFS(H$3:H$722,$B$3:$B$722,$B895)*SUMIFS(Calculations!$E$3:$E$53,Calculations!$A$3:$A$53,$B895)</f>
        <v>0</v>
      </c>
      <c r="I895" s="107">
        <f>I169/SUMIFS(I$3:I$722,$B$3:$B$722,$B895)*SUMIFS(Calculations!$E$3:$E$53,Calculations!$A$3:$A$53,$B895)</f>
        <v>0</v>
      </c>
      <c r="J895" s="107">
        <f>J169/SUMIFS(J$3:J$722,$B$3:$B$722,$B895)*SUMIFS(Calculations!$E$3:$E$53,Calculations!$A$3:$A$53,$B895)</f>
        <v>0</v>
      </c>
      <c r="K895" s="107">
        <f>K169/SUMIFS(K$3:K$722,$B$3:$B$722,$B895)*SUMIFS(Calculations!$E$3:$E$53,Calculations!$A$3:$A$53,$B895)</f>
        <v>0</v>
      </c>
      <c r="L895" s="107">
        <f>L169/SUMIFS(L$3:L$722,$B$3:$B$722,$B895)*SUMIFS(Calculations!$E$3:$E$53,Calculations!$A$3:$A$53,$B895)</f>
        <v>0</v>
      </c>
      <c r="M895" s="107">
        <f>M169/SUMIFS(M$3:M$722,$B$3:$B$722,$B895)*SUMIFS(Calculations!$E$3:$E$53,Calculations!$A$3:$A$53,$B895)</f>
        <v>0</v>
      </c>
      <c r="N895" s="107">
        <f>N169/SUMIFS(N$3:N$722,$B$3:$B$722,$B895)*SUMIFS(Calculations!$E$3:$E$53,Calculations!$A$3:$A$53,$B895)</f>
        <v>0</v>
      </c>
      <c r="O895" s="107">
        <f>O169/SUMIFS(O$3:O$722,$B$3:$B$722,$B895)*SUMIFS(Calculations!$E$3:$E$53,Calculations!$A$3:$A$53,$B895)</f>
        <v>0</v>
      </c>
      <c r="P895" s="107">
        <f>P169/SUMIFS(P$3:P$722,$B$3:$B$722,$B895)*SUMIFS(Calculations!$E$3:$E$53,Calculations!$A$3:$A$53,$B895)</f>
        <v>0</v>
      </c>
      <c r="Q895" s="107">
        <f>Q169/SUMIFS(Q$3:Q$722,$B$3:$B$722,$B895)*SUMIFS(Calculations!$E$3:$E$53,Calculations!$A$3:$A$53,$B895)</f>
        <v>0</v>
      </c>
      <c r="R895" s="107">
        <f>R169/SUMIFS(R$3:R$722,$B$3:$B$722,$B895)*SUMIFS(Calculations!$E$3:$E$53,Calculations!$A$3:$A$53,$B895)</f>
        <v>0</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0</v>
      </c>
      <c r="G898" s="107">
        <f>G172/SUMIFS(G$3:G$722,$B$3:$B$722,$B898)*SUMIFS(Calculations!$E$3:$E$53,Calculations!$A$3:$A$53,$B898)</f>
        <v>0</v>
      </c>
      <c r="H898" s="107">
        <f>H172/SUMIFS(H$3:H$722,$B$3:$B$722,$B898)*SUMIFS(Calculations!$E$3:$E$53,Calculations!$A$3:$A$53,$B898)</f>
        <v>0</v>
      </c>
      <c r="I898" s="107">
        <f>I172/SUMIFS(I$3:I$722,$B$3:$B$722,$B898)*SUMIFS(Calculations!$E$3:$E$53,Calculations!$A$3:$A$53,$B898)</f>
        <v>0</v>
      </c>
      <c r="J898" s="107">
        <f>J172/SUMIFS(J$3:J$722,$B$3:$B$722,$B898)*SUMIFS(Calculations!$E$3:$E$53,Calculations!$A$3:$A$53,$B898)</f>
        <v>0</v>
      </c>
      <c r="K898" s="107">
        <f>K172/SUMIFS(K$3:K$722,$B$3:$B$722,$B898)*SUMIFS(Calculations!$E$3:$E$53,Calculations!$A$3:$A$53,$B898)</f>
        <v>0</v>
      </c>
      <c r="L898" s="107">
        <f>L172/SUMIFS(L$3:L$722,$B$3:$B$722,$B898)*SUMIFS(Calculations!$E$3:$E$53,Calculations!$A$3:$A$53,$B898)</f>
        <v>0</v>
      </c>
      <c r="M898" s="107">
        <f>M172/SUMIFS(M$3:M$722,$B$3:$B$722,$B898)*SUMIFS(Calculations!$E$3:$E$53,Calculations!$A$3:$A$53,$B898)</f>
        <v>0</v>
      </c>
      <c r="N898" s="107">
        <f>N172/SUMIFS(N$3:N$722,$B$3:$B$722,$B898)*SUMIFS(Calculations!$E$3:$E$53,Calculations!$A$3:$A$53,$B898)</f>
        <v>0</v>
      </c>
      <c r="O898" s="107">
        <f>O172/SUMIFS(O$3:O$722,$B$3:$B$722,$B898)*SUMIFS(Calculations!$E$3:$E$53,Calculations!$A$3:$A$53,$B898)</f>
        <v>0</v>
      </c>
      <c r="P898" s="107">
        <f>P172/SUMIFS(P$3:P$722,$B$3:$B$722,$B898)*SUMIFS(Calculations!$E$3:$E$53,Calculations!$A$3:$A$53,$B898)</f>
        <v>0</v>
      </c>
      <c r="Q898" s="107">
        <f>Q172/SUMIFS(Q$3:Q$722,$B$3:$B$722,$B898)*SUMIFS(Calculations!$E$3:$E$53,Calculations!$A$3:$A$53,$B898)</f>
        <v>0</v>
      </c>
      <c r="R898" s="107">
        <f>R172/SUMIFS(R$3:R$722,$B$3:$B$722,$B898)*SUMIFS(Calculations!$E$3:$E$53,Calculations!$A$3:$A$53,$B898)</f>
        <v>0</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0</v>
      </c>
      <c r="G900" s="107">
        <f>G174/SUMIFS(G$3:G$722,$B$3:$B$722,$B900)*SUMIFS(Calculations!$E$3:$E$53,Calculations!$A$3:$A$53,$B900)</f>
        <v>0</v>
      </c>
      <c r="H900" s="107">
        <f>H174/SUMIFS(H$3:H$722,$B$3:$B$722,$B900)*SUMIFS(Calculations!$E$3:$E$53,Calculations!$A$3:$A$53,$B900)</f>
        <v>0</v>
      </c>
      <c r="I900" s="107">
        <f>I174/SUMIFS(I$3:I$722,$B$3:$B$722,$B900)*SUMIFS(Calculations!$E$3:$E$53,Calculations!$A$3:$A$53,$B900)</f>
        <v>0</v>
      </c>
      <c r="J900" s="107">
        <f>J174/SUMIFS(J$3:J$722,$B$3:$B$722,$B900)*SUMIFS(Calculations!$E$3:$E$53,Calculations!$A$3:$A$53,$B900)</f>
        <v>0</v>
      </c>
      <c r="K900" s="107">
        <f>K174/SUMIFS(K$3:K$722,$B$3:$B$722,$B900)*SUMIFS(Calculations!$E$3:$E$53,Calculations!$A$3:$A$53,$B900)</f>
        <v>0</v>
      </c>
      <c r="L900" s="107">
        <f>L174/SUMIFS(L$3:L$722,$B$3:$B$722,$B900)*SUMIFS(Calculations!$E$3:$E$53,Calculations!$A$3:$A$53,$B900)</f>
        <v>0</v>
      </c>
      <c r="M900" s="107">
        <f>M174/SUMIFS(M$3:M$722,$B$3:$B$722,$B900)*SUMIFS(Calculations!$E$3:$E$53,Calculations!$A$3:$A$53,$B900)</f>
        <v>0</v>
      </c>
      <c r="N900" s="107">
        <f>N174/SUMIFS(N$3:N$722,$B$3:$B$722,$B900)*SUMIFS(Calculations!$E$3:$E$53,Calculations!$A$3:$A$53,$B900)</f>
        <v>0</v>
      </c>
      <c r="O900" s="107">
        <f>O174/SUMIFS(O$3:O$722,$B$3:$B$722,$B900)*SUMIFS(Calculations!$E$3:$E$53,Calculations!$A$3:$A$53,$B900)</f>
        <v>0</v>
      </c>
      <c r="P900" s="107">
        <f>P174/SUMIFS(P$3:P$722,$B$3:$B$722,$B900)*SUMIFS(Calculations!$E$3:$E$53,Calculations!$A$3:$A$53,$B900)</f>
        <v>0</v>
      </c>
      <c r="Q900" s="107">
        <f>Q174/SUMIFS(Q$3:Q$722,$B$3:$B$722,$B900)*SUMIFS(Calculations!$E$3:$E$53,Calculations!$A$3:$A$53,$B900)</f>
        <v>0</v>
      </c>
      <c r="R900" s="107">
        <f>R174/SUMIFS(R$3:R$722,$B$3:$B$722,$B900)*SUMIFS(Calculations!$E$3:$E$53,Calculations!$A$3:$A$53,$B900)</f>
        <v>0</v>
      </c>
    </row>
    <row r="901" spans="2:18" ht="15.75" customHeight="1">
      <c r="B901" s="107" t="s">
        <v>547</v>
      </c>
      <c r="C901" s="107" t="s">
        <v>448</v>
      </c>
      <c r="D901" s="107" t="s">
        <v>644</v>
      </c>
      <c r="E901" s="107" t="str">
        <f t="shared" si="302"/>
        <v>natural gas nonpeaker</v>
      </c>
      <c r="F901" s="107">
        <f>F175/SUMIFS(F$3:F$722,$B$3:$B$722,$B901)*SUMIFS(Calculations!$E$3:$E$53,Calculations!$A$3:$A$53,$B901)</f>
        <v>0</v>
      </c>
      <c r="G901" s="107">
        <f>G175/SUMIFS(G$3:G$722,$B$3:$B$722,$B901)*SUMIFS(Calculations!$E$3:$E$53,Calculations!$A$3:$A$53,$B901)</f>
        <v>0</v>
      </c>
      <c r="H901" s="107">
        <f>H175/SUMIFS(H$3:H$722,$B$3:$B$722,$B901)*SUMIFS(Calculations!$E$3:$E$53,Calculations!$A$3:$A$53,$B901)</f>
        <v>0</v>
      </c>
      <c r="I901" s="107">
        <f>I175/SUMIFS(I$3:I$722,$B$3:$B$722,$B901)*SUMIFS(Calculations!$E$3:$E$53,Calculations!$A$3:$A$53,$B901)</f>
        <v>0</v>
      </c>
      <c r="J901" s="107">
        <f>J175/SUMIFS(J$3:J$722,$B$3:$B$722,$B901)*SUMIFS(Calculations!$E$3:$E$53,Calculations!$A$3:$A$53,$B901)</f>
        <v>0</v>
      </c>
      <c r="K901" s="107">
        <f>K175/SUMIFS(K$3:K$722,$B$3:$B$722,$B901)*SUMIFS(Calculations!$E$3:$E$53,Calculations!$A$3:$A$53,$B901)</f>
        <v>0</v>
      </c>
      <c r="L901" s="107">
        <f>L175/SUMIFS(L$3:L$722,$B$3:$B$722,$B901)*SUMIFS(Calculations!$E$3:$E$53,Calculations!$A$3:$A$53,$B901)</f>
        <v>0</v>
      </c>
      <c r="M901" s="107">
        <f>M175/SUMIFS(M$3:M$722,$B$3:$B$722,$B901)*SUMIFS(Calculations!$E$3:$E$53,Calculations!$A$3:$A$53,$B901)</f>
        <v>0</v>
      </c>
      <c r="N901" s="107">
        <f>N175/SUMIFS(N$3:N$722,$B$3:$B$722,$B901)*SUMIFS(Calculations!$E$3:$E$53,Calculations!$A$3:$A$53,$B901)</f>
        <v>0</v>
      </c>
      <c r="O901" s="107">
        <f>O175/SUMIFS(O$3:O$722,$B$3:$B$722,$B901)*SUMIFS(Calculations!$E$3:$E$53,Calculations!$A$3:$A$53,$B901)</f>
        <v>0</v>
      </c>
      <c r="P901" s="107">
        <f>P175/SUMIFS(P$3:P$722,$B$3:$B$722,$B901)*SUMIFS(Calculations!$E$3:$E$53,Calculations!$A$3:$A$53,$B901)</f>
        <v>0</v>
      </c>
      <c r="Q901" s="107">
        <f>Q175/SUMIFS(Q$3:Q$722,$B$3:$B$722,$B901)*SUMIFS(Calculations!$E$3:$E$53,Calculations!$A$3:$A$53,$B901)</f>
        <v>0</v>
      </c>
      <c r="R901" s="107">
        <f>R175/SUMIFS(R$3:R$722,$B$3:$B$722,$B901)*SUMIFS(Calculations!$E$3:$E$53,Calculations!$A$3:$A$53,$B901)</f>
        <v>0</v>
      </c>
    </row>
    <row r="902" spans="2:18" ht="15.75" customHeight="1">
      <c r="B902" s="107" t="s">
        <v>547</v>
      </c>
      <c r="C902" s="107" t="s">
        <v>448</v>
      </c>
      <c r="D902" s="107" t="s">
        <v>645</v>
      </c>
      <c r="E902" s="107" t="str">
        <f t="shared" si="302"/>
        <v>natural gas peaker</v>
      </c>
      <c r="F902" s="107">
        <f>F176/SUMIFS(F$3:F$722,$B$3:$B$722,$B902)*SUMIFS(Calculations!$E$3:$E$53,Calculations!$A$3:$A$53,$B902)</f>
        <v>0</v>
      </c>
      <c r="G902" s="107">
        <f>G176/SUMIFS(G$3:G$722,$B$3:$B$722,$B902)*SUMIFS(Calculations!$E$3:$E$53,Calculations!$A$3:$A$53,$B902)</f>
        <v>0</v>
      </c>
      <c r="H902" s="107">
        <f>H176/SUMIFS(H$3:H$722,$B$3:$B$722,$B902)*SUMIFS(Calculations!$E$3:$E$53,Calculations!$A$3:$A$53,$B902)</f>
        <v>0</v>
      </c>
      <c r="I902" s="107">
        <f>I176/SUMIFS(I$3:I$722,$B$3:$B$722,$B902)*SUMIFS(Calculations!$E$3:$E$53,Calculations!$A$3:$A$53,$B902)</f>
        <v>0</v>
      </c>
      <c r="J902" s="107">
        <f>J176/SUMIFS(J$3:J$722,$B$3:$B$722,$B902)*SUMIFS(Calculations!$E$3:$E$53,Calculations!$A$3:$A$53,$B902)</f>
        <v>0</v>
      </c>
      <c r="K902" s="107">
        <f>K176/SUMIFS(K$3:K$722,$B$3:$B$722,$B902)*SUMIFS(Calculations!$E$3:$E$53,Calculations!$A$3:$A$53,$B902)</f>
        <v>0</v>
      </c>
      <c r="L902" s="107">
        <f>L176/SUMIFS(L$3:L$722,$B$3:$B$722,$B902)*SUMIFS(Calculations!$E$3:$E$53,Calculations!$A$3:$A$53,$B902)</f>
        <v>0</v>
      </c>
      <c r="M902" s="107">
        <f>M176/SUMIFS(M$3:M$722,$B$3:$B$722,$B902)*SUMIFS(Calculations!$E$3:$E$53,Calculations!$A$3:$A$53,$B902)</f>
        <v>0</v>
      </c>
      <c r="N902" s="107">
        <f>N176/SUMIFS(N$3:N$722,$B$3:$B$722,$B902)*SUMIFS(Calculations!$E$3:$E$53,Calculations!$A$3:$A$53,$B902)</f>
        <v>0</v>
      </c>
      <c r="O902" s="107">
        <f>O176/SUMIFS(O$3:O$722,$B$3:$B$722,$B902)*SUMIFS(Calculations!$E$3:$E$53,Calculations!$A$3:$A$53,$B902)</f>
        <v>0</v>
      </c>
      <c r="P902" s="107">
        <f>P176/SUMIFS(P$3:P$722,$B$3:$B$722,$B902)*SUMIFS(Calculations!$E$3:$E$53,Calculations!$A$3:$A$53,$B902)</f>
        <v>0</v>
      </c>
      <c r="Q902" s="107">
        <f>Q176/SUMIFS(Q$3:Q$722,$B$3:$B$722,$B902)*SUMIFS(Calculations!$E$3:$E$53,Calculations!$A$3:$A$53,$B902)</f>
        <v>0</v>
      </c>
      <c r="R902" s="107">
        <f>R176/SUMIFS(R$3:R$722,$B$3:$B$722,$B902)*SUMIFS(Calculations!$E$3:$E$53,Calculations!$A$3:$A$53,$B902)</f>
        <v>0</v>
      </c>
    </row>
    <row r="903" spans="2:18" ht="15.75" customHeight="1">
      <c r="B903" s="107" t="s">
        <v>547</v>
      </c>
      <c r="C903" s="107" t="s">
        <v>448</v>
      </c>
      <c r="D903" s="107" t="s">
        <v>646</v>
      </c>
      <c r="E903" s="107" t="str">
        <f t="shared" si="302"/>
        <v>nuclear</v>
      </c>
      <c r="F903" s="107">
        <f>F177/SUMIFS(F$3:F$722,$B$3:$B$722,$B903)*SUMIFS(Calculations!$E$3:$E$53,Calculations!$A$3:$A$53,$B903)</f>
        <v>0</v>
      </c>
      <c r="G903" s="107">
        <f>G177/SUMIFS(G$3:G$722,$B$3:$B$722,$B903)*SUMIFS(Calculations!$E$3:$E$53,Calculations!$A$3:$A$53,$B903)</f>
        <v>0</v>
      </c>
      <c r="H903" s="107">
        <f>H177/SUMIFS(H$3:H$722,$B$3:$B$722,$B903)*SUMIFS(Calculations!$E$3:$E$53,Calculations!$A$3:$A$53,$B903)</f>
        <v>0</v>
      </c>
      <c r="I903" s="107">
        <f>I177/SUMIFS(I$3:I$722,$B$3:$B$722,$B903)*SUMIFS(Calculations!$E$3:$E$53,Calculations!$A$3:$A$53,$B903)</f>
        <v>0</v>
      </c>
      <c r="J903" s="107">
        <f>J177/SUMIFS(J$3:J$722,$B$3:$B$722,$B903)*SUMIFS(Calculations!$E$3:$E$53,Calculations!$A$3:$A$53,$B903)</f>
        <v>0</v>
      </c>
      <c r="K903" s="107">
        <f>K177/SUMIFS(K$3:K$722,$B$3:$B$722,$B903)*SUMIFS(Calculations!$E$3:$E$53,Calculations!$A$3:$A$53,$B903)</f>
        <v>0</v>
      </c>
      <c r="L903" s="107">
        <f>L177/SUMIFS(L$3:L$722,$B$3:$B$722,$B903)*SUMIFS(Calculations!$E$3:$E$53,Calculations!$A$3:$A$53,$B903)</f>
        <v>0</v>
      </c>
      <c r="M903" s="107">
        <f>M177/SUMIFS(M$3:M$722,$B$3:$B$722,$B903)*SUMIFS(Calculations!$E$3:$E$53,Calculations!$A$3:$A$53,$B903)</f>
        <v>0</v>
      </c>
      <c r="N903" s="107">
        <f>N177/SUMIFS(N$3:N$722,$B$3:$B$722,$B903)*SUMIFS(Calculations!$E$3:$E$53,Calculations!$A$3:$A$53,$B903)</f>
        <v>0</v>
      </c>
      <c r="O903" s="107">
        <f>O177/SUMIFS(O$3:O$722,$B$3:$B$722,$B903)*SUMIFS(Calculations!$E$3:$E$53,Calculations!$A$3:$A$53,$B903)</f>
        <v>0</v>
      </c>
      <c r="P903" s="107">
        <f>P177/SUMIFS(P$3:P$722,$B$3:$B$722,$B903)*SUMIFS(Calculations!$E$3:$E$53,Calculations!$A$3:$A$53,$B903)</f>
        <v>0</v>
      </c>
      <c r="Q903" s="107">
        <f>Q177/SUMIFS(Q$3:Q$722,$B$3:$B$722,$B903)*SUMIFS(Calculations!$E$3:$E$53,Calculations!$A$3:$A$53,$B903)</f>
        <v>0</v>
      </c>
      <c r="R903" s="107">
        <f>R177/SUMIFS(R$3:R$722,$B$3:$B$722,$B903)*SUMIFS(Calculations!$E$3:$E$53,Calculations!$A$3:$A$53,$B903)</f>
        <v>0</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0</v>
      </c>
      <c r="G905" s="107">
        <f>G179/SUMIFS(G$3:G$722,$B$3:$B$722,$B905)*SUMIFS(Calculations!$E$3:$E$53,Calculations!$A$3:$A$53,$B905)</f>
        <v>0</v>
      </c>
      <c r="H905" s="107">
        <f>H179/SUMIFS(H$3:H$722,$B$3:$B$722,$B905)*SUMIFS(Calculations!$E$3:$E$53,Calculations!$A$3:$A$53,$B905)</f>
        <v>0</v>
      </c>
      <c r="I905" s="107">
        <f>I179/SUMIFS(I$3:I$722,$B$3:$B$722,$B905)*SUMIFS(Calculations!$E$3:$E$53,Calculations!$A$3:$A$53,$B905)</f>
        <v>0</v>
      </c>
      <c r="J905" s="107">
        <f>J179/SUMIFS(J$3:J$722,$B$3:$B$722,$B905)*SUMIFS(Calculations!$E$3:$E$53,Calculations!$A$3:$A$53,$B905)</f>
        <v>0</v>
      </c>
      <c r="K905" s="107">
        <f>K179/SUMIFS(K$3:K$722,$B$3:$B$722,$B905)*SUMIFS(Calculations!$E$3:$E$53,Calculations!$A$3:$A$53,$B905)</f>
        <v>0</v>
      </c>
      <c r="L905" s="107">
        <f>L179/SUMIFS(L$3:L$722,$B$3:$B$722,$B905)*SUMIFS(Calculations!$E$3:$E$53,Calculations!$A$3:$A$53,$B905)</f>
        <v>0</v>
      </c>
      <c r="M905" s="107">
        <f>M179/SUMIFS(M$3:M$722,$B$3:$B$722,$B905)*SUMIFS(Calculations!$E$3:$E$53,Calculations!$A$3:$A$53,$B905)</f>
        <v>0</v>
      </c>
      <c r="N905" s="107">
        <f>N179/SUMIFS(N$3:N$722,$B$3:$B$722,$B905)*SUMIFS(Calculations!$E$3:$E$53,Calculations!$A$3:$A$53,$B905)</f>
        <v>0</v>
      </c>
      <c r="O905" s="107">
        <f>O179/SUMIFS(O$3:O$722,$B$3:$B$722,$B905)*SUMIFS(Calculations!$E$3:$E$53,Calculations!$A$3:$A$53,$B905)</f>
        <v>0</v>
      </c>
      <c r="P905" s="107">
        <f>P179/SUMIFS(P$3:P$722,$B$3:$B$722,$B905)*SUMIFS(Calculations!$E$3:$E$53,Calculations!$A$3:$A$53,$B905)</f>
        <v>0</v>
      </c>
      <c r="Q905" s="107">
        <f>Q179/SUMIFS(Q$3:Q$722,$B$3:$B$722,$B905)*SUMIFS(Calculations!$E$3:$E$53,Calculations!$A$3:$A$53,$B905)</f>
        <v>0</v>
      </c>
      <c r="R905" s="107">
        <f>R179/SUMIFS(R$3:R$722,$B$3:$B$722,$B905)*SUMIFS(Calculations!$E$3:$E$53,Calculations!$A$3:$A$53,$B905)</f>
        <v>0</v>
      </c>
    </row>
    <row r="906" spans="2:18" ht="15.75" customHeight="1">
      <c r="B906" s="107" t="s">
        <v>547</v>
      </c>
      <c r="C906" s="107" t="s">
        <v>448</v>
      </c>
      <c r="D906" s="107" t="s">
        <v>649</v>
      </c>
      <c r="E906" s="107" t="str">
        <f t="shared" si="302"/>
        <v>solar PV</v>
      </c>
      <c r="F906" s="107">
        <f>F180/SUMIFS(F$3:F$722,$B$3:$B$722,$B906)*SUMIFS(Calculations!$E$3:$E$53,Calculations!$A$3:$A$53,$B906)</f>
        <v>0</v>
      </c>
      <c r="G906" s="107">
        <f>G180/SUMIFS(G$3:G$722,$B$3:$B$722,$B906)*SUMIFS(Calculations!$E$3:$E$53,Calculations!$A$3:$A$53,$B906)</f>
        <v>0</v>
      </c>
      <c r="H906" s="107">
        <f>H180/SUMIFS(H$3:H$722,$B$3:$B$722,$B906)*SUMIFS(Calculations!$E$3:$E$53,Calculations!$A$3:$A$53,$B906)</f>
        <v>0</v>
      </c>
      <c r="I906" s="107">
        <f>I180/SUMIFS(I$3:I$722,$B$3:$B$722,$B906)*SUMIFS(Calculations!$E$3:$E$53,Calculations!$A$3:$A$53,$B906)</f>
        <v>0</v>
      </c>
      <c r="J906" s="107">
        <f>J180/SUMIFS(J$3:J$722,$B$3:$B$722,$B906)*SUMIFS(Calculations!$E$3:$E$53,Calculations!$A$3:$A$53,$B906)</f>
        <v>0</v>
      </c>
      <c r="K906" s="107">
        <f>K180/SUMIFS(K$3:K$722,$B$3:$B$722,$B906)*SUMIFS(Calculations!$E$3:$E$53,Calculations!$A$3:$A$53,$B906)</f>
        <v>0</v>
      </c>
      <c r="L906" s="107">
        <f>L180/SUMIFS(L$3:L$722,$B$3:$B$722,$B906)*SUMIFS(Calculations!$E$3:$E$53,Calculations!$A$3:$A$53,$B906)</f>
        <v>0</v>
      </c>
      <c r="M906" s="107">
        <f>M180/SUMIFS(M$3:M$722,$B$3:$B$722,$B906)*SUMIFS(Calculations!$E$3:$E$53,Calculations!$A$3:$A$53,$B906)</f>
        <v>0</v>
      </c>
      <c r="N906" s="107">
        <f>N180/SUMIFS(N$3:N$722,$B$3:$B$722,$B906)*SUMIFS(Calculations!$E$3:$E$53,Calculations!$A$3:$A$53,$B906)</f>
        <v>0</v>
      </c>
      <c r="O906" s="107">
        <f>O180/SUMIFS(O$3:O$722,$B$3:$B$722,$B906)*SUMIFS(Calculations!$E$3:$E$53,Calculations!$A$3:$A$53,$B906)</f>
        <v>0</v>
      </c>
      <c r="P906" s="107">
        <f>P180/SUMIFS(P$3:P$722,$B$3:$B$722,$B906)*SUMIFS(Calculations!$E$3:$E$53,Calculations!$A$3:$A$53,$B906)</f>
        <v>0</v>
      </c>
      <c r="Q906" s="107">
        <f>Q180/SUMIFS(Q$3:Q$722,$B$3:$B$722,$B906)*SUMIFS(Calculations!$E$3:$E$53,Calculations!$A$3:$A$53,$B906)</f>
        <v>0</v>
      </c>
      <c r="R906" s="107">
        <f>R180/SUMIFS(R$3:R$722,$B$3:$B$722,$B906)*SUMIFS(Calculations!$E$3:$E$53,Calculations!$A$3:$A$53,$B906)</f>
        <v>0</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0</v>
      </c>
      <c r="G908" s="107">
        <f>G182/SUMIFS(G$3:G$722,$B$3:$B$722,$B908)*SUMIFS(Calculations!$E$3:$E$53,Calculations!$A$3:$A$53,$B908)</f>
        <v>0</v>
      </c>
      <c r="H908" s="107">
        <f>H182/SUMIFS(H$3:H$722,$B$3:$B$722,$B908)*SUMIFS(Calculations!$E$3:$E$53,Calculations!$A$3:$A$53,$B908)</f>
        <v>0</v>
      </c>
      <c r="I908" s="107">
        <f>I182/SUMIFS(I$3:I$722,$B$3:$B$722,$B908)*SUMIFS(Calculations!$E$3:$E$53,Calculations!$A$3:$A$53,$B908)</f>
        <v>0</v>
      </c>
      <c r="J908" s="107">
        <f>J182/SUMIFS(J$3:J$722,$B$3:$B$722,$B908)*SUMIFS(Calculations!$E$3:$E$53,Calculations!$A$3:$A$53,$B908)</f>
        <v>0</v>
      </c>
      <c r="K908" s="107">
        <f>K182/SUMIFS(K$3:K$722,$B$3:$B$722,$B908)*SUMIFS(Calculations!$E$3:$E$53,Calculations!$A$3:$A$53,$B908)</f>
        <v>0</v>
      </c>
      <c r="L908" s="107">
        <f>L182/SUMIFS(L$3:L$722,$B$3:$B$722,$B908)*SUMIFS(Calculations!$E$3:$E$53,Calculations!$A$3:$A$53,$B908)</f>
        <v>0</v>
      </c>
      <c r="M908" s="107">
        <f>M182/SUMIFS(M$3:M$722,$B$3:$B$722,$B908)*SUMIFS(Calculations!$E$3:$E$53,Calculations!$A$3:$A$53,$B908)</f>
        <v>0</v>
      </c>
      <c r="N908" s="107">
        <f>N182/SUMIFS(N$3:N$722,$B$3:$B$722,$B908)*SUMIFS(Calculations!$E$3:$E$53,Calculations!$A$3:$A$53,$B908)</f>
        <v>0</v>
      </c>
      <c r="O908" s="107">
        <f>O182/SUMIFS(O$3:O$722,$B$3:$B$722,$B908)*SUMIFS(Calculations!$E$3:$E$53,Calculations!$A$3:$A$53,$B908)</f>
        <v>0</v>
      </c>
      <c r="P908" s="107">
        <f>P182/SUMIFS(P$3:P$722,$B$3:$B$722,$B908)*SUMIFS(Calculations!$E$3:$E$53,Calculations!$A$3:$A$53,$B908)</f>
        <v>0</v>
      </c>
      <c r="Q908" s="107">
        <f>Q182/SUMIFS(Q$3:Q$722,$B$3:$B$722,$B908)*SUMIFS(Calculations!$E$3:$E$53,Calculations!$A$3:$A$53,$B908)</f>
        <v>0</v>
      </c>
      <c r="R908" s="107">
        <f>R182/SUMIFS(R$3:R$722,$B$3:$B$722,$B908)*SUMIFS(Calculations!$E$3:$E$53,Calculations!$A$3:$A$53,$B908)</f>
        <v>0</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0</v>
      </c>
      <c r="G925" s="107">
        <f>G199/SUMIFS(G$3:G$722,$B$3:$B$722,$B925)*SUMIFS(Calculations!$E$3:$E$53,Calculations!$A$3:$A$53,$B925)</f>
        <v>0</v>
      </c>
      <c r="H925" s="107">
        <f>H199/SUMIFS(H$3:H$722,$B$3:$B$722,$B925)*SUMIFS(Calculations!$E$3:$E$53,Calculations!$A$3:$A$53,$B925)</f>
        <v>0</v>
      </c>
      <c r="I925" s="107">
        <f>I199/SUMIFS(I$3:I$722,$B$3:$B$722,$B925)*SUMIFS(Calculations!$E$3:$E$53,Calculations!$A$3:$A$53,$B925)</f>
        <v>0</v>
      </c>
      <c r="J925" s="107">
        <f>J199/SUMIFS(J$3:J$722,$B$3:$B$722,$B925)*SUMIFS(Calculations!$E$3:$E$53,Calculations!$A$3:$A$53,$B925)</f>
        <v>0</v>
      </c>
      <c r="K925" s="107">
        <f>K199/SUMIFS(K$3:K$722,$B$3:$B$722,$B925)*SUMIFS(Calculations!$E$3:$E$53,Calculations!$A$3:$A$53,$B925)</f>
        <v>0</v>
      </c>
      <c r="L925" s="107">
        <f>L199/SUMIFS(L$3:L$722,$B$3:$B$722,$B925)*SUMIFS(Calculations!$E$3:$E$53,Calculations!$A$3:$A$53,$B925)</f>
        <v>0</v>
      </c>
      <c r="M925" s="107">
        <f>M199/SUMIFS(M$3:M$722,$B$3:$B$722,$B925)*SUMIFS(Calculations!$E$3:$E$53,Calculations!$A$3:$A$53,$B925)</f>
        <v>0</v>
      </c>
      <c r="N925" s="107">
        <f>N199/SUMIFS(N$3:N$722,$B$3:$B$722,$B925)*SUMIFS(Calculations!$E$3:$E$53,Calculations!$A$3:$A$53,$B925)</f>
        <v>0</v>
      </c>
      <c r="O925" s="107">
        <f>O199/SUMIFS(O$3:O$722,$B$3:$B$722,$B925)*SUMIFS(Calculations!$E$3:$E$53,Calculations!$A$3:$A$53,$B925)</f>
        <v>0</v>
      </c>
      <c r="P925" s="107">
        <f>P199/SUMIFS(P$3:P$722,$B$3:$B$722,$B925)*SUMIFS(Calculations!$E$3:$E$53,Calculations!$A$3:$A$53,$B925)</f>
        <v>0</v>
      </c>
      <c r="Q925" s="107">
        <f>Q199/SUMIFS(Q$3:Q$722,$B$3:$B$722,$B925)*SUMIFS(Calculations!$E$3:$E$53,Calculations!$A$3:$A$53,$B925)</f>
        <v>0</v>
      </c>
      <c r="R925" s="107">
        <f>R199/SUMIFS(R$3:R$722,$B$3:$B$722,$B925)*SUMIFS(Calculations!$E$3:$E$53,Calculations!$A$3:$A$53,$B925)</f>
        <v>0</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0</v>
      </c>
      <c r="G928" s="107">
        <f>G202/SUMIFS(G$3:G$722,$B$3:$B$722,$B928)*SUMIFS(Calculations!$E$3:$E$53,Calculations!$A$3:$A$53,$B928)</f>
        <v>0</v>
      </c>
      <c r="H928" s="107">
        <f>H202/SUMIFS(H$3:H$722,$B$3:$B$722,$B928)*SUMIFS(Calculations!$E$3:$E$53,Calculations!$A$3:$A$53,$B928)</f>
        <v>0</v>
      </c>
      <c r="I928" s="107">
        <f>I202/SUMIFS(I$3:I$722,$B$3:$B$722,$B928)*SUMIFS(Calculations!$E$3:$E$53,Calculations!$A$3:$A$53,$B928)</f>
        <v>0</v>
      </c>
      <c r="J928" s="107">
        <f>J202/SUMIFS(J$3:J$722,$B$3:$B$722,$B928)*SUMIFS(Calculations!$E$3:$E$53,Calculations!$A$3:$A$53,$B928)</f>
        <v>0</v>
      </c>
      <c r="K928" s="107">
        <f>K202/SUMIFS(K$3:K$722,$B$3:$B$722,$B928)*SUMIFS(Calculations!$E$3:$E$53,Calculations!$A$3:$A$53,$B928)</f>
        <v>0</v>
      </c>
      <c r="L928" s="107">
        <f>L202/SUMIFS(L$3:L$722,$B$3:$B$722,$B928)*SUMIFS(Calculations!$E$3:$E$53,Calculations!$A$3:$A$53,$B928)</f>
        <v>0</v>
      </c>
      <c r="M928" s="107">
        <f>M202/SUMIFS(M$3:M$722,$B$3:$B$722,$B928)*SUMIFS(Calculations!$E$3:$E$53,Calculations!$A$3:$A$53,$B928)</f>
        <v>0</v>
      </c>
      <c r="N928" s="107">
        <f>N202/SUMIFS(N$3:N$722,$B$3:$B$722,$B928)*SUMIFS(Calculations!$E$3:$E$53,Calculations!$A$3:$A$53,$B928)</f>
        <v>0</v>
      </c>
      <c r="O928" s="107">
        <f>O202/SUMIFS(O$3:O$722,$B$3:$B$722,$B928)*SUMIFS(Calculations!$E$3:$E$53,Calculations!$A$3:$A$53,$B928)</f>
        <v>0</v>
      </c>
      <c r="P928" s="107">
        <f>P202/SUMIFS(P$3:P$722,$B$3:$B$722,$B928)*SUMIFS(Calculations!$E$3:$E$53,Calculations!$A$3:$A$53,$B928)</f>
        <v>0</v>
      </c>
      <c r="Q928" s="107">
        <f>Q202/SUMIFS(Q$3:Q$722,$B$3:$B$722,$B928)*SUMIFS(Calculations!$E$3:$E$53,Calculations!$A$3:$A$53,$B928)</f>
        <v>0</v>
      </c>
      <c r="R928" s="107">
        <f>R202/SUMIFS(R$3:R$722,$B$3:$B$722,$B928)*SUMIFS(Calculations!$E$3:$E$53,Calculations!$A$3:$A$53,$B928)</f>
        <v>0</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0</v>
      </c>
      <c r="G930" s="107">
        <f>G204/SUMIFS(G$3:G$722,$B$3:$B$722,$B930)*SUMIFS(Calculations!$E$3:$E$53,Calculations!$A$3:$A$53,$B930)</f>
        <v>0</v>
      </c>
      <c r="H930" s="107">
        <f>H204/SUMIFS(H$3:H$722,$B$3:$B$722,$B930)*SUMIFS(Calculations!$E$3:$E$53,Calculations!$A$3:$A$53,$B930)</f>
        <v>0</v>
      </c>
      <c r="I930" s="107">
        <f>I204/SUMIFS(I$3:I$722,$B$3:$B$722,$B930)*SUMIFS(Calculations!$E$3:$E$53,Calculations!$A$3:$A$53,$B930)</f>
        <v>0</v>
      </c>
      <c r="J930" s="107">
        <f>J204/SUMIFS(J$3:J$722,$B$3:$B$722,$B930)*SUMIFS(Calculations!$E$3:$E$53,Calculations!$A$3:$A$53,$B930)</f>
        <v>0</v>
      </c>
      <c r="K930" s="107">
        <f>K204/SUMIFS(K$3:K$722,$B$3:$B$722,$B930)*SUMIFS(Calculations!$E$3:$E$53,Calculations!$A$3:$A$53,$B930)</f>
        <v>0</v>
      </c>
      <c r="L930" s="107">
        <f>L204/SUMIFS(L$3:L$722,$B$3:$B$722,$B930)*SUMIFS(Calculations!$E$3:$E$53,Calculations!$A$3:$A$53,$B930)</f>
        <v>0</v>
      </c>
      <c r="M930" s="107">
        <f>M204/SUMIFS(M$3:M$722,$B$3:$B$722,$B930)*SUMIFS(Calculations!$E$3:$E$53,Calculations!$A$3:$A$53,$B930)</f>
        <v>0</v>
      </c>
      <c r="N930" s="107">
        <f>N204/SUMIFS(N$3:N$722,$B$3:$B$722,$B930)*SUMIFS(Calculations!$E$3:$E$53,Calculations!$A$3:$A$53,$B930)</f>
        <v>0</v>
      </c>
      <c r="O930" s="107">
        <f>O204/SUMIFS(O$3:O$722,$B$3:$B$722,$B930)*SUMIFS(Calculations!$E$3:$E$53,Calculations!$A$3:$A$53,$B930)</f>
        <v>0</v>
      </c>
      <c r="P930" s="107">
        <f>P204/SUMIFS(P$3:P$722,$B$3:$B$722,$B930)*SUMIFS(Calculations!$E$3:$E$53,Calculations!$A$3:$A$53,$B930)</f>
        <v>0</v>
      </c>
      <c r="Q930" s="107">
        <f>Q204/SUMIFS(Q$3:Q$722,$B$3:$B$722,$B930)*SUMIFS(Calculations!$E$3:$E$53,Calculations!$A$3:$A$53,$B930)</f>
        <v>0</v>
      </c>
      <c r="R930" s="107">
        <f>R204/SUMIFS(R$3:R$722,$B$3:$B$722,$B930)*SUMIFS(Calculations!$E$3:$E$53,Calculations!$A$3:$A$53,$B930)</f>
        <v>0</v>
      </c>
    </row>
    <row r="931" spans="2:18" ht="15.75" customHeight="1">
      <c r="B931" s="107" t="s">
        <v>550</v>
      </c>
      <c r="C931" s="107" t="s">
        <v>448</v>
      </c>
      <c r="D931" s="107" t="s">
        <v>644</v>
      </c>
      <c r="E931" s="107" t="str">
        <f t="shared" si="303"/>
        <v>natural gas nonpeaker</v>
      </c>
      <c r="F931" s="107">
        <f>F205/SUMIFS(F$3:F$722,$B$3:$B$722,$B931)*SUMIFS(Calculations!$E$3:$E$53,Calculations!$A$3:$A$53,$B931)</f>
        <v>0</v>
      </c>
      <c r="G931" s="107">
        <f>G205/SUMIFS(G$3:G$722,$B$3:$B$722,$B931)*SUMIFS(Calculations!$E$3:$E$53,Calculations!$A$3:$A$53,$B931)</f>
        <v>0</v>
      </c>
      <c r="H931" s="107">
        <f>H205/SUMIFS(H$3:H$722,$B$3:$B$722,$B931)*SUMIFS(Calculations!$E$3:$E$53,Calculations!$A$3:$A$53,$B931)</f>
        <v>0</v>
      </c>
      <c r="I931" s="107">
        <f>I205/SUMIFS(I$3:I$722,$B$3:$B$722,$B931)*SUMIFS(Calculations!$E$3:$E$53,Calculations!$A$3:$A$53,$B931)</f>
        <v>0</v>
      </c>
      <c r="J931" s="107">
        <f>J205/SUMIFS(J$3:J$722,$B$3:$B$722,$B931)*SUMIFS(Calculations!$E$3:$E$53,Calculations!$A$3:$A$53,$B931)</f>
        <v>0</v>
      </c>
      <c r="K931" s="107">
        <f>K205/SUMIFS(K$3:K$722,$B$3:$B$722,$B931)*SUMIFS(Calculations!$E$3:$E$53,Calculations!$A$3:$A$53,$B931)</f>
        <v>0</v>
      </c>
      <c r="L931" s="107">
        <f>L205/SUMIFS(L$3:L$722,$B$3:$B$722,$B931)*SUMIFS(Calculations!$E$3:$E$53,Calculations!$A$3:$A$53,$B931)</f>
        <v>0</v>
      </c>
      <c r="M931" s="107">
        <f>M205/SUMIFS(M$3:M$722,$B$3:$B$722,$B931)*SUMIFS(Calculations!$E$3:$E$53,Calculations!$A$3:$A$53,$B931)</f>
        <v>0</v>
      </c>
      <c r="N931" s="107">
        <f>N205/SUMIFS(N$3:N$722,$B$3:$B$722,$B931)*SUMIFS(Calculations!$E$3:$E$53,Calculations!$A$3:$A$53,$B931)</f>
        <v>0</v>
      </c>
      <c r="O931" s="107">
        <f>O205/SUMIFS(O$3:O$722,$B$3:$B$722,$B931)*SUMIFS(Calculations!$E$3:$E$53,Calculations!$A$3:$A$53,$B931)</f>
        <v>0</v>
      </c>
      <c r="P931" s="107">
        <f>P205/SUMIFS(P$3:P$722,$B$3:$B$722,$B931)*SUMIFS(Calculations!$E$3:$E$53,Calculations!$A$3:$A$53,$B931)</f>
        <v>0</v>
      </c>
      <c r="Q931" s="107">
        <f>Q205/SUMIFS(Q$3:Q$722,$B$3:$B$722,$B931)*SUMIFS(Calculations!$E$3:$E$53,Calculations!$A$3:$A$53,$B931)</f>
        <v>0</v>
      </c>
      <c r="R931" s="107">
        <f>R205/SUMIFS(R$3:R$722,$B$3:$B$722,$B931)*SUMIFS(Calculations!$E$3:$E$53,Calculations!$A$3:$A$53,$B931)</f>
        <v>0</v>
      </c>
    </row>
    <row r="932" spans="2:18" ht="15.75" customHeight="1">
      <c r="B932" s="107" t="s">
        <v>550</v>
      </c>
      <c r="C932" s="107" t="s">
        <v>448</v>
      </c>
      <c r="D932" s="107" t="s">
        <v>645</v>
      </c>
      <c r="E932" s="107" t="str">
        <f t="shared" si="303"/>
        <v>natural gas peaker</v>
      </c>
      <c r="F932" s="107">
        <f>F206/SUMIFS(F$3:F$722,$B$3:$B$722,$B932)*SUMIFS(Calculations!$E$3:$E$53,Calculations!$A$3:$A$53,$B932)</f>
        <v>0</v>
      </c>
      <c r="G932" s="107">
        <f>G206/SUMIFS(G$3:G$722,$B$3:$B$722,$B932)*SUMIFS(Calculations!$E$3:$E$53,Calculations!$A$3:$A$53,$B932)</f>
        <v>0</v>
      </c>
      <c r="H932" s="107">
        <f>H206/SUMIFS(H$3:H$722,$B$3:$B$722,$B932)*SUMIFS(Calculations!$E$3:$E$53,Calculations!$A$3:$A$53,$B932)</f>
        <v>0</v>
      </c>
      <c r="I932" s="107">
        <f>I206/SUMIFS(I$3:I$722,$B$3:$B$722,$B932)*SUMIFS(Calculations!$E$3:$E$53,Calculations!$A$3:$A$53,$B932)</f>
        <v>0</v>
      </c>
      <c r="J932" s="107">
        <f>J206/SUMIFS(J$3:J$722,$B$3:$B$722,$B932)*SUMIFS(Calculations!$E$3:$E$53,Calculations!$A$3:$A$53,$B932)</f>
        <v>0</v>
      </c>
      <c r="K932" s="107">
        <f>K206/SUMIFS(K$3:K$722,$B$3:$B$722,$B932)*SUMIFS(Calculations!$E$3:$E$53,Calculations!$A$3:$A$53,$B932)</f>
        <v>0</v>
      </c>
      <c r="L932" s="107">
        <f>L206/SUMIFS(L$3:L$722,$B$3:$B$722,$B932)*SUMIFS(Calculations!$E$3:$E$53,Calculations!$A$3:$A$53,$B932)</f>
        <v>0</v>
      </c>
      <c r="M932" s="107">
        <f>M206/SUMIFS(M$3:M$722,$B$3:$B$722,$B932)*SUMIFS(Calculations!$E$3:$E$53,Calculations!$A$3:$A$53,$B932)</f>
        <v>0</v>
      </c>
      <c r="N932" s="107">
        <f>N206/SUMIFS(N$3:N$722,$B$3:$B$722,$B932)*SUMIFS(Calculations!$E$3:$E$53,Calculations!$A$3:$A$53,$B932)</f>
        <v>0</v>
      </c>
      <c r="O932" s="107">
        <f>O206/SUMIFS(O$3:O$722,$B$3:$B$722,$B932)*SUMIFS(Calculations!$E$3:$E$53,Calculations!$A$3:$A$53,$B932)</f>
        <v>0</v>
      </c>
      <c r="P932" s="107">
        <f>P206/SUMIFS(P$3:P$722,$B$3:$B$722,$B932)*SUMIFS(Calculations!$E$3:$E$53,Calculations!$A$3:$A$53,$B932)</f>
        <v>0</v>
      </c>
      <c r="Q932" s="107">
        <f>Q206/SUMIFS(Q$3:Q$722,$B$3:$B$722,$B932)*SUMIFS(Calculations!$E$3:$E$53,Calculations!$A$3:$A$53,$B932)</f>
        <v>0</v>
      </c>
      <c r="R932" s="107">
        <f>R206/SUMIFS(R$3:R$722,$B$3:$B$722,$B932)*SUMIFS(Calculations!$E$3:$E$53,Calculations!$A$3:$A$53,$B932)</f>
        <v>0</v>
      </c>
    </row>
    <row r="933" spans="2:18" ht="15.75" customHeight="1">
      <c r="B933" s="107" t="s">
        <v>550</v>
      </c>
      <c r="C933" s="107" t="s">
        <v>448</v>
      </c>
      <c r="D933" s="107" t="s">
        <v>646</v>
      </c>
      <c r="E933" s="107" t="str">
        <f t="shared" si="303"/>
        <v>nuclear</v>
      </c>
      <c r="F933" s="107">
        <f>F207/SUMIFS(F$3:F$722,$B$3:$B$722,$B933)*SUMIFS(Calculations!$E$3:$E$53,Calculations!$A$3:$A$53,$B933)</f>
        <v>0</v>
      </c>
      <c r="G933" s="107">
        <f>G207/SUMIFS(G$3:G$722,$B$3:$B$722,$B933)*SUMIFS(Calculations!$E$3:$E$53,Calculations!$A$3:$A$53,$B933)</f>
        <v>0</v>
      </c>
      <c r="H933" s="107">
        <f>H207/SUMIFS(H$3:H$722,$B$3:$B$722,$B933)*SUMIFS(Calculations!$E$3:$E$53,Calculations!$A$3:$A$53,$B933)</f>
        <v>0</v>
      </c>
      <c r="I933" s="107">
        <f>I207/SUMIFS(I$3:I$722,$B$3:$B$722,$B933)*SUMIFS(Calculations!$E$3:$E$53,Calculations!$A$3:$A$53,$B933)</f>
        <v>0</v>
      </c>
      <c r="J933" s="107">
        <f>J207/SUMIFS(J$3:J$722,$B$3:$B$722,$B933)*SUMIFS(Calculations!$E$3:$E$53,Calculations!$A$3:$A$53,$B933)</f>
        <v>0</v>
      </c>
      <c r="K933" s="107">
        <f>K207/SUMIFS(K$3:K$722,$B$3:$B$722,$B933)*SUMIFS(Calculations!$E$3:$E$53,Calculations!$A$3:$A$53,$B933)</f>
        <v>0</v>
      </c>
      <c r="L933" s="107">
        <f>L207/SUMIFS(L$3:L$722,$B$3:$B$722,$B933)*SUMIFS(Calculations!$E$3:$E$53,Calculations!$A$3:$A$53,$B933)</f>
        <v>0</v>
      </c>
      <c r="M933" s="107">
        <f>M207/SUMIFS(M$3:M$722,$B$3:$B$722,$B933)*SUMIFS(Calculations!$E$3:$E$53,Calculations!$A$3:$A$53,$B933)</f>
        <v>0</v>
      </c>
      <c r="N933" s="107">
        <f>N207/SUMIFS(N$3:N$722,$B$3:$B$722,$B933)*SUMIFS(Calculations!$E$3:$E$53,Calculations!$A$3:$A$53,$B933)</f>
        <v>0</v>
      </c>
      <c r="O933" s="107">
        <f>O207/SUMIFS(O$3:O$722,$B$3:$B$722,$B933)*SUMIFS(Calculations!$E$3:$E$53,Calculations!$A$3:$A$53,$B933)</f>
        <v>0</v>
      </c>
      <c r="P933" s="107">
        <f>P207/SUMIFS(P$3:P$722,$B$3:$B$722,$B933)*SUMIFS(Calculations!$E$3:$E$53,Calculations!$A$3:$A$53,$B933)</f>
        <v>0</v>
      </c>
      <c r="Q933" s="107">
        <f>Q207/SUMIFS(Q$3:Q$722,$B$3:$B$722,$B933)*SUMIFS(Calculations!$E$3:$E$53,Calculations!$A$3:$A$53,$B933)</f>
        <v>0</v>
      </c>
      <c r="R933" s="107">
        <f>R207/SUMIFS(R$3:R$722,$B$3:$B$722,$B933)*SUMIFS(Calculations!$E$3:$E$53,Calculations!$A$3:$A$53,$B933)</f>
        <v>0</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0</v>
      </c>
      <c r="G935" s="107">
        <f>G209/SUMIFS(G$3:G$722,$B$3:$B$722,$B935)*SUMIFS(Calculations!$E$3:$E$53,Calculations!$A$3:$A$53,$B935)</f>
        <v>0</v>
      </c>
      <c r="H935" s="107">
        <f>H209/SUMIFS(H$3:H$722,$B$3:$B$722,$B935)*SUMIFS(Calculations!$E$3:$E$53,Calculations!$A$3:$A$53,$B935)</f>
        <v>0</v>
      </c>
      <c r="I935" s="107">
        <f>I209/SUMIFS(I$3:I$722,$B$3:$B$722,$B935)*SUMIFS(Calculations!$E$3:$E$53,Calculations!$A$3:$A$53,$B935)</f>
        <v>0</v>
      </c>
      <c r="J935" s="107">
        <f>J209/SUMIFS(J$3:J$722,$B$3:$B$722,$B935)*SUMIFS(Calculations!$E$3:$E$53,Calculations!$A$3:$A$53,$B935)</f>
        <v>0</v>
      </c>
      <c r="K935" s="107">
        <f>K209/SUMIFS(K$3:K$722,$B$3:$B$722,$B935)*SUMIFS(Calculations!$E$3:$E$53,Calculations!$A$3:$A$53,$B935)</f>
        <v>0</v>
      </c>
      <c r="L935" s="107">
        <f>L209/SUMIFS(L$3:L$722,$B$3:$B$722,$B935)*SUMIFS(Calculations!$E$3:$E$53,Calculations!$A$3:$A$53,$B935)</f>
        <v>0</v>
      </c>
      <c r="M935" s="107">
        <f>M209/SUMIFS(M$3:M$722,$B$3:$B$722,$B935)*SUMIFS(Calculations!$E$3:$E$53,Calculations!$A$3:$A$53,$B935)</f>
        <v>0</v>
      </c>
      <c r="N935" s="107">
        <f>N209/SUMIFS(N$3:N$722,$B$3:$B$722,$B935)*SUMIFS(Calculations!$E$3:$E$53,Calculations!$A$3:$A$53,$B935)</f>
        <v>0</v>
      </c>
      <c r="O935" s="107">
        <f>O209/SUMIFS(O$3:O$722,$B$3:$B$722,$B935)*SUMIFS(Calculations!$E$3:$E$53,Calculations!$A$3:$A$53,$B935)</f>
        <v>0</v>
      </c>
      <c r="P935" s="107">
        <f>P209/SUMIFS(P$3:P$722,$B$3:$B$722,$B935)*SUMIFS(Calculations!$E$3:$E$53,Calculations!$A$3:$A$53,$B935)</f>
        <v>0</v>
      </c>
      <c r="Q935" s="107">
        <f>Q209/SUMIFS(Q$3:Q$722,$B$3:$B$722,$B935)*SUMIFS(Calculations!$E$3:$E$53,Calculations!$A$3:$A$53,$B935)</f>
        <v>0</v>
      </c>
      <c r="R935" s="107">
        <f>R209/SUMIFS(R$3:R$722,$B$3:$B$722,$B935)*SUMIFS(Calculations!$E$3:$E$53,Calculations!$A$3:$A$53,$B935)</f>
        <v>0</v>
      </c>
    </row>
    <row r="936" spans="2:18" ht="15.75" customHeight="1">
      <c r="B936" s="107" t="s">
        <v>550</v>
      </c>
      <c r="C936" s="107" t="s">
        <v>448</v>
      </c>
      <c r="D936" s="107" t="s">
        <v>649</v>
      </c>
      <c r="E936" s="107" t="str">
        <f t="shared" si="303"/>
        <v>solar PV</v>
      </c>
      <c r="F936" s="107">
        <f>F210/SUMIFS(F$3:F$722,$B$3:$B$722,$B936)*SUMIFS(Calculations!$E$3:$E$53,Calculations!$A$3:$A$53,$B936)</f>
        <v>0</v>
      </c>
      <c r="G936" s="107">
        <f>G210/SUMIFS(G$3:G$722,$B$3:$B$722,$B936)*SUMIFS(Calculations!$E$3:$E$53,Calculations!$A$3:$A$53,$B936)</f>
        <v>0</v>
      </c>
      <c r="H936" s="107">
        <f>H210/SUMIFS(H$3:H$722,$B$3:$B$722,$B936)*SUMIFS(Calculations!$E$3:$E$53,Calculations!$A$3:$A$53,$B936)</f>
        <v>0</v>
      </c>
      <c r="I936" s="107">
        <f>I210/SUMIFS(I$3:I$722,$B$3:$B$722,$B936)*SUMIFS(Calculations!$E$3:$E$53,Calculations!$A$3:$A$53,$B936)</f>
        <v>0</v>
      </c>
      <c r="J936" s="107">
        <f>J210/SUMIFS(J$3:J$722,$B$3:$B$722,$B936)*SUMIFS(Calculations!$E$3:$E$53,Calculations!$A$3:$A$53,$B936)</f>
        <v>0</v>
      </c>
      <c r="K936" s="107">
        <f>K210/SUMIFS(K$3:K$722,$B$3:$B$722,$B936)*SUMIFS(Calculations!$E$3:$E$53,Calculations!$A$3:$A$53,$B936)</f>
        <v>0</v>
      </c>
      <c r="L936" s="107">
        <f>L210/SUMIFS(L$3:L$722,$B$3:$B$722,$B936)*SUMIFS(Calculations!$E$3:$E$53,Calculations!$A$3:$A$53,$B936)</f>
        <v>0</v>
      </c>
      <c r="M936" s="107">
        <f>M210/SUMIFS(M$3:M$722,$B$3:$B$722,$B936)*SUMIFS(Calculations!$E$3:$E$53,Calculations!$A$3:$A$53,$B936)</f>
        <v>0</v>
      </c>
      <c r="N936" s="107">
        <f>N210/SUMIFS(N$3:N$722,$B$3:$B$722,$B936)*SUMIFS(Calculations!$E$3:$E$53,Calculations!$A$3:$A$53,$B936)</f>
        <v>0</v>
      </c>
      <c r="O936" s="107">
        <f>O210/SUMIFS(O$3:O$722,$B$3:$B$722,$B936)*SUMIFS(Calculations!$E$3:$E$53,Calculations!$A$3:$A$53,$B936)</f>
        <v>0</v>
      </c>
      <c r="P936" s="107">
        <f>P210/SUMIFS(P$3:P$722,$B$3:$B$722,$B936)*SUMIFS(Calculations!$E$3:$E$53,Calculations!$A$3:$A$53,$B936)</f>
        <v>0</v>
      </c>
      <c r="Q936" s="107">
        <f>Q210/SUMIFS(Q$3:Q$722,$B$3:$B$722,$B936)*SUMIFS(Calculations!$E$3:$E$53,Calculations!$A$3:$A$53,$B936)</f>
        <v>0</v>
      </c>
      <c r="R936" s="107">
        <f>R210/SUMIFS(R$3:R$722,$B$3:$B$722,$B936)*SUMIFS(Calculations!$E$3:$E$53,Calculations!$A$3:$A$53,$B936)</f>
        <v>0</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0</v>
      </c>
      <c r="G938" s="107">
        <f>G212/SUMIFS(G$3:G$722,$B$3:$B$722,$B938)*SUMIFS(Calculations!$E$3:$E$53,Calculations!$A$3:$A$53,$B938)</f>
        <v>0</v>
      </c>
      <c r="H938" s="107">
        <f>H212/SUMIFS(H$3:H$722,$B$3:$B$722,$B938)*SUMIFS(Calculations!$E$3:$E$53,Calculations!$A$3:$A$53,$B938)</f>
        <v>0</v>
      </c>
      <c r="I938" s="107">
        <f>I212/SUMIFS(I$3:I$722,$B$3:$B$722,$B938)*SUMIFS(Calculations!$E$3:$E$53,Calculations!$A$3:$A$53,$B938)</f>
        <v>0</v>
      </c>
      <c r="J938" s="107">
        <f>J212/SUMIFS(J$3:J$722,$B$3:$B$722,$B938)*SUMIFS(Calculations!$E$3:$E$53,Calculations!$A$3:$A$53,$B938)</f>
        <v>0</v>
      </c>
      <c r="K938" s="107">
        <f>K212/SUMIFS(K$3:K$722,$B$3:$B$722,$B938)*SUMIFS(Calculations!$E$3:$E$53,Calculations!$A$3:$A$53,$B938)</f>
        <v>0</v>
      </c>
      <c r="L938" s="107">
        <f>L212/SUMIFS(L$3:L$722,$B$3:$B$722,$B938)*SUMIFS(Calculations!$E$3:$E$53,Calculations!$A$3:$A$53,$B938)</f>
        <v>0</v>
      </c>
      <c r="M938" s="107">
        <f>M212/SUMIFS(M$3:M$722,$B$3:$B$722,$B938)*SUMIFS(Calculations!$E$3:$E$53,Calculations!$A$3:$A$53,$B938)</f>
        <v>0</v>
      </c>
      <c r="N938" s="107">
        <f>N212/SUMIFS(N$3:N$722,$B$3:$B$722,$B938)*SUMIFS(Calculations!$E$3:$E$53,Calculations!$A$3:$A$53,$B938)</f>
        <v>0</v>
      </c>
      <c r="O938" s="107">
        <f>O212/SUMIFS(O$3:O$722,$B$3:$B$722,$B938)*SUMIFS(Calculations!$E$3:$E$53,Calculations!$A$3:$A$53,$B938)</f>
        <v>0</v>
      </c>
      <c r="P938" s="107">
        <f>P212/SUMIFS(P$3:P$722,$B$3:$B$722,$B938)*SUMIFS(Calculations!$E$3:$E$53,Calculations!$A$3:$A$53,$B938)</f>
        <v>0</v>
      </c>
      <c r="Q938" s="107">
        <f>Q212/SUMIFS(Q$3:Q$722,$B$3:$B$722,$B938)*SUMIFS(Calculations!$E$3:$E$53,Calculations!$A$3:$A$53,$B938)</f>
        <v>0</v>
      </c>
      <c r="R938" s="107">
        <f>R212/SUMIFS(R$3:R$722,$B$3:$B$722,$B938)*SUMIFS(Calculations!$E$3:$E$53,Calculations!$A$3:$A$53,$B938)</f>
        <v>0</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v>
      </c>
      <c r="G1015" s="107">
        <f>G289/SUMIFS(G$3:G$722,$B$3:$B$722,$B1015)*SUMIFS(Calculations!$E$3:$E$53,Calculations!$A$3:$A$53,$B1015)</f>
        <v>0</v>
      </c>
      <c r="H1015" s="107">
        <f>H289/SUMIFS(H$3:H$722,$B$3:$B$722,$B1015)*SUMIFS(Calculations!$E$3:$E$53,Calculations!$A$3:$A$53,$B1015)</f>
        <v>0</v>
      </c>
      <c r="I1015" s="107">
        <f>I289/SUMIFS(I$3:I$722,$B$3:$B$722,$B1015)*SUMIFS(Calculations!$E$3:$E$53,Calculations!$A$3:$A$53,$B1015)</f>
        <v>0</v>
      </c>
      <c r="J1015" s="107">
        <f>J289/SUMIFS(J$3:J$722,$B$3:$B$722,$B1015)*SUMIFS(Calculations!$E$3:$E$53,Calculations!$A$3:$A$53,$B1015)</f>
        <v>0</v>
      </c>
      <c r="K1015" s="107">
        <f>K289/SUMIFS(K$3:K$722,$B$3:$B$722,$B1015)*SUMIFS(Calculations!$E$3:$E$53,Calculations!$A$3:$A$53,$B1015)</f>
        <v>0</v>
      </c>
      <c r="L1015" s="107">
        <f>L289/SUMIFS(L$3:L$722,$B$3:$B$722,$B1015)*SUMIFS(Calculations!$E$3:$E$53,Calculations!$A$3:$A$53,$B1015)</f>
        <v>0</v>
      </c>
      <c r="M1015" s="107">
        <f>M289/SUMIFS(M$3:M$722,$B$3:$B$722,$B1015)*SUMIFS(Calculations!$E$3:$E$53,Calculations!$A$3:$A$53,$B1015)</f>
        <v>0</v>
      </c>
      <c r="N1015" s="107">
        <f>N289/SUMIFS(N$3:N$722,$B$3:$B$722,$B1015)*SUMIFS(Calculations!$E$3:$E$53,Calculations!$A$3:$A$53,$B1015)</f>
        <v>0</v>
      </c>
      <c r="O1015" s="107">
        <f>O289/SUMIFS(O$3:O$722,$B$3:$B$722,$B1015)*SUMIFS(Calculations!$E$3:$E$53,Calculations!$A$3:$A$53,$B1015)</f>
        <v>0</v>
      </c>
      <c r="P1015" s="107">
        <f>P289/SUMIFS(P$3:P$722,$B$3:$B$722,$B1015)*SUMIFS(Calculations!$E$3:$E$53,Calculations!$A$3:$A$53,$B1015)</f>
        <v>0</v>
      </c>
      <c r="Q1015" s="107">
        <f>Q289/SUMIFS(Q$3:Q$722,$B$3:$B$722,$B1015)*SUMIFS(Calculations!$E$3:$E$53,Calculations!$A$3:$A$53,$B1015)</f>
        <v>0</v>
      </c>
      <c r="R1015" s="107">
        <f>R289/SUMIFS(R$3:R$722,$B$3:$B$722,$B1015)*SUMIFS(Calculations!$E$3:$E$53,Calculations!$A$3:$A$53,$B1015)</f>
        <v>0</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0</v>
      </c>
      <c r="G1018" s="107">
        <f>G292/SUMIFS(G$3:G$722,$B$3:$B$722,$B1018)*SUMIFS(Calculations!$E$3:$E$53,Calculations!$A$3:$A$53,$B1018)</f>
        <v>0</v>
      </c>
      <c r="H1018" s="107">
        <f>H292/SUMIFS(H$3:H$722,$B$3:$B$722,$B1018)*SUMIFS(Calculations!$E$3:$E$53,Calculations!$A$3:$A$53,$B1018)</f>
        <v>0</v>
      </c>
      <c r="I1018" s="107">
        <f>I292/SUMIFS(I$3:I$722,$B$3:$B$722,$B1018)*SUMIFS(Calculations!$E$3:$E$53,Calculations!$A$3:$A$53,$B1018)</f>
        <v>0</v>
      </c>
      <c r="J1018" s="107">
        <f>J292/SUMIFS(J$3:J$722,$B$3:$B$722,$B1018)*SUMIFS(Calculations!$E$3:$E$53,Calculations!$A$3:$A$53,$B1018)</f>
        <v>0</v>
      </c>
      <c r="K1018" s="107">
        <f>K292/SUMIFS(K$3:K$722,$B$3:$B$722,$B1018)*SUMIFS(Calculations!$E$3:$E$53,Calculations!$A$3:$A$53,$B1018)</f>
        <v>0</v>
      </c>
      <c r="L1018" s="107">
        <f>L292/SUMIFS(L$3:L$722,$B$3:$B$722,$B1018)*SUMIFS(Calculations!$E$3:$E$53,Calculations!$A$3:$A$53,$B1018)</f>
        <v>0</v>
      </c>
      <c r="M1018" s="107">
        <f>M292/SUMIFS(M$3:M$722,$B$3:$B$722,$B1018)*SUMIFS(Calculations!$E$3:$E$53,Calculations!$A$3:$A$53,$B1018)</f>
        <v>0</v>
      </c>
      <c r="N1018" s="107">
        <f>N292/SUMIFS(N$3:N$722,$B$3:$B$722,$B1018)*SUMIFS(Calculations!$E$3:$E$53,Calculations!$A$3:$A$53,$B1018)</f>
        <v>0</v>
      </c>
      <c r="O1018" s="107">
        <f>O292/SUMIFS(O$3:O$722,$B$3:$B$722,$B1018)*SUMIFS(Calculations!$E$3:$E$53,Calculations!$A$3:$A$53,$B1018)</f>
        <v>0</v>
      </c>
      <c r="P1018" s="107">
        <f>P292/SUMIFS(P$3:P$722,$B$3:$B$722,$B1018)*SUMIFS(Calculations!$E$3:$E$53,Calculations!$A$3:$A$53,$B1018)</f>
        <v>0</v>
      </c>
      <c r="Q1018" s="107">
        <f>Q292/SUMIFS(Q$3:Q$722,$B$3:$B$722,$B1018)*SUMIFS(Calculations!$E$3:$E$53,Calculations!$A$3:$A$53,$B1018)</f>
        <v>0</v>
      </c>
      <c r="R1018" s="107">
        <f>R292/SUMIFS(R$3:R$722,$B$3:$B$722,$B1018)*SUMIFS(Calculations!$E$3:$E$53,Calculations!$A$3:$A$53,$B1018)</f>
        <v>0</v>
      </c>
    </row>
    <row r="1019" spans="2:18" ht="15.75" customHeight="1">
      <c r="B1019" s="107" t="s">
        <v>556</v>
      </c>
      <c r="C1019" s="107" t="s">
        <v>448</v>
      </c>
      <c r="D1019" s="107" t="s">
        <v>632</v>
      </c>
      <c r="E1019" s="107" t="str">
        <f t="shared" si="304"/>
        <v>hydro</v>
      </c>
      <c r="F1019" s="107">
        <f>F293/SUMIFS(F$3:F$722,$B$3:$B$722,$B1019)*SUMIFS(Calculations!$E$3:$E$53,Calculations!$A$3:$A$53,$B1019)</f>
        <v>0</v>
      </c>
      <c r="G1019" s="107">
        <f>G293/SUMIFS(G$3:G$722,$B$3:$B$722,$B1019)*SUMIFS(Calculations!$E$3:$E$53,Calculations!$A$3:$A$53,$B1019)</f>
        <v>0</v>
      </c>
      <c r="H1019" s="107">
        <f>H293/SUMIFS(H$3:H$722,$B$3:$B$722,$B1019)*SUMIFS(Calculations!$E$3:$E$53,Calculations!$A$3:$A$53,$B1019)</f>
        <v>0</v>
      </c>
      <c r="I1019" s="107">
        <f>I293/SUMIFS(I$3:I$722,$B$3:$B$722,$B1019)*SUMIFS(Calculations!$E$3:$E$53,Calculations!$A$3:$A$53,$B1019)</f>
        <v>0</v>
      </c>
      <c r="J1019" s="107">
        <f>J293/SUMIFS(J$3:J$722,$B$3:$B$722,$B1019)*SUMIFS(Calculations!$E$3:$E$53,Calculations!$A$3:$A$53,$B1019)</f>
        <v>0</v>
      </c>
      <c r="K1019" s="107">
        <f>K293/SUMIFS(K$3:K$722,$B$3:$B$722,$B1019)*SUMIFS(Calculations!$E$3:$E$53,Calculations!$A$3:$A$53,$B1019)</f>
        <v>0</v>
      </c>
      <c r="L1019" s="107">
        <f>L293/SUMIFS(L$3:L$722,$B$3:$B$722,$B1019)*SUMIFS(Calculations!$E$3:$E$53,Calculations!$A$3:$A$53,$B1019)</f>
        <v>0</v>
      </c>
      <c r="M1019" s="107">
        <f>M293/SUMIFS(M$3:M$722,$B$3:$B$722,$B1019)*SUMIFS(Calculations!$E$3:$E$53,Calculations!$A$3:$A$53,$B1019)</f>
        <v>0</v>
      </c>
      <c r="N1019" s="107">
        <f>N293/SUMIFS(N$3:N$722,$B$3:$B$722,$B1019)*SUMIFS(Calculations!$E$3:$E$53,Calculations!$A$3:$A$53,$B1019)</f>
        <v>0</v>
      </c>
      <c r="O1019" s="107">
        <f>O293/SUMIFS(O$3:O$722,$B$3:$B$722,$B1019)*SUMIFS(Calculations!$E$3:$E$53,Calculations!$A$3:$A$53,$B1019)</f>
        <v>0</v>
      </c>
      <c r="P1019" s="107">
        <f>P293/SUMIFS(P$3:P$722,$B$3:$B$722,$B1019)*SUMIFS(Calculations!$E$3:$E$53,Calculations!$A$3:$A$53,$B1019)</f>
        <v>0</v>
      </c>
      <c r="Q1019" s="107">
        <f>Q293/SUMIFS(Q$3:Q$722,$B$3:$B$722,$B1019)*SUMIFS(Calculations!$E$3:$E$53,Calculations!$A$3:$A$53,$B1019)</f>
        <v>0</v>
      </c>
      <c r="R1019" s="107">
        <f>R293/SUMIFS(R$3:R$722,$B$3:$B$722,$B1019)*SUMIFS(Calculations!$E$3:$E$53,Calculations!$A$3:$A$53,$B1019)</f>
        <v>0</v>
      </c>
    </row>
    <row r="1020" spans="2:18" ht="15.75" customHeight="1">
      <c r="B1020" s="107" t="s">
        <v>556</v>
      </c>
      <c r="C1020" s="107" t="s">
        <v>448</v>
      </c>
      <c r="D1020" s="107" t="s">
        <v>643</v>
      </c>
      <c r="E1020" s="107" t="str">
        <f t="shared" si="304"/>
        <v>onshore wind</v>
      </c>
      <c r="F1020" s="107">
        <f>F294/SUMIFS(F$3:F$722,$B$3:$B$722,$B1020)*SUMIFS(Calculations!$E$3:$E$53,Calculations!$A$3:$A$53,$B1020)</f>
        <v>0</v>
      </c>
      <c r="G1020" s="107">
        <f>G294/SUMIFS(G$3:G$722,$B$3:$B$722,$B1020)*SUMIFS(Calculations!$E$3:$E$53,Calculations!$A$3:$A$53,$B1020)</f>
        <v>0</v>
      </c>
      <c r="H1020" s="107">
        <f>H294/SUMIFS(H$3:H$722,$B$3:$B$722,$B1020)*SUMIFS(Calculations!$E$3:$E$53,Calculations!$A$3:$A$53,$B1020)</f>
        <v>0</v>
      </c>
      <c r="I1020" s="107">
        <f>I294/SUMIFS(I$3:I$722,$B$3:$B$722,$B1020)*SUMIFS(Calculations!$E$3:$E$53,Calculations!$A$3:$A$53,$B1020)</f>
        <v>0</v>
      </c>
      <c r="J1020" s="107">
        <f>J294/SUMIFS(J$3:J$722,$B$3:$B$722,$B1020)*SUMIFS(Calculations!$E$3:$E$53,Calculations!$A$3:$A$53,$B1020)</f>
        <v>0</v>
      </c>
      <c r="K1020" s="107">
        <f>K294/SUMIFS(K$3:K$722,$B$3:$B$722,$B1020)*SUMIFS(Calculations!$E$3:$E$53,Calculations!$A$3:$A$53,$B1020)</f>
        <v>0</v>
      </c>
      <c r="L1020" s="107">
        <f>L294/SUMIFS(L$3:L$722,$B$3:$B$722,$B1020)*SUMIFS(Calculations!$E$3:$E$53,Calculations!$A$3:$A$53,$B1020)</f>
        <v>0</v>
      </c>
      <c r="M1020" s="107">
        <f>M294/SUMIFS(M$3:M$722,$B$3:$B$722,$B1020)*SUMIFS(Calculations!$E$3:$E$53,Calculations!$A$3:$A$53,$B1020)</f>
        <v>0</v>
      </c>
      <c r="N1020" s="107">
        <f>N294/SUMIFS(N$3:N$722,$B$3:$B$722,$B1020)*SUMIFS(Calculations!$E$3:$E$53,Calculations!$A$3:$A$53,$B1020)</f>
        <v>0</v>
      </c>
      <c r="O1020" s="107">
        <f>O294/SUMIFS(O$3:O$722,$B$3:$B$722,$B1020)*SUMIFS(Calculations!$E$3:$E$53,Calculations!$A$3:$A$53,$B1020)</f>
        <v>0</v>
      </c>
      <c r="P1020" s="107">
        <f>P294/SUMIFS(P$3:P$722,$B$3:$B$722,$B1020)*SUMIFS(Calculations!$E$3:$E$53,Calculations!$A$3:$A$53,$B1020)</f>
        <v>0</v>
      </c>
      <c r="Q1020" s="107">
        <f>Q294/SUMIFS(Q$3:Q$722,$B$3:$B$722,$B1020)*SUMIFS(Calculations!$E$3:$E$53,Calculations!$A$3:$A$53,$B1020)</f>
        <v>0</v>
      </c>
      <c r="R1020" s="107">
        <f>R294/SUMIFS(R$3:R$722,$B$3:$B$722,$B1020)*SUMIFS(Calculations!$E$3:$E$53,Calculations!$A$3:$A$53,$B1020)</f>
        <v>0</v>
      </c>
    </row>
    <row r="1021" spans="2:18" ht="15.75" customHeight="1">
      <c r="B1021" s="107" t="s">
        <v>556</v>
      </c>
      <c r="C1021" s="107" t="s">
        <v>448</v>
      </c>
      <c r="D1021" s="107" t="s">
        <v>644</v>
      </c>
      <c r="E1021" s="107" t="str">
        <f t="shared" si="304"/>
        <v>natural gas nonpeaker</v>
      </c>
      <c r="F1021" s="107">
        <f>F295/SUMIFS(F$3:F$722,$B$3:$B$722,$B1021)*SUMIFS(Calculations!$E$3:$E$53,Calculations!$A$3:$A$53,$B1021)</f>
        <v>0</v>
      </c>
      <c r="G1021" s="107">
        <f>G295/SUMIFS(G$3:G$722,$B$3:$B$722,$B1021)*SUMIFS(Calculations!$E$3:$E$53,Calculations!$A$3:$A$53,$B1021)</f>
        <v>0</v>
      </c>
      <c r="H1021" s="107">
        <f>H295/SUMIFS(H$3:H$722,$B$3:$B$722,$B1021)*SUMIFS(Calculations!$E$3:$E$53,Calculations!$A$3:$A$53,$B1021)</f>
        <v>0</v>
      </c>
      <c r="I1021" s="107">
        <f>I295/SUMIFS(I$3:I$722,$B$3:$B$722,$B1021)*SUMIFS(Calculations!$E$3:$E$53,Calculations!$A$3:$A$53,$B1021)</f>
        <v>0</v>
      </c>
      <c r="J1021" s="107">
        <f>J295/SUMIFS(J$3:J$722,$B$3:$B$722,$B1021)*SUMIFS(Calculations!$E$3:$E$53,Calculations!$A$3:$A$53,$B1021)</f>
        <v>0</v>
      </c>
      <c r="K1021" s="107">
        <f>K295/SUMIFS(K$3:K$722,$B$3:$B$722,$B1021)*SUMIFS(Calculations!$E$3:$E$53,Calculations!$A$3:$A$53,$B1021)</f>
        <v>0</v>
      </c>
      <c r="L1021" s="107">
        <f>L295/SUMIFS(L$3:L$722,$B$3:$B$722,$B1021)*SUMIFS(Calculations!$E$3:$E$53,Calculations!$A$3:$A$53,$B1021)</f>
        <v>0</v>
      </c>
      <c r="M1021" s="107">
        <f>M295/SUMIFS(M$3:M$722,$B$3:$B$722,$B1021)*SUMIFS(Calculations!$E$3:$E$53,Calculations!$A$3:$A$53,$B1021)</f>
        <v>0</v>
      </c>
      <c r="N1021" s="107">
        <f>N295/SUMIFS(N$3:N$722,$B$3:$B$722,$B1021)*SUMIFS(Calculations!$E$3:$E$53,Calculations!$A$3:$A$53,$B1021)</f>
        <v>0</v>
      </c>
      <c r="O1021" s="107">
        <f>O295/SUMIFS(O$3:O$722,$B$3:$B$722,$B1021)*SUMIFS(Calculations!$E$3:$E$53,Calculations!$A$3:$A$53,$B1021)</f>
        <v>0</v>
      </c>
      <c r="P1021" s="107">
        <f>P295/SUMIFS(P$3:P$722,$B$3:$B$722,$B1021)*SUMIFS(Calculations!$E$3:$E$53,Calculations!$A$3:$A$53,$B1021)</f>
        <v>0</v>
      </c>
      <c r="Q1021" s="107">
        <f>Q295/SUMIFS(Q$3:Q$722,$B$3:$B$722,$B1021)*SUMIFS(Calculations!$E$3:$E$53,Calculations!$A$3:$A$53,$B1021)</f>
        <v>0</v>
      </c>
      <c r="R1021" s="107">
        <f>R295/SUMIFS(R$3:R$722,$B$3:$B$722,$B1021)*SUMIFS(Calculations!$E$3:$E$53,Calculations!$A$3:$A$53,$B1021)</f>
        <v>0</v>
      </c>
    </row>
    <row r="1022" spans="2:18" ht="15.75" customHeight="1">
      <c r="B1022" s="107" t="s">
        <v>556</v>
      </c>
      <c r="C1022" s="107" t="s">
        <v>448</v>
      </c>
      <c r="D1022" s="107" t="s">
        <v>645</v>
      </c>
      <c r="E1022" s="107" t="str">
        <f t="shared" si="304"/>
        <v>natural gas peaker</v>
      </c>
      <c r="F1022" s="107">
        <f>F296/SUMIFS(F$3:F$722,$B$3:$B$722,$B1022)*SUMIFS(Calculations!$E$3:$E$53,Calculations!$A$3:$A$53,$B1022)</f>
        <v>0</v>
      </c>
      <c r="G1022" s="107">
        <f>G296/SUMIFS(G$3:G$722,$B$3:$B$722,$B1022)*SUMIFS(Calculations!$E$3:$E$53,Calculations!$A$3:$A$53,$B1022)</f>
        <v>0</v>
      </c>
      <c r="H1022" s="107">
        <f>H296/SUMIFS(H$3:H$722,$B$3:$B$722,$B1022)*SUMIFS(Calculations!$E$3:$E$53,Calculations!$A$3:$A$53,$B1022)</f>
        <v>0</v>
      </c>
      <c r="I1022" s="107">
        <f>I296/SUMIFS(I$3:I$722,$B$3:$B$722,$B1022)*SUMIFS(Calculations!$E$3:$E$53,Calculations!$A$3:$A$53,$B1022)</f>
        <v>0</v>
      </c>
      <c r="J1022" s="107">
        <f>J296/SUMIFS(J$3:J$722,$B$3:$B$722,$B1022)*SUMIFS(Calculations!$E$3:$E$53,Calculations!$A$3:$A$53,$B1022)</f>
        <v>0</v>
      </c>
      <c r="K1022" s="107">
        <f>K296/SUMIFS(K$3:K$722,$B$3:$B$722,$B1022)*SUMIFS(Calculations!$E$3:$E$53,Calculations!$A$3:$A$53,$B1022)</f>
        <v>0</v>
      </c>
      <c r="L1022" s="107">
        <f>L296/SUMIFS(L$3:L$722,$B$3:$B$722,$B1022)*SUMIFS(Calculations!$E$3:$E$53,Calculations!$A$3:$A$53,$B1022)</f>
        <v>0</v>
      </c>
      <c r="M1022" s="107">
        <f>M296/SUMIFS(M$3:M$722,$B$3:$B$722,$B1022)*SUMIFS(Calculations!$E$3:$E$53,Calculations!$A$3:$A$53,$B1022)</f>
        <v>0</v>
      </c>
      <c r="N1022" s="107">
        <f>N296/SUMIFS(N$3:N$722,$B$3:$B$722,$B1022)*SUMIFS(Calculations!$E$3:$E$53,Calculations!$A$3:$A$53,$B1022)</f>
        <v>0</v>
      </c>
      <c r="O1022" s="107">
        <f>O296/SUMIFS(O$3:O$722,$B$3:$B$722,$B1022)*SUMIFS(Calculations!$E$3:$E$53,Calculations!$A$3:$A$53,$B1022)</f>
        <v>0</v>
      </c>
      <c r="P1022" s="107">
        <f>P296/SUMIFS(P$3:P$722,$B$3:$B$722,$B1022)*SUMIFS(Calculations!$E$3:$E$53,Calculations!$A$3:$A$53,$B1022)</f>
        <v>0</v>
      </c>
      <c r="Q1022" s="107">
        <f>Q296/SUMIFS(Q$3:Q$722,$B$3:$B$722,$B1022)*SUMIFS(Calculations!$E$3:$E$53,Calculations!$A$3:$A$53,$B1022)</f>
        <v>0</v>
      </c>
      <c r="R1022" s="107">
        <f>R296/SUMIFS(R$3:R$722,$B$3:$B$722,$B1022)*SUMIFS(Calculations!$E$3:$E$53,Calculations!$A$3:$A$53,$B1022)</f>
        <v>0</v>
      </c>
    </row>
    <row r="1023" spans="2:18" ht="15.75" customHeight="1">
      <c r="B1023" s="107" t="s">
        <v>556</v>
      </c>
      <c r="C1023" s="107" t="s">
        <v>448</v>
      </c>
      <c r="D1023" s="107" t="s">
        <v>646</v>
      </c>
      <c r="E1023" s="107" t="str">
        <f t="shared" si="304"/>
        <v>nuclear</v>
      </c>
      <c r="F1023" s="107">
        <f>F297/SUMIFS(F$3:F$722,$B$3:$B$722,$B1023)*SUMIFS(Calculations!$E$3:$E$53,Calculations!$A$3:$A$53,$B1023)</f>
        <v>0</v>
      </c>
      <c r="G1023" s="107">
        <f>G297/SUMIFS(G$3:G$722,$B$3:$B$722,$B1023)*SUMIFS(Calculations!$E$3:$E$53,Calculations!$A$3:$A$53,$B1023)</f>
        <v>0</v>
      </c>
      <c r="H1023" s="107">
        <f>H297/SUMIFS(H$3:H$722,$B$3:$B$722,$B1023)*SUMIFS(Calculations!$E$3:$E$53,Calculations!$A$3:$A$53,$B1023)</f>
        <v>0</v>
      </c>
      <c r="I1023" s="107">
        <f>I297/SUMIFS(I$3:I$722,$B$3:$B$722,$B1023)*SUMIFS(Calculations!$E$3:$E$53,Calculations!$A$3:$A$53,$B1023)</f>
        <v>0</v>
      </c>
      <c r="J1023" s="107">
        <f>J297/SUMIFS(J$3:J$722,$B$3:$B$722,$B1023)*SUMIFS(Calculations!$E$3:$E$53,Calculations!$A$3:$A$53,$B1023)</f>
        <v>0</v>
      </c>
      <c r="K1023" s="107">
        <f>K297/SUMIFS(K$3:K$722,$B$3:$B$722,$B1023)*SUMIFS(Calculations!$E$3:$E$53,Calculations!$A$3:$A$53,$B1023)</f>
        <v>0</v>
      </c>
      <c r="L1023" s="107">
        <f>L297/SUMIFS(L$3:L$722,$B$3:$B$722,$B1023)*SUMIFS(Calculations!$E$3:$E$53,Calculations!$A$3:$A$53,$B1023)</f>
        <v>0</v>
      </c>
      <c r="M1023" s="107">
        <f>M297/SUMIFS(M$3:M$722,$B$3:$B$722,$B1023)*SUMIFS(Calculations!$E$3:$E$53,Calculations!$A$3:$A$53,$B1023)</f>
        <v>0</v>
      </c>
      <c r="N1023" s="107">
        <f>N297/SUMIFS(N$3:N$722,$B$3:$B$722,$B1023)*SUMIFS(Calculations!$E$3:$E$53,Calculations!$A$3:$A$53,$B1023)</f>
        <v>0</v>
      </c>
      <c r="O1023" s="107">
        <f>O297/SUMIFS(O$3:O$722,$B$3:$B$722,$B1023)*SUMIFS(Calculations!$E$3:$E$53,Calculations!$A$3:$A$53,$B1023)</f>
        <v>0</v>
      </c>
      <c r="P1023" s="107">
        <f>P297/SUMIFS(P$3:P$722,$B$3:$B$722,$B1023)*SUMIFS(Calculations!$E$3:$E$53,Calculations!$A$3:$A$53,$B1023)</f>
        <v>0</v>
      </c>
      <c r="Q1023" s="107">
        <f>Q297/SUMIFS(Q$3:Q$722,$B$3:$B$722,$B1023)*SUMIFS(Calculations!$E$3:$E$53,Calculations!$A$3:$A$53,$B1023)</f>
        <v>0</v>
      </c>
      <c r="R1023" s="107">
        <f>R297/SUMIFS(R$3:R$722,$B$3:$B$722,$B1023)*SUMIFS(Calculations!$E$3:$E$53,Calculations!$A$3:$A$53,$B1023)</f>
        <v>0</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0</v>
      </c>
      <c r="G1025" s="107">
        <f>G299/SUMIFS(G$3:G$722,$B$3:$B$722,$B1025)*SUMIFS(Calculations!$E$3:$E$53,Calculations!$A$3:$A$53,$B1025)</f>
        <v>0</v>
      </c>
      <c r="H1025" s="107">
        <f>H299/SUMIFS(H$3:H$722,$B$3:$B$722,$B1025)*SUMIFS(Calculations!$E$3:$E$53,Calculations!$A$3:$A$53,$B1025)</f>
        <v>0</v>
      </c>
      <c r="I1025" s="107">
        <f>I299/SUMIFS(I$3:I$722,$B$3:$B$722,$B1025)*SUMIFS(Calculations!$E$3:$E$53,Calculations!$A$3:$A$53,$B1025)</f>
        <v>0</v>
      </c>
      <c r="J1025" s="107">
        <f>J299/SUMIFS(J$3:J$722,$B$3:$B$722,$B1025)*SUMIFS(Calculations!$E$3:$E$53,Calculations!$A$3:$A$53,$B1025)</f>
        <v>0</v>
      </c>
      <c r="K1025" s="107">
        <f>K299/SUMIFS(K$3:K$722,$B$3:$B$722,$B1025)*SUMIFS(Calculations!$E$3:$E$53,Calculations!$A$3:$A$53,$B1025)</f>
        <v>0</v>
      </c>
      <c r="L1025" s="107">
        <f>L299/SUMIFS(L$3:L$722,$B$3:$B$722,$B1025)*SUMIFS(Calculations!$E$3:$E$53,Calculations!$A$3:$A$53,$B1025)</f>
        <v>0</v>
      </c>
      <c r="M1025" s="107">
        <f>M299/SUMIFS(M$3:M$722,$B$3:$B$722,$B1025)*SUMIFS(Calculations!$E$3:$E$53,Calculations!$A$3:$A$53,$B1025)</f>
        <v>0</v>
      </c>
      <c r="N1025" s="107">
        <f>N299/SUMIFS(N$3:N$722,$B$3:$B$722,$B1025)*SUMIFS(Calculations!$E$3:$E$53,Calculations!$A$3:$A$53,$B1025)</f>
        <v>0</v>
      </c>
      <c r="O1025" s="107">
        <f>O299/SUMIFS(O$3:O$722,$B$3:$B$722,$B1025)*SUMIFS(Calculations!$E$3:$E$53,Calculations!$A$3:$A$53,$B1025)</f>
        <v>0</v>
      </c>
      <c r="P1025" s="107">
        <f>P299/SUMIFS(P$3:P$722,$B$3:$B$722,$B1025)*SUMIFS(Calculations!$E$3:$E$53,Calculations!$A$3:$A$53,$B1025)</f>
        <v>0</v>
      </c>
      <c r="Q1025" s="107">
        <f>Q299/SUMIFS(Q$3:Q$722,$B$3:$B$722,$B1025)*SUMIFS(Calculations!$E$3:$E$53,Calculations!$A$3:$A$53,$B1025)</f>
        <v>0</v>
      </c>
      <c r="R1025" s="107">
        <f>R299/SUMIFS(R$3:R$722,$B$3:$B$722,$B1025)*SUMIFS(Calculations!$E$3:$E$53,Calculations!$A$3:$A$53,$B1025)</f>
        <v>0</v>
      </c>
    </row>
    <row r="1026" spans="2:18" ht="15.75" customHeight="1">
      <c r="B1026" s="107" t="s">
        <v>556</v>
      </c>
      <c r="C1026" s="107" t="s">
        <v>448</v>
      </c>
      <c r="D1026" s="107" t="s">
        <v>649</v>
      </c>
      <c r="E1026" s="107" t="str">
        <f t="shared" si="304"/>
        <v>solar PV</v>
      </c>
      <c r="F1026" s="107">
        <f>F300/SUMIFS(F$3:F$722,$B$3:$B$722,$B1026)*SUMIFS(Calculations!$E$3:$E$53,Calculations!$A$3:$A$53,$B1026)</f>
        <v>0</v>
      </c>
      <c r="G1026" s="107">
        <f>G300/SUMIFS(G$3:G$722,$B$3:$B$722,$B1026)*SUMIFS(Calculations!$E$3:$E$53,Calculations!$A$3:$A$53,$B1026)</f>
        <v>0</v>
      </c>
      <c r="H1026" s="107">
        <f>H300/SUMIFS(H$3:H$722,$B$3:$B$722,$B1026)*SUMIFS(Calculations!$E$3:$E$53,Calculations!$A$3:$A$53,$B1026)</f>
        <v>0</v>
      </c>
      <c r="I1026" s="107">
        <f>I300/SUMIFS(I$3:I$722,$B$3:$B$722,$B1026)*SUMIFS(Calculations!$E$3:$E$53,Calculations!$A$3:$A$53,$B1026)</f>
        <v>0</v>
      </c>
      <c r="J1026" s="107">
        <f>J300/SUMIFS(J$3:J$722,$B$3:$B$722,$B1026)*SUMIFS(Calculations!$E$3:$E$53,Calculations!$A$3:$A$53,$B1026)</f>
        <v>0</v>
      </c>
      <c r="K1026" s="107">
        <f>K300/SUMIFS(K$3:K$722,$B$3:$B$722,$B1026)*SUMIFS(Calculations!$E$3:$E$53,Calculations!$A$3:$A$53,$B1026)</f>
        <v>0</v>
      </c>
      <c r="L1026" s="107">
        <f>L300/SUMIFS(L$3:L$722,$B$3:$B$722,$B1026)*SUMIFS(Calculations!$E$3:$E$53,Calculations!$A$3:$A$53,$B1026)</f>
        <v>0</v>
      </c>
      <c r="M1026" s="107">
        <f>M300/SUMIFS(M$3:M$722,$B$3:$B$722,$B1026)*SUMIFS(Calculations!$E$3:$E$53,Calculations!$A$3:$A$53,$B1026)</f>
        <v>0</v>
      </c>
      <c r="N1026" s="107">
        <f>N300/SUMIFS(N$3:N$722,$B$3:$B$722,$B1026)*SUMIFS(Calculations!$E$3:$E$53,Calculations!$A$3:$A$53,$B1026)</f>
        <v>0</v>
      </c>
      <c r="O1026" s="107">
        <f>O300/SUMIFS(O$3:O$722,$B$3:$B$722,$B1026)*SUMIFS(Calculations!$E$3:$E$53,Calculations!$A$3:$A$53,$B1026)</f>
        <v>0</v>
      </c>
      <c r="P1026" s="107">
        <f>P300/SUMIFS(P$3:P$722,$B$3:$B$722,$B1026)*SUMIFS(Calculations!$E$3:$E$53,Calculations!$A$3:$A$53,$B1026)</f>
        <v>0</v>
      </c>
      <c r="Q1026" s="107">
        <f>Q300/SUMIFS(Q$3:Q$722,$B$3:$B$722,$B1026)*SUMIFS(Calculations!$E$3:$E$53,Calculations!$A$3:$A$53,$B1026)</f>
        <v>0</v>
      </c>
      <c r="R1026" s="107">
        <f>R300/SUMIFS(R$3:R$722,$B$3:$B$722,$B1026)*SUMIFS(Calculations!$E$3:$E$53,Calculations!$A$3:$A$53,$B1026)</f>
        <v>0</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0</v>
      </c>
      <c r="G1028" s="107">
        <f>G302/SUMIFS(G$3:G$722,$B$3:$B$722,$B1028)*SUMIFS(Calculations!$E$3:$E$53,Calculations!$A$3:$A$53,$B1028)</f>
        <v>0</v>
      </c>
      <c r="H1028" s="107">
        <f>H302/SUMIFS(H$3:H$722,$B$3:$B$722,$B1028)*SUMIFS(Calculations!$E$3:$E$53,Calculations!$A$3:$A$53,$B1028)</f>
        <v>0</v>
      </c>
      <c r="I1028" s="107">
        <f>I302/SUMIFS(I$3:I$722,$B$3:$B$722,$B1028)*SUMIFS(Calculations!$E$3:$E$53,Calculations!$A$3:$A$53,$B1028)</f>
        <v>0</v>
      </c>
      <c r="J1028" s="107">
        <f>J302/SUMIFS(J$3:J$722,$B$3:$B$722,$B1028)*SUMIFS(Calculations!$E$3:$E$53,Calculations!$A$3:$A$53,$B1028)</f>
        <v>0</v>
      </c>
      <c r="K1028" s="107">
        <f>K302/SUMIFS(K$3:K$722,$B$3:$B$722,$B1028)*SUMIFS(Calculations!$E$3:$E$53,Calculations!$A$3:$A$53,$B1028)</f>
        <v>0</v>
      </c>
      <c r="L1028" s="107">
        <f>L302/SUMIFS(L$3:L$722,$B$3:$B$722,$B1028)*SUMIFS(Calculations!$E$3:$E$53,Calculations!$A$3:$A$53,$B1028)</f>
        <v>0</v>
      </c>
      <c r="M1028" s="107">
        <f>M302/SUMIFS(M$3:M$722,$B$3:$B$722,$B1028)*SUMIFS(Calculations!$E$3:$E$53,Calculations!$A$3:$A$53,$B1028)</f>
        <v>0</v>
      </c>
      <c r="N1028" s="107">
        <f>N302/SUMIFS(N$3:N$722,$B$3:$B$722,$B1028)*SUMIFS(Calculations!$E$3:$E$53,Calculations!$A$3:$A$53,$B1028)</f>
        <v>0</v>
      </c>
      <c r="O1028" s="107">
        <f>O302/SUMIFS(O$3:O$722,$B$3:$B$722,$B1028)*SUMIFS(Calculations!$E$3:$E$53,Calculations!$A$3:$A$53,$B1028)</f>
        <v>0</v>
      </c>
      <c r="P1028" s="107">
        <f>P302/SUMIFS(P$3:P$722,$B$3:$B$722,$B1028)*SUMIFS(Calculations!$E$3:$E$53,Calculations!$A$3:$A$53,$B1028)</f>
        <v>0</v>
      </c>
      <c r="Q1028" s="107">
        <f>Q302/SUMIFS(Q$3:Q$722,$B$3:$B$722,$B1028)*SUMIFS(Calculations!$E$3:$E$53,Calculations!$A$3:$A$53,$B1028)</f>
        <v>0</v>
      </c>
      <c r="R1028" s="107">
        <f>R302/SUMIFS(R$3:R$722,$B$3:$B$722,$B1028)*SUMIFS(Calculations!$E$3:$E$53,Calculations!$A$3:$A$53,$B1028)</f>
        <v>0</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v>
      </c>
      <c r="G1075" s="107">
        <f>G349/SUMIFS(G$3:G$722,$B$3:$B$722,$B1075)*SUMIFS(Calculations!$E$3:$E$53,Calculations!$A$3:$A$53,$B1075)</f>
        <v>0</v>
      </c>
      <c r="H1075" s="107">
        <f>H349/SUMIFS(H$3:H$722,$B$3:$B$722,$B1075)*SUMIFS(Calculations!$E$3:$E$53,Calculations!$A$3:$A$53,$B1075)</f>
        <v>0</v>
      </c>
      <c r="I1075" s="107">
        <f>I349/SUMIFS(I$3:I$722,$B$3:$B$722,$B1075)*SUMIFS(Calculations!$E$3:$E$53,Calculations!$A$3:$A$53,$B1075)</f>
        <v>0</v>
      </c>
      <c r="J1075" s="107">
        <f>J349/SUMIFS(J$3:J$722,$B$3:$B$722,$B1075)*SUMIFS(Calculations!$E$3:$E$53,Calculations!$A$3:$A$53,$B1075)</f>
        <v>0</v>
      </c>
      <c r="K1075" s="107">
        <f>K349/SUMIFS(K$3:K$722,$B$3:$B$722,$B1075)*SUMIFS(Calculations!$E$3:$E$53,Calculations!$A$3:$A$53,$B1075)</f>
        <v>0</v>
      </c>
      <c r="L1075" s="107">
        <f>L349/SUMIFS(L$3:L$722,$B$3:$B$722,$B1075)*SUMIFS(Calculations!$E$3:$E$53,Calculations!$A$3:$A$53,$B1075)</f>
        <v>0</v>
      </c>
      <c r="M1075" s="107">
        <f>M349/SUMIFS(M$3:M$722,$B$3:$B$722,$B1075)*SUMIFS(Calculations!$E$3:$E$53,Calculations!$A$3:$A$53,$B1075)</f>
        <v>0</v>
      </c>
      <c r="N1075" s="107">
        <f>N349/SUMIFS(N$3:N$722,$B$3:$B$722,$B1075)*SUMIFS(Calculations!$E$3:$E$53,Calculations!$A$3:$A$53,$B1075)</f>
        <v>0</v>
      </c>
      <c r="O1075" s="107">
        <f>O349/SUMIFS(O$3:O$722,$B$3:$B$722,$B1075)*SUMIFS(Calculations!$E$3:$E$53,Calculations!$A$3:$A$53,$B1075)</f>
        <v>0</v>
      </c>
      <c r="P1075" s="107">
        <f>P349/SUMIFS(P$3:P$722,$B$3:$B$722,$B1075)*SUMIFS(Calculations!$E$3:$E$53,Calculations!$A$3:$A$53,$B1075)</f>
        <v>0</v>
      </c>
      <c r="Q1075" s="107">
        <f>Q349/SUMIFS(Q$3:Q$722,$B$3:$B$722,$B1075)*SUMIFS(Calculations!$E$3:$E$53,Calculations!$A$3:$A$53,$B1075)</f>
        <v>0</v>
      </c>
      <c r="R1075" s="107">
        <f>R349/SUMIFS(R$3:R$722,$B$3:$B$722,$B1075)*SUMIFS(Calculations!$E$3:$E$53,Calculations!$A$3:$A$53,$B1075)</f>
        <v>0</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v>
      </c>
      <c r="G1078" s="107">
        <f>G352/SUMIFS(G$3:G$722,$B$3:$B$722,$B1078)*SUMIFS(Calculations!$E$3:$E$53,Calculations!$A$3:$A$53,$B1078)</f>
        <v>0</v>
      </c>
      <c r="H1078" s="107">
        <f>H352/SUMIFS(H$3:H$722,$B$3:$B$722,$B1078)*SUMIFS(Calculations!$E$3:$E$53,Calculations!$A$3:$A$53,$B1078)</f>
        <v>0</v>
      </c>
      <c r="I1078" s="107">
        <f>I352/SUMIFS(I$3:I$722,$B$3:$B$722,$B1078)*SUMIFS(Calculations!$E$3:$E$53,Calculations!$A$3:$A$53,$B1078)</f>
        <v>0</v>
      </c>
      <c r="J1078" s="107">
        <f>J352/SUMIFS(J$3:J$722,$B$3:$B$722,$B1078)*SUMIFS(Calculations!$E$3:$E$53,Calculations!$A$3:$A$53,$B1078)</f>
        <v>0</v>
      </c>
      <c r="K1078" s="107">
        <f>K352/SUMIFS(K$3:K$722,$B$3:$B$722,$B1078)*SUMIFS(Calculations!$E$3:$E$53,Calculations!$A$3:$A$53,$B1078)</f>
        <v>0</v>
      </c>
      <c r="L1078" s="107">
        <f>L352/SUMIFS(L$3:L$722,$B$3:$B$722,$B1078)*SUMIFS(Calculations!$E$3:$E$53,Calculations!$A$3:$A$53,$B1078)</f>
        <v>0</v>
      </c>
      <c r="M1078" s="107">
        <f>M352/SUMIFS(M$3:M$722,$B$3:$B$722,$B1078)*SUMIFS(Calculations!$E$3:$E$53,Calculations!$A$3:$A$53,$B1078)</f>
        <v>0</v>
      </c>
      <c r="N1078" s="107">
        <f>N352/SUMIFS(N$3:N$722,$B$3:$B$722,$B1078)*SUMIFS(Calculations!$E$3:$E$53,Calculations!$A$3:$A$53,$B1078)</f>
        <v>0</v>
      </c>
      <c r="O1078" s="107">
        <f>O352/SUMIFS(O$3:O$722,$B$3:$B$722,$B1078)*SUMIFS(Calculations!$E$3:$E$53,Calculations!$A$3:$A$53,$B1078)</f>
        <v>0</v>
      </c>
      <c r="P1078" s="107">
        <f>P352/SUMIFS(P$3:P$722,$B$3:$B$722,$B1078)*SUMIFS(Calculations!$E$3:$E$53,Calculations!$A$3:$A$53,$B1078)</f>
        <v>0</v>
      </c>
      <c r="Q1078" s="107">
        <f>Q352/SUMIFS(Q$3:Q$722,$B$3:$B$722,$B1078)*SUMIFS(Calculations!$E$3:$E$53,Calculations!$A$3:$A$53,$B1078)</f>
        <v>0</v>
      </c>
      <c r="R1078" s="107">
        <f>R352/SUMIFS(R$3:R$722,$B$3:$B$722,$B1078)*SUMIFS(Calculations!$E$3:$E$53,Calculations!$A$3:$A$53,$B1078)</f>
        <v>0</v>
      </c>
    </row>
    <row r="1079" spans="2:18" ht="15.75" customHeight="1">
      <c r="B1079" s="107" t="s">
        <v>560</v>
      </c>
      <c r="C1079" s="107" t="s">
        <v>448</v>
      </c>
      <c r="D1079" s="107" t="s">
        <v>632</v>
      </c>
      <c r="E1079" s="107" t="str">
        <f t="shared" si="305"/>
        <v>hydro</v>
      </c>
      <c r="F1079" s="107">
        <f>F353/SUMIFS(F$3:F$722,$B$3:$B$722,$B1079)*SUMIFS(Calculations!$E$3:$E$53,Calculations!$A$3:$A$53,$B1079)</f>
        <v>0</v>
      </c>
      <c r="G1079" s="107">
        <f>G353/SUMIFS(G$3:G$722,$B$3:$B$722,$B1079)*SUMIFS(Calculations!$E$3:$E$53,Calculations!$A$3:$A$53,$B1079)</f>
        <v>0</v>
      </c>
      <c r="H1079" s="107">
        <f>H353/SUMIFS(H$3:H$722,$B$3:$B$722,$B1079)*SUMIFS(Calculations!$E$3:$E$53,Calculations!$A$3:$A$53,$B1079)</f>
        <v>0</v>
      </c>
      <c r="I1079" s="107">
        <f>I353/SUMIFS(I$3:I$722,$B$3:$B$722,$B1079)*SUMIFS(Calculations!$E$3:$E$53,Calculations!$A$3:$A$53,$B1079)</f>
        <v>0</v>
      </c>
      <c r="J1079" s="107">
        <f>J353/SUMIFS(J$3:J$722,$B$3:$B$722,$B1079)*SUMIFS(Calculations!$E$3:$E$53,Calculations!$A$3:$A$53,$B1079)</f>
        <v>0</v>
      </c>
      <c r="K1079" s="107">
        <f>K353/SUMIFS(K$3:K$722,$B$3:$B$722,$B1079)*SUMIFS(Calculations!$E$3:$E$53,Calculations!$A$3:$A$53,$B1079)</f>
        <v>0</v>
      </c>
      <c r="L1079" s="107">
        <f>L353/SUMIFS(L$3:L$722,$B$3:$B$722,$B1079)*SUMIFS(Calculations!$E$3:$E$53,Calculations!$A$3:$A$53,$B1079)</f>
        <v>0</v>
      </c>
      <c r="M1079" s="107">
        <f>M353/SUMIFS(M$3:M$722,$B$3:$B$722,$B1079)*SUMIFS(Calculations!$E$3:$E$53,Calculations!$A$3:$A$53,$B1079)</f>
        <v>0</v>
      </c>
      <c r="N1079" s="107">
        <f>N353/SUMIFS(N$3:N$722,$B$3:$B$722,$B1079)*SUMIFS(Calculations!$E$3:$E$53,Calculations!$A$3:$A$53,$B1079)</f>
        <v>0</v>
      </c>
      <c r="O1079" s="107">
        <f>O353/SUMIFS(O$3:O$722,$B$3:$B$722,$B1079)*SUMIFS(Calculations!$E$3:$E$53,Calculations!$A$3:$A$53,$B1079)</f>
        <v>0</v>
      </c>
      <c r="P1079" s="107">
        <f>P353/SUMIFS(P$3:P$722,$B$3:$B$722,$B1079)*SUMIFS(Calculations!$E$3:$E$53,Calculations!$A$3:$A$53,$B1079)</f>
        <v>0</v>
      </c>
      <c r="Q1079" s="107">
        <f>Q353/SUMIFS(Q$3:Q$722,$B$3:$B$722,$B1079)*SUMIFS(Calculations!$E$3:$E$53,Calculations!$A$3:$A$53,$B1079)</f>
        <v>0</v>
      </c>
      <c r="R1079" s="107">
        <f>R353/SUMIFS(R$3:R$722,$B$3:$B$722,$B1079)*SUMIFS(Calculations!$E$3:$E$53,Calculations!$A$3:$A$53,$B1079)</f>
        <v>0</v>
      </c>
    </row>
    <row r="1080" spans="2:18" ht="15.75" customHeight="1">
      <c r="B1080" s="107" t="s">
        <v>560</v>
      </c>
      <c r="C1080" s="107" t="s">
        <v>448</v>
      </c>
      <c r="D1080" s="107" t="s">
        <v>643</v>
      </c>
      <c r="E1080" s="107" t="str">
        <f t="shared" si="305"/>
        <v>onshore wind</v>
      </c>
      <c r="F1080" s="107">
        <f>F354/SUMIFS(F$3:F$722,$B$3:$B$722,$B1080)*SUMIFS(Calculations!$E$3:$E$53,Calculations!$A$3:$A$53,$B1080)</f>
        <v>0</v>
      </c>
      <c r="G1080" s="107">
        <f>G354/SUMIFS(G$3:G$722,$B$3:$B$722,$B1080)*SUMIFS(Calculations!$E$3:$E$53,Calculations!$A$3:$A$53,$B1080)</f>
        <v>0</v>
      </c>
      <c r="H1080" s="107">
        <f>H354/SUMIFS(H$3:H$722,$B$3:$B$722,$B1080)*SUMIFS(Calculations!$E$3:$E$53,Calculations!$A$3:$A$53,$B1080)</f>
        <v>0</v>
      </c>
      <c r="I1080" s="107">
        <f>I354/SUMIFS(I$3:I$722,$B$3:$B$722,$B1080)*SUMIFS(Calculations!$E$3:$E$53,Calculations!$A$3:$A$53,$B1080)</f>
        <v>0</v>
      </c>
      <c r="J1080" s="107">
        <f>J354/SUMIFS(J$3:J$722,$B$3:$B$722,$B1080)*SUMIFS(Calculations!$E$3:$E$53,Calculations!$A$3:$A$53,$B1080)</f>
        <v>0</v>
      </c>
      <c r="K1080" s="107">
        <f>K354/SUMIFS(K$3:K$722,$B$3:$B$722,$B1080)*SUMIFS(Calculations!$E$3:$E$53,Calculations!$A$3:$A$53,$B1080)</f>
        <v>0</v>
      </c>
      <c r="L1080" s="107">
        <f>L354/SUMIFS(L$3:L$722,$B$3:$B$722,$B1080)*SUMIFS(Calculations!$E$3:$E$53,Calculations!$A$3:$A$53,$B1080)</f>
        <v>0</v>
      </c>
      <c r="M1080" s="107">
        <f>M354/SUMIFS(M$3:M$722,$B$3:$B$722,$B1080)*SUMIFS(Calculations!$E$3:$E$53,Calculations!$A$3:$A$53,$B1080)</f>
        <v>0</v>
      </c>
      <c r="N1080" s="107">
        <f>N354/SUMIFS(N$3:N$722,$B$3:$B$722,$B1080)*SUMIFS(Calculations!$E$3:$E$53,Calculations!$A$3:$A$53,$B1080)</f>
        <v>0</v>
      </c>
      <c r="O1080" s="107">
        <f>O354/SUMIFS(O$3:O$722,$B$3:$B$722,$B1080)*SUMIFS(Calculations!$E$3:$E$53,Calculations!$A$3:$A$53,$B1080)</f>
        <v>0</v>
      </c>
      <c r="P1080" s="107">
        <f>P354/SUMIFS(P$3:P$722,$B$3:$B$722,$B1080)*SUMIFS(Calculations!$E$3:$E$53,Calculations!$A$3:$A$53,$B1080)</f>
        <v>0</v>
      </c>
      <c r="Q1080" s="107">
        <f>Q354/SUMIFS(Q$3:Q$722,$B$3:$B$722,$B1080)*SUMIFS(Calculations!$E$3:$E$53,Calculations!$A$3:$A$53,$B1080)</f>
        <v>0</v>
      </c>
      <c r="R1080" s="107">
        <f>R354/SUMIFS(R$3:R$722,$B$3:$B$722,$B1080)*SUMIFS(Calculations!$E$3:$E$53,Calculations!$A$3:$A$53,$B1080)</f>
        <v>0</v>
      </c>
    </row>
    <row r="1081" spans="2:18" ht="15.75" customHeight="1">
      <c r="B1081" s="107" t="s">
        <v>560</v>
      </c>
      <c r="C1081" s="107" t="s">
        <v>448</v>
      </c>
      <c r="D1081" s="107" t="s">
        <v>644</v>
      </c>
      <c r="E1081" s="107" t="str">
        <f t="shared" si="305"/>
        <v>natural gas nonpeaker</v>
      </c>
      <c r="F1081" s="107">
        <f>F355/SUMIFS(F$3:F$722,$B$3:$B$722,$B1081)*SUMIFS(Calculations!$E$3:$E$53,Calculations!$A$3:$A$53,$B1081)</f>
        <v>0</v>
      </c>
      <c r="G1081" s="107">
        <f>G355/SUMIFS(G$3:G$722,$B$3:$B$722,$B1081)*SUMIFS(Calculations!$E$3:$E$53,Calculations!$A$3:$A$53,$B1081)</f>
        <v>0</v>
      </c>
      <c r="H1081" s="107">
        <f>H355/SUMIFS(H$3:H$722,$B$3:$B$722,$B1081)*SUMIFS(Calculations!$E$3:$E$53,Calculations!$A$3:$A$53,$B1081)</f>
        <v>0</v>
      </c>
      <c r="I1081" s="107">
        <f>I355/SUMIFS(I$3:I$722,$B$3:$B$722,$B1081)*SUMIFS(Calculations!$E$3:$E$53,Calculations!$A$3:$A$53,$B1081)</f>
        <v>0</v>
      </c>
      <c r="J1081" s="107">
        <f>J355/SUMIFS(J$3:J$722,$B$3:$B$722,$B1081)*SUMIFS(Calculations!$E$3:$E$53,Calculations!$A$3:$A$53,$B1081)</f>
        <v>0</v>
      </c>
      <c r="K1081" s="107">
        <f>K355/SUMIFS(K$3:K$722,$B$3:$B$722,$B1081)*SUMIFS(Calculations!$E$3:$E$53,Calculations!$A$3:$A$53,$B1081)</f>
        <v>0</v>
      </c>
      <c r="L1081" s="107">
        <f>L355/SUMIFS(L$3:L$722,$B$3:$B$722,$B1081)*SUMIFS(Calculations!$E$3:$E$53,Calculations!$A$3:$A$53,$B1081)</f>
        <v>0</v>
      </c>
      <c r="M1081" s="107">
        <f>M355/SUMIFS(M$3:M$722,$B$3:$B$722,$B1081)*SUMIFS(Calculations!$E$3:$E$53,Calculations!$A$3:$A$53,$B1081)</f>
        <v>0</v>
      </c>
      <c r="N1081" s="107">
        <f>N355/SUMIFS(N$3:N$722,$B$3:$B$722,$B1081)*SUMIFS(Calculations!$E$3:$E$53,Calculations!$A$3:$A$53,$B1081)</f>
        <v>0</v>
      </c>
      <c r="O1081" s="107">
        <f>O355/SUMIFS(O$3:O$722,$B$3:$B$722,$B1081)*SUMIFS(Calculations!$E$3:$E$53,Calculations!$A$3:$A$53,$B1081)</f>
        <v>0</v>
      </c>
      <c r="P1081" s="107">
        <f>P355/SUMIFS(P$3:P$722,$B$3:$B$722,$B1081)*SUMIFS(Calculations!$E$3:$E$53,Calculations!$A$3:$A$53,$B1081)</f>
        <v>0</v>
      </c>
      <c r="Q1081" s="107">
        <f>Q355/SUMIFS(Q$3:Q$722,$B$3:$B$722,$B1081)*SUMIFS(Calculations!$E$3:$E$53,Calculations!$A$3:$A$53,$B1081)</f>
        <v>0</v>
      </c>
      <c r="R1081" s="107">
        <f>R355/SUMIFS(R$3:R$722,$B$3:$B$722,$B1081)*SUMIFS(Calculations!$E$3:$E$53,Calculations!$A$3:$A$53,$B1081)</f>
        <v>0</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0</v>
      </c>
      <c r="G1086" s="107">
        <f>G360/SUMIFS(G$3:G$722,$B$3:$B$722,$B1086)*SUMIFS(Calculations!$E$3:$E$53,Calculations!$A$3:$A$53,$B1086)</f>
        <v>0</v>
      </c>
      <c r="H1086" s="107">
        <f>H360/SUMIFS(H$3:H$722,$B$3:$B$722,$B1086)*SUMIFS(Calculations!$E$3:$E$53,Calculations!$A$3:$A$53,$B1086)</f>
        <v>0</v>
      </c>
      <c r="I1086" s="107">
        <f>I360/SUMIFS(I$3:I$722,$B$3:$B$722,$B1086)*SUMIFS(Calculations!$E$3:$E$53,Calculations!$A$3:$A$53,$B1086)</f>
        <v>0</v>
      </c>
      <c r="J1086" s="107">
        <f>J360/SUMIFS(J$3:J$722,$B$3:$B$722,$B1086)*SUMIFS(Calculations!$E$3:$E$53,Calculations!$A$3:$A$53,$B1086)</f>
        <v>0</v>
      </c>
      <c r="K1086" s="107">
        <f>K360/SUMIFS(K$3:K$722,$B$3:$B$722,$B1086)*SUMIFS(Calculations!$E$3:$E$53,Calculations!$A$3:$A$53,$B1086)</f>
        <v>0</v>
      </c>
      <c r="L1086" s="107">
        <f>L360/SUMIFS(L$3:L$722,$B$3:$B$722,$B1086)*SUMIFS(Calculations!$E$3:$E$53,Calculations!$A$3:$A$53,$B1086)</f>
        <v>0</v>
      </c>
      <c r="M1086" s="107">
        <f>M360/SUMIFS(M$3:M$722,$B$3:$B$722,$B1086)*SUMIFS(Calculations!$E$3:$E$53,Calculations!$A$3:$A$53,$B1086)</f>
        <v>0</v>
      </c>
      <c r="N1086" s="107">
        <f>N360/SUMIFS(N$3:N$722,$B$3:$B$722,$B1086)*SUMIFS(Calculations!$E$3:$E$53,Calculations!$A$3:$A$53,$B1086)</f>
        <v>0</v>
      </c>
      <c r="O1086" s="107">
        <f>O360/SUMIFS(O$3:O$722,$B$3:$B$722,$B1086)*SUMIFS(Calculations!$E$3:$E$53,Calculations!$A$3:$A$53,$B1086)</f>
        <v>0</v>
      </c>
      <c r="P1086" s="107">
        <f>P360/SUMIFS(P$3:P$722,$B$3:$B$722,$B1086)*SUMIFS(Calculations!$E$3:$E$53,Calculations!$A$3:$A$53,$B1086)</f>
        <v>0</v>
      </c>
      <c r="Q1086" s="107">
        <f>Q360/SUMIFS(Q$3:Q$722,$B$3:$B$722,$B1086)*SUMIFS(Calculations!$E$3:$E$53,Calculations!$A$3:$A$53,$B1086)</f>
        <v>0</v>
      </c>
      <c r="R1086" s="107">
        <f>R360/SUMIFS(R$3:R$722,$B$3:$B$722,$B1086)*SUMIFS(Calculations!$E$3:$E$53,Calculations!$A$3:$A$53,$B1086)</f>
        <v>0</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0</v>
      </c>
      <c r="G1088" s="107">
        <f>G362/SUMIFS(G$3:G$722,$B$3:$B$722,$B1088)*SUMIFS(Calculations!$E$3:$E$53,Calculations!$A$3:$A$53,$B1088)</f>
        <v>0</v>
      </c>
      <c r="H1088" s="107">
        <f>H362/SUMIFS(H$3:H$722,$B$3:$B$722,$B1088)*SUMIFS(Calculations!$E$3:$E$53,Calculations!$A$3:$A$53,$B1088)</f>
        <v>0</v>
      </c>
      <c r="I1088" s="107">
        <f>I362/SUMIFS(I$3:I$722,$B$3:$B$722,$B1088)*SUMIFS(Calculations!$E$3:$E$53,Calculations!$A$3:$A$53,$B1088)</f>
        <v>0</v>
      </c>
      <c r="J1088" s="107">
        <f>J362/SUMIFS(J$3:J$722,$B$3:$B$722,$B1088)*SUMIFS(Calculations!$E$3:$E$53,Calculations!$A$3:$A$53,$B1088)</f>
        <v>0</v>
      </c>
      <c r="K1088" s="107">
        <f>K362/SUMIFS(K$3:K$722,$B$3:$B$722,$B1088)*SUMIFS(Calculations!$E$3:$E$53,Calculations!$A$3:$A$53,$B1088)</f>
        <v>0</v>
      </c>
      <c r="L1088" s="107">
        <f>L362/SUMIFS(L$3:L$722,$B$3:$B$722,$B1088)*SUMIFS(Calculations!$E$3:$E$53,Calculations!$A$3:$A$53,$B1088)</f>
        <v>0</v>
      </c>
      <c r="M1088" s="107">
        <f>M362/SUMIFS(M$3:M$722,$B$3:$B$722,$B1088)*SUMIFS(Calculations!$E$3:$E$53,Calculations!$A$3:$A$53,$B1088)</f>
        <v>0</v>
      </c>
      <c r="N1088" s="107">
        <f>N362/SUMIFS(N$3:N$722,$B$3:$B$722,$B1088)*SUMIFS(Calculations!$E$3:$E$53,Calculations!$A$3:$A$53,$B1088)</f>
        <v>0</v>
      </c>
      <c r="O1088" s="107">
        <f>O362/SUMIFS(O$3:O$722,$B$3:$B$722,$B1088)*SUMIFS(Calculations!$E$3:$E$53,Calculations!$A$3:$A$53,$B1088)</f>
        <v>0</v>
      </c>
      <c r="P1088" s="107">
        <f>P362/SUMIFS(P$3:P$722,$B$3:$B$722,$B1088)*SUMIFS(Calculations!$E$3:$E$53,Calculations!$A$3:$A$53,$B1088)</f>
        <v>0</v>
      </c>
      <c r="Q1088" s="107">
        <f>Q362/SUMIFS(Q$3:Q$722,$B$3:$B$722,$B1088)*SUMIFS(Calculations!$E$3:$E$53,Calculations!$A$3:$A$53,$B1088)</f>
        <v>0</v>
      </c>
      <c r="R1088" s="107">
        <f>R362/SUMIFS(R$3:R$722,$B$3:$B$722,$B1088)*SUMIFS(Calculations!$E$3:$E$53,Calculations!$A$3:$A$53,$B1088)</f>
        <v>0</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v>
      </c>
      <c r="G1105" s="107">
        <f>G379/SUMIFS(G$3:G$722,$B$3:$B$722,$B1105)*SUMIFS(Calculations!$E$3:$E$53,Calculations!$A$3:$A$53,$B1105)</f>
        <v>0</v>
      </c>
      <c r="H1105" s="107">
        <f>H379/SUMIFS(H$3:H$722,$B$3:$B$722,$B1105)*SUMIFS(Calculations!$E$3:$E$53,Calculations!$A$3:$A$53,$B1105)</f>
        <v>0</v>
      </c>
      <c r="I1105" s="107">
        <f>I379/SUMIFS(I$3:I$722,$B$3:$B$722,$B1105)*SUMIFS(Calculations!$E$3:$E$53,Calculations!$A$3:$A$53,$B1105)</f>
        <v>0</v>
      </c>
      <c r="J1105" s="107">
        <f>J379/SUMIFS(J$3:J$722,$B$3:$B$722,$B1105)*SUMIFS(Calculations!$E$3:$E$53,Calculations!$A$3:$A$53,$B1105)</f>
        <v>0</v>
      </c>
      <c r="K1105" s="107">
        <f>K379/SUMIFS(K$3:K$722,$B$3:$B$722,$B1105)*SUMIFS(Calculations!$E$3:$E$53,Calculations!$A$3:$A$53,$B1105)</f>
        <v>0</v>
      </c>
      <c r="L1105" s="107">
        <f>L379/SUMIFS(L$3:L$722,$B$3:$B$722,$B1105)*SUMIFS(Calculations!$E$3:$E$53,Calculations!$A$3:$A$53,$B1105)</f>
        <v>0</v>
      </c>
      <c r="M1105" s="107">
        <f>M379/SUMIFS(M$3:M$722,$B$3:$B$722,$B1105)*SUMIFS(Calculations!$E$3:$E$53,Calculations!$A$3:$A$53,$B1105)</f>
        <v>0</v>
      </c>
      <c r="N1105" s="107">
        <f>N379/SUMIFS(N$3:N$722,$B$3:$B$722,$B1105)*SUMIFS(Calculations!$E$3:$E$53,Calculations!$A$3:$A$53,$B1105)</f>
        <v>0</v>
      </c>
      <c r="O1105" s="107">
        <f>O379/SUMIFS(O$3:O$722,$B$3:$B$722,$B1105)*SUMIFS(Calculations!$E$3:$E$53,Calculations!$A$3:$A$53,$B1105)</f>
        <v>0</v>
      </c>
      <c r="P1105" s="107">
        <f>P379/SUMIFS(P$3:P$722,$B$3:$B$722,$B1105)*SUMIFS(Calculations!$E$3:$E$53,Calculations!$A$3:$A$53,$B1105)</f>
        <v>0</v>
      </c>
      <c r="Q1105" s="107">
        <f>Q379/SUMIFS(Q$3:Q$722,$B$3:$B$722,$B1105)*SUMIFS(Calculations!$E$3:$E$53,Calculations!$A$3:$A$53,$B1105)</f>
        <v>0</v>
      </c>
      <c r="R1105" s="107">
        <f>R379/SUMIFS(R$3:R$722,$B$3:$B$722,$B1105)*SUMIFS(Calculations!$E$3:$E$53,Calculations!$A$3:$A$53,$B1105)</f>
        <v>0</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0</v>
      </c>
      <c r="G1108" s="107">
        <f>G382/SUMIFS(G$3:G$722,$B$3:$B$722,$B1108)*SUMIFS(Calculations!$E$3:$E$53,Calculations!$A$3:$A$53,$B1108)</f>
        <v>0</v>
      </c>
      <c r="H1108" s="107">
        <f>H382/SUMIFS(H$3:H$722,$B$3:$B$722,$B1108)*SUMIFS(Calculations!$E$3:$E$53,Calculations!$A$3:$A$53,$B1108)</f>
        <v>0</v>
      </c>
      <c r="I1108" s="107">
        <f>I382/SUMIFS(I$3:I$722,$B$3:$B$722,$B1108)*SUMIFS(Calculations!$E$3:$E$53,Calculations!$A$3:$A$53,$B1108)</f>
        <v>0</v>
      </c>
      <c r="J1108" s="107">
        <f>J382/SUMIFS(J$3:J$722,$B$3:$B$722,$B1108)*SUMIFS(Calculations!$E$3:$E$53,Calculations!$A$3:$A$53,$B1108)</f>
        <v>0</v>
      </c>
      <c r="K1108" s="107">
        <f>K382/SUMIFS(K$3:K$722,$B$3:$B$722,$B1108)*SUMIFS(Calculations!$E$3:$E$53,Calculations!$A$3:$A$53,$B1108)</f>
        <v>0</v>
      </c>
      <c r="L1108" s="107">
        <f>L382/SUMIFS(L$3:L$722,$B$3:$B$722,$B1108)*SUMIFS(Calculations!$E$3:$E$53,Calculations!$A$3:$A$53,$B1108)</f>
        <v>0</v>
      </c>
      <c r="M1108" s="107">
        <f>M382/SUMIFS(M$3:M$722,$B$3:$B$722,$B1108)*SUMIFS(Calculations!$E$3:$E$53,Calculations!$A$3:$A$53,$B1108)</f>
        <v>0</v>
      </c>
      <c r="N1108" s="107">
        <f>N382/SUMIFS(N$3:N$722,$B$3:$B$722,$B1108)*SUMIFS(Calculations!$E$3:$E$53,Calculations!$A$3:$A$53,$B1108)</f>
        <v>0</v>
      </c>
      <c r="O1108" s="107">
        <f>O382/SUMIFS(O$3:O$722,$B$3:$B$722,$B1108)*SUMIFS(Calculations!$E$3:$E$53,Calculations!$A$3:$A$53,$B1108)</f>
        <v>0</v>
      </c>
      <c r="P1108" s="107">
        <f>P382/SUMIFS(P$3:P$722,$B$3:$B$722,$B1108)*SUMIFS(Calculations!$E$3:$E$53,Calculations!$A$3:$A$53,$B1108)</f>
        <v>0</v>
      </c>
      <c r="Q1108" s="107">
        <f>Q382/SUMIFS(Q$3:Q$722,$B$3:$B$722,$B1108)*SUMIFS(Calculations!$E$3:$E$53,Calculations!$A$3:$A$53,$B1108)</f>
        <v>0</v>
      </c>
      <c r="R1108" s="107">
        <f>R382/SUMIFS(R$3:R$722,$B$3:$B$722,$B1108)*SUMIFS(Calculations!$E$3:$E$53,Calculations!$A$3:$A$53,$B1108)</f>
        <v>0</v>
      </c>
    </row>
    <row r="1109" spans="2:18" ht="15.75" customHeight="1">
      <c r="B1109" s="107" t="s">
        <v>568</v>
      </c>
      <c r="C1109" s="107" t="s">
        <v>448</v>
      </c>
      <c r="D1109" s="107" t="s">
        <v>632</v>
      </c>
      <c r="E1109" s="107" t="str">
        <f t="shared" si="305"/>
        <v>hydro</v>
      </c>
      <c r="F1109" s="107">
        <f>F383/SUMIFS(F$3:F$722,$B$3:$B$722,$B1109)*SUMIFS(Calculations!$E$3:$E$53,Calculations!$A$3:$A$53,$B1109)</f>
        <v>0</v>
      </c>
      <c r="G1109" s="107">
        <f>G383/SUMIFS(G$3:G$722,$B$3:$B$722,$B1109)*SUMIFS(Calculations!$E$3:$E$53,Calculations!$A$3:$A$53,$B1109)</f>
        <v>0</v>
      </c>
      <c r="H1109" s="107">
        <f>H383/SUMIFS(H$3:H$722,$B$3:$B$722,$B1109)*SUMIFS(Calculations!$E$3:$E$53,Calculations!$A$3:$A$53,$B1109)</f>
        <v>0</v>
      </c>
      <c r="I1109" s="107">
        <f>I383/SUMIFS(I$3:I$722,$B$3:$B$722,$B1109)*SUMIFS(Calculations!$E$3:$E$53,Calculations!$A$3:$A$53,$B1109)</f>
        <v>0</v>
      </c>
      <c r="J1109" s="107">
        <f>J383/SUMIFS(J$3:J$722,$B$3:$B$722,$B1109)*SUMIFS(Calculations!$E$3:$E$53,Calculations!$A$3:$A$53,$B1109)</f>
        <v>0</v>
      </c>
      <c r="K1109" s="107">
        <f>K383/SUMIFS(K$3:K$722,$B$3:$B$722,$B1109)*SUMIFS(Calculations!$E$3:$E$53,Calculations!$A$3:$A$53,$B1109)</f>
        <v>0</v>
      </c>
      <c r="L1109" s="107">
        <f>L383/SUMIFS(L$3:L$722,$B$3:$B$722,$B1109)*SUMIFS(Calculations!$E$3:$E$53,Calculations!$A$3:$A$53,$B1109)</f>
        <v>0</v>
      </c>
      <c r="M1109" s="107">
        <f>M383/SUMIFS(M$3:M$722,$B$3:$B$722,$B1109)*SUMIFS(Calculations!$E$3:$E$53,Calculations!$A$3:$A$53,$B1109)</f>
        <v>0</v>
      </c>
      <c r="N1109" s="107">
        <f>N383/SUMIFS(N$3:N$722,$B$3:$B$722,$B1109)*SUMIFS(Calculations!$E$3:$E$53,Calculations!$A$3:$A$53,$B1109)</f>
        <v>0</v>
      </c>
      <c r="O1109" s="107">
        <f>O383/SUMIFS(O$3:O$722,$B$3:$B$722,$B1109)*SUMIFS(Calculations!$E$3:$E$53,Calculations!$A$3:$A$53,$B1109)</f>
        <v>0</v>
      </c>
      <c r="P1109" s="107">
        <f>P383/SUMIFS(P$3:P$722,$B$3:$B$722,$B1109)*SUMIFS(Calculations!$E$3:$E$53,Calculations!$A$3:$A$53,$B1109)</f>
        <v>0</v>
      </c>
      <c r="Q1109" s="107">
        <f>Q383/SUMIFS(Q$3:Q$722,$B$3:$B$722,$B1109)*SUMIFS(Calculations!$E$3:$E$53,Calculations!$A$3:$A$53,$B1109)</f>
        <v>0</v>
      </c>
      <c r="R1109" s="107">
        <f>R383/SUMIFS(R$3:R$722,$B$3:$B$722,$B1109)*SUMIFS(Calculations!$E$3:$E$53,Calculations!$A$3:$A$53,$B1109)</f>
        <v>0</v>
      </c>
    </row>
    <row r="1110" spans="2:18" ht="15.75" customHeight="1">
      <c r="B1110" s="107" t="s">
        <v>568</v>
      </c>
      <c r="C1110" s="107" t="s">
        <v>448</v>
      </c>
      <c r="D1110" s="107" t="s">
        <v>643</v>
      </c>
      <c r="E1110" s="107" t="str">
        <f t="shared" si="305"/>
        <v>onshore wind</v>
      </c>
      <c r="F1110" s="107">
        <f>F384/SUMIFS(F$3:F$722,$B$3:$B$722,$B1110)*SUMIFS(Calculations!$E$3:$E$53,Calculations!$A$3:$A$53,$B1110)</f>
        <v>0</v>
      </c>
      <c r="G1110" s="107">
        <f>G384/SUMIFS(G$3:G$722,$B$3:$B$722,$B1110)*SUMIFS(Calculations!$E$3:$E$53,Calculations!$A$3:$A$53,$B1110)</f>
        <v>0</v>
      </c>
      <c r="H1110" s="107">
        <f>H384/SUMIFS(H$3:H$722,$B$3:$B$722,$B1110)*SUMIFS(Calculations!$E$3:$E$53,Calculations!$A$3:$A$53,$B1110)</f>
        <v>0</v>
      </c>
      <c r="I1110" s="107">
        <f>I384/SUMIFS(I$3:I$722,$B$3:$B$722,$B1110)*SUMIFS(Calculations!$E$3:$E$53,Calculations!$A$3:$A$53,$B1110)</f>
        <v>0</v>
      </c>
      <c r="J1110" s="107">
        <f>J384/SUMIFS(J$3:J$722,$B$3:$B$722,$B1110)*SUMIFS(Calculations!$E$3:$E$53,Calculations!$A$3:$A$53,$B1110)</f>
        <v>0</v>
      </c>
      <c r="K1110" s="107">
        <f>K384/SUMIFS(K$3:K$722,$B$3:$B$722,$B1110)*SUMIFS(Calculations!$E$3:$E$53,Calculations!$A$3:$A$53,$B1110)</f>
        <v>0</v>
      </c>
      <c r="L1110" s="107">
        <f>L384/SUMIFS(L$3:L$722,$B$3:$B$722,$B1110)*SUMIFS(Calculations!$E$3:$E$53,Calculations!$A$3:$A$53,$B1110)</f>
        <v>0</v>
      </c>
      <c r="M1110" s="107">
        <f>M384/SUMIFS(M$3:M$722,$B$3:$B$722,$B1110)*SUMIFS(Calculations!$E$3:$E$53,Calculations!$A$3:$A$53,$B1110)</f>
        <v>0</v>
      </c>
      <c r="N1110" s="107">
        <f>N384/SUMIFS(N$3:N$722,$B$3:$B$722,$B1110)*SUMIFS(Calculations!$E$3:$E$53,Calculations!$A$3:$A$53,$B1110)</f>
        <v>0</v>
      </c>
      <c r="O1110" s="107">
        <f>O384/SUMIFS(O$3:O$722,$B$3:$B$722,$B1110)*SUMIFS(Calculations!$E$3:$E$53,Calculations!$A$3:$A$53,$B1110)</f>
        <v>0</v>
      </c>
      <c r="P1110" s="107">
        <f>P384/SUMIFS(P$3:P$722,$B$3:$B$722,$B1110)*SUMIFS(Calculations!$E$3:$E$53,Calculations!$A$3:$A$53,$B1110)</f>
        <v>0</v>
      </c>
      <c r="Q1110" s="107">
        <f>Q384/SUMIFS(Q$3:Q$722,$B$3:$B$722,$B1110)*SUMIFS(Calculations!$E$3:$E$53,Calculations!$A$3:$A$53,$B1110)</f>
        <v>0</v>
      </c>
      <c r="R1110" s="107">
        <f>R384/SUMIFS(R$3:R$722,$B$3:$B$722,$B1110)*SUMIFS(Calculations!$E$3:$E$53,Calculations!$A$3:$A$53,$B1110)</f>
        <v>0</v>
      </c>
    </row>
    <row r="1111" spans="2:18" ht="15.75" customHeight="1">
      <c r="B1111" s="107" t="s">
        <v>568</v>
      </c>
      <c r="C1111" s="107" t="s">
        <v>448</v>
      </c>
      <c r="D1111" s="107" t="s">
        <v>644</v>
      </c>
      <c r="E1111" s="107" t="str">
        <f t="shared" si="305"/>
        <v>natural gas nonpeaker</v>
      </c>
      <c r="F1111" s="107">
        <f>F385/SUMIFS(F$3:F$722,$B$3:$B$722,$B1111)*SUMIFS(Calculations!$E$3:$E$53,Calculations!$A$3:$A$53,$B1111)</f>
        <v>0</v>
      </c>
      <c r="G1111" s="107">
        <f>G385/SUMIFS(G$3:G$722,$B$3:$B$722,$B1111)*SUMIFS(Calculations!$E$3:$E$53,Calculations!$A$3:$A$53,$B1111)</f>
        <v>0</v>
      </c>
      <c r="H1111" s="107">
        <f>H385/SUMIFS(H$3:H$722,$B$3:$B$722,$B1111)*SUMIFS(Calculations!$E$3:$E$53,Calculations!$A$3:$A$53,$B1111)</f>
        <v>0</v>
      </c>
      <c r="I1111" s="107">
        <f>I385/SUMIFS(I$3:I$722,$B$3:$B$722,$B1111)*SUMIFS(Calculations!$E$3:$E$53,Calculations!$A$3:$A$53,$B1111)</f>
        <v>0</v>
      </c>
      <c r="J1111" s="107">
        <f>J385/SUMIFS(J$3:J$722,$B$3:$B$722,$B1111)*SUMIFS(Calculations!$E$3:$E$53,Calculations!$A$3:$A$53,$B1111)</f>
        <v>0</v>
      </c>
      <c r="K1111" s="107">
        <f>K385/SUMIFS(K$3:K$722,$B$3:$B$722,$B1111)*SUMIFS(Calculations!$E$3:$E$53,Calculations!$A$3:$A$53,$B1111)</f>
        <v>0</v>
      </c>
      <c r="L1111" s="107">
        <f>L385/SUMIFS(L$3:L$722,$B$3:$B$722,$B1111)*SUMIFS(Calculations!$E$3:$E$53,Calculations!$A$3:$A$53,$B1111)</f>
        <v>0</v>
      </c>
      <c r="M1111" s="107">
        <f>M385/SUMIFS(M$3:M$722,$B$3:$B$722,$B1111)*SUMIFS(Calculations!$E$3:$E$53,Calculations!$A$3:$A$53,$B1111)</f>
        <v>0</v>
      </c>
      <c r="N1111" s="107">
        <f>N385/SUMIFS(N$3:N$722,$B$3:$B$722,$B1111)*SUMIFS(Calculations!$E$3:$E$53,Calculations!$A$3:$A$53,$B1111)</f>
        <v>0</v>
      </c>
      <c r="O1111" s="107">
        <f>O385/SUMIFS(O$3:O$722,$B$3:$B$722,$B1111)*SUMIFS(Calculations!$E$3:$E$53,Calculations!$A$3:$A$53,$B1111)</f>
        <v>0</v>
      </c>
      <c r="P1111" s="107">
        <f>P385/SUMIFS(P$3:P$722,$B$3:$B$722,$B1111)*SUMIFS(Calculations!$E$3:$E$53,Calculations!$A$3:$A$53,$B1111)</f>
        <v>0</v>
      </c>
      <c r="Q1111" s="107">
        <f>Q385/SUMIFS(Q$3:Q$722,$B$3:$B$722,$B1111)*SUMIFS(Calculations!$E$3:$E$53,Calculations!$A$3:$A$53,$B1111)</f>
        <v>0</v>
      </c>
      <c r="R1111" s="107">
        <f>R385/SUMIFS(R$3:R$722,$B$3:$B$722,$B1111)*SUMIFS(Calculations!$E$3:$E$53,Calculations!$A$3:$A$53,$B1111)</f>
        <v>0</v>
      </c>
    </row>
    <row r="1112" spans="2:18" ht="15.75" customHeight="1">
      <c r="B1112" s="107" t="s">
        <v>568</v>
      </c>
      <c r="C1112" s="107" t="s">
        <v>448</v>
      </c>
      <c r="D1112" s="107" t="s">
        <v>645</v>
      </c>
      <c r="E1112" s="107" t="str">
        <f t="shared" si="305"/>
        <v>natural gas peaker</v>
      </c>
      <c r="F1112" s="107">
        <f>F386/SUMIFS(F$3:F$722,$B$3:$B$722,$B1112)*SUMIFS(Calculations!$E$3:$E$53,Calculations!$A$3:$A$53,$B1112)</f>
        <v>0</v>
      </c>
      <c r="G1112" s="107">
        <f>G386/SUMIFS(G$3:G$722,$B$3:$B$722,$B1112)*SUMIFS(Calculations!$E$3:$E$53,Calculations!$A$3:$A$53,$B1112)</f>
        <v>0</v>
      </c>
      <c r="H1112" s="107">
        <f>H386/SUMIFS(H$3:H$722,$B$3:$B$722,$B1112)*SUMIFS(Calculations!$E$3:$E$53,Calculations!$A$3:$A$53,$B1112)</f>
        <v>0</v>
      </c>
      <c r="I1112" s="107">
        <f>I386/SUMIFS(I$3:I$722,$B$3:$B$722,$B1112)*SUMIFS(Calculations!$E$3:$E$53,Calculations!$A$3:$A$53,$B1112)</f>
        <v>0</v>
      </c>
      <c r="J1112" s="107">
        <f>J386/SUMIFS(J$3:J$722,$B$3:$B$722,$B1112)*SUMIFS(Calculations!$E$3:$E$53,Calculations!$A$3:$A$53,$B1112)</f>
        <v>0</v>
      </c>
      <c r="K1112" s="107">
        <f>K386/SUMIFS(K$3:K$722,$B$3:$B$722,$B1112)*SUMIFS(Calculations!$E$3:$E$53,Calculations!$A$3:$A$53,$B1112)</f>
        <v>0</v>
      </c>
      <c r="L1112" s="107">
        <f>L386/SUMIFS(L$3:L$722,$B$3:$B$722,$B1112)*SUMIFS(Calculations!$E$3:$E$53,Calculations!$A$3:$A$53,$B1112)</f>
        <v>0</v>
      </c>
      <c r="M1112" s="107">
        <f>M386/SUMIFS(M$3:M$722,$B$3:$B$722,$B1112)*SUMIFS(Calculations!$E$3:$E$53,Calculations!$A$3:$A$53,$B1112)</f>
        <v>0</v>
      </c>
      <c r="N1112" s="107">
        <f>N386/SUMIFS(N$3:N$722,$B$3:$B$722,$B1112)*SUMIFS(Calculations!$E$3:$E$53,Calculations!$A$3:$A$53,$B1112)</f>
        <v>0</v>
      </c>
      <c r="O1112" s="107">
        <f>O386/SUMIFS(O$3:O$722,$B$3:$B$722,$B1112)*SUMIFS(Calculations!$E$3:$E$53,Calculations!$A$3:$A$53,$B1112)</f>
        <v>0</v>
      </c>
      <c r="P1112" s="107">
        <f>P386/SUMIFS(P$3:P$722,$B$3:$B$722,$B1112)*SUMIFS(Calculations!$E$3:$E$53,Calculations!$A$3:$A$53,$B1112)</f>
        <v>0</v>
      </c>
      <c r="Q1112" s="107">
        <f>Q386/SUMIFS(Q$3:Q$722,$B$3:$B$722,$B1112)*SUMIFS(Calculations!$E$3:$E$53,Calculations!$A$3:$A$53,$B1112)</f>
        <v>0</v>
      </c>
      <c r="R1112" s="107">
        <f>R386/SUMIFS(R$3:R$722,$B$3:$B$722,$B1112)*SUMIFS(Calculations!$E$3:$E$53,Calculations!$A$3:$A$53,$B1112)</f>
        <v>0</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0</v>
      </c>
      <c r="G1116" s="107">
        <f>G390/SUMIFS(G$3:G$722,$B$3:$B$722,$B1116)*SUMIFS(Calculations!$E$3:$E$53,Calculations!$A$3:$A$53,$B1116)</f>
        <v>0</v>
      </c>
      <c r="H1116" s="107">
        <f>H390/SUMIFS(H$3:H$722,$B$3:$B$722,$B1116)*SUMIFS(Calculations!$E$3:$E$53,Calculations!$A$3:$A$53,$B1116)</f>
        <v>0</v>
      </c>
      <c r="I1116" s="107">
        <f>I390/SUMIFS(I$3:I$722,$B$3:$B$722,$B1116)*SUMIFS(Calculations!$E$3:$E$53,Calculations!$A$3:$A$53,$B1116)</f>
        <v>0</v>
      </c>
      <c r="J1116" s="107">
        <f>J390/SUMIFS(J$3:J$722,$B$3:$B$722,$B1116)*SUMIFS(Calculations!$E$3:$E$53,Calculations!$A$3:$A$53,$B1116)</f>
        <v>0</v>
      </c>
      <c r="K1116" s="107">
        <f>K390/SUMIFS(K$3:K$722,$B$3:$B$722,$B1116)*SUMIFS(Calculations!$E$3:$E$53,Calculations!$A$3:$A$53,$B1116)</f>
        <v>0</v>
      </c>
      <c r="L1116" s="107">
        <f>L390/SUMIFS(L$3:L$722,$B$3:$B$722,$B1116)*SUMIFS(Calculations!$E$3:$E$53,Calculations!$A$3:$A$53,$B1116)</f>
        <v>0</v>
      </c>
      <c r="M1116" s="107">
        <f>M390/SUMIFS(M$3:M$722,$B$3:$B$722,$B1116)*SUMIFS(Calculations!$E$3:$E$53,Calculations!$A$3:$A$53,$B1116)</f>
        <v>0</v>
      </c>
      <c r="N1116" s="107">
        <f>N390/SUMIFS(N$3:N$722,$B$3:$B$722,$B1116)*SUMIFS(Calculations!$E$3:$E$53,Calculations!$A$3:$A$53,$B1116)</f>
        <v>0</v>
      </c>
      <c r="O1116" s="107">
        <f>O390/SUMIFS(O$3:O$722,$B$3:$B$722,$B1116)*SUMIFS(Calculations!$E$3:$E$53,Calculations!$A$3:$A$53,$B1116)</f>
        <v>0</v>
      </c>
      <c r="P1116" s="107">
        <f>P390/SUMIFS(P$3:P$722,$B$3:$B$722,$B1116)*SUMIFS(Calculations!$E$3:$E$53,Calculations!$A$3:$A$53,$B1116)</f>
        <v>0</v>
      </c>
      <c r="Q1116" s="107">
        <f>Q390/SUMIFS(Q$3:Q$722,$B$3:$B$722,$B1116)*SUMIFS(Calculations!$E$3:$E$53,Calculations!$A$3:$A$53,$B1116)</f>
        <v>0</v>
      </c>
      <c r="R1116" s="107">
        <f>R390/SUMIFS(R$3:R$722,$B$3:$B$722,$B1116)*SUMIFS(Calculations!$E$3:$E$53,Calculations!$A$3:$A$53,$B1116)</f>
        <v>0</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0</v>
      </c>
      <c r="H1254" s="107">
        <f>H528/SUMIFS(H$3:H$722,$B$3:$B$722,$B1254)*SUMIFS(Calculations!$E$3:$E$53,Calculations!$A$3:$A$53,$B1254)</f>
        <v>0</v>
      </c>
      <c r="I1254" s="107">
        <f>I528/SUMIFS(I$3:I$722,$B$3:$B$722,$B1254)*SUMIFS(Calculations!$E$3:$E$53,Calculations!$A$3:$A$53,$B1254)</f>
        <v>0</v>
      </c>
      <c r="J1254" s="107">
        <f>J528/SUMIFS(J$3:J$722,$B$3:$B$722,$B1254)*SUMIFS(Calculations!$E$3:$E$53,Calculations!$A$3:$A$53,$B1254)</f>
        <v>0</v>
      </c>
      <c r="K1254" s="107">
        <f>K528/SUMIFS(K$3:K$722,$B$3:$B$722,$B1254)*SUMIFS(Calculations!$E$3:$E$53,Calculations!$A$3:$A$53,$B1254)</f>
        <v>0</v>
      </c>
      <c r="L1254" s="107">
        <f>L528/SUMIFS(L$3:L$722,$B$3:$B$722,$B1254)*SUMIFS(Calculations!$E$3:$E$53,Calculations!$A$3:$A$53,$B1254)</f>
        <v>0</v>
      </c>
      <c r="M1254" s="107">
        <f>M528/SUMIFS(M$3:M$722,$B$3:$B$722,$B1254)*SUMIFS(Calculations!$E$3:$E$53,Calculations!$A$3:$A$53,$B1254)</f>
        <v>0</v>
      </c>
      <c r="N1254" s="107">
        <f>N528/SUMIFS(N$3:N$722,$B$3:$B$722,$B1254)*SUMIFS(Calculations!$E$3:$E$53,Calculations!$A$3:$A$53,$B1254)</f>
        <v>0</v>
      </c>
      <c r="O1254" s="107">
        <f>O528/SUMIFS(O$3:O$722,$B$3:$B$722,$B1254)*SUMIFS(Calculations!$E$3:$E$53,Calculations!$A$3:$A$53,$B1254)</f>
        <v>0</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0</v>
      </c>
      <c r="G1255" s="107">
        <f>G529/SUMIFS(G$3:G$722,$B$3:$B$722,$B1255)*SUMIFS(Calculations!$E$3:$E$53,Calculations!$A$3:$A$53,$B1255)</f>
        <v>0</v>
      </c>
      <c r="H1255" s="107">
        <f>H529/SUMIFS(H$3:H$722,$B$3:$B$722,$B1255)*SUMIFS(Calculations!$E$3:$E$53,Calculations!$A$3:$A$53,$B1255)</f>
        <v>0</v>
      </c>
      <c r="I1255" s="107">
        <f>I529/SUMIFS(I$3:I$722,$B$3:$B$722,$B1255)*SUMIFS(Calculations!$E$3:$E$53,Calculations!$A$3:$A$53,$B1255)</f>
        <v>0</v>
      </c>
      <c r="J1255" s="107">
        <f>J529/SUMIFS(J$3:J$722,$B$3:$B$722,$B1255)*SUMIFS(Calculations!$E$3:$E$53,Calculations!$A$3:$A$53,$B1255)</f>
        <v>0</v>
      </c>
      <c r="K1255" s="107">
        <f>K529/SUMIFS(K$3:K$722,$B$3:$B$722,$B1255)*SUMIFS(Calculations!$E$3:$E$53,Calculations!$A$3:$A$53,$B1255)</f>
        <v>0</v>
      </c>
      <c r="L1255" s="107">
        <f>L529/SUMIFS(L$3:L$722,$B$3:$B$722,$B1255)*SUMIFS(Calculations!$E$3:$E$53,Calculations!$A$3:$A$53,$B1255)</f>
        <v>0</v>
      </c>
      <c r="M1255" s="107">
        <f>M529/SUMIFS(M$3:M$722,$B$3:$B$722,$B1255)*SUMIFS(Calculations!$E$3:$E$53,Calculations!$A$3:$A$53,$B1255)</f>
        <v>0</v>
      </c>
      <c r="N1255" s="107">
        <f>N529/SUMIFS(N$3:N$722,$B$3:$B$722,$B1255)*SUMIFS(Calculations!$E$3:$E$53,Calculations!$A$3:$A$53,$B1255)</f>
        <v>0</v>
      </c>
      <c r="O1255" s="107">
        <f>O529/SUMIFS(O$3:O$722,$B$3:$B$722,$B1255)*SUMIFS(Calculations!$E$3:$E$53,Calculations!$A$3:$A$53,$B1255)</f>
        <v>0</v>
      </c>
      <c r="P1255" s="107">
        <f>P529/SUMIFS(P$3:P$722,$B$3:$B$722,$B1255)*SUMIFS(Calculations!$E$3:$E$53,Calculations!$A$3:$A$53,$B1255)</f>
        <v>0</v>
      </c>
      <c r="Q1255" s="107">
        <f>Q529/SUMIFS(Q$3:Q$722,$B$3:$B$722,$B1255)*SUMIFS(Calculations!$E$3:$E$53,Calculations!$A$3:$A$53,$B1255)</f>
        <v>0</v>
      </c>
      <c r="R1255" s="107">
        <f>R529/SUMIFS(R$3:R$722,$B$3:$B$722,$B1255)*SUMIFS(Calculations!$E$3:$E$53,Calculations!$A$3:$A$53,$B1255)</f>
        <v>0</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0</v>
      </c>
      <c r="G1258" s="107">
        <f>G532/SUMIFS(G$3:G$722,$B$3:$B$722,$B1258)*SUMIFS(Calculations!$E$3:$E$53,Calculations!$A$3:$A$53,$B1258)</f>
        <v>0</v>
      </c>
      <c r="H1258" s="107">
        <f>H532/SUMIFS(H$3:H$722,$B$3:$B$722,$B1258)*SUMIFS(Calculations!$E$3:$E$53,Calculations!$A$3:$A$53,$B1258)</f>
        <v>0</v>
      </c>
      <c r="I1258" s="107">
        <f>I532/SUMIFS(I$3:I$722,$B$3:$B$722,$B1258)*SUMIFS(Calculations!$E$3:$E$53,Calculations!$A$3:$A$53,$B1258)</f>
        <v>0</v>
      </c>
      <c r="J1258" s="107">
        <f>J532/SUMIFS(J$3:J$722,$B$3:$B$722,$B1258)*SUMIFS(Calculations!$E$3:$E$53,Calculations!$A$3:$A$53,$B1258)</f>
        <v>0</v>
      </c>
      <c r="K1258" s="107">
        <f>K532/SUMIFS(K$3:K$722,$B$3:$B$722,$B1258)*SUMIFS(Calculations!$E$3:$E$53,Calculations!$A$3:$A$53,$B1258)</f>
        <v>0</v>
      </c>
      <c r="L1258" s="107">
        <f>L532/SUMIFS(L$3:L$722,$B$3:$B$722,$B1258)*SUMIFS(Calculations!$E$3:$E$53,Calculations!$A$3:$A$53,$B1258)</f>
        <v>0</v>
      </c>
      <c r="M1258" s="107">
        <f>M532/SUMIFS(M$3:M$722,$B$3:$B$722,$B1258)*SUMIFS(Calculations!$E$3:$E$53,Calculations!$A$3:$A$53,$B1258)</f>
        <v>0</v>
      </c>
      <c r="N1258" s="107">
        <f>N532/SUMIFS(N$3:N$722,$B$3:$B$722,$B1258)*SUMIFS(Calculations!$E$3:$E$53,Calculations!$A$3:$A$53,$B1258)</f>
        <v>0</v>
      </c>
      <c r="O1258" s="107">
        <f>O532/SUMIFS(O$3:O$722,$B$3:$B$722,$B1258)*SUMIFS(Calculations!$E$3:$E$53,Calculations!$A$3:$A$53,$B1258)</f>
        <v>0</v>
      </c>
      <c r="P1258" s="107">
        <f>P532/SUMIFS(P$3:P$722,$B$3:$B$722,$B1258)*SUMIFS(Calculations!$E$3:$E$53,Calculations!$A$3:$A$53,$B1258)</f>
        <v>0</v>
      </c>
      <c r="Q1258" s="107">
        <f>Q532/SUMIFS(Q$3:Q$722,$B$3:$B$722,$B1258)*SUMIFS(Calculations!$E$3:$E$53,Calculations!$A$3:$A$53,$B1258)</f>
        <v>0</v>
      </c>
      <c r="R1258" s="107">
        <f>R532/SUMIFS(R$3:R$722,$B$3:$B$722,$B1258)*SUMIFS(Calculations!$E$3:$E$53,Calculations!$A$3:$A$53,$B1258)</f>
        <v>0</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0</v>
      </c>
      <c r="G1260" s="107">
        <f>G534/SUMIFS(G$3:G$722,$B$3:$B$722,$B1260)*SUMIFS(Calculations!$E$3:$E$53,Calculations!$A$3:$A$53,$B1260)</f>
        <v>0</v>
      </c>
      <c r="H1260" s="107">
        <f>H534/SUMIFS(H$3:H$722,$B$3:$B$722,$B1260)*SUMIFS(Calculations!$E$3:$E$53,Calculations!$A$3:$A$53,$B1260)</f>
        <v>0</v>
      </c>
      <c r="I1260" s="107">
        <f>I534/SUMIFS(I$3:I$722,$B$3:$B$722,$B1260)*SUMIFS(Calculations!$E$3:$E$53,Calculations!$A$3:$A$53,$B1260)</f>
        <v>0</v>
      </c>
      <c r="J1260" s="107">
        <f>J534/SUMIFS(J$3:J$722,$B$3:$B$722,$B1260)*SUMIFS(Calculations!$E$3:$E$53,Calculations!$A$3:$A$53,$B1260)</f>
        <v>0</v>
      </c>
      <c r="K1260" s="107">
        <f>K534/SUMIFS(K$3:K$722,$B$3:$B$722,$B1260)*SUMIFS(Calculations!$E$3:$E$53,Calculations!$A$3:$A$53,$B1260)</f>
        <v>0</v>
      </c>
      <c r="L1260" s="107">
        <f>L534/SUMIFS(L$3:L$722,$B$3:$B$722,$B1260)*SUMIFS(Calculations!$E$3:$E$53,Calculations!$A$3:$A$53,$B1260)</f>
        <v>0</v>
      </c>
      <c r="M1260" s="107">
        <f>M534/SUMIFS(M$3:M$722,$B$3:$B$722,$B1260)*SUMIFS(Calculations!$E$3:$E$53,Calculations!$A$3:$A$53,$B1260)</f>
        <v>0</v>
      </c>
      <c r="N1260" s="107">
        <f>N534/SUMIFS(N$3:N$722,$B$3:$B$722,$B1260)*SUMIFS(Calculations!$E$3:$E$53,Calculations!$A$3:$A$53,$B1260)</f>
        <v>0</v>
      </c>
      <c r="O1260" s="107">
        <f>O534/SUMIFS(O$3:O$722,$B$3:$B$722,$B1260)*SUMIFS(Calculations!$E$3:$E$53,Calculations!$A$3:$A$53,$B1260)</f>
        <v>0</v>
      </c>
      <c r="P1260" s="107">
        <f>P534/SUMIFS(P$3:P$722,$B$3:$B$722,$B1260)*SUMIFS(Calculations!$E$3:$E$53,Calculations!$A$3:$A$53,$B1260)</f>
        <v>0</v>
      </c>
      <c r="Q1260" s="107">
        <f>Q534/SUMIFS(Q$3:Q$722,$B$3:$B$722,$B1260)*SUMIFS(Calculations!$E$3:$E$53,Calculations!$A$3:$A$53,$B1260)</f>
        <v>0</v>
      </c>
      <c r="R1260" s="107">
        <f>R534/SUMIFS(R$3:R$722,$B$3:$B$722,$B1260)*SUMIFS(Calculations!$E$3:$E$53,Calculations!$A$3:$A$53,$B1260)</f>
        <v>0</v>
      </c>
    </row>
    <row r="1261" spans="2:18" ht="15.75" customHeight="1">
      <c r="B1261" s="107" t="s">
        <v>572</v>
      </c>
      <c r="C1261" s="107" t="s">
        <v>448</v>
      </c>
      <c r="D1261" s="107" t="s">
        <v>644</v>
      </c>
      <c r="E1261" s="107" t="str">
        <f t="shared" si="308"/>
        <v>natural gas nonpeaker</v>
      </c>
      <c r="F1261" s="107">
        <f>F535/SUMIFS(F$3:F$722,$B$3:$B$722,$B1261)*SUMIFS(Calculations!$E$3:$E$53,Calculations!$A$3:$A$53,$B1261)</f>
        <v>0</v>
      </c>
      <c r="G1261" s="107">
        <f>G535/SUMIFS(G$3:G$722,$B$3:$B$722,$B1261)*SUMIFS(Calculations!$E$3:$E$53,Calculations!$A$3:$A$53,$B1261)</f>
        <v>0</v>
      </c>
      <c r="H1261" s="107">
        <f>H535/SUMIFS(H$3:H$722,$B$3:$B$722,$B1261)*SUMIFS(Calculations!$E$3:$E$53,Calculations!$A$3:$A$53,$B1261)</f>
        <v>0</v>
      </c>
      <c r="I1261" s="107">
        <f>I535/SUMIFS(I$3:I$722,$B$3:$B$722,$B1261)*SUMIFS(Calculations!$E$3:$E$53,Calculations!$A$3:$A$53,$B1261)</f>
        <v>0</v>
      </c>
      <c r="J1261" s="107">
        <f>J535/SUMIFS(J$3:J$722,$B$3:$B$722,$B1261)*SUMIFS(Calculations!$E$3:$E$53,Calculations!$A$3:$A$53,$B1261)</f>
        <v>0</v>
      </c>
      <c r="K1261" s="107">
        <f>K535/SUMIFS(K$3:K$722,$B$3:$B$722,$B1261)*SUMIFS(Calculations!$E$3:$E$53,Calculations!$A$3:$A$53,$B1261)</f>
        <v>0</v>
      </c>
      <c r="L1261" s="107">
        <f>L535/SUMIFS(L$3:L$722,$B$3:$B$722,$B1261)*SUMIFS(Calculations!$E$3:$E$53,Calculations!$A$3:$A$53,$B1261)</f>
        <v>0</v>
      </c>
      <c r="M1261" s="107">
        <f>M535/SUMIFS(M$3:M$722,$B$3:$B$722,$B1261)*SUMIFS(Calculations!$E$3:$E$53,Calculations!$A$3:$A$53,$B1261)</f>
        <v>0</v>
      </c>
      <c r="N1261" s="107">
        <f>N535/SUMIFS(N$3:N$722,$B$3:$B$722,$B1261)*SUMIFS(Calculations!$E$3:$E$53,Calculations!$A$3:$A$53,$B1261)</f>
        <v>0</v>
      </c>
      <c r="O1261" s="107">
        <f>O535/SUMIFS(O$3:O$722,$B$3:$B$722,$B1261)*SUMIFS(Calculations!$E$3:$E$53,Calculations!$A$3:$A$53,$B1261)</f>
        <v>0</v>
      </c>
      <c r="P1261" s="107">
        <f>P535/SUMIFS(P$3:P$722,$B$3:$B$722,$B1261)*SUMIFS(Calculations!$E$3:$E$53,Calculations!$A$3:$A$53,$B1261)</f>
        <v>0</v>
      </c>
      <c r="Q1261" s="107">
        <f>Q535/SUMIFS(Q$3:Q$722,$B$3:$B$722,$B1261)*SUMIFS(Calculations!$E$3:$E$53,Calculations!$A$3:$A$53,$B1261)</f>
        <v>0</v>
      </c>
      <c r="R1261" s="107">
        <f>R535/SUMIFS(R$3:R$722,$B$3:$B$722,$B1261)*SUMIFS(Calculations!$E$3:$E$53,Calculations!$A$3:$A$53,$B1261)</f>
        <v>0</v>
      </c>
    </row>
    <row r="1262" spans="2:18" ht="15.75" customHeight="1">
      <c r="B1262" s="107" t="s">
        <v>572</v>
      </c>
      <c r="C1262" s="107" t="s">
        <v>448</v>
      </c>
      <c r="D1262" s="107" t="s">
        <v>645</v>
      </c>
      <c r="E1262" s="107" t="str">
        <f t="shared" si="308"/>
        <v>natural gas peaker</v>
      </c>
      <c r="F1262" s="107">
        <f>F536/SUMIFS(F$3:F$722,$B$3:$B$722,$B1262)*SUMIFS(Calculations!$E$3:$E$53,Calculations!$A$3:$A$53,$B1262)</f>
        <v>0</v>
      </c>
      <c r="G1262" s="107">
        <f>G536/SUMIFS(G$3:G$722,$B$3:$B$722,$B1262)*SUMIFS(Calculations!$E$3:$E$53,Calculations!$A$3:$A$53,$B1262)</f>
        <v>0</v>
      </c>
      <c r="H1262" s="107">
        <f>H536/SUMIFS(H$3:H$722,$B$3:$B$722,$B1262)*SUMIFS(Calculations!$E$3:$E$53,Calculations!$A$3:$A$53,$B1262)</f>
        <v>0</v>
      </c>
      <c r="I1262" s="107">
        <f>I536/SUMIFS(I$3:I$722,$B$3:$B$722,$B1262)*SUMIFS(Calculations!$E$3:$E$53,Calculations!$A$3:$A$53,$B1262)</f>
        <v>0</v>
      </c>
      <c r="J1262" s="107">
        <f>J536/SUMIFS(J$3:J$722,$B$3:$B$722,$B1262)*SUMIFS(Calculations!$E$3:$E$53,Calculations!$A$3:$A$53,$B1262)</f>
        <v>0</v>
      </c>
      <c r="K1262" s="107">
        <f>K536/SUMIFS(K$3:K$722,$B$3:$B$722,$B1262)*SUMIFS(Calculations!$E$3:$E$53,Calculations!$A$3:$A$53,$B1262)</f>
        <v>0</v>
      </c>
      <c r="L1262" s="107">
        <f>L536/SUMIFS(L$3:L$722,$B$3:$B$722,$B1262)*SUMIFS(Calculations!$E$3:$E$53,Calculations!$A$3:$A$53,$B1262)</f>
        <v>0</v>
      </c>
      <c r="M1262" s="107">
        <f>M536/SUMIFS(M$3:M$722,$B$3:$B$722,$B1262)*SUMIFS(Calculations!$E$3:$E$53,Calculations!$A$3:$A$53,$B1262)</f>
        <v>0</v>
      </c>
      <c r="N1262" s="107">
        <f>N536/SUMIFS(N$3:N$722,$B$3:$B$722,$B1262)*SUMIFS(Calculations!$E$3:$E$53,Calculations!$A$3:$A$53,$B1262)</f>
        <v>0</v>
      </c>
      <c r="O1262" s="107">
        <f>O536/SUMIFS(O$3:O$722,$B$3:$B$722,$B1262)*SUMIFS(Calculations!$E$3:$E$53,Calculations!$A$3:$A$53,$B1262)</f>
        <v>0</v>
      </c>
      <c r="P1262" s="107">
        <f>P536/SUMIFS(P$3:P$722,$B$3:$B$722,$B1262)*SUMIFS(Calculations!$E$3:$E$53,Calculations!$A$3:$A$53,$B1262)</f>
        <v>0</v>
      </c>
      <c r="Q1262" s="107">
        <f>Q536/SUMIFS(Q$3:Q$722,$B$3:$B$722,$B1262)*SUMIFS(Calculations!$E$3:$E$53,Calculations!$A$3:$A$53,$B1262)</f>
        <v>0</v>
      </c>
      <c r="R1262" s="107">
        <f>R536/SUMIFS(R$3:R$722,$B$3:$B$722,$B1262)*SUMIFS(Calculations!$E$3:$E$53,Calculations!$A$3:$A$53,$B1262)</f>
        <v>0</v>
      </c>
    </row>
    <row r="1263" spans="2:18" ht="15.75" customHeight="1">
      <c r="B1263" s="107" t="s">
        <v>572</v>
      </c>
      <c r="C1263" s="107" t="s">
        <v>448</v>
      </c>
      <c r="D1263" s="107" t="s">
        <v>646</v>
      </c>
      <c r="E1263" s="107" t="str">
        <f t="shared" si="308"/>
        <v>nuclear</v>
      </c>
      <c r="F1263" s="107">
        <f>F537/SUMIFS(F$3:F$722,$B$3:$B$722,$B1263)*SUMIFS(Calculations!$E$3:$E$53,Calculations!$A$3:$A$53,$B1263)</f>
        <v>0</v>
      </c>
      <c r="G1263" s="107">
        <f>G537/SUMIFS(G$3:G$722,$B$3:$B$722,$B1263)*SUMIFS(Calculations!$E$3:$E$53,Calculations!$A$3:$A$53,$B1263)</f>
        <v>0</v>
      </c>
      <c r="H1263" s="107">
        <f>H537/SUMIFS(H$3:H$722,$B$3:$B$722,$B1263)*SUMIFS(Calculations!$E$3:$E$53,Calculations!$A$3:$A$53,$B1263)</f>
        <v>0</v>
      </c>
      <c r="I1263" s="107">
        <f>I537/SUMIFS(I$3:I$722,$B$3:$B$722,$B1263)*SUMIFS(Calculations!$E$3:$E$53,Calculations!$A$3:$A$53,$B1263)</f>
        <v>0</v>
      </c>
      <c r="J1263" s="107">
        <f>J537/SUMIFS(J$3:J$722,$B$3:$B$722,$B1263)*SUMIFS(Calculations!$E$3:$E$53,Calculations!$A$3:$A$53,$B1263)</f>
        <v>0</v>
      </c>
      <c r="K1263" s="107">
        <f>K537/SUMIFS(K$3:K$722,$B$3:$B$722,$B1263)*SUMIFS(Calculations!$E$3:$E$53,Calculations!$A$3:$A$53,$B1263)</f>
        <v>0</v>
      </c>
      <c r="L1263" s="107">
        <f>L537/SUMIFS(L$3:L$722,$B$3:$B$722,$B1263)*SUMIFS(Calculations!$E$3:$E$53,Calculations!$A$3:$A$53,$B1263)</f>
        <v>0</v>
      </c>
      <c r="M1263" s="107">
        <f>M537/SUMIFS(M$3:M$722,$B$3:$B$722,$B1263)*SUMIFS(Calculations!$E$3:$E$53,Calculations!$A$3:$A$53,$B1263)</f>
        <v>0</v>
      </c>
      <c r="N1263" s="107">
        <f>N537/SUMIFS(N$3:N$722,$B$3:$B$722,$B1263)*SUMIFS(Calculations!$E$3:$E$53,Calculations!$A$3:$A$53,$B1263)</f>
        <v>0</v>
      </c>
      <c r="O1263" s="107">
        <f>O537/SUMIFS(O$3:O$722,$B$3:$B$722,$B1263)*SUMIFS(Calculations!$E$3:$E$53,Calculations!$A$3:$A$53,$B1263)</f>
        <v>0</v>
      </c>
      <c r="P1263" s="107">
        <f>P537/SUMIFS(P$3:P$722,$B$3:$B$722,$B1263)*SUMIFS(Calculations!$E$3:$E$53,Calculations!$A$3:$A$53,$B1263)</f>
        <v>0</v>
      </c>
      <c r="Q1263" s="107">
        <f>Q537/SUMIFS(Q$3:Q$722,$B$3:$B$722,$B1263)*SUMIFS(Calculations!$E$3:$E$53,Calculations!$A$3:$A$53,$B1263)</f>
        <v>0</v>
      </c>
      <c r="R1263" s="107">
        <f>R537/SUMIFS(R$3:R$722,$B$3:$B$722,$B1263)*SUMIFS(Calculations!$E$3:$E$53,Calculations!$A$3:$A$53,$B1263)</f>
        <v>0</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0</v>
      </c>
      <c r="G1265" s="107">
        <f>G539/SUMIFS(G$3:G$722,$B$3:$B$722,$B1265)*SUMIFS(Calculations!$E$3:$E$53,Calculations!$A$3:$A$53,$B1265)</f>
        <v>0</v>
      </c>
      <c r="H1265" s="107">
        <f>H539/SUMIFS(H$3:H$722,$B$3:$B$722,$B1265)*SUMIFS(Calculations!$E$3:$E$53,Calculations!$A$3:$A$53,$B1265)</f>
        <v>0</v>
      </c>
      <c r="I1265" s="107">
        <f>I539/SUMIFS(I$3:I$722,$B$3:$B$722,$B1265)*SUMIFS(Calculations!$E$3:$E$53,Calculations!$A$3:$A$53,$B1265)</f>
        <v>0</v>
      </c>
      <c r="J1265" s="107">
        <f>J539/SUMIFS(J$3:J$722,$B$3:$B$722,$B1265)*SUMIFS(Calculations!$E$3:$E$53,Calculations!$A$3:$A$53,$B1265)</f>
        <v>0</v>
      </c>
      <c r="K1265" s="107">
        <f>K539/SUMIFS(K$3:K$722,$B$3:$B$722,$B1265)*SUMIFS(Calculations!$E$3:$E$53,Calculations!$A$3:$A$53,$B1265)</f>
        <v>0</v>
      </c>
      <c r="L1265" s="107">
        <f>L539/SUMIFS(L$3:L$722,$B$3:$B$722,$B1265)*SUMIFS(Calculations!$E$3:$E$53,Calculations!$A$3:$A$53,$B1265)</f>
        <v>0</v>
      </c>
      <c r="M1265" s="107">
        <f>M539/SUMIFS(M$3:M$722,$B$3:$B$722,$B1265)*SUMIFS(Calculations!$E$3:$E$53,Calculations!$A$3:$A$53,$B1265)</f>
        <v>0</v>
      </c>
      <c r="N1265" s="107">
        <f>N539/SUMIFS(N$3:N$722,$B$3:$B$722,$B1265)*SUMIFS(Calculations!$E$3:$E$53,Calculations!$A$3:$A$53,$B1265)</f>
        <v>0</v>
      </c>
      <c r="O1265" s="107">
        <f>O539/SUMIFS(O$3:O$722,$B$3:$B$722,$B1265)*SUMIFS(Calculations!$E$3:$E$53,Calculations!$A$3:$A$53,$B1265)</f>
        <v>0</v>
      </c>
      <c r="P1265" s="107">
        <f>P539/SUMIFS(P$3:P$722,$B$3:$B$722,$B1265)*SUMIFS(Calculations!$E$3:$E$53,Calculations!$A$3:$A$53,$B1265)</f>
        <v>0</v>
      </c>
      <c r="Q1265" s="107">
        <f>Q539/SUMIFS(Q$3:Q$722,$B$3:$B$722,$B1265)*SUMIFS(Calculations!$E$3:$E$53,Calculations!$A$3:$A$53,$B1265)</f>
        <v>0</v>
      </c>
      <c r="R1265" s="107">
        <f>R539/SUMIFS(R$3:R$722,$B$3:$B$722,$B1265)*SUMIFS(Calculations!$E$3:$E$53,Calculations!$A$3:$A$53,$B1265)</f>
        <v>0</v>
      </c>
    </row>
    <row r="1266" spans="2:18" ht="15.75" customHeight="1">
      <c r="B1266" s="107" t="s">
        <v>572</v>
      </c>
      <c r="C1266" s="107" t="s">
        <v>448</v>
      </c>
      <c r="D1266" s="107" t="s">
        <v>649</v>
      </c>
      <c r="E1266" s="107" t="str">
        <f t="shared" si="308"/>
        <v>solar PV</v>
      </c>
      <c r="F1266" s="107">
        <f>F540/SUMIFS(F$3:F$722,$B$3:$B$722,$B1266)*SUMIFS(Calculations!$E$3:$E$53,Calculations!$A$3:$A$53,$B1266)</f>
        <v>0</v>
      </c>
      <c r="G1266" s="107">
        <f>G540/SUMIFS(G$3:G$722,$B$3:$B$722,$B1266)*SUMIFS(Calculations!$E$3:$E$53,Calculations!$A$3:$A$53,$B1266)</f>
        <v>0</v>
      </c>
      <c r="H1266" s="107">
        <f>H540/SUMIFS(H$3:H$722,$B$3:$B$722,$B1266)*SUMIFS(Calculations!$E$3:$E$53,Calculations!$A$3:$A$53,$B1266)</f>
        <v>0</v>
      </c>
      <c r="I1266" s="107">
        <f>I540/SUMIFS(I$3:I$722,$B$3:$B$722,$B1266)*SUMIFS(Calculations!$E$3:$E$53,Calculations!$A$3:$A$53,$B1266)</f>
        <v>0</v>
      </c>
      <c r="J1266" s="107">
        <f>J540/SUMIFS(J$3:J$722,$B$3:$B$722,$B1266)*SUMIFS(Calculations!$E$3:$E$53,Calculations!$A$3:$A$53,$B1266)</f>
        <v>0</v>
      </c>
      <c r="K1266" s="107">
        <f>K540/SUMIFS(K$3:K$722,$B$3:$B$722,$B1266)*SUMIFS(Calculations!$E$3:$E$53,Calculations!$A$3:$A$53,$B1266)</f>
        <v>0</v>
      </c>
      <c r="L1266" s="107">
        <f>L540/SUMIFS(L$3:L$722,$B$3:$B$722,$B1266)*SUMIFS(Calculations!$E$3:$E$53,Calculations!$A$3:$A$53,$B1266)</f>
        <v>0</v>
      </c>
      <c r="M1266" s="107">
        <f>M540/SUMIFS(M$3:M$722,$B$3:$B$722,$B1266)*SUMIFS(Calculations!$E$3:$E$53,Calculations!$A$3:$A$53,$B1266)</f>
        <v>0</v>
      </c>
      <c r="N1266" s="107">
        <f>N540/SUMIFS(N$3:N$722,$B$3:$B$722,$B1266)*SUMIFS(Calculations!$E$3:$E$53,Calculations!$A$3:$A$53,$B1266)</f>
        <v>0</v>
      </c>
      <c r="O1266" s="107">
        <f>O540/SUMIFS(O$3:O$722,$B$3:$B$722,$B1266)*SUMIFS(Calculations!$E$3:$E$53,Calculations!$A$3:$A$53,$B1266)</f>
        <v>0</v>
      </c>
      <c r="P1266" s="107">
        <f>P540/SUMIFS(P$3:P$722,$B$3:$B$722,$B1266)*SUMIFS(Calculations!$E$3:$E$53,Calculations!$A$3:$A$53,$B1266)</f>
        <v>0</v>
      </c>
      <c r="Q1266" s="107">
        <f>Q540/SUMIFS(Q$3:Q$722,$B$3:$B$722,$B1266)*SUMIFS(Calculations!$E$3:$E$53,Calculations!$A$3:$A$53,$B1266)</f>
        <v>0</v>
      </c>
      <c r="R1266" s="107">
        <f>R540/SUMIFS(R$3:R$722,$B$3:$B$722,$B1266)*SUMIFS(Calculations!$E$3:$E$53,Calculations!$A$3:$A$53,$B1266)</f>
        <v>0</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0</v>
      </c>
      <c r="G1268" s="107">
        <f>G542/SUMIFS(G$3:G$722,$B$3:$B$722,$B1268)*SUMIFS(Calculations!$E$3:$E$53,Calculations!$A$3:$A$53,$B1268)</f>
        <v>0</v>
      </c>
      <c r="H1268" s="107">
        <f>H542/SUMIFS(H$3:H$722,$B$3:$B$722,$B1268)*SUMIFS(Calculations!$E$3:$E$53,Calculations!$A$3:$A$53,$B1268)</f>
        <v>0</v>
      </c>
      <c r="I1268" s="107">
        <f>I542/SUMIFS(I$3:I$722,$B$3:$B$722,$B1268)*SUMIFS(Calculations!$E$3:$E$53,Calculations!$A$3:$A$53,$B1268)</f>
        <v>0</v>
      </c>
      <c r="J1268" s="107">
        <f>J542/SUMIFS(J$3:J$722,$B$3:$B$722,$B1268)*SUMIFS(Calculations!$E$3:$E$53,Calculations!$A$3:$A$53,$B1268)</f>
        <v>0</v>
      </c>
      <c r="K1268" s="107">
        <f>K542/SUMIFS(K$3:K$722,$B$3:$B$722,$B1268)*SUMIFS(Calculations!$E$3:$E$53,Calculations!$A$3:$A$53,$B1268)</f>
        <v>0</v>
      </c>
      <c r="L1268" s="107">
        <f>L542/SUMIFS(L$3:L$722,$B$3:$B$722,$B1268)*SUMIFS(Calculations!$E$3:$E$53,Calculations!$A$3:$A$53,$B1268)</f>
        <v>0</v>
      </c>
      <c r="M1268" s="107">
        <f>M542/SUMIFS(M$3:M$722,$B$3:$B$722,$B1268)*SUMIFS(Calculations!$E$3:$E$53,Calculations!$A$3:$A$53,$B1268)</f>
        <v>0</v>
      </c>
      <c r="N1268" s="107">
        <f>N542/SUMIFS(N$3:N$722,$B$3:$B$722,$B1268)*SUMIFS(Calculations!$E$3:$E$53,Calculations!$A$3:$A$53,$B1268)</f>
        <v>0</v>
      </c>
      <c r="O1268" s="107">
        <f>O542/SUMIFS(O$3:O$722,$B$3:$B$722,$B1268)*SUMIFS(Calculations!$E$3:$E$53,Calculations!$A$3:$A$53,$B1268)</f>
        <v>0</v>
      </c>
      <c r="P1268" s="107">
        <f>P542/SUMIFS(P$3:P$722,$B$3:$B$722,$B1268)*SUMIFS(Calculations!$E$3:$E$53,Calculations!$A$3:$A$53,$B1268)</f>
        <v>0</v>
      </c>
      <c r="Q1268" s="107">
        <f>Q542/SUMIFS(Q$3:Q$722,$B$3:$B$722,$B1268)*SUMIFS(Calculations!$E$3:$E$53,Calculations!$A$3:$A$53,$B1268)</f>
        <v>0</v>
      </c>
      <c r="R1268" s="107">
        <f>R542/SUMIFS(R$3:R$722,$B$3:$B$722,$B1268)*SUMIFS(Calculations!$E$3:$E$53,Calculations!$A$3:$A$53,$B1268)</f>
        <v>0</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0</v>
      </c>
      <c r="G1378" s="107">
        <f>G652/SUMIFS(G$3:G$722,$B$3:$B$722,$B1378)*SUMIFS(Calculations!$E$3:$E$53,Calculations!$A$3:$A$53,$B1378)</f>
        <v>0</v>
      </c>
      <c r="H1378" s="107">
        <f>H652/SUMIFS(H$3:H$722,$B$3:$B$722,$B1378)*SUMIFS(Calculations!$E$3:$E$53,Calculations!$A$3:$A$53,$B1378)</f>
        <v>0</v>
      </c>
      <c r="I1378" s="107">
        <f>I652/SUMIFS(I$3:I$722,$B$3:$B$722,$B1378)*SUMIFS(Calculations!$E$3:$E$53,Calculations!$A$3:$A$53,$B1378)</f>
        <v>0</v>
      </c>
      <c r="J1378" s="107">
        <f>J652/SUMIFS(J$3:J$722,$B$3:$B$722,$B1378)*SUMIFS(Calculations!$E$3:$E$53,Calculations!$A$3:$A$53,$B1378)</f>
        <v>0</v>
      </c>
      <c r="K1378" s="107">
        <f>K652/SUMIFS(K$3:K$722,$B$3:$B$722,$B1378)*SUMIFS(Calculations!$E$3:$E$53,Calculations!$A$3:$A$53,$B1378)</f>
        <v>0</v>
      </c>
      <c r="L1378" s="107">
        <f>L652/SUMIFS(L$3:L$722,$B$3:$B$722,$B1378)*SUMIFS(Calculations!$E$3:$E$53,Calculations!$A$3:$A$53,$B1378)</f>
        <v>0</v>
      </c>
      <c r="M1378" s="107">
        <f>M652/SUMIFS(M$3:M$722,$B$3:$B$722,$B1378)*SUMIFS(Calculations!$E$3:$E$53,Calculations!$A$3:$A$53,$B1378)</f>
        <v>0</v>
      </c>
      <c r="N1378" s="107">
        <f>N652/SUMIFS(N$3:N$722,$B$3:$B$722,$B1378)*SUMIFS(Calculations!$E$3:$E$53,Calculations!$A$3:$A$53,$B1378)</f>
        <v>0</v>
      </c>
      <c r="O1378" s="107">
        <f>O652/SUMIFS(O$3:O$722,$B$3:$B$722,$B1378)*SUMIFS(Calculations!$E$3:$E$53,Calculations!$A$3:$A$53,$B1378)</f>
        <v>0</v>
      </c>
      <c r="P1378" s="107">
        <f>P652/SUMIFS(P$3:P$722,$B$3:$B$722,$B1378)*SUMIFS(Calculations!$E$3:$E$53,Calculations!$A$3:$A$53,$B1378)</f>
        <v>0</v>
      </c>
      <c r="Q1378" s="107">
        <f>Q652/SUMIFS(Q$3:Q$722,$B$3:$B$722,$B1378)*SUMIFS(Calculations!$E$3:$E$53,Calculations!$A$3:$A$53,$B1378)</f>
        <v>0</v>
      </c>
      <c r="R1378" s="107">
        <f>R652/SUMIFS(R$3:R$722,$B$3:$B$722,$B1378)*SUMIFS(Calculations!$E$3:$E$53,Calculations!$A$3:$A$53,$B1378)</f>
        <v>0</v>
      </c>
    </row>
    <row r="1379" spans="2:18" ht="15.75" customHeight="1">
      <c r="B1379" s="107" t="s">
        <v>579</v>
      </c>
      <c r="C1379" s="107" t="s">
        <v>448</v>
      </c>
      <c r="D1379" s="107" t="s">
        <v>632</v>
      </c>
      <c r="E1379" s="107" t="str">
        <f t="shared" si="310"/>
        <v>hydro</v>
      </c>
      <c r="F1379" s="107">
        <f>F653/SUMIFS(F$3:F$722,$B$3:$B$722,$B1379)*SUMIFS(Calculations!$E$3:$E$53,Calculations!$A$3:$A$53,$B1379)</f>
        <v>0</v>
      </c>
      <c r="G1379" s="107">
        <f>G653/SUMIFS(G$3:G$722,$B$3:$B$722,$B1379)*SUMIFS(Calculations!$E$3:$E$53,Calculations!$A$3:$A$53,$B1379)</f>
        <v>0</v>
      </c>
      <c r="H1379" s="107">
        <f>H653/SUMIFS(H$3:H$722,$B$3:$B$722,$B1379)*SUMIFS(Calculations!$E$3:$E$53,Calculations!$A$3:$A$53,$B1379)</f>
        <v>0</v>
      </c>
      <c r="I1379" s="107">
        <f>I653/SUMIFS(I$3:I$722,$B$3:$B$722,$B1379)*SUMIFS(Calculations!$E$3:$E$53,Calculations!$A$3:$A$53,$B1379)</f>
        <v>0</v>
      </c>
      <c r="J1379" s="107">
        <f>J653/SUMIFS(J$3:J$722,$B$3:$B$722,$B1379)*SUMIFS(Calculations!$E$3:$E$53,Calculations!$A$3:$A$53,$B1379)</f>
        <v>0</v>
      </c>
      <c r="K1379" s="107">
        <f>K653/SUMIFS(K$3:K$722,$B$3:$B$722,$B1379)*SUMIFS(Calculations!$E$3:$E$53,Calculations!$A$3:$A$53,$B1379)</f>
        <v>0</v>
      </c>
      <c r="L1379" s="107">
        <f>L653/SUMIFS(L$3:L$722,$B$3:$B$722,$B1379)*SUMIFS(Calculations!$E$3:$E$53,Calculations!$A$3:$A$53,$B1379)</f>
        <v>0</v>
      </c>
      <c r="M1379" s="107">
        <f>M653/SUMIFS(M$3:M$722,$B$3:$B$722,$B1379)*SUMIFS(Calculations!$E$3:$E$53,Calculations!$A$3:$A$53,$B1379)</f>
        <v>0</v>
      </c>
      <c r="N1379" s="107">
        <f>N653/SUMIFS(N$3:N$722,$B$3:$B$722,$B1379)*SUMIFS(Calculations!$E$3:$E$53,Calculations!$A$3:$A$53,$B1379)</f>
        <v>0</v>
      </c>
      <c r="O1379" s="107">
        <f>O653/SUMIFS(O$3:O$722,$B$3:$B$722,$B1379)*SUMIFS(Calculations!$E$3:$E$53,Calculations!$A$3:$A$53,$B1379)</f>
        <v>0</v>
      </c>
      <c r="P1379" s="107">
        <f>P653/SUMIFS(P$3:P$722,$B$3:$B$722,$B1379)*SUMIFS(Calculations!$E$3:$E$53,Calculations!$A$3:$A$53,$B1379)</f>
        <v>0</v>
      </c>
      <c r="Q1379" s="107">
        <f>Q653/SUMIFS(Q$3:Q$722,$B$3:$B$722,$B1379)*SUMIFS(Calculations!$E$3:$E$53,Calculations!$A$3:$A$53,$B1379)</f>
        <v>0</v>
      </c>
      <c r="R1379" s="107">
        <f>R653/SUMIFS(R$3:R$722,$B$3:$B$722,$B1379)*SUMIFS(Calculations!$E$3:$E$53,Calculations!$A$3:$A$53,$B1379)</f>
        <v>0</v>
      </c>
    </row>
    <row r="1380" spans="2:18" ht="15.75" customHeight="1">
      <c r="B1380" s="107" t="s">
        <v>579</v>
      </c>
      <c r="C1380" s="107" t="s">
        <v>448</v>
      </c>
      <c r="D1380" s="107" t="s">
        <v>643</v>
      </c>
      <c r="E1380" s="107" t="str">
        <f t="shared" si="310"/>
        <v>onshore wind</v>
      </c>
      <c r="F1380" s="107">
        <f>F654/SUMIFS(F$3:F$722,$B$3:$B$722,$B1380)*SUMIFS(Calculations!$E$3:$E$53,Calculations!$A$3:$A$53,$B1380)</f>
        <v>0</v>
      </c>
      <c r="G1380" s="107">
        <f>G654/SUMIFS(G$3:G$722,$B$3:$B$722,$B1380)*SUMIFS(Calculations!$E$3:$E$53,Calculations!$A$3:$A$53,$B1380)</f>
        <v>0</v>
      </c>
      <c r="H1380" s="107">
        <f>H654/SUMIFS(H$3:H$722,$B$3:$B$722,$B1380)*SUMIFS(Calculations!$E$3:$E$53,Calculations!$A$3:$A$53,$B1380)</f>
        <v>0</v>
      </c>
      <c r="I1380" s="107">
        <f>I654/SUMIFS(I$3:I$722,$B$3:$B$722,$B1380)*SUMIFS(Calculations!$E$3:$E$53,Calculations!$A$3:$A$53,$B1380)</f>
        <v>0</v>
      </c>
      <c r="J1380" s="107">
        <f>J654/SUMIFS(J$3:J$722,$B$3:$B$722,$B1380)*SUMIFS(Calculations!$E$3:$E$53,Calculations!$A$3:$A$53,$B1380)</f>
        <v>0</v>
      </c>
      <c r="K1380" s="107">
        <f>K654/SUMIFS(K$3:K$722,$B$3:$B$722,$B1380)*SUMIFS(Calculations!$E$3:$E$53,Calculations!$A$3:$A$53,$B1380)</f>
        <v>0</v>
      </c>
      <c r="L1380" s="107">
        <f>L654/SUMIFS(L$3:L$722,$B$3:$B$722,$B1380)*SUMIFS(Calculations!$E$3:$E$53,Calculations!$A$3:$A$53,$B1380)</f>
        <v>0</v>
      </c>
      <c r="M1380" s="107">
        <f>M654/SUMIFS(M$3:M$722,$B$3:$B$722,$B1380)*SUMIFS(Calculations!$E$3:$E$53,Calculations!$A$3:$A$53,$B1380)</f>
        <v>0</v>
      </c>
      <c r="N1380" s="107">
        <f>N654/SUMIFS(N$3:N$722,$B$3:$B$722,$B1380)*SUMIFS(Calculations!$E$3:$E$53,Calculations!$A$3:$A$53,$B1380)</f>
        <v>0</v>
      </c>
      <c r="O1380" s="107">
        <f>O654/SUMIFS(O$3:O$722,$B$3:$B$722,$B1380)*SUMIFS(Calculations!$E$3:$E$53,Calculations!$A$3:$A$53,$B1380)</f>
        <v>0</v>
      </c>
      <c r="P1380" s="107">
        <f>P654/SUMIFS(P$3:P$722,$B$3:$B$722,$B1380)*SUMIFS(Calculations!$E$3:$E$53,Calculations!$A$3:$A$53,$B1380)</f>
        <v>0</v>
      </c>
      <c r="Q1380" s="107">
        <f>Q654/SUMIFS(Q$3:Q$722,$B$3:$B$722,$B1380)*SUMIFS(Calculations!$E$3:$E$53,Calculations!$A$3:$A$53,$B1380)</f>
        <v>0</v>
      </c>
      <c r="R1380" s="107">
        <f>R654/SUMIFS(R$3:R$722,$B$3:$B$722,$B1380)*SUMIFS(Calculations!$E$3:$E$53,Calculations!$A$3:$A$53,$B1380)</f>
        <v>0</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0</v>
      </c>
      <c r="G1382" s="107">
        <f>G656/SUMIFS(G$3:G$722,$B$3:$B$722,$B1382)*SUMIFS(Calculations!$E$3:$E$53,Calculations!$A$3:$A$53,$B1382)</f>
        <v>0</v>
      </c>
      <c r="H1382" s="107">
        <f>H656/SUMIFS(H$3:H$722,$B$3:$B$722,$B1382)*SUMIFS(Calculations!$E$3:$E$53,Calculations!$A$3:$A$53,$B1382)</f>
        <v>0</v>
      </c>
      <c r="I1382" s="107">
        <f>I656/SUMIFS(I$3:I$722,$B$3:$B$722,$B1382)*SUMIFS(Calculations!$E$3:$E$53,Calculations!$A$3:$A$53,$B1382)</f>
        <v>0</v>
      </c>
      <c r="J1382" s="107">
        <f>J656/SUMIFS(J$3:J$722,$B$3:$B$722,$B1382)*SUMIFS(Calculations!$E$3:$E$53,Calculations!$A$3:$A$53,$B1382)</f>
        <v>0</v>
      </c>
      <c r="K1382" s="107">
        <f>K656/SUMIFS(K$3:K$722,$B$3:$B$722,$B1382)*SUMIFS(Calculations!$E$3:$E$53,Calculations!$A$3:$A$53,$B1382)</f>
        <v>0</v>
      </c>
      <c r="L1382" s="107">
        <f>L656/SUMIFS(L$3:L$722,$B$3:$B$722,$B1382)*SUMIFS(Calculations!$E$3:$E$53,Calculations!$A$3:$A$53,$B1382)</f>
        <v>0</v>
      </c>
      <c r="M1382" s="107">
        <f>M656/SUMIFS(M$3:M$722,$B$3:$B$722,$B1382)*SUMIFS(Calculations!$E$3:$E$53,Calculations!$A$3:$A$53,$B1382)</f>
        <v>0</v>
      </c>
      <c r="N1382" s="107">
        <f>N656/SUMIFS(N$3:N$722,$B$3:$B$722,$B1382)*SUMIFS(Calculations!$E$3:$E$53,Calculations!$A$3:$A$53,$B1382)</f>
        <v>0</v>
      </c>
      <c r="O1382" s="107">
        <f>O656/SUMIFS(O$3:O$722,$B$3:$B$722,$B1382)*SUMIFS(Calculations!$E$3:$E$53,Calculations!$A$3:$A$53,$B1382)</f>
        <v>0</v>
      </c>
      <c r="P1382" s="107">
        <f>P656/SUMIFS(P$3:P$722,$B$3:$B$722,$B1382)*SUMIFS(Calculations!$E$3:$E$53,Calculations!$A$3:$A$53,$B1382)</f>
        <v>0</v>
      </c>
      <c r="Q1382" s="107">
        <f>Q656/SUMIFS(Q$3:Q$722,$B$3:$B$722,$B1382)*SUMIFS(Calculations!$E$3:$E$53,Calculations!$A$3:$A$53,$B1382)</f>
        <v>0</v>
      </c>
      <c r="R1382" s="107">
        <f>R656/SUMIFS(R$3:R$722,$B$3:$B$722,$B1382)*SUMIFS(Calculations!$E$3:$E$53,Calculations!$A$3:$A$53,$B1382)</f>
        <v>0</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0</v>
      </c>
      <c r="G1385" s="107">
        <f>G659/SUMIFS(G$3:G$722,$B$3:$B$722,$B1385)*SUMIFS(Calculations!$E$3:$E$53,Calculations!$A$3:$A$53,$B1385)</f>
        <v>0</v>
      </c>
      <c r="H1385" s="107">
        <f>H659/SUMIFS(H$3:H$722,$B$3:$B$722,$B1385)*SUMIFS(Calculations!$E$3:$E$53,Calculations!$A$3:$A$53,$B1385)</f>
        <v>0</v>
      </c>
      <c r="I1385" s="107">
        <f>I659/SUMIFS(I$3:I$722,$B$3:$B$722,$B1385)*SUMIFS(Calculations!$E$3:$E$53,Calculations!$A$3:$A$53,$B1385)</f>
        <v>0</v>
      </c>
      <c r="J1385" s="107">
        <f>J659/SUMIFS(J$3:J$722,$B$3:$B$722,$B1385)*SUMIFS(Calculations!$E$3:$E$53,Calculations!$A$3:$A$53,$B1385)</f>
        <v>0</v>
      </c>
      <c r="K1385" s="107">
        <f>K659/SUMIFS(K$3:K$722,$B$3:$B$722,$B1385)*SUMIFS(Calculations!$E$3:$E$53,Calculations!$A$3:$A$53,$B1385)</f>
        <v>0</v>
      </c>
      <c r="L1385" s="107">
        <f>L659/SUMIFS(L$3:L$722,$B$3:$B$722,$B1385)*SUMIFS(Calculations!$E$3:$E$53,Calculations!$A$3:$A$53,$B1385)</f>
        <v>0</v>
      </c>
      <c r="M1385" s="107">
        <f>M659/SUMIFS(M$3:M$722,$B$3:$B$722,$B1385)*SUMIFS(Calculations!$E$3:$E$53,Calculations!$A$3:$A$53,$B1385)</f>
        <v>0</v>
      </c>
      <c r="N1385" s="107">
        <f>N659/SUMIFS(N$3:N$722,$B$3:$B$722,$B1385)*SUMIFS(Calculations!$E$3:$E$53,Calculations!$A$3:$A$53,$B1385)</f>
        <v>0</v>
      </c>
      <c r="O1385" s="107">
        <f>O659/SUMIFS(O$3:O$722,$B$3:$B$722,$B1385)*SUMIFS(Calculations!$E$3:$E$53,Calculations!$A$3:$A$53,$B1385)</f>
        <v>0</v>
      </c>
      <c r="P1385" s="107">
        <f>P659/SUMIFS(P$3:P$722,$B$3:$B$722,$B1385)*SUMIFS(Calculations!$E$3:$E$53,Calculations!$A$3:$A$53,$B1385)</f>
        <v>0</v>
      </c>
      <c r="Q1385" s="107">
        <f>Q659/SUMIFS(Q$3:Q$722,$B$3:$B$722,$B1385)*SUMIFS(Calculations!$E$3:$E$53,Calculations!$A$3:$A$53,$B1385)</f>
        <v>0</v>
      </c>
      <c r="R1385" s="107">
        <f>R659/SUMIFS(R$3:R$722,$B$3:$B$722,$B1385)*SUMIFS(Calculations!$E$3:$E$53,Calculations!$A$3:$A$53,$B1385)</f>
        <v>0</v>
      </c>
    </row>
    <row r="1386" spans="2:18" ht="15.75" customHeight="1">
      <c r="B1386" s="107" t="s">
        <v>579</v>
      </c>
      <c r="C1386" s="107" t="s">
        <v>448</v>
      </c>
      <c r="D1386" s="107" t="s">
        <v>649</v>
      </c>
      <c r="E1386" s="107" t="str">
        <f t="shared" si="310"/>
        <v>solar PV</v>
      </c>
      <c r="F1386" s="107">
        <f>F660/SUMIFS(F$3:F$722,$B$3:$B$722,$B1386)*SUMIFS(Calculations!$E$3:$E$53,Calculations!$A$3:$A$53,$B1386)</f>
        <v>0</v>
      </c>
      <c r="G1386" s="107">
        <f>G660/SUMIFS(G$3:G$722,$B$3:$B$722,$B1386)*SUMIFS(Calculations!$E$3:$E$53,Calculations!$A$3:$A$53,$B1386)</f>
        <v>0</v>
      </c>
      <c r="H1386" s="107">
        <f>H660/SUMIFS(H$3:H$722,$B$3:$B$722,$B1386)*SUMIFS(Calculations!$E$3:$E$53,Calculations!$A$3:$A$53,$B1386)</f>
        <v>0</v>
      </c>
      <c r="I1386" s="107">
        <f>I660/SUMIFS(I$3:I$722,$B$3:$B$722,$B1386)*SUMIFS(Calculations!$E$3:$E$53,Calculations!$A$3:$A$53,$B1386)</f>
        <v>0</v>
      </c>
      <c r="J1386" s="107">
        <f>J660/SUMIFS(J$3:J$722,$B$3:$B$722,$B1386)*SUMIFS(Calculations!$E$3:$E$53,Calculations!$A$3:$A$53,$B1386)</f>
        <v>0</v>
      </c>
      <c r="K1386" s="107">
        <f>K660/SUMIFS(K$3:K$722,$B$3:$B$722,$B1386)*SUMIFS(Calculations!$E$3:$E$53,Calculations!$A$3:$A$53,$B1386)</f>
        <v>0</v>
      </c>
      <c r="L1386" s="107">
        <f>L660/SUMIFS(L$3:L$722,$B$3:$B$722,$B1386)*SUMIFS(Calculations!$E$3:$E$53,Calculations!$A$3:$A$53,$B1386)</f>
        <v>0</v>
      </c>
      <c r="M1386" s="107">
        <f>M660/SUMIFS(M$3:M$722,$B$3:$B$722,$B1386)*SUMIFS(Calculations!$E$3:$E$53,Calculations!$A$3:$A$53,$B1386)</f>
        <v>0</v>
      </c>
      <c r="N1386" s="107">
        <f>N660/SUMIFS(N$3:N$722,$B$3:$B$722,$B1386)*SUMIFS(Calculations!$E$3:$E$53,Calculations!$A$3:$A$53,$B1386)</f>
        <v>0</v>
      </c>
      <c r="O1386" s="107">
        <f>O660/SUMIFS(O$3:O$722,$B$3:$B$722,$B1386)*SUMIFS(Calculations!$E$3:$E$53,Calculations!$A$3:$A$53,$B1386)</f>
        <v>0</v>
      </c>
      <c r="P1386" s="107">
        <f>P660/SUMIFS(P$3:P$722,$B$3:$B$722,$B1386)*SUMIFS(Calculations!$E$3:$E$53,Calculations!$A$3:$A$53,$B1386)</f>
        <v>0</v>
      </c>
      <c r="Q1386" s="107">
        <f>Q660/SUMIFS(Q$3:Q$722,$B$3:$B$722,$B1386)*SUMIFS(Calculations!$E$3:$E$53,Calculations!$A$3:$A$53,$B1386)</f>
        <v>0</v>
      </c>
      <c r="R1386" s="107">
        <f>R660/SUMIFS(R$3:R$722,$B$3:$B$722,$B1386)*SUMIFS(Calculations!$E$3:$E$53,Calculations!$A$3:$A$53,$B1386)</f>
        <v>0</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0</v>
      </c>
      <c r="G1388" s="107">
        <f>G662/SUMIFS(G$3:G$722,$B$3:$B$722,$B1388)*SUMIFS(Calculations!$E$3:$E$53,Calculations!$A$3:$A$53,$B1388)</f>
        <v>0</v>
      </c>
      <c r="H1388" s="107">
        <f>H662/SUMIFS(H$3:H$722,$B$3:$B$722,$B1388)*SUMIFS(Calculations!$E$3:$E$53,Calculations!$A$3:$A$53,$B1388)</f>
        <v>0</v>
      </c>
      <c r="I1388" s="107">
        <f>I662/SUMIFS(I$3:I$722,$B$3:$B$722,$B1388)*SUMIFS(Calculations!$E$3:$E$53,Calculations!$A$3:$A$53,$B1388)</f>
        <v>0</v>
      </c>
      <c r="J1388" s="107">
        <f>J662/SUMIFS(J$3:J$722,$B$3:$B$722,$B1388)*SUMIFS(Calculations!$E$3:$E$53,Calculations!$A$3:$A$53,$B1388)</f>
        <v>0</v>
      </c>
      <c r="K1388" s="107">
        <f>K662/SUMIFS(K$3:K$722,$B$3:$B$722,$B1388)*SUMIFS(Calculations!$E$3:$E$53,Calculations!$A$3:$A$53,$B1388)</f>
        <v>0</v>
      </c>
      <c r="L1388" s="107">
        <f>L662/SUMIFS(L$3:L$722,$B$3:$B$722,$B1388)*SUMIFS(Calculations!$E$3:$E$53,Calculations!$A$3:$A$53,$B1388)</f>
        <v>0</v>
      </c>
      <c r="M1388" s="107">
        <f>M662/SUMIFS(M$3:M$722,$B$3:$B$722,$B1388)*SUMIFS(Calculations!$E$3:$E$53,Calculations!$A$3:$A$53,$B1388)</f>
        <v>0</v>
      </c>
      <c r="N1388" s="107">
        <f>N662/SUMIFS(N$3:N$722,$B$3:$B$722,$B1388)*SUMIFS(Calculations!$E$3:$E$53,Calculations!$A$3:$A$53,$B1388)</f>
        <v>0</v>
      </c>
      <c r="O1388" s="107">
        <f>O662/SUMIFS(O$3:O$722,$B$3:$B$722,$B1388)*SUMIFS(Calculations!$E$3:$E$53,Calculations!$A$3:$A$53,$B1388)</f>
        <v>0</v>
      </c>
      <c r="P1388" s="107">
        <f>P662/SUMIFS(P$3:P$722,$B$3:$B$722,$B1388)*SUMIFS(Calculations!$E$3:$E$53,Calculations!$A$3:$A$53,$B1388)</f>
        <v>0</v>
      </c>
      <c r="Q1388" s="107">
        <f>Q662/SUMIFS(Q$3:Q$722,$B$3:$B$722,$B1388)*SUMIFS(Calculations!$E$3:$E$53,Calculations!$A$3:$A$53,$B1388)</f>
        <v>0</v>
      </c>
      <c r="R1388" s="107">
        <f>R662/SUMIFS(R$3:R$722,$B$3:$B$722,$B1388)*SUMIFS(Calculations!$E$3:$E$53,Calculations!$A$3:$A$53,$B1388)</f>
        <v>0</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1</v>
      </c>
      <c r="G1449" s="95">
        <f t="shared" si="312"/>
        <v>0.99999999999999989</v>
      </c>
      <c r="H1449" s="95">
        <f t="shared" si="312"/>
        <v>1.0000000000000002</v>
      </c>
      <c r="I1449" s="95">
        <f t="shared" si="312"/>
        <v>1</v>
      </c>
      <c r="J1449" s="95">
        <f t="shared" si="312"/>
        <v>1.0000000000000002</v>
      </c>
      <c r="K1449" s="95">
        <f t="shared" si="312"/>
        <v>0.99999999999999989</v>
      </c>
      <c r="L1449" s="95">
        <f t="shared" si="312"/>
        <v>1.0000000000000002</v>
      </c>
      <c r="M1449" s="95">
        <f t="shared" si="312"/>
        <v>0.99999999999999978</v>
      </c>
      <c r="N1449" s="95">
        <f t="shared" si="312"/>
        <v>1</v>
      </c>
      <c r="O1449" s="95">
        <f t="shared" si="312"/>
        <v>0.99999999999999989</v>
      </c>
      <c r="P1449" s="95">
        <f t="shared" si="312"/>
        <v>0.99999999999999989</v>
      </c>
      <c r="Q1449" s="95">
        <f t="shared" si="312"/>
        <v>0.99999999999999978</v>
      </c>
      <c r="R1449" s="95">
        <f t="shared" si="312"/>
        <v>1</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0625" defaultRowHeight="15" customHeight="1"/>
  <cols>
    <col min="1" max="10" width="8.7265625" style="92" customWidth="1"/>
    <col min="11" max="11" width="17.54296875" style="92" customWidth="1"/>
    <col min="12" max="16" width="8.7265625" style="92" customWidth="1"/>
    <col min="17" max="17" width="34.1328125" style="92" customWidth="1"/>
    <col min="18" max="18" width="14.86328125" style="92" customWidth="1"/>
    <col min="19" max="33" width="8.7265625" style="92" customWidth="1"/>
    <col min="34" max="16384" width="14.406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IL</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0</v>
      </c>
      <c r="R7" s="91">
        <f t="shared" si="2"/>
        <v>0</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0</v>
      </c>
      <c r="R10" s="91">
        <f t="shared" si="2"/>
        <v>0</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0</v>
      </c>
      <c r="R16" s="91">
        <f t="shared" si="2"/>
        <v>0</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5359.2171625999999</v>
      </c>
      <c r="R17" s="91">
        <f t="shared" si="2"/>
        <v>0.37419911300059827</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734.40329399999996</v>
      </c>
      <c r="R18" s="91">
        <f t="shared" si="2"/>
        <v>5.1278582834324495E-2</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0</v>
      </c>
      <c r="R19" s="91">
        <f t="shared" si="2"/>
        <v>0</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2622.6626867999998</v>
      </c>
      <c r="R20" s="91">
        <f t="shared" si="2"/>
        <v>0.18312339681794215</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0</v>
      </c>
      <c r="R24" s="91">
        <f t="shared" si="2"/>
        <v>0</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0</v>
      </c>
      <c r="R25" s="91">
        <f t="shared" si="2"/>
        <v>0</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0</v>
      </c>
      <c r="R26" s="91">
        <f t="shared" si="2"/>
        <v>0</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3880.1569</v>
      </c>
      <c r="R28" s="91">
        <f t="shared" si="2"/>
        <v>0.2709260002404425</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0</v>
      </c>
      <c r="R29" s="91">
        <f t="shared" si="2"/>
        <v>0</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0</v>
      </c>
      <c r="R33" s="91">
        <f t="shared" si="2"/>
        <v>0</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0</v>
      </c>
      <c r="R37" s="91">
        <f t="shared" si="2"/>
        <v>0</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0</v>
      </c>
      <c r="R41" s="91">
        <f t="shared" si="2"/>
        <v>0</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0</v>
      </c>
      <c r="R44" s="91">
        <f t="shared" si="2"/>
        <v>0</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0</v>
      </c>
      <c r="R46" s="91">
        <f t="shared" si="2"/>
        <v>0</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0</v>
      </c>
      <c r="R48" s="91">
        <f t="shared" si="2"/>
        <v>0</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1725.3928429100001</v>
      </c>
      <c r="R52" s="91">
        <f t="shared" si="2"/>
        <v>0.12047290710669263</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14321.83288631</v>
      </c>
      <c r="R54" s="149">
        <f>SUM(R3:R53)</f>
        <v>1</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t="str">
        <f t="shared" si="4"/>
        <v/>
      </c>
      <c r="M85" s="91" t="str">
        <f t="shared" si="5"/>
        <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t="str">
        <f t="shared" si="4"/>
        <v/>
      </c>
      <c r="M87" s="91" t="str">
        <f t="shared" si="5"/>
        <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t="str">
        <f t="shared" si="4"/>
        <v/>
      </c>
      <c r="M88" s="91" t="str">
        <f t="shared" si="5"/>
        <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t="str">
        <f t="shared" si="4"/>
        <v/>
      </c>
      <c r="M89" s="91" t="str">
        <f t="shared" si="5"/>
        <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t="str">
        <f t="shared" si="4"/>
        <v/>
      </c>
      <c r="M90" s="91" t="str">
        <f t="shared" si="5"/>
        <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t="str">
        <f t="shared" si="4"/>
        <v/>
      </c>
      <c r="M93" s="91" t="str">
        <f t="shared" si="5"/>
        <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t="str">
        <f t="shared" si="4"/>
        <v/>
      </c>
      <c r="M94" s="91" t="str">
        <f t="shared" si="5"/>
        <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t="str">
        <f t="shared" si="4"/>
        <v/>
      </c>
      <c r="M106" s="91" t="str">
        <f t="shared" si="5"/>
        <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t="str">
        <f t="shared" si="4"/>
        <v/>
      </c>
      <c r="M108" s="91" t="str">
        <f t="shared" si="5"/>
        <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t="str">
        <f t="shared" si="4"/>
        <v/>
      </c>
      <c r="M111" s="91" t="str">
        <f t="shared" si="5"/>
        <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t="str">
        <f t="shared" si="4"/>
        <v/>
      </c>
      <c r="M114" s="91" t="str">
        <f t="shared" si="5"/>
        <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t="str">
        <f t="shared" si="4"/>
        <v/>
      </c>
      <c r="M115" s="91" t="str">
        <f t="shared" si="5"/>
        <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t="str">
        <f t="shared" si="4"/>
        <v/>
      </c>
      <c r="M120" s="91" t="str">
        <f t="shared" si="5"/>
        <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t="str">
        <f t="shared" si="4"/>
        <v/>
      </c>
      <c r="M121" s="91" t="str">
        <f t="shared" si="5"/>
        <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t="str">
        <f t="shared" si="4"/>
        <v/>
      </c>
      <c r="M123" s="91" t="str">
        <f t="shared" si="5"/>
        <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t="str">
        <f t="shared" si="4"/>
        <v/>
      </c>
      <c r="M124" s="91" t="str">
        <f t="shared" si="5"/>
        <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t="str">
        <f t="shared" si="4"/>
        <v/>
      </c>
      <c r="M126" s="91" t="str">
        <f t="shared" si="5"/>
        <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t="str">
        <f t="shared" si="4"/>
        <v/>
      </c>
      <c r="M127" s="91" t="str">
        <f t="shared" si="5"/>
        <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t="str">
        <f t="shared" si="4"/>
        <v/>
      </c>
      <c r="M128" s="91" t="str">
        <f t="shared" si="5"/>
        <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t="str">
        <f t="shared" si="4"/>
        <v/>
      </c>
      <c r="M129" s="91" t="str">
        <f t="shared" si="5"/>
        <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t="str">
        <f t="shared" ref="L130:L193" si="6">IF(AND(K130="Different",OR(I130 = $O$1,J130=$O$1)),E130,"")</f>
        <v/>
      </c>
      <c r="M130" s="91" t="str">
        <f t="shared" ref="M130:M193" si="7">IF(L130&lt;&gt;"",IF(I130=$O$1,J130,I130),"")</f>
        <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t="str">
        <f t="shared" si="6"/>
        <v/>
      </c>
      <c r="M131" s="91" t="str">
        <f t="shared" si="7"/>
        <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t="str">
        <f t="shared" si="6"/>
        <v/>
      </c>
      <c r="M132" s="91" t="str">
        <f t="shared" si="7"/>
        <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t="str">
        <f t="shared" si="6"/>
        <v/>
      </c>
      <c r="M133" s="91" t="str">
        <f t="shared" si="7"/>
        <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t="str">
        <f t="shared" si="6"/>
        <v/>
      </c>
      <c r="M134" s="91" t="str">
        <f t="shared" si="7"/>
        <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t="str">
        <f t="shared" si="6"/>
        <v/>
      </c>
      <c r="M168" s="91" t="str">
        <f t="shared" si="7"/>
        <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t="str">
        <f t="shared" si="6"/>
        <v/>
      </c>
      <c r="M169" s="91" t="str">
        <f t="shared" si="7"/>
        <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t="str">
        <f t="shared" si="6"/>
        <v/>
      </c>
      <c r="M171" s="91" t="str">
        <f t="shared" si="7"/>
        <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t="str">
        <f t="shared" si="6"/>
        <v/>
      </c>
      <c r="M173" s="91" t="str">
        <f t="shared" si="7"/>
        <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f t="shared" si="6"/>
        <v>281</v>
      </c>
      <c r="M174" s="91" t="str">
        <f t="shared" si="7"/>
        <v>IA</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f t="shared" si="6"/>
        <v>453.40329400000002</v>
      </c>
      <c r="M175" s="91" t="str">
        <f t="shared" si="7"/>
        <v>IA</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f t="shared" si="6"/>
        <v>270.52289999999999</v>
      </c>
      <c r="M177" s="91" t="str">
        <f t="shared" si="7"/>
        <v>MO</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f t="shared" si="6"/>
        <v>3609.634</v>
      </c>
      <c r="M179" s="91" t="str">
        <f t="shared" si="7"/>
        <v>MO</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t="str">
        <f t="shared" si="6"/>
        <v/>
      </c>
      <c r="M182" s="91" t="str">
        <f t="shared" si="7"/>
        <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f t="shared" si="6"/>
        <v>13.14236361</v>
      </c>
      <c r="M190" s="91" t="str">
        <f t="shared" si="7"/>
        <v>WI</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f t="shared" si="6"/>
        <v>197.61047930000001</v>
      </c>
      <c r="M192" s="91" t="str">
        <f t="shared" si="7"/>
        <v>WI</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f t="shared" si="6"/>
        <v>1514.64</v>
      </c>
      <c r="M193" s="91" t="str">
        <f t="shared" si="7"/>
        <v>WI</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f t="shared" si="8"/>
        <v>4210.9170000000004</v>
      </c>
      <c r="M197" s="91" t="str">
        <f t="shared" si="9"/>
        <v>IN</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f t="shared" si="8"/>
        <v>2521.7910449999999</v>
      </c>
      <c r="M200" s="91" t="str">
        <f t="shared" si="9"/>
        <v>KY</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f t="shared" si="8"/>
        <v>25.555641600000001</v>
      </c>
      <c r="M201" s="91" t="str">
        <f t="shared" si="9"/>
        <v>IN</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f t="shared" si="8"/>
        <v>100.87164180000001</v>
      </c>
      <c r="M202" s="91" t="str">
        <f t="shared" si="9"/>
        <v>KY</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f t="shared" si="8"/>
        <v>320.9788585</v>
      </c>
      <c r="M204" s="91" t="str">
        <f t="shared" si="9"/>
        <v>IN</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f t="shared" si="8"/>
        <v>801.76566249999996</v>
      </c>
      <c r="M205" s="91" t="str">
        <f t="shared" si="9"/>
        <v>IN</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t="str">
        <f t="shared" si="10"/>
        <v/>
      </c>
      <c r="M296" s="91" t="str">
        <f t="shared" si="11"/>
        <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t="str">
        <f t="shared" si="10"/>
        <v/>
      </c>
      <c r="M300" s="91" t="str">
        <f t="shared" si="11"/>
        <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t="str">
        <f t="shared" si="10"/>
        <v/>
      </c>
      <c r="M302" s="91" t="str">
        <f t="shared" si="11"/>
        <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t="str">
        <f t="shared" si="10"/>
        <v/>
      </c>
      <c r="M303" s="91" t="str">
        <f t="shared" si="11"/>
        <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t="str">
        <f t="shared" si="10"/>
        <v/>
      </c>
      <c r="M304" s="91" t="str">
        <f t="shared" si="11"/>
        <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t="str">
        <f t="shared" si="10"/>
        <v/>
      </c>
      <c r="M305" s="91" t="str">
        <f t="shared" si="11"/>
        <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14321.832886310001</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BE2D5-5543-4302-B3B1-678A230EB79A}">
  <dimension ref="A1:T46"/>
  <sheetViews>
    <sheetView topLeftCell="A31" workbookViewId="0">
      <selection activeCell="O46" sqref="O46"/>
    </sheetView>
  </sheetViews>
  <sheetFormatPr defaultRowHeight="13.25"/>
  <cols>
    <col min="1" max="1" width="23.2265625" style="194" customWidth="1"/>
    <col min="2" max="2" width="5.26953125" style="194" customWidth="1"/>
    <col min="3" max="4" width="6.26953125" style="194" customWidth="1"/>
    <col min="5" max="5" width="5.26953125" style="194" customWidth="1"/>
    <col min="6" max="6" width="6.26953125" style="194" customWidth="1"/>
    <col min="7" max="7" width="5.26953125" style="194" customWidth="1"/>
    <col min="8" max="8" width="6.26953125" style="194" customWidth="1"/>
    <col min="9" max="9" width="5.26953125" style="194" customWidth="1"/>
    <col min="10" max="10" width="6.26953125" style="194" customWidth="1"/>
    <col min="11" max="11" width="5.26953125" style="194" customWidth="1"/>
    <col min="12" max="12" width="6.26953125" style="194" customWidth="1"/>
    <col min="13" max="13" width="7.86328125" style="194" bestFit="1" customWidth="1"/>
    <col min="14" max="14" width="6.26953125" style="194" customWidth="1"/>
    <col min="15" max="15" width="5.26953125" style="194" customWidth="1"/>
    <col min="16" max="16" width="6.26953125" style="194" customWidth="1"/>
    <col min="17" max="17" width="14.7265625" style="194" customWidth="1"/>
    <col min="18" max="16384" width="8.7265625" style="194"/>
  </cols>
  <sheetData>
    <row r="1" spans="1:17" ht="19.5" customHeight="1">
      <c r="A1" s="247" t="s">
        <v>1068</v>
      </c>
      <c r="B1" s="247"/>
      <c r="C1" s="247"/>
      <c r="D1" s="247"/>
      <c r="E1" s="247"/>
      <c r="F1" s="247"/>
      <c r="G1" s="247"/>
      <c r="H1" s="247"/>
      <c r="I1" s="247"/>
      <c r="J1" s="247"/>
      <c r="K1" s="247"/>
      <c r="L1" s="247"/>
      <c r="M1" s="247"/>
      <c r="N1" s="247"/>
      <c r="O1" s="247"/>
      <c r="P1" s="247"/>
      <c r="Q1" s="247"/>
    </row>
    <row r="2" spans="1:17" ht="10" customHeight="1">
      <c r="A2" s="249"/>
      <c r="B2" s="251">
        <v>2023</v>
      </c>
      <c r="C2" s="252"/>
      <c r="D2" s="252"/>
      <c r="E2" s="253"/>
      <c r="F2" s="251">
        <v>2024</v>
      </c>
      <c r="G2" s="252"/>
      <c r="H2" s="252"/>
      <c r="I2" s="253"/>
      <c r="J2" s="251">
        <v>2025</v>
      </c>
      <c r="K2" s="252"/>
      <c r="L2" s="252"/>
      <c r="M2" s="253"/>
      <c r="N2" s="254" t="s">
        <v>1067</v>
      </c>
      <c r="O2" s="255"/>
      <c r="P2" s="255"/>
      <c r="Q2" s="195"/>
    </row>
    <row r="3" spans="1:17" ht="8.25" customHeight="1">
      <c r="A3" s="250"/>
      <c r="B3" s="235" t="s">
        <v>1066</v>
      </c>
      <c r="C3" s="235" t="s">
        <v>1065</v>
      </c>
      <c r="D3" s="235" t="s">
        <v>1064</v>
      </c>
      <c r="E3" s="235" t="s">
        <v>1063</v>
      </c>
      <c r="F3" s="235" t="s">
        <v>1066</v>
      </c>
      <c r="G3" s="235" t="s">
        <v>1065</v>
      </c>
      <c r="H3" s="235" t="s">
        <v>1064</v>
      </c>
      <c r="I3" s="235" t="s">
        <v>1063</v>
      </c>
      <c r="J3" s="235" t="s">
        <v>1066</v>
      </c>
      <c r="K3" s="235" t="s">
        <v>1065</v>
      </c>
      <c r="L3" s="235" t="s">
        <v>1064</v>
      </c>
      <c r="M3" s="235" t="s">
        <v>1063</v>
      </c>
      <c r="N3" s="234">
        <v>2023</v>
      </c>
      <c r="O3" s="234">
        <v>2024</v>
      </c>
      <c r="P3" s="233">
        <v>2025</v>
      </c>
      <c r="Q3" s="195"/>
    </row>
    <row r="4" spans="1:17" ht="19.5" customHeight="1">
      <c r="A4" s="246" t="s">
        <v>1062</v>
      </c>
      <c r="B4" s="246"/>
      <c r="C4" s="246"/>
      <c r="D4" s="246"/>
      <c r="E4" s="232">
        <v>998</v>
      </c>
      <c r="F4" s="229">
        <v>1027</v>
      </c>
      <c r="G4" s="229">
        <v>1024</v>
      </c>
      <c r="H4" s="229">
        <v>1228</v>
      </c>
      <c r="I4" s="229">
        <v>1005</v>
      </c>
      <c r="J4" s="229">
        <v>1018</v>
      </c>
      <c r="K4" s="229">
        <v>1031</v>
      </c>
      <c r="L4" s="229">
        <v>1237</v>
      </c>
      <c r="M4" s="231">
        <v>1010</v>
      </c>
      <c r="N4" s="230">
        <v>4178</v>
      </c>
      <c r="O4" s="229">
        <v>4285</v>
      </c>
      <c r="P4" s="229">
        <v>4296</v>
      </c>
      <c r="Q4" s="203"/>
    </row>
    <row r="5" spans="1:17" ht="9" customHeight="1">
      <c r="A5" s="247"/>
      <c r="B5" s="247"/>
      <c r="C5" s="247"/>
      <c r="D5" s="247"/>
      <c r="E5" s="222">
        <v>958</v>
      </c>
      <c r="F5" s="221">
        <v>987</v>
      </c>
      <c r="G5" s="221">
        <v>986</v>
      </c>
      <c r="H5" s="216">
        <v>1187</v>
      </c>
      <c r="I5" s="221">
        <v>965</v>
      </c>
      <c r="J5" s="221">
        <v>979</v>
      </c>
      <c r="K5" s="221">
        <v>993</v>
      </c>
      <c r="L5" s="216">
        <v>1195</v>
      </c>
      <c r="M5" s="220">
        <v>970</v>
      </c>
      <c r="N5" s="217">
        <v>4022</v>
      </c>
      <c r="O5" s="216">
        <v>4124</v>
      </c>
      <c r="P5" s="216">
        <v>4136</v>
      </c>
      <c r="Q5" s="195"/>
    </row>
    <row r="6" spans="1:17" ht="9" customHeight="1">
      <c r="A6" s="247"/>
      <c r="B6" s="247"/>
      <c r="C6" s="247"/>
      <c r="D6" s="247"/>
      <c r="E6" s="222">
        <v>36</v>
      </c>
      <c r="F6" s="221">
        <v>36</v>
      </c>
      <c r="G6" s="221">
        <v>34</v>
      </c>
      <c r="H6" s="221">
        <v>37</v>
      </c>
      <c r="I6" s="221">
        <v>36</v>
      </c>
      <c r="J6" s="221">
        <v>35</v>
      </c>
      <c r="K6" s="221">
        <v>34</v>
      </c>
      <c r="L6" s="221">
        <v>37</v>
      </c>
      <c r="M6" s="220">
        <v>36</v>
      </c>
      <c r="N6" s="223">
        <v>139</v>
      </c>
      <c r="O6" s="221">
        <v>143</v>
      </c>
      <c r="P6" s="221">
        <v>142</v>
      </c>
      <c r="Q6" s="195"/>
    </row>
    <row r="7" spans="1:17" ht="9" customHeight="1">
      <c r="A7" s="247"/>
      <c r="B7" s="247"/>
      <c r="C7" s="247"/>
      <c r="D7" s="247"/>
      <c r="E7" s="222">
        <v>4</v>
      </c>
      <c r="F7" s="221">
        <v>4</v>
      </c>
      <c r="G7" s="221">
        <v>4</v>
      </c>
      <c r="H7" s="221">
        <v>5</v>
      </c>
      <c r="I7" s="221">
        <v>5</v>
      </c>
      <c r="J7" s="221">
        <v>4</v>
      </c>
      <c r="K7" s="221">
        <v>4</v>
      </c>
      <c r="L7" s="221">
        <v>5</v>
      </c>
      <c r="M7" s="220">
        <v>4</v>
      </c>
      <c r="N7" s="223">
        <v>17</v>
      </c>
      <c r="O7" s="221">
        <v>18</v>
      </c>
      <c r="P7" s="221">
        <v>18</v>
      </c>
      <c r="Q7" s="195"/>
    </row>
    <row r="8" spans="1:17" ht="8.25" customHeight="1">
      <c r="A8" s="247"/>
      <c r="B8" s="247"/>
      <c r="C8" s="247"/>
      <c r="D8" s="247"/>
      <c r="E8" s="222">
        <v>2</v>
      </c>
      <c r="F8" s="221">
        <v>7</v>
      </c>
      <c r="G8" s="221">
        <v>10</v>
      </c>
      <c r="H8" s="221">
        <v>13</v>
      </c>
      <c r="I8" s="221">
        <v>10</v>
      </c>
      <c r="J8" s="221">
        <v>12</v>
      </c>
      <c r="K8" s="221">
        <v>12</v>
      </c>
      <c r="L8" s="221">
        <v>15</v>
      </c>
      <c r="M8" s="220">
        <v>11</v>
      </c>
      <c r="N8" s="223">
        <v>19</v>
      </c>
      <c r="O8" s="221">
        <v>40</v>
      </c>
      <c r="P8" s="221">
        <v>50</v>
      </c>
      <c r="Q8" s="195"/>
    </row>
    <row r="9" spans="1:17" ht="9" customHeight="1">
      <c r="A9" s="247"/>
      <c r="B9" s="247"/>
      <c r="C9" s="247"/>
      <c r="D9" s="247"/>
      <c r="E9" s="219">
        <v>1000</v>
      </c>
      <c r="F9" s="216">
        <v>1034</v>
      </c>
      <c r="G9" s="216">
        <v>1034</v>
      </c>
      <c r="H9" s="216">
        <v>1242</v>
      </c>
      <c r="I9" s="216">
        <v>1015</v>
      </c>
      <c r="J9" s="216">
        <v>1030</v>
      </c>
      <c r="K9" s="216">
        <v>1044</v>
      </c>
      <c r="L9" s="216">
        <v>1251</v>
      </c>
      <c r="M9" s="218">
        <v>1021</v>
      </c>
      <c r="N9" s="217">
        <v>4197</v>
      </c>
      <c r="O9" s="216">
        <v>4325</v>
      </c>
      <c r="P9" s="216">
        <v>4346</v>
      </c>
      <c r="Q9" s="195"/>
    </row>
    <row r="10" spans="1:17" ht="9" customHeight="1">
      <c r="A10" s="247"/>
      <c r="B10" s="247"/>
      <c r="C10" s="247"/>
      <c r="D10" s="247"/>
      <c r="E10" s="222">
        <v>52</v>
      </c>
      <c r="F10" s="221">
        <v>52</v>
      </c>
      <c r="G10" s="221">
        <v>69</v>
      </c>
      <c r="H10" s="221">
        <v>56</v>
      </c>
      <c r="I10" s="221">
        <v>48</v>
      </c>
      <c r="J10" s="221">
        <v>44</v>
      </c>
      <c r="K10" s="221">
        <v>69</v>
      </c>
      <c r="L10" s="221">
        <v>57</v>
      </c>
      <c r="M10" s="220">
        <v>49</v>
      </c>
      <c r="N10" s="223">
        <v>197</v>
      </c>
      <c r="O10" s="221">
        <v>226</v>
      </c>
      <c r="P10" s="221">
        <v>218</v>
      </c>
      <c r="Q10" s="195"/>
    </row>
    <row r="11" spans="1:17" ht="9" customHeight="1">
      <c r="A11" s="247"/>
      <c r="B11" s="247"/>
      <c r="C11" s="247"/>
      <c r="D11" s="247"/>
      <c r="E11" s="222">
        <v>16</v>
      </c>
      <c r="F11" s="221">
        <v>17</v>
      </c>
      <c r="G11" s="221">
        <v>25</v>
      </c>
      <c r="H11" s="221">
        <v>25</v>
      </c>
      <c r="I11" s="221">
        <v>17</v>
      </c>
      <c r="J11" s="221">
        <v>20</v>
      </c>
      <c r="K11" s="221">
        <v>29</v>
      </c>
      <c r="L11" s="221">
        <v>29</v>
      </c>
      <c r="M11" s="220">
        <v>20</v>
      </c>
      <c r="N11" s="223">
        <v>74</v>
      </c>
      <c r="O11" s="221">
        <v>86</v>
      </c>
      <c r="P11" s="221">
        <v>97</v>
      </c>
      <c r="Q11" s="195"/>
    </row>
    <row r="12" spans="1:17" ht="9" customHeight="1">
      <c r="A12" s="247"/>
      <c r="B12" s="247"/>
      <c r="C12" s="247"/>
      <c r="D12" s="247"/>
      <c r="E12" s="222">
        <v>11</v>
      </c>
      <c r="F12" s="221">
        <v>12</v>
      </c>
      <c r="G12" s="221">
        <v>17</v>
      </c>
      <c r="H12" s="221">
        <v>17</v>
      </c>
      <c r="I12" s="221">
        <v>12</v>
      </c>
      <c r="J12" s="221">
        <v>13</v>
      </c>
      <c r="K12" s="221">
        <v>20</v>
      </c>
      <c r="L12" s="221">
        <v>20</v>
      </c>
      <c r="M12" s="220">
        <v>14</v>
      </c>
      <c r="N12" s="223">
        <v>50</v>
      </c>
      <c r="O12" s="221">
        <v>59</v>
      </c>
      <c r="P12" s="221">
        <v>67</v>
      </c>
      <c r="Q12" s="195"/>
    </row>
    <row r="13" spans="1:17" ht="9" customHeight="1">
      <c r="A13" s="247"/>
      <c r="B13" s="247"/>
      <c r="C13" s="247"/>
      <c r="D13" s="247"/>
      <c r="E13" s="222">
        <v>4</v>
      </c>
      <c r="F13" s="221">
        <v>4</v>
      </c>
      <c r="G13" s="221">
        <v>7</v>
      </c>
      <c r="H13" s="221">
        <v>7</v>
      </c>
      <c r="I13" s="221">
        <v>5</v>
      </c>
      <c r="J13" s="221">
        <v>5</v>
      </c>
      <c r="K13" s="221">
        <v>7</v>
      </c>
      <c r="L13" s="221">
        <v>8</v>
      </c>
      <c r="M13" s="220">
        <v>5</v>
      </c>
      <c r="N13" s="223">
        <v>19</v>
      </c>
      <c r="O13" s="221">
        <v>22</v>
      </c>
      <c r="P13" s="221">
        <v>25</v>
      </c>
      <c r="Q13" s="195"/>
    </row>
    <row r="14" spans="1:17" ht="18" customHeight="1">
      <c r="A14" s="247"/>
      <c r="B14" s="247"/>
      <c r="C14" s="247"/>
      <c r="D14" s="247"/>
      <c r="E14" s="222">
        <v>1</v>
      </c>
      <c r="F14" s="221">
        <v>1</v>
      </c>
      <c r="G14" s="221">
        <v>1</v>
      </c>
      <c r="H14" s="221">
        <v>1</v>
      </c>
      <c r="I14" s="221">
        <v>1</v>
      </c>
      <c r="J14" s="221">
        <v>1</v>
      </c>
      <c r="K14" s="221">
        <v>2</v>
      </c>
      <c r="L14" s="221">
        <v>2</v>
      </c>
      <c r="M14" s="220">
        <v>1</v>
      </c>
      <c r="N14" s="223">
        <v>4</v>
      </c>
      <c r="O14" s="221">
        <v>5</v>
      </c>
      <c r="P14" s="221">
        <v>5</v>
      </c>
      <c r="Q14" s="203"/>
    </row>
    <row r="15" spans="1:17" ht="19.5" customHeight="1">
      <c r="A15" s="247"/>
      <c r="B15" s="247"/>
      <c r="C15" s="247"/>
      <c r="D15" s="247"/>
      <c r="E15" s="228">
        <v>912</v>
      </c>
      <c r="F15" s="227">
        <v>946</v>
      </c>
      <c r="G15" s="227">
        <v>930</v>
      </c>
      <c r="H15" s="224">
        <v>1148</v>
      </c>
      <c r="I15" s="227">
        <v>931</v>
      </c>
      <c r="J15" s="227">
        <v>951</v>
      </c>
      <c r="K15" s="227">
        <v>940</v>
      </c>
      <c r="L15" s="224">
        <v>1158</v>
      </c>
      <c r="M15" s="226">
        <v>937</v>
      </c>
      <c r="N15" s="225">
        <v>3861</v>
      </c>
      <c r="O15" s="224">
        <v>3956</v>
      </c>
      <c r="P15" s="224">
        <v>3985</v>
      </c>
      <c r="Q15" s="203"/>
    </row>
    <row r="16" spans="1:17" ht="9" customHeight="1">
      <c r="A16" s="247"/>
      <c r="B16" s="247"/>
      <c r="C16" s="247"/>
      <c r="D16" s="247"/>
      <c r="E16" s="222">
        <v>325</v>
      </c>
      <c r="F16" s="221">
        <v>372</v>
      </c>
      <c r="G16" s="221">
        <v>333</v>
      </c>
      <c r="H16" s="221">
        <v>470</v>
      </c>
      <c r="I16" s="221">
        <v>336</v>
      </c>
      <c r="J16" s="221">
        <v>375</v>
      </c>
      <c r="K16" s="221">
        <v>337</v>
      </c>
      <c r="L16" s="221">
        <v>474</v>
      </c>
      <c r="M16" s="220">
        <v>337</v>
      </c>
      <c r="N16" s="217">
        <v>1455</v>
      </c>
      <c r="O16" s="216">
        <v>1511</v>
      </c>
      <c r="P16" s="216">
        <v>1522</v>
      </c>
      <c r="Q16" s="195"/>
    </row>
    <row r="17" spans="1:17" ht="9" customHeight="1">
      <c r="A17" s="247"/>
      <c r="B17" s="247"/>
      <c r="C17" s="247"/>
      <c r="D17" s="247"/>
      <c r="E17" s="222">
        <v>331</v>
      </c>
      <c r="F17" s="221">
        <v>330</v>
      </c>
      <c r="G17" s="221">
        <v>337</v>
      </c>
      <c r="H17" s="221">
        <v>396</v>
      </c>
      <c r="I17" s="221">
        <v>334</v>
      </c>
      <c r="J17" s="221">
        <v>327</v>
      </c>
      <c r="K17" s="221">
        <v>336</v>
      </c>
      <c r="L17" s="221">
        <v>395</v>
      </c>
      <c r="M17" s="220">
        <v>333</v>
      </c>
      <c r="N17" s="217">
        <v>1375</v>
      </c>
      <c r="O17" s="216">
        <v>1396</v>
      </c>
      <c r="P17" s="216">
        <v>1391</v>
      </c>
      <c r="Q17" s="195"/>
    </row>
    <row r="18" spans="1:17" ht="9" customHeight="1">
      <c r="A18" s="247"/>
      <c r="B18" s="247"/>
      <c r="C18" s="247"/>
      <c r="D18" s="247"/>
      <c r="E18" s="222">
        <v>254</v>
      </c>
      <c r="F18" s="221">
        <v>243</v>
      </c>
      <c r="G18" s="221">
        <v>259</v>
      </c>
      <c r="H18" s="221">
        <v>280</v>
      </c>
      <c r="I18" s="221">
        <v>260</v>
      </c>
      <c r="J18" s="221">
        <v>247</v>
      </c>
      <c r="K18" s="221">
        <v>266</v>
      </c>
      <c r="L18" s="221">
        <v>287</v>
      </c>
      <c r="M18" s="220">
        <v>265</v>
      </c>
      <c r="N18" s="217">
        <v>1025</v>
      </c>
      <c r="O18" s="216">
        <v>1042</v>
      </c>
      <c r="P18" s="216">
        <v>1066</v>
      </c>
      <c r="Q18" s="195"/>
    </row>
    <row r="19" spans="1:17" ht="9" customHeight="1">
      <c r="A19" s="247"/>
      <c r="B19" s="247"/>
      <c r="C19" s="247"/>
      <c r="D19" s="247"/>
      <c r="E19" s="222">
        <v>2</v>
      </c>
      <c r="F19" s="221">
        <v>2</v>
      </c>
      <c r="G19" s="221">
        <v>2</v>
      </c>
      <c r="H19" s="221">
        <v>2</v>
      </c>
      <c r="I19" s="221">
        <v>2</v>
      </c>
      <c r="J19" s="221">
        <v>2</v>
      </c>
      <c r="K19" s="221">
        <v>2</v>
      </c>
      <c r="L19" s="221">
        <v>2</v>
      </c>
      <c r="M19" s="220">
        <v>2</v>
      </c>
      <c r="N19" s="223">
        <v>7</v>
      </c>
      <c r="O19" s="221">
        <v>7</v>
      </c>
      <c r="P19" s="221">
        <v>7</v>
      </c>
      <c r="Q19" s="195"/>
    </row>
    <row r="20" spans="1:17" ht="9" customHeight="1">
      <c r="A20" s="247"/>
      <c r="B20" s="247"/>
      <c r="C20" s="247"/>
      <c r="D20" s="247"/>
      <c r="E20" s="222">
        <v>36</v>
      </c>
      <c r="F20" s="221">
        <v>36</v>
      </c>
      <c r="G20" s="221">
        <v>35</v>
      </c>
      <c r="H20" s="221">
        <v>37</v>
      </c>
      <c r="I20" s="221">
        <v>36</v>
      </c>
      <c r="J20" s="221">
        <v>35</v>
      </c>
      <c r="K20" s="221">
        <v>34</v>
      </c>
      <c r="L20" s="221">
        <v>37</v>
      </c>
      <c r="M20" s="220">
        <v>36</v>
      </c>
      <c r="N20" s="223">
        <v>139</v>
      </c>
      <c r="O20" s="221">
        <v>143</v>
      </c>
      <c r="P20" s="221">
        <v>143</v>
      </c>
      <c r="Q20" s="195"/>
    </row>
    <row r="21" spans="1:17" ht="12" customHeight="1">
      <c r="A21" s="247"/>
      <c r="B21" s="247"/>
      <c r="C21" s="247"/>
      <c r="D21" s="247"/>
      <c r="E21" s="222">
        <v>948</v>
      </c>
      <c r="F21" s="221">
        <v>982</v>
      </c>
      <c r="G21" s="221">
        <v>965</v>
      </c>
      <c r="H21" s="216">
        <v>1185</v>
      </c>
      <c r="I21" s="221">
        <v>967</v>
      </c>
      <c r="J21" s="221">
        <v>986</v>
      </c>
      <c r="K21" s="221">
        <v>975</v>
      </c>
      <c r="L21" s="216">
        <v>1195</v>
      </c>
      <c r="M21" s="220">
        <v>972</v>
      </c>
      <c r="N21" s="217">
        <v>4000</v>
      </c>
      <c r="O21" s="216">
        <v>4099</v>
      </c>
      <c r="P21" s="216">
        <v>4128</v>
      </c>
      <c r="Q21" s="195"/>
    </row>
    <row r="22" spans="1:17" ht="22" customHeight="1">
      <c r="A22" s="247"/>
      <c r="B22" s="247"/>
      <c r="C22" s="247"/>
      <c r="D22" s="247"/>
      <c r="E22" s="219">
        <v>2316</v>
      </c>
      <c r="F22" s="216">
        <v>2621</v>
      </c>
      <c r="G22" s="216">
        <v>2352</v>
      </c>
      <c r="H22" s="216">
        <v>3317</v>
      </c>
      <c r="I22" s="216">
        <v>2368</v>
      </c>
      <c r="J22" s="216">
        <v>2621</v>
      </c>
      <c r="K22" s="216">
        <v>2355</v>
      </c>
      <c r="L22" s="216">
        <v>3315</v>
      </c>
      <c r="M22" s="218">
        <v>2356</v>
      </c>
      <c r="N22" s="217">
        <v>10357</v>
      </c>
      <c r="O22" s="216">
        <v>10659</v>
      </c>
      <c r="P22" s="216">
        <v>10647</v>
      </c>
      <c r="Q22" s="203"/>
    </row>
    <row r="23" spans="1:17" ht="20.25" customHeight="1">
      <c r="A23" s="247"/>
      <c r="B23" s="247"/>
      <c r="C23" s="247"/>
      <c r="D23" s="247"/>
      <c r="E23" s="215">
        <v>131.4</v>
      </c>
      <c r="F23" s="212">
        <v>138.6</v>
      </c>
      <c r="G23" s="212">
        <v>148.9</v>
      </c>
      <c r="H23" s="212">
        <v>135.1</v>
      </c>
      <c r="I23" s="212">
        <v>140.69999999999999</v>
      </c>
      <c r="J23" s="212">
        <v>141.4</v>
      </c>
      <c r="K23" s="212">
        <v>146.4</v>
      </c>
      <c r="L23" s="212">
        <v>123.1</v>
      </c>
      <c r="M23" s="214">
        <v>127.3</v>
      </c>
      <c r="N23" s="213">
        <v>131.4</v>
      </c>
      <c r="O23" s="212">
        <v>140.69999999999999</v>
      </c>
      <c r="P23" s="212">
        <v>127.3</v>
      </c>
      <c r="Q23" s="203"/>
    </row>
    <row r="24" spans="1:17" ht="9" customHeight="1">
      <c r="A24" s="247"/>
      <c r="B24" s="247"/>
      <c r="C24" s="247"/>
      <c r="D24" s="247"/>
      <c r="E24" s="211">
        <v>6.3</v>
      </c>
      <c r="F24" s="208">
        <v>4.5999999999999996</v>
      </c>
      <c r="G24" s="208">
        <v>4.3</v>
      </c>
      <c r="H24" s="208">
        <v>2.2000000000000002</v>
      </c>
      <c r="I24" s="208">
        <v>2.9</v>
      </c>
      <c r="J24" s="208">
        <v>1.7</v>
      </c>
      <c r="K24" s="208">
        <v>2</v>
      </c>
      <c r="L24" s="208">
        <v>0.3</v>
      </c>
      <c r="M24" s="210">
        <v>1.2</v>
      </c>
      <c r="N24" s="209">
        <v>6.3</v>
      </c>
      <c r="O24" s="208">
        <v>2.9</v>
      </c>
      <c r="P24" s="208">
        <v>1.2</v>
      </c>
      <c r="Q24" s="195"/>
    </row>
    <row r="25" spans="1:17" ht="22" customHeight="1">
      <c r="A25" s="247"/>
      <c r="B25" s="247"/>
      <c r="C25" s="247"/>
      <c r="D25" s="247"/>
      <c r="E25" s="211">
        <v>16.100000000000001</v>
      </c>
      <c r="F25" s="208">
        <v>16</v>
      </c>
      <c r="G25" s="208">
        <v>15.9</v>
      </c>
      <c r="H25" s="208">
        <v>15.8</v>
      </c>
      <c r="I25" s="208">
        <v>16</v>
      </c>
      <c r="J25" s="208">
        <v>15.9</v>
      </c>
      <c r="K25" s="208">
        <v>15.7</v>
      </c>
      <c r="L25" s="208">
        <v>15.7</v>
      </c>
      <c r="M25" s="210">
        <v>15.9</v>
      </c>
      <c r="N25" s="209">
        <v>16.100000000000001</v>
      </c>
      <c r="O25" s="208">
        <v>16</v>
      </c>
      <c r="P25" s="208">
        <v>15.9</v>
      </c>
      <c r="Q25" s="203"/>
    </row>
    <row r="26" spans="1:17" ht="22" customHeight="1">
      <c r="A26" s="247"/>
      <c r="B26" s="247"/>
      <c r="C26" s="247"/>
      <c r="D26" s="247"/>
      <c r="E26" s="207">
        <v>2.5099999999999998</v>
      </c>
      <c r="F26" s="204">
        <v>2.4900000000000002</v>
      </c>
      <c r="G26" s="204">
        <v>2.4700000000000002</v>
      </c>
      <c r="H26" s="204">
        <v>2.46</v>
      </c>
      <c r="I26" s="204">
        <v>2.42</v>
      </c>
      <c r="J26" s="204">
        <v>2.4300000000000002</v>
      </c>
      <c r="K26" s="204">
        <v>2.42</v>
      </c>
      <c r="L26" s="204">
        <v>2.42</v>
      </c>
      <c r="M26" s="206">
        <v>2.38</v>
      </c>
      <c r="N26" s="205">
        <v>2.52</v>
      </c>
      <c r="O26" s="204">
        <v>2.46</v>
      </c>
      <c r="P26" s="204">
        <v>2.41</v>
      </c>
      <c r="Q26" s="203"/>
    </row>
    <row r="27" spans="1:17" ht="9" customHeight="1">
      <c r="A27" s="247"/>
      <c r="B27" s="247"/>
      <c r="C27" s="247"/>
      <c r="D27" s="247"/>
      <c r="E27" s="202">
        <v>3.19</v>
      </c>
      <c r="F27" s="199">
        <v>2.84</v>
      </c>
      <c r="G27" s="199">
        <v>2.06</v>
      </c>
      <c r="H27" s="199">
        <v>2.4500000000000002</v>
      </c>
      <c r="I27" s="199">
        <v>3.12</v>
      </c>
      <c r="J27" s="199">
        <v>3.4</v>
      </c>
      <c r="K27" s="199">
        <v>2.82</v>
      </c>
      <c r="L27" s="199">
        <v>3.05</v>
      </c>
      <c r="M27" s="201">
        <v>3.48</v>
      </c>
      <c r="N27" s="200">
        <v>3.36</v>
      </c>
      <c r="O27" s="199">
        <v>2.6</v>
      </c>
      <c r="P27" s="199">
        <v>3.17</v>
      </c>
      <c r="Q27" s="195"/>
    </row>
    <row r="28" spans="1:17" ht="9" customHeight="1">
      <c r="A28" s="247"/>
      <c r="B28" s="247"/>
      <c r="C28" s="247"/>
      <c r="D28" s="247"/>
      <c r="E28" s="202">
        <v>20.84</v>
      </c>
      <c r="F28" s="199">
        <v>16.72</v>
      </c>
      <c r="G28" s="199">
        <v>16.68</v>
      </c>
      <c r="H28" s="199">
        <v>16.440000000000001</v>
      </c>
      <c r="I28" s="199">
        <v>16.53</v>
      </c>
      <c r="J28" s="199">
        <v>16.77</v>
      </c>
      <c r="K28" s="199">
        <v>17.02</v>
      </c>
      <c r="L28" s="199">
        <v>16.079999999999998</v>
      </c>
      <c r="M28" s="201">
        <v>15.64</v>
      </c>
      <c r="N28" s="200">
        <v>19.32</v>
      </c>
      <c r="O28" s="199">
        <v>16.59</v>
      </c>
      <c r="P28" s="199">
        <v>16.350000000000001</v>
      </c>
      <c r="Q28" s="195"/>
    </row>
    <row r="29" spans="1:17" ht="13" customHeight="1">
      <c r="A29" s="247"/>
      <c r="B29" s="247"/>
      <c r="C29" s="247"/>
      <c r="D29" s="247"/>
      <c r="E29" s="202">
        <v>21.03</v>
      </c>
      <c r="F29" s="199">
        <v>20.41</v>
      </c>
      <c r="G29" s="199">
        <v>20.43</v>
      </c>
      <c r="H29" s="199">
        <v>21.18</v>
      </c>
      <c r="I29" s="199">
        <v>22.26</v>
      </c>
      <c r="J29" s="199">
        <v>22.21</v>
      </c>
      <c r="K29" s="199">
        <v>21.24</v>
      </c>
      <c r="L29" s="199">
        <v>21.05</v>
      </c>
      <c r="M29" s="201">
        <v>20.78</v>
      </c>
      <c r="N29" s="200">
        <v>21.47</v>
      </c>
      <c r="O29" s="199">
        <v>21.1</v>
      </c>
      <c r="P29" s="199">
        <v>21.37</v>
      </c>
      <c r="Q29" s="203"/>
    </row>
    <row r="30" spans="1:17" ht="14" customHeight="1">
      <c r="A30" s="247"/>
      <c r="B30" s="247"/>
      <c r="C30" s="247"/>
      <c r="D30" s="247"/>
      <c r="E30" s="202">
        <v>16.02</v>
      </c>
      <c r="F30" s="199">
        <v>15.64</v>
      </c>
      <c r="G30" s="199">
        <v>15.92</v>
      </c>
      <c r="H30" s="199">
        <v>15.97</v>
      </c>
      <c r="I30" s="199">
        <v>15.94</v>
      </c>
      <c r="J30" s="199">
        <v>15.8</v>
      </c>
      <c r="K30" s="199">
        <v>16.3</v>
      </c>
      <c r="L30" s="199">
        <v>16.41</v>
      </c>
      <c r="M30" s="201">
        <v>16.39</v>
      </c>
      <c r="N30" s="200">
        <v>15.98</v>
      </c>
      <c r="O30" s="199">
        <v>15.87</v>
      </c>
      <c r="P30" s="199">
        <v>16.23</v>
      </c>
      <c r="Q30" s="203"/>
    </row>
    <row r="31" spans="1:17" ht="8.25" customHeight="1">
      <c r="A31" s="247"/>
      <c r="B31" s="247"/>
      <c r="C31" s="247"/>
      <c r="D31" s="247"/>
      <c r="E31" s="202">
        <v>12.63</v>
      </c>
      <c r="F31" s="199">
        <v>12.39</v>
      </c>
      <c r="G31" s="199">
        <v>12.22</v>
      </c>
      <c r="H31" s="199">
        <v>13.16</v>
      </c>
      <c r="I31" s="199">
        <v>12.71</v>
      </c>
      <c r="J31" s="199">
        <v>12.54</v>
      </c>
      <c r="K31" s="199">
        <v>12.59</v>
      </c>
      <c r="L31" s="199">
        <v>13.63</v>
      </c>
      <c r="M31" s="201">
        <v>13.07</v>
      </c>
      <c r="N31" s="200">
        <v>12.74</v>
      </c>
      <c r="O31" s="199">
        <v>12.64</v>
      </c>
      <c r="P31" s="199">
        <v>12.99</v>
      </c>
      <c r="Q31" s="195"/>
    </row>
    <row r="32" spans="1:17" ht="14" customHeight="1">
      <c r="A32" s="247"/>
      <c r="B32" s="247"/>
      <c r="C32" s="247"/>
      <c r="D32" s="247"/>
      <c r="E32" s="202">
        <v>7.83</v>
      </c>
      <c r="F32" s="199">
        <v>7.94</v>
      </c>
      <c r="G32" s="199">
        <v>7.7</v>
      </c>
      <c r="H32" s="199">
        <v>8.4</v>
      </c>
      <c r="I32" s="199">
        <v>7.91</v>
      </c>
      <c r="J32" s="199">
        <v>8.1</v>
      </c>
      <c r="K32" s="199">
        <v>7.78</v>
      </c>
      <c r="L32" s="199">
        <v>8.5500000000000007</v>
      </c>
      <c r="M32" s="201">
        <v>8.0299999999999994</v>
      </c>
      <c r="N32" s="200">
        <v>8.0500000000000007</v>
      </c>
      <c r="O32" s="199">
        <v>8</v>
      </c>
      <c r="P32" s="199">
        <v>8.1199999999999992</v>
      </c>
      <c r="Q32" s="203"/>
    </row>
    <row r="33" spans="1:20" ht="13" customHeight="1">
      <c r="A33" s="247"/>
      <c r="B33" s="247"/>
      <c r="C33" s="247"/>
      <c r="D33" s="247"/>
      <c r="E33" s="202">
        <v>33.85</v>
      </c>
      <c r="F33" s="199">
        <v>32.99</v>
      </c>
      <c r="G33" s="199">
        <v>55.77</v>
      </c>
      <c r="H33" s="199">
        <v>32.82</v>
      </c>
      <c r="I33" s="199">
        <v>28.23</v>
      </c>
      <c r="J33" s="199">
        <v>28.42</v>
      </c>
      <c r="K33" s="199">
        <v>24.63</v>
      </c>
      <c r="L33" s="199">
        <v>34.25</v>
      </c>
      <c r="M33" s="201">
        <v>27.21</v>
      </c>
      <c r="N33" s="237">
        <v>77</v>
      </c>
      <c r="O33" s="238">
        <v>37.450000000000003</v>
      </c>
      <c r="P33" s="238">
        <v>28.63</v>
      </c>
      <c r="Q33" s="203"/>
    </row>
    <row r="34" spans="1:20" ht="9" customHeight="1">
      <c r="A34" s="247"/>
      <c r="B34" s="247"/>
      <c r="C34" s="247"/>
      <c r="D34" s="247"/>
      <c r="E34" s="202">
        <v>50.54</v>
      </c>
      <c r="F34" s="199">
        <v>45.36</v>
      </c>
      <c r="G34" s="199">
        <v>23.88</v>
      </c>
      <c r="H34" s="199">
        <v>45.6</v>
      </c>
      <c r="I34" s="199">
        <v>49.08</v>
      </c>
      <c r="J34" s="199">
        <v>49.65</v>
      </c>
      <c r="K34" s="199">
        <v>26.56</v>
      </c>
      <c r="L34" s="199">
        <v>47.34</v>
      </c>
      <c r="M34" s="201">
        <v>49.76</v>
      </c>
      <c r="N34" s="237">
        <v>60.17</v>
      </c>
      <c r="O34" s="238">
        <v>40.98</v>
      </c>
      <c r="P34" s="238">
        <v>43.33</v>
      </c>
      <c r="Q34" s="195"/>
    </row>
    <row r="35" spans="1:20" ht="9" customHeight="1">
      <c r="A35" s="247"/>
      <c r="B35" s="247"/>
      <c r="C35" s="247"/>
      <c r="D35" s="247"/>
      <c r="E35" s="202">
        <v>39.840000000000003</v>
      </c>
      <c r="F35" s="199">
        <v>51.37</v>
      </c>
      <c r="G35" s="199">
        <v>34.979999999999997</v>
      </c>
      <c r="H35" s="199">
        <v>73.81</v>
      </c>
      <c r="I35" s="199">
        <v>57.22</v>
      </c>
      <c r="J35" s="199">
        <v>66.010000000000005</v>
      </c>
      <c r="K35" s="199">
        <v>39.56</v>
      </c>
      <c r="L35" s="199">
        <v>70.77</v>
      </c>
      <c r="M35" s="201">
        <v>47.72</v>
      </c>
      <c r="N35" s="237">
        <v>41.36</v>
      </c>
      <c r="O35" s="238">
        <v>54.34</v>
      </c>
      <c r="P35" s="238">
        <v>56.01</v>
      </c>
      <c r="Q35" s="195"/>
    </row>
    <row r="36" spans="1:20" ht="9" customHeight="1">
      <c r="A36" s="247"/>
      <c r="B36" s="247"/>
      <c r="C36" s="247"/>
      <c r="D36" s="247"/>
      <c r="E36" s="202">
        <v>36.35</v>
      </c>
      <c r="F36" s="199">
        <v>46.59</v>
      </c>
      <c r="G36" s="199">
        <v>31.27</v>
      </c>
      <c r="H36" s="199">
        <v>59.36</v>
      </c>
      <c r="I36" s="199">
        <v>38.520000000000003</v>
      </c>
      <c r="J36" s="199">
        <v>51</v>
      </c>
      <c r="K36" s="199">
        <v>36.880000000000003</v>
      </c>
      <c r="L36" s="199">
        <v>60.01</v>
      </c>
      <c r="M36" s="201">
        <v>38.770000000000003</v>
      </c>
      <c r="N36" s="237">
        <v>37.96</v>
      </c>
      <c r="O36" s="238">
        <v>43.94</v>
      </c>
      <c r="P36" s="238">
        <v>46.67</v>
      </c>
      <c r="Q36" s="195"/>
    </row>
    <row r="37" spans="1:20" ht="9" customHeight="1">
      <c r="A37" s="247"/>
      <c r="B37" s="247"/>
      <c r="C37" s="247"/>
      <c r="D37" s="247"/>
      <c r="E37" s="202">
        <v>42.17</v>
      </c>
      <c r="F37" s="199">
        <v>38.04</v>
      </c>
      <c r="G37" s="199">
        <v>35.03</v>
      </c>
      <c r="H37" s="199">
        <v>42.83</v>
      </c>
      <c r="I37" s="199">
        <v>39.36</v>
      </c>
      <c r="J37" s="199">
        <v>44.33</v>
      </c>
      <c r="K37" s="199">
        <v>39.47</v>
      </c>
      <c r="L37" s="199">
        <v>47.57</v>
      </c>
      <c r="M37" s="201">
        <v>42.09</v>
      </c>
      <c r="N37" s="237">
        <v>39.340000000000003</v>
      </c>
      <c r="O37" s="238">
        <v>38.81</v>
      </c>
      <c r="P37" s="238">
        <v>43.37</v>
      </c>
      <c r="Q37" s="195"/>
    </row>
    <row r="38" spans="1:20" ht="8.25" customHeight="1">
      <c r="A38" s="247"/>
      <c r="B38" s="247"/>
      <c r="C38" s="247"/>
      <c r="D38" s="247"/>
      <c r="E38" s="202">
        <v>33.58</v>
      </c>
      <c r="F38" s="199">
        <v>35.21</v>
      </c>
      <c r="G38" s="199">
        <v>32.11</v>
      </c>
      <c r="H38" s="199">
        <v>40.200000000000003</v>
      </c>
      <c r="I38" s="199">
        <v>35.83</v>
      </c>
      <c r="J38" s="199">
        <v>42.53</v>
      </c>
      <c r="K38" s="199">
        <v>38.479999999999997</v>
      </c>
      <c r="L38" s="199">
        <v>45.79</v>
      </c>
      <c r="M38" s="201">
        <v>39.56</v>
      </c>
      <c r="N38" s="237">
        <v>34.42</v>
      </c>
      <c r="O38" s="238">
        <v>35.840000000000003</v>
      </c>
      <c r="P38" s="238">
        <v>41.59</v>
      </c>
      <c r="Q38" s="195"/>
    </row>
    <row r="39" spans="1:20" ht="9" customHeight="1">
      <c r="A39" s="247"/>
      <c r="B39" s="247"/>
      <c r="C39" s="247"/>
      <c r="D39" s="247"/>
      <c r="E39" s="202">
        <v>28.5</v>
      </c>
      <c r="F39" s="199">
        <v>35.76</v>
      </c>
      <c r="G39" s="199">
        <v>35.1</v>
      </c>
      <c r="H39" s="199">
        <v>45.51</v>
      </c>
      <c r="I39" s="199">
        <v>38.54</v>
      </c>
      <c r="J39" s="199">
        <v>39.74</v>
      </c>
      <c r="K39" s="199">
        <v>40.39</v>
      </c>
      <c r="L39" s="199">
        <v>51.38</v>
      </c>
      <c r="M39" s="201">
        <v>41.26</v>
      </c>
      <c r="N39" s="237">
        <v>34.74</v>
      </c>
      <c r="O39" s="238">
        <v>38.729999999999997</v>
      </c>
      <c r="P39" s="238">
        <v>43.19</v>
      </c>
      <c r="Q39" s="195"/>
    </row>
    <row r="40" spans="1:20" ht="9" customHeight="1">
      <c r="A40" s="247"/>
      <c r="B40" s="247"/>
      <c r="C40" s="247"/>
      <c r="D40" s="247"/>
      <c r="E40" s="202">
        <v>30.4</v>
      </c>
      <c r="F40" s="199">
        <v>30.28</v>
      </c>
      <c r="G40" s="199">
        <v>29.87</v>
      </c>
      <c r="H40" s="199">
        <v>34.67</v>
      </c>
      <c r="I40" s="199">
        <v>32.57</v>
      </c>
      <c r="J40" s="199">
        <v>35.369999999999997</v>
      </c>
      <c r="K40" s="199">
        <v>32.130000000000003</v>
      </c>
      <c r="L40" s="199">
        <v>37.58</v>
      </c>
      <c r="M40" s="201">
        <v>34.04</v>
      </c>
      <c r="N40" s="237">
        <v>32.26</v>
      </c>
      <c r="O40" s="238">
        <v>31.85</v>
      </c>
      <c r="P40" s="238">
        <v>34.78</v>
      </c>
      <c r="Q40" s="195"/>
    </row>
    <row r="41" spans="1:20" ht="9" customHeight="1">
      <c r="A41" s="247"/>
      <c r="B41" s="247"/>
      <c r="C41" s="247"/>
      <c r="D41" s="247"/>
      <c r="E41" s="202">
        <v>32.049999999999997</v>
      </c>
      <c r="F41" s="199">
        <v>32.880000000000003</v>
      </c>
      <c r="G41" s="199">
        <v>32.909999999999997</v>
      </c>
      <c r="H41" s="199">
        <v>36.47</v>
      </c>
      <c r="I41" s="199">
        <v>35.21</v>
      </c>
      <c r="J41" s="199">
        <v>35.450000000000003</v>
      </c>
      <c r="K41" s="199">
        <v>34.99</v>
      </c>
      <c r="L41" s="199">
        <v>38.869999999999997</v>
      </c>
      <c r="M41" s="201">
        <v>36.11</v>
      </c>
      <c r="N41" s="237">
        <v>33.049999999999997</v>
      </c>
      <c r="O41" s="238">
        <v>34.369999999999997</v>
      </c>
      <c r="P41" s="238">
        <v>36.36</v>
      </c>
      <c r="Q41" s="195"/>
    </row>
    <row r="42" spans="1:20" ht="9" customHeight="1">
      <c r="A42" s="247"/>
      <c r="B42" s="247"/>
      <c r="C42" s="247"/>
      <c r="D42" s="247"/>
      <c r="E42" s="202">
        <v>79.489999999999995</v>
      </c>
      <c r="F42" s="199">
        <v>113.9</v>
      </c>
      <c r="G42" s="199">
        <v>50.47</v>
      </c>
      <c r="H42" s="199">
        <v>64.44</v>
      </c>
      <c r="I42" s="199">
        <v>65.13</v>
      </c>
      <c r="J42" s="199">
        <v>67.97</v>
      </c>
      <c r="K42" s="199">
        <v>40.06</v>
      </c>
      <c r="L42" s="199">
        <v>57.55</v>
      </c>
      <c r="M42" s="201">
        <v>66.319999999999993</v>
      </c>
      <c r="N42" s="237">
        <v>81.61</v>
      </c>
      <c r="O42" s="238">
        <v>73.48</v>
      </c>
      <c r="P42" s="238">
        <v>57.97</v>
      </c>
      <c r="Q42" s="195"/>
    </row>
    <row r="43" spans="1:20" ht="9.5" customHeight="1">
      <c r="A43" s="248"/>
      <c r="B43" s="248"/>
      <c r="C43" s="248"/>
      <c r="D43" s="248"/>
      <c r="E43" s="198">
        <v>50.1</v>
      </c>
      <c r="F43" s="196">
        <v>39.39</v>
      </c>
      <c r="G43" s="196">
        <v>30.54</v>
      </c>
      <c r="H43" s="196">
        <v>42.46</v>
      </c>
      <c r="I43" s="196">
        <v>42.24</v>
      </c>
      <c r="J43" s="196">
        <v>41.44</v>
      </c>
      <c r="K43" s="196">
        <v>30.71</v>
      </c>
      <c r="L43" s="196">
        <v>42.95</v>
      </c>
      <c r="M43" s="197">
        <v>41.41</v>
      </c>
      <c r="N43" s="239">
        <v>59.46</v>
      </c>
      <c r="O43" s="240">
        <v>38.659999999999997</v>
      </c>
      <c r="P43" s="240">
        <v>39.130000000000003</v>
      </c>
      <c r="Q43" s="195"/>
      <c r="R43" s="242"/>
      <c r="S43" s="242"/>
      <c r="T43" s="242"/>
    </row>
    <row r="44" spans="1:20">
      <c r="A44" s="241"/>
      <c r="B44" s="241"/>
      <c r="C44" s="241"/>
      <c r="D44" s="241"/>
      <c r="E44" s="241"/>
      <c r="F44" s="241"/>
      <c r="G44" s="241"/>
      <c r="H44" s="241"/>
      <c r="I44" s="241"/>
      <c r="J44" s="241"/>
      <c r="K44" s="241"/>
      <c r="L44" s="241"/>
      <c r="M44" s="241"/>
      <c r="N44" s="243">
        <v>2023</v>
      </c>
      <c r="O44" s="243">
        <v>2024</v>
      </c>
      <c r="P44" s="243">
        <v>2025</v>
      </c>
      <c r="Q44" s="241"/>
    </row>
    <row r="45" spans="1:20">
      <c r="M45" s="194" t="s">
        <v>1073</v>
      </c>
      <c r="N45" s="244">
        <f>AVERAGE(N33:N43)</f>
        <v>48.306363636363649</v>
      </c>
      <c r="O45" s="244">
        <f t="shared" ref="O45:P45" si="0">AVERAGE(O33:O43)</f>
        <v>42.586363636363643</v>
      </c>
      <c r="P45" s="244">
        <f t="shared" si="0"/>
        <v>42.820909090909097</v>
      </c>
    </row>
    <row r="46" spans="1:20">
      <c r="M46" s="194" t="s">
        <v>1075</v>
      </c>
      <c r="N46" s="194">
        <f>N45*About!$A$69</f>
        <v>36.39901035348398</v>
      </c>
      <c r="O46" s="194">
        <f>O45*About!$A$69</f>
        <v>32.088970773829097</v>
      </c>
      <c r="P46" s="194">
        <f>P45*About!$A$69</f>
        <v>32.265701576682083</v>
      </c>
    </row>
  </sheetData>
  <mergeCells count="7">
    <mergeCell ref="A4:D43"/>
    <mergeCell ref="A1:Q1"/>
    <mergeCell ref="A2:A3"/>
    <mergeCell ref="B2:E2"/>
    <mergeCell ref="F2:I2"/>
    <mergeCell ref="J2:M2"/>
    <mergeCell ref="N2:P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0625" defaultRowHeight="15" customHeight="1"/>
  <cols>
    <col min="1" max="1" width="9.86328125" style="92" customWidth="1"/>
    <col min="2" max="2" width="42.7265625" style="92" customWidth="1"/>
    <col min="3" max="35" width="8.7265625" style="92" customWidth="1"/>
    <col min="36" max="16384" width="14.406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69" t="s">
        <v>677</v>
      </c>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c r="AB146" s="270"/>
      <c r="AC146" s="270"/>
      <c r="AD146" s="270"/>
      <c r="AE146" s="270"/>
      <c r="AF146" s="270"/>
      <c r="AG146" s="270"/>
      <c r="AH146" s="270"/>
      <c r="AI146" s="270"/>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0625" defaultRowHeight="15" customHeight="1"/>
  <cols>
    <col min="1" max="1" width="27.54296875" style="92" customWidth="1"/>
    <col min="2" max="2" width="16.7265625" style="92" customWidth="1"/>
    <col min="3" max="3" width="21.86328125" style="92" customWidth="1"/>
    <col min="4" max="4" width="15" style="92" customWidth="1"/>
    <col min="5" max="5" width="14.40625" style="92"/>
    <col min="6" max="52" width="8.7265625" style="92" customWidth="1"/>
    <col min="53" max="53" width="9.86328125" style="92" customWidth="1"/>
    <col min="54" max="54" width="15.54296875" style="92" customWidth="1"/>
    <col min="55" max="16384" width="14.40625" style="92"/>
  </cols>
  <sheetData>
    <row r="2" spans="1:5" ht="14.75">
      <c r="A2" s="112" t="s">
        <v>654</v>
      </c>
      <c r="B2" s="91" t="s">
        <v>655</v>
      </c>
      <c r="C2" s="91" t="s">
        <v>656</v>
      </c>
      <c r="D2" s="91" t="s">
        <v>657</v>
      </c>
      <c r="E2" s="91" t="s">
        <v>658</v>
      </c>
    </row>
    <row r="3" spans="1:5" ht="14.7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ht="14.7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ht="14.75">
      <c r="A5" s="111" t="s">
        <v>538</v>
      </c>
      <c r="B5" s="91">
        <f>IF(SUMIFS('EIA SEDS data'!$AE$20:$AE$119,'EIA SEDS data'!$B$20:$B$119,A5,'EIA SEDS data'!$A$20:$A$119,"exports")&gt;0, 1, 0)</f>
        <v>1</v>
      </c>
      <c r="C5" s="91">
        <f>SUMIFS('Cross border connections'!$R$4:$R$53,'Cross border connections'!$P$4:$P$53,Calculations!A5)</f>
        <v>0</v>
      </c>
      <c r="D5" s="91">
        <f t="shared" si="0"/>
        <v>0</v>
      </c>
      <c r="E5" s="91">
        <f t="shared" si="1"/>
        <v>0</v>
      </c>
    </row>
    <row r="6" spans="1:5" ht="14.7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ht="14.7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ht="14.7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ht="14.75">
      <c r="A9" s="111" t="s">
        <v>541</v>
      </c>
      <c r="B9" s="91">
        <f>IF(SUMIFS('EIA SEDS data'!$AE$20:$AE$119,'EIA SEDS data'!$B$20:$B$119,A9,'EIA SEDS data'!$A$20:$A$119,"exports")&gt;0, 1, 0)</f>
        <v>1</v>
      </c>
      <c r="C9" s="91">
        <f>SUMIFS('Cross border connections'!$R$4:$R$53,'Cross border connections'!$P$4:$P$53,Calculations!A9)</f>
        <v>0</v>
      </c>
      <c r="D9" s="91">
        <f t="shared" si="0"/>
        <v>0</v>
      </c>
      <c r="E9" s="91">
        <f t="shared" si="1"/>
        <v>0</v>
      </c>
    </row>
    <row r="10" spans="1:5" ht="14.7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ht="14.7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ht="14.7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ht="14.7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ht="14.7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ht="14.75">
      <c r="A15" s="111" t="s">
        <v>549</v>
      </c>
      <c r="B15" s="91">
        <f>IF(SUMIFS('EIA SEDS data'!$AE$20:$AE$119,'EIA SEDS data'!$B$20:$B$119,A15,'EIA SEDS data'!$A$20:$A$119,"exports")&gt;0, 1, 0)</f>
        <v>1</v>
      </c>
      <c r="C15" s="91">
        <f>SUMIFS('Cross border connections'!$R$4:$R$53,'Cross border connections'!$P$4:$P$53,Calculations!A15)</f>
        <v>5.1278582834324495E-2</v>
      </c>
      <c r="D15" s="91">
        <f t="shared" si="0"/>
        <v>5.1278582834324495E-2</v>
      </c>
      <c r="E15" s="91">
        <f t="shared" si="1"/>
        <v>1</v>
      </c>
    </row>
    <row r="16" spans="1:5" ht="14.7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ht="14.75">
      <c r="A17" s="111" t="s">
        <v>547</v>
      </c>
      <c r="B17" s="91">
        <f>IF(SUMIFS('EIA SEDS data'!$AE$20:$AE$119,'EIA SEDS data'!$B$20:$B$119,A17,'EIA SEDS data'!$A$20:$A$119,"exports")&gt;0, 1, 0)</f>
        <v>1</v>
      </c>
      <c r="C17" s="91">
        <f>SUMIFS('Cross border connections'!$R$4:$R$53,'Cross border connections'!$P$4:$P$53,Calculations!A17)</f>
        <v>0</v>
      </c>
      <c r="D17" s="91">
        <f t="shared" si="0"/>
        <v>0</v>
      </c>
      <c r="E17" s="91">
        <f t="shared" si="1"/>
        <v>0</v>
      </c>
    </row>
    <row r="18" spans="1:5" ht="14.75">
      <c r="A18" s="111" t="s">
        <v>548</v>
      </c>
      <c r="B18" s="91">
        <f>IF(SUMIFS('EIA SEDS data'!$AE$20:$AE$119,'EIA SEDS data'!$B$20:$B$119,A18,'EIA SEDS data'!$A$20:$A$119,"exports")&gt;0, 1, 0)</f>
        <v>0</v>
      </c>
      <c r="C18" s="91">
        <f>SUMIFS('Cross border connections'!$R$4:$R$53,'Cross border connections'!$P$4:$P$53,Calculations!A18)</f>
        <v>0.37419911300059827</v>
      </c>
      <c r="D18" s="91">
        <f t="shared" si="0"/>
        <v>0</v>
      </c>
      <c r="E18" s="91">
        <f t="shared" si="1"/>
        <v>0</v>
      </c>
    </row>
    <row r="19" spans="1:5" ht="14.75">
      <c r="A19" s="111" t="s">
        <v>550</v>
      </c>
      <c r="B19" s="91">
        <f>IF(SUMIFS('EIA SEDS data'!$AE$20:$AE$119,'EIA SEDS data'!$B$20:$B$119,A19,'EIA SEDS data'!$A$20:$A$119,"exports")&gt;0, 1, 0)</f>
        <v>1</v>
      </c>
      <c r="C19" s="91">
        <f>SUMIFS('Cross border connections'!$R$4:$R$53,'Cross border connections'!$P$4:$P$53,Calculations!A19)</f>
        <v>0</v>
      </c>
      <c r="D19" s="91">
        <f t="shared" si="0"/>
        <v>0</v>
      </c>
      <c r="E19" s="91">
        <f t="shared" si="1"/>
        <v>0</v>
      </c>
    </row>
    <row r="20" spans="1:5" ht="14.75">
      <c r="A20" s="111" t="s">
        <v>551</v>
      </c>
      <c r="B20" s="91">
        <f>IF(SUMIFS('EIA SEDS data'!$AE$20:$AE$119,'EIA SEDS data'!$B$20:$B$119,A20,'EIA SEDS data'!$A$20:$A$119,"exports")&gt;0, 1, 0)</f>
        <v>0</v>
      </c>
      <c r="C20" s="91">
        <f>SUMIFS('Cross border connections'!$R$4:$R$53,'Cross border connections'!$P$4:$P$53,Calculations!A20)</f>
        <v>0.18312339681794215</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v>
      </c>
      <c r="D25" s="91">
        <f t="shared" si="0"/>
        <v>0</v>
      </c>
      <c r="E25" s="91">
        <f t="shared" si="1"/>
        <v>0</v>
      </c>
    </row>
    <row r="26" spans="1:5" ht="15.75" customHeight="1">
      <c r="A26" s="111" t="s">
        <v>557</v>
      </c>
      <c r="B26" s="91">
        <f>IF(SUMIFS('EIA SEDS data'!$AE$20:$AE$119,'EIA SEDS data'!$B$20:$B$119,A26,'EIA SEDS data'!$A$20:$A$119,"exports")&gt;0, 1, 0)</f>
        <v>0</v>
      </c>
      <c r="C26" s="91">
        <f>SUMIFS('Cross border connections'!$R$4:$R$53,'Cross border connections'!$P$4:$P$53,Calculations!A26)</f>
        <v>0</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0.2709260002404425</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v>
      </c>
      <c r="D29" s="91">
        <f t="shared" si="0"/>
        <v>0</v>
      </c>
      <c r="E29" s="91">
        <f t="shared" si="1"/>
        <v>0</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v>
      </c>
      <c r="D31" s="91">
        <f t="shared" si="0"/>
        <v>0</v>
      </c>
      <c r="E31" s="91">
        <f t="shared" si="1"/>
        <v>0</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v>
      </c>
      <c r="D41" s="91">
        <f t="shared" si="0"/>
        <v>0</v>
      </c>
      <c r="E41" s="91">
        <f t="shared" si="1"/>
        <v>0</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0</v>
      </c>
      <c r="D49" s="91">
        <f t="shared" si="0"/>
        <v>0</v>
      </c>
      <c r="E49" s="91">
        <f t="shared" si="1"/>
        <v>0</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0.12047290710669263</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1</v>
      </c>
      <c r="D54" s="95">
        <f>SUM(D3:D53)</f>
        <v>5.1278582834324495E-2</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0.49716218497591697</v>
      </c>
      <c r="C60" s="91">
        <f>SUMIFS('ReEDs Generation Data'!H$729:H$1448,'ReEDs Generation Data'!$E$729:$E$1448,Calculations!$A60)</f>
        <v>0.49366436738616842</v>
      </c>
      <c r="D60" s="91">
        <f>SUMIFS('ReEDs Generation Data'!I$729:I$1448,'ReEDs Generation Data'!$E$729:$E$1448,Calculations!$A60)</f>
        <v>0.49568648582196412</v>
      </c>
      <c r="E60" s="91">
        <f>SUMIFS('ReEDs Generation Data'!J$729:J$1448,'ReEDs Generation Data'!$E$729:$E$1448,Calculations!$A60)</f>
        <v>0.49768408544610371</v>
      </c>
      <c r="F60" s="91">
        <f>SUMIFS('ReEDs Generation Data'!K$729:K$1448,'ReEDs Generation Data'!$E$729:$E$1448,Calculations!$A60)</f>
        <v>0.50258408324241444</v>
      </c>
      <c r="G60" s="91">
        <f>SUMIFS('ReEDs Generation Data'!L$729:L$1448,'ReEDs Generation Data'!$E$729:$E$1448,Calculations!$A60)</f>
        <v>0.5075450087036113</v>
      </c>
      <c r="H60" s="91">
        <f>SUMIFS('ReEDs Generation Data'!M$729:M$1448,'ReEDs Generation Data'!$E$729:$E$1448,Calculations!$A60)</f>
        <v>0.50816874543944568</v>
      </c>
      <c r="I60" s="91">
        <f>SUMIFS('ReEDs Generation Data'!N$729:N$1448,'ReEDs Generation Data'!$E$729:$E$1448,Calculations!$A60)</f>
        <v>0.50879679770145658</v>
      </c>
      <c r="J60" s="91">
        <f>SUMIFS('ReEDs Generation Data'!O$729:O$1448,'ReEDs Generation Data'!$E$729:$E$1448,Calculations!$A60)</f>
        <v>0.49753285505682143</v>
      </c>
      <c r="K60" s="91">
        <f>SUMIFS('ReEDs Generation Data'!P$729:P$1448,'ReEDs Generation Data'!$E$729:$E$1448,Calculations!$A60)</f>
        <v>0.48668143477701126</v>
      </c>
      <c r="L60" s="91">
        <f>SUMIFS('ReEDs Generation Data'!Q$729:Q$1448,'ReEDs Generation Data'!$E$729:$E$1448,Calculations!$A60)</f>
        <v>0.49051132727853236</v>
      </c>
      <c r="M60" s="91">
        <f>SUMIFS('ReEDs Generation Data'!R$729:R$1448,'ReEDs Generation Data'!$E$729:$E$1448,Calculations!$A60)</f>
        <v>0.49437397330514343</v>
      </c>
    </row>
    <row r="61" spans="1:33" ht="15.75" customHeight="1">
      <c r="A61" s="111" t="s">
        <v>633</v>
      </c>
      <c r="B61" s="91">
        <f>SUMIFS('ReEDs Generation Data'!G$729:G$1448,'ReEDs Generation Data'!$E$729:$E$1448,Calculations!$A61)</f>
        <v>8.8963384559705996E-2</v>
      </c>
      <c r="C61" s="91">
        <f>SUMIFS('ReEDs Generation Data'!H$729:H$1448,'ReEDs Generation Data'!$E$729:$E$1448,Calculations!$A61)</f>
        <v>8.0569648823903814E-2</v>
      </c>
      <c r="D61" s="91">
        <f>SUMIFS('ReEDs Generation Data'!I$729:I$1448,'ReEDs Generation Data'!$E$729:$E$1448,Calculations!$A61)</f>
        <v>8.1463387841124363E-2</v>
      </c>
      <c r="E61" s="91">
        <f>SUMIFS('ReEDs Generation Data'!J$729:J$1448,'ReEDs Generation Data'!$E$729:$E$1448,Calculations!$A61)</f>
        <v>8.2346289996247643E-2</v>
      </c>
      <c r="F61" s="91">
        <f>SUMIFS('ReEDs Generation Data'!K$729:K$1448,'ReEDs Generation Data'!$E$729:$E$1448,Calculations!$A61)</f>
        <v>7.4808669956671847E-2</v>
      </c>
      <c r="G61" s="91">
        <f>SUMIFS('ReEDs Generation Data'!L$729:L$1448,'ReEDs Generation Data'!$E$729:$E$1448,Calculations!$A61)</f>
        <v>6.7177325469269744E-2</v>
      </c>
      <c r="H61" s="91">
        <f>SUMIFS('ReEDs Generation Data'!M$729:M$1448,'ReEDs Generation Data'!$E$729:$E$1448,Calculations!$A61)</f>
        <v>5.9884173975107105E-2</v>
      </c>
      <c r="I61" s="91">
        <f>SUMIFS('ReEDs Generation Data'!N$729:N$1448,'ReEDs Generation Data'!$E$729:$E$1448,Calculations!$A61)</f>
        <v>5.2540562432063308E-2</v>
      </c>
      <c r="J61" s="91">
        <f>SUMIFS('ReEDs Generation Data'!O$729:O$1448,'ReEDs Generation Data'!$E$729:$E$1448,Calculations!$A61)</f>
        <v>4.7237919893405408E-2</v>
      </c>
      <c r="K61" s="91">
        <f>SUMIFS('ReEDs Generation Data'!P$729:P$1448,'ReEDs Generation Data'!$E$729:$E$1448,Calculations!$A61)</f>
        <v>4.2129477441598152E-2</v>
      </c>
      <c r="L61" s="91">
        <f>SUMIFS('ReEDs Generation Data'!Q$729:Q$1448,'ReEDs Generation Data'!$E$729:$E$1448,Calculations!$A61)</f>
        <v>4.0096875056347292E-2</v>
      </c>
      <c r="M61" s="91">
        <f>SUMIFS('ReEDs Generation Data'!R$729:R$1448,'ReEDs Generation Data'!$E$729:$E$1448,Calculations!$A61)</f>
        <v>3.8046889704551959E-2</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3.3335235183847109E-2</v>
      </c>
      <c r="C62" s="91">
        <f>SUMIFS('ReEDs Generation Data'!H$729:H$1448,'ReEDs Generation Data'!$E$729:$E$1448,Calculations!$A62)</f>
        <v>0</v>
      </c>
      <c r="D62" s="91">
        <f>SUMIFS('ReEDs Generation Data'!I$729:I$1448,'ReEDs Generation Data'!$E$729:$E$1448,Calculations!$A62)</f>
        <v>0</v>
      </c>
      <c r="E62" s="91">
        <f>SUMIFS('ReEDs Generation Data'!J$729:J$1448,'ReEDs Generation Data'!$E$729:$E$1448,Calculations!$A62)</f>
        <v>0</v>
      </c>
      <c r="F62" s="91">
        <f>SUMIFS('ReEDs Generation Data'!K$729:K$1448,'ReEDs Generation Data'!$E$729:$E$1448,Calculations!$A62)</f>
        <v>0</v>
      </c>
      <c r="G62" s="91">
        <f>SUMIFS('ReEDs Generation Data'!L$729:L$1448,'ReEDs Generation Data'!$E$729:$E$1448,Calculations!$A62)</f>
        <v>0</v>
      </c>
      <c r="H62" s="91">
        <f>SUMIFS('ReEDs Generation Data'!M$729:M$1448,'ReEDs Generation Data'!$E$729:$E$1448,Calculations!$A62)</f>
        <v>0</v>
      </c>
      <c r="I62" s="91">
        <f>SUMIFS('ReEDs Generation Data'!N$729:N$1448,'ReEDs Generation Data'!$E$729:$E$1448,Calculations!$A62)</f>
        <v>0</v>
      </c>
      <c r="J62" s="91">
        <f>SUMIFS('ReEDs Generation Data'!O$729:O$1448,'ReEDs Generation Data'!$E$729:$E$1448,Calculations!$A62)</f>
        <v>0</v>
      </c>
      <c r="K62" s="91">
        <f>SUMIFS('ReEDs Generation Data'!P$729:P$1448,'ReEDs Generation Data'!$E$729:$E$1448,Calculations!$A62)</f>
        <v>0</v>
      </c>
      <c r="L62" s="91">
        <f>SUMIFS('ReEDs Generation Data'!Q$729:Q$1448,'ReEDs Generation Data'!$E$729:$E$1448,Calculations!$A62)</f>
        <v>0</v>
      </c>
      <c r="M62" s="91">
        <f>SUMIFS('ReEDs Generation Data'!R$729:R$1448,'ReEDs Generation Data'!$E$729:$E$1448,Calculations!$A62)</f>
        <v>0</v>
      </c>
    </row>
    <row r="63" spans="1:33" ht="15.75" customHeight="1">
      <c r="A63" s="111" t="s">
        <v>101</v>
      </c>
      <c r="B63" s="91">
        <f>SUMIFS('ReEDs Generation Data'!G$729:G$1448,'ReEDs Generation Data'!$E$729:$E$1448,Calculations!$A63)</f>
        <v>1.5021151618032767E-2</v>
      </c>
      <c r="C63" s="91">
        <f>SUMIFS('ReEDs Generation Data'!H$729:H$1448,'ReEDs Generation Data'!$E$729:$E$1448,Calculations!$A63)</f>
        <v>1.5435643743620128E-2</v>
      </c>
      <c r="D63" s="91">
        <f>SUMIFS('ReEDs Generation Data'!I$729:I$1448,'ReEDs Generation Data'!$E$729:$E$1448,Calculations!$A63)</f>
        <v>1.5341491955832773E-2</v>
      </c>
      <c r="E63" s="91">
        <f>SUMIFS('ReEDs Generation Data'!J$729:J$1448,'ReEDs Generation Data'!$E$729:$E$1448,Calculations!$A63)</f>
        <v>1.5248481787601922E-2</v>
      </c>
      <c r="F63" s="91">
        <f>SUMIFS('ReEDs Generation Data'!K$729:K$1448,'ReEDs Generation Data'!$E$729:$E$1448,Calculations!$A63)</f>
        <v>1.5342697548551923E-2</v>
      </c>
      <c r="G63" s="91">
        <f>SUMIFS('ReEDs Generation Data'!L$729:L$1448,'ReEDs Generation Data'!$E$729:$E$1448,Calculations!$A63)</f>
        <v>1.5438084809275755E-2</v>
      </c>
      <c r="H63" s="91">
        <f>SUMIFS('ReEDs Generation Data'!M$729:M$1448,'ReEDs Generation Data'!$E$729:$E$1448,Calculations!$A63)</f>
        <v>1.5491307404471681E-2</v>
      </c>
      <c r="I63" s="91">
        <f>SUMIFS('ReEDs Generation Data'!N$729:N$1448,'ReEDs Generation Data'!$E$729:$E$1448,Calculations!$A63)</f>
        <v>1.5544898237562756E-2</v>
      </c>
      <c r="J63" s="91">
        <f>SUMIFS('ReEDs Generation Data'!O$729:O$1448,'ReEDs Generation Data'!$E$729:$E$1448,Calculations!$A63)</f>
        <v>1.5254936087548243E-2</v>
      </c>
      <c r="K63" s="91">
        <f>SUMIFS('ReEDs Generation Data'!P$729:P$1448,'ReEDs Generation Data'!$E$729:$E$1448,Calculations!$A63)</f>
        <v>1.4975593298410065E-2</v>
      </c>
      <c r="L63" s="91">
        <f>SUMIFS('ReEDs Generation Data'!Q$729:Q$1448,'ReEDs Generation Data'!$E$729:$E$1448,Calculations!$A63)</f>
        <v>1.5039356836160369E-2</v>
      </c>
      <c r="M63" s="91">
        <f>SUMIFS('ReEDs Generation Data'!R$729:R$1448,'ReEDs Generation Data'!$E$729:$E$1448,Calculations!$A63)</f>
        <v>1.5103665684420741E-2</v>
      </c>
    </row>
    <row r="64" spans="1:33" ht="15.75" customHeight="1">
      <c r="A64" s="111" t="s">
        <v>100</v>
      </c>
      <c r="B64" s="91">
        <f>SUMIFS('ReEDs Generation Data'!G$729:G$1448,'ReEDs Generation Data'!$E$729:$E$1448,Calculations!$A64)</f>
        <v>0.36179017601364494</v>
      </c>
      <c r="C64" s="91">
        <f>SUMIFS('ReEDs Generation Data'!H$729:H$1448,'ReEDs Generation Data'!$E$729:$E$1448,Calculations!$A64)</f>
        <v>0.40687661531845232</v>
      </c>
      <c r="D64" s="91">
        <f>SUMIFS('ReEDs Generation Data'!I$729:I$1448,'ReEDs Generation Data'!$E$729:$E$1448,Calculations!$A64)</f>
        <v>0.40391507506210111</v>
      </c>
      <c r="E64" s="91">
        <f>SUMIFS('ReEDs Generation Data'!J$729:J$1448,'ReEDs Generation Data'!$E$729:$E$1448,Calculations!$A64)</f>
        <v>0.4009894443976279</v>
      </c>
      <c r="F64" s="91">
        <f>SUMIFS('ReEDs Generation Data'!K$729:K$1448,'ReEDs Generation Data'!$E$729:$E$1448,Calculations!$A64)</f>
        <v>0.40370576840991879</v>
      </c>
      <c r="G64" s="91">
        <f>SUMIFS('ReEDs Generation Data'!L$729:L$1448,'ReEDs Generation Data'!$E$729:$E$1448,Calculations!$A64)</f>
        <v>0.40645586780049003</v>
      </c>
      <c r="H64" s="91">
        <f>SUMIFS('ReEDs Generation Data'!M$729:M$1448,'ReEDs Generation Data'!$E$729:$E$1448,Calculations!$A64)</f>
        <v>0.40709277119523812</v>
      </c>
      <c r="I64" s="91">
        <f>SUMIFS('ReEDs Generation Data'!N$729:N$1448,'ReEDs Generation Data'!$E$729:$E$1448,Calculations!$A64)</f>
        <v>0.40773408121398941</v>
      </c>
      <c r="J64" s="91">
        <f>SUMIFS('ReEDs Generation Data'!O$729:O$1448,'ReEDs Generation Data'!$E$729:$E$1448,Calculations!$A64)</f>
        <v>0.39931744394611912</v>
      </c>
      <c r="K64" s="91">
        <f>SUMIFS('ReEDs Generation Data'!P$729:P$1448,'ReEDs Generation Data'!$E$729:$E$1448,Calculations!$A64)</f>
        <v>0.39120905142159995</v>
      </c>
      <c r="L64" s="91">
        <f>SUMIFS('ReEDs Generation Data'!Q$729:Q$1448,'ReEDs Generation Data'!$E$729:$E$1448,Calculations!$A64)</f>
        <v>0.38940604931635736</v>
      </c>
      <c r="M64" s="91">
        <f>SUMIFS('ReEDs Generation Data'!R$729:R$1448,'ReEDs Generation Data'!$E$729:$E$1448,Calculations!$A64)</f>
        <v>0.38758762780321565</v>
      </c>
    </row>
    <row r="65" spans="1:37" ht="15.75" customHeight="1">
      <c r="A65" s="111" t="s">
        <v>102</v>
      </c>
      <c r="B65" s="91">
        <f>SUMIFS('ReEDs Generation Data'!G$729:G$1448,'ReEDs Generation Data'!$E$729:$E$1448,Calculations!$A65)</f>
        <v>1.7631620476371741E-3</v>
      </c>
      <c r="C65" s="91">
        <f>SUMIFS('ReEDs Generation Data'!H$729:H$1448,'ReEDs Generation Data'!$E$729:$E$1448,Calculations!$A65)</f>
        <v>1.7697736206858012E-3</v>
      </c>
      <c r="D65" s="91">
        <f>SUMIFS('ReEDs Generation Data'!I$729:I$1448,'ReEDs Generation Data'!$E$729:$E$1448,Calculations!$A65)</f>
        <v>1.7683502278926929E-3</v>
      </c>
      <c r="E65" s="91">
        <f>SUMIFS('ReEDs Generation Data'!J$729:J$1448,'ReEDs Generation Data'!$E$729:$E$1448,Calculations!$A65)</f>
        <v>1.7669440941775849E-3</v>
      </c>
      <c r="F65" s="91">
        <f>SUMIFS('ReEDs Generation Data'!K$729:K$1448,'ReEDs Generation Data'!$E$729:$E$1448,Calculations!$A65)</f>
        <v>1.7861047368502867E-3</v>
      </c>
      <c r="G65" s="91">
        <f>SUMIFS('ReEDs Generation Data'!L$729:L$1448,'ReEDs Generation Data'!$E$729:$E$1448,Calculations!$A65)</f>
        <v>1.8055036272251902E-3</v>
      </c>
      <c r="H65" s="91">
        <f>SUMIFS('ReEDs Generation Data'!M$729:M$1448,'ReEDs Generation Data'!$E$729:$E$1448,Calculations!$A65)</f>
        <v>7.8234827447919639E-3</v>
      </c>
      <c r="I65" s="91">
        <f>SUMIFS('ReEDs Generation Data'!N$729:N$1448,'ReEDs Generation Data'!$E$729:$E$1448,Calculations!$A65)</f>
        <v>1.388309921497392E-2</v>
      </c>
      <c r="J65" s="91">
        <f>SUMIFS('ReEDs Generation Data'!O$729:O$1448,'ReEDs Generation Data'!$E$729:$E$1448,Calculations!$A65)</f>
        <v>3.9181607507276395E-2</v>
      </c>
      <c r="K65" s="91">
        <f>SUMIFS('ReEDs Generation Data'!P$729:P$1448,'ReEDs Generation Data'!$E$729:$E$1448,Calculations!$A65)</f>
        <v>6.3553601807406143E-2</v>
      </c>
      <c r="L65" s="91">
        <f>SUMIFS('ReEDs Generation Data'!Q$729:Q$1448,'ReEDs Generation Data'!$E$729:$E$1448,Calculations!$A65)</f>
        <v>6.3545427913536096E-2</v>
      </c>
      <c r="M65" s="91">
        <f>SUMIFS('ReEDs Generation Data'!R$729:R$1448,'ReEDs Generation Data'!$E$729:$E$1448,Calculations!$A65)</f>
        <v>6.353718411591866E-2</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0</v>
      </c>
      <c r="C67" s="91">
        <f>SUMIFS('ReEDs Generation Data'!H$729:H$1448,'ReEDs Generation Data'!$E$729:$E$1448,Calculations!$A67)</f>
        <v>0</v>
      </c>
      <c r="D67" s="91">
        <f>SUMIFS('ReEDs Generation Data'!I$729:I$1448,'ReEDs Generation Data'!$E$729:$E$1448,Calculations!$A67)</f>
        <v>0</v>
      </c>
      <c r="E67" s="91">
        <f>SUMIFS('ReEDs Generation Data'!J$729:J$1448,'ReEDs Generation Data'!$E$729:$E$1448,Calculations!$A67)</f>
        <v>0</v>
      </c>
      <c r="F67" s="91">
        <f>SUMIFS('ReEDs Generation Data'!K$729:K$1448,'ReEDs Generation Data'!$E$729:$E$1448,Calculations!$A67)</f>
        <v>0</v>
      </c>
      <c r="G67" s="91">
        <f>SUMIFS('ReEDs Generation Data'!L$729:L$1448,'ReEDs Generation Data'!$E$729:$E$1448,Calculations!$A67)</f>
        <v>0</v>
      </c>
      <c r="H67" s="91">
        <f>SUMIFS('ReEDs Generation Data'!M$729:M$1448,'ReEDs Generation Data'!$E$729:$E$1448,Calculations!$A67)</f>
        <v>0</v>
      </c>
      <c r="I67" s="91">
        <f>SUMIFS('ReEDs Generation Data'!N$729:N$1448,'ReEDs Generation Data'!$E$729:$E$1448,Calculations!$A67)</f>
        <v>0</v>
      </c>
      <c r="J67" s="91">
        <f>SUMIFS('ReEDs Generation Data'!O$729:O$1448,'ReEDs Generation Data'!$E$729:$E$1448,Calculations!$A67)</f>
        <v>2.666582283233811E-6</v>
      </c>
      <c r="K67" s="91">
        <f>SUMIFS('ReEDs Generation Data'!P$729:P$1448,'ReEDs Generation Data'!$E$729:$E$1448,Calculations!$A67)</f>
        <v>5.2355056148745051E-6</v>
      </c>
      <c r="L67" s="91">
        <f>SUMIFS('ReEDs Generation Data'!Q$729:Q$1448,'ReEDs Generation Data'!$E$729:$E$1448,Calculations!$A67)</f>
        <v>7.9688493515659542E-6</v>
      </c>
      <c r="M67" s="91">
        <f>SUMIFS('ReEDs Generation Data'!R$729:R$1448,'ReEDs Generation Data'!$E$729:$E$1448,Calculations!$A67)</f>
        <v>1.0725568846878103E-5</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9.3774670154551888E-4</v>
      </c>
      <c r="C70" s="91">
        <f>SUMIFS('ReEDs Generation Data'!H$729:H$1448,'ReEDs Generation Data'!$E$729:$E$1448,Calculations!$A70)</f>
        <v>6.6124149656213746E-4</v>
      </c>
      <c r="D70" s="91">
        <f>SUMIFS('ReEDs Generation Data'!I$729:I$1448,'ReEDs Generation Data'!$E$729:$E$1448,Calculations!$A70)</f>
        <v>8.0873763547920292E-4</v>
      </c>
      <c r="E70" s="91">
        <f>SUMIFS('ReEDs Generation Data'!J$729:J$1448,'ReEDs Generation Data'!$E$729:$E$1448,Calculations!$A70)</f>
        <v>9.5444533807813564E-4</v>
      </c>
      <c r="F70" s="91">
        <f>SUMIFS('ReEDs Generation Data'!K$729:K$1448,'ReEDs Generation Data'!$E$729:$E$1448,Calculations!$A70)</f>
        <v>7.561247717985792E-4</v>
      </c>
      <c r="G70" s="91">
        <f>SUMIFS('ReEDs Generation Data'!L$729:L$1448,'ReEDs Generation Data'!$E$729:$E$1448,Calculations!$A70)</f>
        <v>5.5533824338912456E-4</v>
      </c>
      <c r="H70" s="91">
        <f>SUMIFS('ReEDs Generation Data'!M$729:M$1448,'ReEDs Generation Data'!$E$729:$E$1448,Calculations!$A70)</f>
        <v>5.1312155863424656E-4</v>
      </c>
      <c r="I70" s="91">
        <f>SUMIFS('ReEDs Generation Data'!N$729:N$1448,'ReEDs Generation Data'!$E$729:$E$1448,Calculations!$A70)</f>
        <v>4.7061278396761552E-4</v>
      </c>
      <c r="J70" s="91">
        <f>SUMIFS('ReEDs Generation Data'!O$729:O$1448,'ReEDs Generation Data'!$E$729:$E$1448,Calculations!$A70)</f>
        <v>4.6183434794454633E-4</v>
      </c>
      <c r="K70" s="91">
        <f>SUMIFS('ReEDs Generation Data'!P$729:P$1448,'ReEDs Generation Data'!$E$729:$E$1448,Calculations!$A70)</f>
        <v>4.5337740691678649E-4</v>
      </c>
      <c r="L70" s="91">
        <f>SUMIFS('ReEDs Generation Data'!Q$729:Q$1448,'ReEDs Generation Data'!$E$729:$E$1448,Calculations!$A70)</f>
        <v>3.9654166818694152E-4</v>
      </c>
      <c r="M70" s="91">
        <f>SUMIFS('ReEDs Generation Data'!R$729:R$1448,'ReEDs Generation Data'!$E$729:$E$1448,Calculations!$A70)</f>
        <v>3.3921986599872367E-4</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0</v>
      </c>
      <c r="G72" s="91">
        <f>SUMIFS('ReEDs Generation Data'!L$729:L$1448,'ReEDs Generation Data'!$E$729:$E$1448,Calculations!$A72)</f>
        <v>0</v>
      </c>
      <c r="H72" s="91">
        <f>SUMIFS('ReEDs Generation Data'!M$729:M$1448,'ReEDs Generation Data'!$E$729:$E$1448,Calculations!$A72)</f>
        <v>0</v>
      </c>
      <c r="I72" s="91">
        <f>SUMIFS('ReEDs Generation Data'!N$729:N$1448,'ReEDs Generation Data'!$E$729:$E$1448,Calculations!$A72)</f>
        <v>0</v>
      </c>
      <c r="J72" s="91">
        <f>SUMIFS('ReEDs Generation Data'!O$729:O$1448,'ReEDs Generation Data'!$E$729:$E$1448,Calculations!$A72)</f>
        <v>0</v>
      </c>
      <c r="K72" s="91">
        <f>SUMIFS('ReEDs Generation Data'!P$729:P$1448,'ReEDs Generation Data'!$E$729:$E$1448,Calculations!$A72)</f>
        <v>0</v>
      </c>
      <c r="L72" s="91">
        <f>SUMIFS('ReEDs Generation Data'!Q$729:Q$1448,'ReEDs Generation Data'!$E$729:$E$1448,Calculations!$A72)</f>
        <v>0</v>
      </c>
      <c r="M72" s="91">
        <f>SUMIFS('ReEDs Generation Data'!R$729:R$1448,'ReEDs Generation Data'!$E$729:$E$1448,Calculations!$A72)</f>
        <v>0</v>
      </c>
    </row>
    <row r="73" spans="1:37" ht="15.75" customHeight="1">
      <c r="A73" s="111" t="s">
        <v>129</v>
      </c>
      <c r="B73" s="91">
        <f>SUMIFS('ReEDs Generation Data'!G$729:G$1448,'ReEDs Generation Data'!$E$729:$E$1448,Calculations!$A73)</f>
        <v>1.0269588996694682E-3</v>
      </c>
      <c r="C73" s="91">
        <f>SUMIFS('ReEDs Generation Data'!H$729:H$1448,'ReEDs Generation Data'!$E$729:$E$1448,Calculations!$A73)</f>
        <v>1.0227096106075228E-3</v>
      </c>
      <c r="D73" s="91">
        <f>SUMIFS('ReEDs Generation Data'!I$729:I$1448,'ReEDs Generation Data'!$E$729:$E$1448,Calculations!$A73)</f>
        <v>1.0164714556056746E-3</v>
      </c>
      <c r="E73" s="91">
        <f>SUMIFS('ReEDs Generation Data'!J$729:J$1448,'ReEDs Generation Data'!$E$729:$E$1448,Calculations!$A73)</f>
        <v>1.0103089401632443E-3</v>
      </c>
      <c r="F73" s="91">
        <f>SUMIFS('ReEDs Generation Data'!K$729:K$1448,'ReEDs Generation Data'!$E$729:$E$1448,Calculations!$A73)</f>
        <v>1.0165513337941606E-3</v>
      </c>
      <c r="G73" s="91">
        <f>SUMIFS('ReEDs Generation Data'!L$729:L$1448,'ReEDs Generation Data'!$E$729:$E$1448,Calculations!$A73)</f>
        <v>1.0228713467390117E-3</v>
      </c>
      <c r="H73" s="91">
        <f>SUMIFS('ReEDs Generation Data'!M$729:M$1448,'ReEDs Generation Data'!$E$729:$E$1448,Calculations!$A73)</f>
        <v>1.0263976823109144E-3</v>
      </c>
      <c r="I73" s="91">
        <f>SUMIFS('ReEDs Generation Data'!N$729:N$1448,'ReEDs Generation Data'!$E$729:$E$1448,Calculations!$A73)</f>
        <v>1.0299484159863633E-3</v>
      </c>
      <c r="J73" s="91">
        <f>SUMIFS('ReEDs Generation Data'!O$729:O$1448,'ReEDs Generation Data'!$E$729:$E$1448,Calculations!$A73)</f>
        <v>1.010736578601555E-3</v>
      </c>
      <c r="K73" s="91">
        <f>SUMIFS('ReEDs Generation Data'!P$729:P$1448,'ReEDs Generation Data'!$E$729:$E$1448,Calculations!$A73)</f>
        <v>9.9222834144276442E-4</v>
      </c>
      <c r="L73" s="91">
        <f>SUMIFS('ReEDs Generation Data'!Q$729:Q$1448,'ReEDs Generation Data'!$E$729:$E$1448,Calculations!$A73)</f>
        <v>9.9645308152790184E-4</v>
      </c>
      <c r="M73" s="91">
        <f>SUMIFS('ReEDs Generation Data'!R$729:R$1448,'ReEDs Generation Data'!$E$729:$E$1448,Calculations!$A73)</f>
        <v>1.0007139519039863E-3</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4.75"/>
  <cols>
    <col min="1" max="1" width="15.26953125" customWidth="1"/>
    <col min="2" max="2" width="46.726562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4.75"/>
  <cols>
    <col min="10" max="10" width="13.26953125" style="156" bestFit="1" customWidth="1"/>
    <col min="11" max="11" width="14.26953125" style="168" bestFit="1" customWidth="1"/>
    <col min="12" max="77" width="0" hidden="1" customWidth="1"/>
    <col min="78" max="78" width="14.269531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F13" workbookViewId="0">
      <selection activeCell="R34" sqref="R34"/>
    </sheetView>
  </sheetViews>
  <sheetFormatPr defaultRowHeight="14.75"/>
  <cols>
    <col min="3" max="5" width="13.40625" customWidth="1"/>
    <col min="6" max="7" width="13.40625" style="174" customWidth="1"/>
    <col min="8" max="9" width="13.40625" customWidth="1"/>
    <col min="10" max="10" width="12.1328125" bestFit="1" customWidth="1"/>
    <col min="11" max="13" width="13.40625" customWidth="1"/>
    <col min="14" max="15" width="13.40625" style="163" customWidth="1"/>
    <col min="17" max="17" width="9.726562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3">
        <f>20*10^6</f>
        <v>20000000</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4.75"/>
  <cols>
    <col min="1" max="1" width="22.54296875" customWidth="1"/>
    <col min="2" max="2" width="22.1328125" customWidth="1"/>
    <col min="3" max="32" width="14.26953125" bestFit="1" customWidth="1"/>
  </cols>
  <sheetData>
    <row r="1" spans="1:32">
      <c r="B1" t="s">
        <v>908</v>
      </c>
      <c r="C1" t="s">
        <v>39</v>
      </c>
      <c r="E1">
        <f>IF(B2=TRUE,SUMIFS($B$147:$B$162,$A$147:$A$162,$A10),SUMIFS(E$125:E$140,$A$125:$A$140,$A10))</f>
        <v>4.2820318634287188E-2</v>
      </c>
    </row>
    <row r="2" spans="1:32">
      <c r="A2" t="str">
        <f>About!B1</f>
        <v>Illinois</v>
      </c>
      <c r="B2" t="b">
        <f>INDEX('Intl Imports'!D:D,MATCH($A2,'Intl Imports'!$B:$B,0))</f>
        <v>0</v>
      </c>
      <c r="C2" t="b">
        <f>INDEX('Intl Imports'!E:E,MATCH($A2,'Intl Imports'!$B:$B,0))</f>
        <v>0</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0</v>
      </c>
      <c r="C5" s="172">
        <f>SUMIFS(calcs!N:N,calcs!A:A,A2)</f>
        <v>0</v>
      </c>
      <c r="D5" s="174">
        <f>C5</f>
        <v>0</v>
      </c>
      <c r="E5" s="174">
        <f t="shared" ref="E5:AF5" si="0">D5</f>
        <v>0</v>
      </c>
      <c r="F5" s="174">
        <f t="shared" si="0"/>
        <v>0</v>
      </c>
      <c r="G5" s="174">
        <f t="shared" si="0"/>
        <v>0</v>
      </c>
      <c r="H5" s="174">
        <f t="shared" si="0"/>
        <v>0</v>
      </c>
      <c r="I5" s="174">
        <f t="shared" si="0"/>
        <v>0</v>
      </c>
      <c r="J5" s="174">
        <f t="shared" si="0"/>
        <v>0</v>
      </c>
      <c r="K5" s="174">
        <f t="shared" si="0"/>
        <v>0</v>
      </c>
      <c r="L5" s="174">
        <f t="shared" si="0"/>
        <v>0</v>
      </c>
      <c r="M5" s="174">
        <f t="shared" si="0"/>
        <v>0</v>
      </c>
      <c r="N5" s="174">
        <f t="shared" si="0"/>
        <v>0</v>
      </c>
      <c r="O5" s="174">
        <f t="shared" si="0"/>
        <v>0</v>
      </c>
      <c r="P5" s="174">
        <f t="shared" si="0"/>
        <v>0</v>
      </c>
      <c r="Q5" s="174">
        <f t="shared" si="0"/>
        <v>0</v>
      </c>
      <c r="R5" s="174">
        <f t="shared" si="0"/>
        <v>0</v>
      </c>
      <c r="S5" s="174">
        <f t="shared" si="0"/>
        <v>0</v>
      </c>
      <c r="T5" s="174">
        <f t="shared" si="0"/>
        <v>0</v>
      </c>
      <c r="U5" s="174">
        <f t="shared" si="0"/>
        <v>0</v>
      </c>
      <c r="V5" s="174">
        <f t="shared" si="0"/>
        <v>0</v>
      </c>
      <c r="W5" s="174">
        <f t="shared" si="0"/>
        <v>0</v>
      </c>
      <c r="X5" s="174">
        <f t="shared" si="0"/>
        <v>0</v>
      </c>
      <c r="Y5" s="174">
        <f t="shared" si="0"/>
        <v>0</v>
      </c>
      <c r="Z5" s="174">
        <f t="shared" si="0"/>
        <v>0</v>
      </c>
      <c r="AA5" s="174">
        <f t="shared" si="0"/>
        <v>0</v>
      </c>
      <c r="AB5" s="174">
        <f t="shared" si="0"/>
        <v>0</v>
      </c>
      <c r="AC5" s="174">
        <f t="shared" si="0"/>
        <v>0</v>
      </c>
      <c r="AD5" s="174">
        <f t="shared" si="0"/>
        <v>0</v>
      </c>
      <c r="AE5" s="174">
        <f t="shared" si="0"/>
        <v>0</v>
      </c>
      <c r="AF5" s="174">
        <f t="shared" si="0"/>
        <v>0</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0</v>
      </c>
      <c r="C10">
        <f>D10</f>
        <v>0</v>
      </c>
      <c r="D10" s="170">
        <f>SUM(D$5*SUMIFS(C$39:C$48,$B$39:$B$48,$A10),D$6*IF($B$2=TRUE,SUMIFS($B$147:$B$162,$A$147:$A$162,$A10),SUMIFS(E$125:E$140,$A$125:$A$140,$A10)))</f>
        <v>0</v>
      </c>
      <c r="E10">
        <f t="shared" ref="E10:N10" si="1">SUM(E$5*SUMIFS(D$39:D$48,$B$39:$B$48,$A10),E$6*IF($B$2=TRUE,SUMIFS($B$147:$B$162,$A$147:$A$162,$A10),SUMIFS(F$125:F$140,$A$125:$A$140,$A10)))</f>
        <v>0</v>
      </c>
      <c r="F10">
        <f t="shared" si="1"/>
        <v>0</v>
      </c>
      <c r="G10">
        <f t="shared" si="1"/>
        <v>0</v>
      </c>
      <c r="H10">
        <f t="shared" si="1"/>
        <v>0</v>
      </c>
      <c r="I10">
        <f t="shared" si="1"/>
        <v>0</v>
      </c>
      <c r="J10">
        <f t="shared" si="1"/>
        <v>0</v>
      </c>
      <c r="K10">
        <f t="shared" si="1"/>
        <v>0</v>
      </c>
      <c r="L10">
        <f t="shared" si="1"/>
        <v>0</v>
      </c>
      <c r="M10">
        <f t="shared" si="1"/>
        <v>0</v>
      </c>
      <c r="N10">
        <f t="shared" si="1"/>
        <v>0</v>
      </c>
      <c r="O10">
        <f t="shared" ref="O10:AE10" si="2">SUM(O$5*SUMIFS(N$39:N$48,$B$39:$B$48,$A10),O$6*IF($B$2=TRUE,SUMIFS($B$147:$B$162,$A$147:$A$162,$A10),SUMIFS(P$125:P$140,$A$125:$A$140,$A10)))</f>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SUM(AF$5*SUMIFS(AE$39:AE$48,$B$39:$B$48,$A10),AF$6*IF($B$2=TRUE,SUMIFS($B$147:$B$162,$A$147:$A$162,$A10),SUMIFS(AG$125:AG$140,$A$125:$A$140,$A10)))</f>
        <v>0</v>
      </c>
    </row>
    <row r="11" spans="1:32">
      <c r="A11" s="100" t="s">
        <v>346</v>
      </c>
      <c r="B11">
        <f t="shared" ref="B11:B33" si="3">D11</f>
        <v>0</v>
      </c>
      <c r="C11">
        <f t="shared" ref="C11:C33" si="4">D11</f>
        <v>0</v>
      </c>
      <c r="D11" s="170">
        <f t="shared" ref="D11:D33" si="5">SUM(D$5*SUMIFS(C$39:C$48,$B$39:$B$48,$A11),D$6*IF($B$2=TRUE,SUMIFS($B$147:$B$162,$A$147:$A$162,$A11),SUMIFS(E$125:E$140,$A$125:$A$140,$A11)))</f>
        <v>0</v>
      </c>
      <c r="E11">
        <f t="shared" ref="E11:N11" si="6">SUM(E$5*SUMIFS(D$39:D$48,$B$39:$B$48,$A11),E$6*IF($B$2=TRUE,SUMIFS($B$147:$B$162,$A$147:$A$162,$A11),SUMIFS(F$125:F$140,$A$125:$A$140,$A11)))</f>
        <v>0</v>
      </c>
      <c r="F11">
        <f t="shared" si="6"/>
        <v>0</v>
      </c>
      <c r="G11">
        <f t="shared" si="6"/>
        <v>0</v>
      </c>
      <c r="H11">
        <f t="shared" si="6"/>
        <v>0</v>
      </c>
      <c r="I11">
        <f t="shared" si="6"/>
        <v>0</v>
      </c>
      <c r="J11">
        <f t="shared" si="6"/>
        <v>0</v>
      </c>
      <c r="K11">
        <f t="shared" si="6"/>
        <v>0</v>
      </c>
      <c r="L11">
        <f t="shared" si="6"/>
        <v>0</v>
      </c>
      <c r="M11">
        <f t="shared" si="6"/>
        <v>0</v>
      </c>
      <c r="N11">
        <f t="shared" si="6"/>
        <v>0</v>
      </c>
      <c r="O11">
        <f t="shared" ref="O11:AF11" si="7">SUM(O$5*SUMIFS(N$39:N$48,$B$39:$B$48,$A11),O$6*IF($B$2=TRUE,SUMIFS($B$147:$B$162,$A$147:$A$162,$A11),SUMIFS(P$125:P$140,$A$125:$A$140,$A11)))</f>
        <v>0</v>
      </c>
      <c r="P11">
        <f t="shared" si="7"/>
        <v>0</v>
      </c>
      <c r="Q11">
        <f t="shared" si="7"/>
        <v>0</v>
      </c>
      <c r="R11">
        <f t="shared" si="7"/>
        <v>0</v>
      </c>
      <c r="S11">
        <f t="shared" si="7"/>
        <v>0</v>
      </c>
      <c r="T11">
        <f t="shared" si="7"/>
        <v>0</v>
      </c>
      <c r="U11">
        <f t="shared" si="7"/>
        <v>0</v>
      </c>
      <c r="V11">
        <f t="shared" si="7"/>
        <v>0</v>
      </c>
      <c r="W11">
        <f t="shared" si="7"/>
        <v>0</v>
      </c>
      <c r="X11">
        <f t="shared" si="7"/>
        <v>0</v>
      </c>
      <c r="Y11">
        <f t="shared" si="7"/>
        <v>0</v>
      </c>
      <c r="Z11">
        <f t="shared" si="7"/>
        <v>0</v>
      </c>
      <c r="AA11">
        <f t="shared" si="7"/>
        <v>0</v>
      </c>
      <c r="AB11">
        <f t="shared" si="7"/>
        <v>0</v>
      </c>
      <c r="AC11">
        <f t="shared" si="7"/>
        <v>0</v>
      </c>
      <c r="AD11">
        <f t="shared" si="7"/>
        <v>0</v>
      </c>
      <c r="AE11">
        <f t="shared" si="7"/>
        <v>0</v>
      </c>
      <c r="AF11">
        <f t="shared" si="7"/>
        <v>0</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0</v>
      </c>
      <c r="C13">
        <f t="shared" si="4"/>
        <v>0</v>
      </c>
      <c r="D13" s="170">
        <f t="shared" si="5"/>
        <v>0</v>
      </c>
      <c r="E13">
        <f t="shared" ref="E13:N13" si="10">SUM(E$5*SUMIFS(D$39:D$48,$B$39:$B$48,$A13),E$6*IF($B$2=TRUE,SUMIFS($B$147:$B$162,$A$147:$A$162,$A13),SUMIFS(F$125:F$140,$A$125:$A$140,$A13)))</f>
        <v>0</v>
      </c>
      <c r="F13">
        <f t="shared" si="10"/>
        <v>0</v>
      </c>
      <c r="G13">
        <f t="shared" si="10"/>
        <v>0</v>
      </c>
      <c r="H13">
        <f t="shared" si="10"/>
        <v>0</v>
      </c>
      <c r="I13">
        <f t="shared" si="10"/>
        <v>0</v>
      </c>
      <c r="J13">
        <f t="shared" si="10"/>
        <v>0</v>
      </c>
      <c r="K13">
        <f t="shared" si="10"/>
        <v>0</v>
      </c>
      <c r="L13">
        <f t="shared" si="10"/>
        <v>0</v>
      </c>
      <c r="M13">
        <f t="shared" si="10"/>
        <v>0</v>
      </c>
      <c r="N13">
        <f t="shared" si="10"/>
        <v>0</v>
      </c>
      <c r="O13">
        <f t="shared" ref="O13:AF13" si="11">SUM(O$5*SUMIFS(N$39:N$48,$B$39:$B$48,$A13),O$6*IF($B$2=TRUE,SUMIFS($B$147:$B$162,$A$147:$A$162,$A13),SUMIFS(P$125:P$140,$A$125:$A$140,$A13)))</f>
        <v>0</v>
      </c>
      <c r="P13">
        <f t="shared" si="11"/>
        <v>0</v>
      </c>
      <c r="Q13">
        <f t="shared" si="11"/>
        <v>0</v>
      </c>
      <c r="R13">
        <f t="shared" si="11"/>
        <v>0</v>
      </c>
      <c r="S13">
        <f t="shared" si="11"/>
        <v>0</v>
      </c>
      <c r="T13">
        <f t="shared" si="11"/>
        <v>0</v>
      </c>
      <c r="U13">
        <f t="shared" si="11"/>
        <v>0</v>
      </c>
      <c r="V13">
        <f t="shared" si="11"/>
        <v>0</v>
      </c>
      <c r="W13">
        <f t="shared" si="11"/>
        <v>0</v>
      </c>
      <c r="X13">
        <f t="shared" si="11"/>
        <v>0</v>
      </c>
      <c r="Y13">
        <f t="shared" si="11"/>
        <v>0</v>
      </c>
      <c r="Z13">
        <f t="shared" si="11"/>
        <v>0</v>
      </c>
      <c r="AA13">
        <f t="shared" si="11"/>
        <v>0</v>
      </c>
      <c r="AB13">
        <f t="shared" si="11"/>
        <v>0</v>
      </c>
      <c r="AC13">
        <f t="shared" si="11"/>
        <v>0</v>
      </c>
      <c r="AD13">
        <f t="shared" si="11"/>
        <v>0</v>
      </c>
      <c r="AE13">
        <f t="shared" si="11"/>
        <v>0</v>
      </c>
      <c r="AF13">
        <f t="shared" si="11"/>
        <v>0</v>
      </c>
    </row>
    <row r="14" spans="1:32">
      <c r="A14" s="100" t="s">
        <v>101</v>
      </c>
      <c r="B14">
        <f t="shared" si="3"/>
        <v>0</v>
      </c>
      <c r="C14">
        <f t="shared" si="4"/>
        <v>0</v>
      </c>
      <c r="D14" s="170">
        <f t="shared" si="5"/>
        <v>0</v>
      </c>
      <c r="E14">
        <f t="shared" ref="E14:N14" si="12">SUM(E$5*SUMIFS(D$39:D$48,$B$39:$B$48,$A14),E$6*IF($B$2=TRUE,SUMIFS($B$147:$B$162,$A$147:$A$162,$A14),SUMIFS(F$125:F$140,$A$125:$A$140,$A14)))</f>
        <v>0</v>
      </c>
      <c r="F14">
        <f t="shared" si="12"/>
        <v>0</v>
      </c>
      <c r="G14">
        <f t="shared" si="12"/>
        <v>0</v>
      </c>
      <c r="H14">
        <f t="shared" si="12"/>
        <v>0</v>
      </c>
      <c r="I14">
        <f t="shared" si="12"/>
        <v>0</v>
      </c>
      <c r="J14">
        <f t="shared" si="12"/>
        <v>0</v>
      </c>
      <c r="K14">
        <f t="shared" si="12"/>
        <v>0</v>
      </c>
      <c r="L14">
        <f t="shared" si="12"/>
        <v>0</v>
      </c>
      <c r="M14">
        <f t="shared" si="12"/>
        <v>0</v>
      </c>
      <c r="N14">
        <f t="shared" si="12"/>
        <v>0</v>
      </c>
      <c r="O14">
        <f t="shared" ref="O14:AF14" si="13">SUM(O$5*SUMIFS(N$39:N$48,$B$39:$B$48,$A14),O$6*IF($B$2=TRUE,SUMIFS($B$147:$B$162,$A$147:$A$162,$A14),SUMIFS(P$125:P$140,$A$125:$A$140,$A14)))</f>
        <v>0</v>
      </c>
      <c r="P14">
        <f t="shared" si="13"/>
        <v>0</v>
      </c>
      <c r="Q14">
        <f t="shared" si="13"/>
        <v>0</v>
      </c>
      <c r="R14">
        <f t="shared" si="13"/>
        <v>0</v>
      </c>
      <c r="S14">
        <f t="shared" si="13"/>
        <v>0</v>
      </c>
      <c r="T14">
        <f t="shared" si="13"/>
        <v>0</v>
      </c>
      <c r="U14">
        <f t="shared" si="13"/>
        <v>0</v>
      </c>
      <c r="V14">
        <f t="shared" si="13"/>
        <v>0</v>
      </c>
      <c r="W14">
        <f t="shared" si="13"/>
        <v>0</v>
      </c>
      <c r="X14">
        <f t="shared" si="13"/>
        <v>0</v>
      </c>
      <c r="Y14">
        <f t="shared" si="13"/>
        <v>0</v>
      </c>
      <c r="Z14">
        <f t="shared" si="13"/>
        <v>0</v>
      </c>
      <c r="AA14">
        <f t="shared" si="13"/>
        <v>0</v>
      </c>
      <c r="AB14">
        <f t="shared" si="13"/>
        <v>0</v>
      </c>
      <c r="AC14">
        <f t="shared" si="13"/>
        <v>0</v>
      </c>
      <c r="AD14">
        <f t="shared" si="13"/>
        <v>0</v>
      </c>
      <c r="AE14">
        <f t="shared" si="13"/>
        <v>0</v>
      </c>
      <c r="AF14">
        <f t="shared" si="13"/>
        <v>0</v>
      </c>
    </row>
    <row r="15" spans="1:32">
      <c r="A15" s="100" t="s">
        <v>100</v>
      </c>
      <c r="B15">
        <f t="shared" si="3"/>
        <v>0</v>
      </c>
      <c r="C15">
        <f t="shared" si="4"/>
        <v>0</v>
      </c>
      <c r="D15" s="170">
        <f t="shared" si="5"/>
        <v>0</v>
      </c>
      <c r="E15">
        <f t="shared" ref="E15:N15" si="14">SUM(E$5*SUMIFS(D$39:D$48,$B$39:$B$48,$A15),E$6*IF($B$2=TRUE,SUMIFS($B$147:$B$162,$A$147:$A$162,$A15),SUMIFS(F$125:F$140,$A$125:$A$140,$A15)))</f>
        <v>0</v>
      </c>
      <c r="F15">
        <f t="shared" si="14"/>
        <v>0</v>
      </c>
      <c r="G15">
        <f t="shared" si="14"/>
        <v>0</v>
      </c>
      <c r="H15">
        <f t="shared" si="14"/>
        <v>0</v>
      </c>
      <c r="I15">
        <f t="shared" si="14"/>
        <v>0</v>
      </c>
      <c r="J15">
        <f t="shared" si="14"/>
        <v>0</v>
      </c>
      <c r="K15">
        <f t="shared" si="14"/>
        <v>0</v>
      </c>
      <c r="L15">
        <f t="shared" si="14"/>
        <v>0</v>
      </c>
      <c r="M15">
        <f t="shared" si="14"/>
        <v>0</v>
      </c>
      <c r="N15">
        <f t="shared" si="14"/>
        <v>0</v>
      </c>
      <c r="O15">
        <f t="shared" ref="O15:AF15" si="15">SUM(O$5*SUMIFS(N$39:N$48,$B$39:$B$48,$A15),O$6*IF($B$2=TRUE,SUMIFS($B$147:$B$162,$A$147:$A$162,$A15),SUMIFS(P$125:P$140,$A$125:$A$140,$A15)))</f>
        <v>0</v>
      </c>
      <c r="P15">
        <f t="shared" si="15"/>
        <v>0</v>
      </c>
      <c r="Q15">
        <f t="shared" si="15"/>
        <v>0</v>
      </c>
      <c r="R15">
        <f t="shared" si="15"/>
        <v>0</v>
      </c>
      <c r="S15">
        <f t="shared" si="15"/>
        <v>0</v>
      </c>
      <c r="T15">
        <f t="shared" si="15"/>
        <v>0</v>
      </c>
      <c r="U15">
        <f t="shared" si="15"/>
        <v>0</v>
      </c>
      <c r="V15">
        <f t="shared" si="15"/>
        <v>0</v>
      </c>
      <c r="W15">
        <f t="shared" si="15"/>
        <v>0</v>
      </c>
      <c r="X15">
        <f t="shared" si="15"/>
        <v>0</v>
      </c>
      <c r="Y15">
        <f t="shared" si="15"/>
        <v>0</v>
      </c>
      <c r="Z15">
        <f t="shared" si="15"/>
        <v>0</v>
      </c>
      <c r="AA15">
        <f t="shared" si="15"/>
        <v>0</v>
      </c>
      <c r="AB15">
        <f t="shared" si="15"/>
        <v>0</v>
      </c>
      <c r="AC15">
        <f t="shared" si="15"/>
        <v>0</v>
      </c>
      <c r="AD15">
        <f t="shared" si="15"/>
        <v>0</v>
      </c>
      <c r="AE15">
        <f t="shared" si="15"/>
        <v>0</v>
      </c>
      <c r="AF15">
        <f t="shared" si="15"/>
        <v>0</v>
      </c>
    </row>
    <row r="16" spans="1:32">
      <c r="A16" s="100" t="s">
        <v>102</v>
      </c>
      <c r="B16">
        <f t="shared" si="3"/>
        <v>0</v>
      </c>
      <c r="C16">
        <f t="shared" si="4"/>
        <v>0</v>
      </c>
      <c r="D16" s="170">
        <f t="shared" si="5"/>
        <v>0</v>
      </c>
      <c r="E16">
        <f t="shared" ref="E16:N16" si="16">SUM(E$5*SUMIFS(D$39:D$48,$B$39:$B$48,$A16),E$6*IF($B$2=TRUE,SUMIFS($B$147:$B$162,$A$147:$A$162,$A16),SUMIFS(F$125:F$140,$A$125:$A$140,$A16)))</f>
        <v>0</v>
      </c>
      <c r="F16">
        <f t="shared" si="16"/>
        <v>0</v>
      </c>
      <c r="G16">
        <f t="shared" si="16"/>
        <v>0</v>
      </c>
      <c r="H16">
        <f t="shared" si="16"/>
        <v>0</v>
      </c>
      <c r="I16">
        <f t="shared" si="16"/>
        <v>0</v>
      </c>
      <c r="J16">
        <f t="shared" si="16"/>
        <v>0</v>
      </c>
      <c r="K16">
        <f t="shared" si="16"/>
        <v>0</v>
      </c>
      <c r="L16">
        <f t="shared" si="16"/>
        <v>0</v>
      </c>
      <c r="M16">
        <f t="shared" si="16"/>
        <v>0</v>
      </c>
      <c r="N16">
        <f t="shared" si="16"/>
        <v>0</v>
      </c>
      <c r="O16">
        <f t="shared" ref="O16:AF16" si="17">SUM(O$5*SUMIFS(N$39:N$48,$B$39:$B$48,$A16),O$6*IF($B$2=TRUE,SUMIFS($B$147:$B$162,$A$147:$A$162,$A16),SUMIFS(P$125:P$140,$A$125:$A$140,$A16)))</f>
        <v>0</v>
      </c>
      <c r="P16">
        <f t="shared" si="17"/>
        <v>0</v>
      </c>
      <c r="Q16">
        <f t="shared" si="17"/>
        <v>0</v>
      </c>
      <c r="R16">
        <f t="shared" si="17"/>
        <v>0</v>
      </c>
      <c r="S16">
        <f t="shared" si="17"/>
        <v>0</v>
      </c>
      <c r="T16">
        <f t="shared" si="17"/>
        <v>0</v>
      </c>
      <c r="U16">
        <f t="shared" si="17"/>
        <v>0</v>
      </c>
      <c r="V16">
        <f t="shared" si="17"/>
        <v>0</v>
      </c>
      <c r="W16">
        <f t="shared" si="17"/>
        <v>0</v>
      </c>
      <c r="X16">
        <f t="shared" si="17"/>
        <v>0</v>
      </c>
      <c r="Y16">
        <f t="shared" si="17"/>
        <v>0</v>
      </c>
      <c r="Z16">
        <f t="shared" si="17"/>
        <v>0</v>
      </c>
      <c r="AA16">
        <f t="shared" si="17"/>
        <v>0</v>
      </c>
      <c r="AB16">
        <f t="shared" si="17"/>
        <v>0</v>
      </c>
      <c r="AC16">
        <f t="shared" si="17"/>
        <v>0</v>
      </c>
      <c r="AD16">
        <f t="shared" si="17"/>
        <v>0</v>
      </c>
      <c r="AE16">
        <f t="shared" si="17"/>
        <v>0</v>
      </c>
      <c r="AF16">
        <f t="shared" si="17"/>
        <v>0</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0</v>
      </c>
      <c r="C18">
        <f t="shared" si="4"/>
        <v>0</v>
      </c>
      <c r="D18" s="170">
        <f t="shared" si="5"/>
        <v>0</v>
      </c>
      <c r="E18">
        <f t="shared" ref="E18:N18" si="20">SUM(E$5*SUMIFS(D$39:D$48,$B$39:$B$48,$A18),E$6*IF($B$2=TRUE,SUMIFS($B$147:$B$162,$A$147:$A$162,$A18),SUMIFS(F$125:F$140,$A$125:$A$140,$A18)))</f>
        <v>0</v>
      </c>
      <c r="F18">
        <f t="shared" si="20"/>
        <v>0</v>
      </c>
      <c r="G18">
        <f t="shared" si="20"/>
        <v>0</v>
      </c>
      <c r="H18">
        <f t="shared" si="20"/>
        <v>0</v>
      </c>
      <c r="I18">
        <f t="shared" si="20"/>
        <v>0</v>
      </c>
      <c r="J18">
        <f t="shared" si="20"/>
        <v>0</v>
      </c>
      <c r="K18">
        <f t="shared" si="20"/>
        <v>0</v>
      </c>
      <c r="L18">
        <f t="shared" si="20"/>
        <v>0</v>
      </c>
      <c r="M18">
        <f t="shared" si="20"/>
        <v>0</v>
      </c>
      <c r="N18">
        <f t="shared" si="20"/>
        <v>0</v>
      </c>
      <c r="O18">
        <f t="shared" ref="O18:AF18" si="21">SUM(O$5*SUMIFS(N$39:N$48,$B$39:$B$48,$A18),O$6*IF($B$2=TRUE,SUMIFS($B$147:$B$162,$A$147:$A$162,$A18),SUMIFS(P$125:P$140,$A$125:$A$140,$A18)))</f>
        <v>0</v>
      </c>
      <c r="P18">
        <f t="shared" si="21"/>
        <v>0</v>
      </c>
      <c r="Q18">
        <f t="shared" si="21"/>
        <v>0</v>
      </c>
      <c r="R18">
        <f t="shared" si="21"/>
        <v>0</v>
      </c>
      <c r="S18">
        <f t="shared" si="21"/>
        <v>0</v>
      </c>
      <c r="T18">
        <f t="shared" si="21"/>
        <v>0</v>
      </c>
      <c r="U18">
        <f t="shared" si="21"/>
        <v>0</v>
      </c>
      <c r="V18">
        <f t="shared" si="21"/>
        <v>0</v>
      </c>
      <c r="W18">
        <f t="shared" si="21"/>
        <v>0</v>
      </c>
      <c r="X18">
        <f t="shared" si="21"/>
        <v>0</v>
      </c>
      <c r="Y18">
        <f t="shared" si="21"/>
        <v>0</v>
      </c>
      <c r="Z18">
        <f t="shared" si="21"/>
        <v>0</v>
      </c>
      <c r="AA18">
        <f t="shared" si="21"/>
        <v>0</v>
      </c>
      <c r="AB18">
        <f t="shared" si="21"/>
        <v>0</v>
      </c>
      <c r="AC18">
        <f t="shared" si="21"/>
        <v>0</v>
      </c>
      <c r="AD18">
        <f t="shared" si="21"/>
        <v>0</v>
      </c>
      <c r="AE18">
        <f t="shared" si="21"/>
        <v>0</v>
      </c>
      <c r="AF18">
        <f t="shared" si="21"/>
        <v>0</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0</v>
      </c>
      <c r="C20">
        <f t="shared" si="4"/>
        <v>0</v>
      </c>
      <c r="D20" s="170">
        <f t="shared" si="5"/>
        <v>0</v>
      </c>
      <c r="E20">
        <f t="shared" ref="E20:N20" si="24">SUM(E$5*SUMIFS(D$39:D$48,$B$39:$B$48,$A20),E$6*IF($B$2=TRUE,SUMIFS($B$147:$B$162,$A$147:$A$162,$A20),SUMIFS(F$125:F$140,$A$125:$A$140,$A20)))</f>
        <v>0</v>
      </c>
      <c r="F20">
        <f t="shared" si="24"/>
        <v>0</v>
      </c>
      <c r="G20">
        <f t="shared" si="24"/>
        <v>0</v>
      </c>
      <c r="H20">
        <f t="shared" si="24"/>
        <v>0</v>
      </c>
      <c r="I20">
        <f t="shared" si="24"/>
        <v>0</v>
      </c>
      <c r="J20">
        <f t="shared" si="24"/>
        <v>0</v>
      </c>
      <c r="K20">
        <f t="shared" si="24"/>
        <v>0</v>
      </c>
      <c r="L20">
        <f t="shared" si="24"/>
        <v>0</v>
      </c>
      <c r="M20">
        <f t="shared" si="24"/>
        <v>0</v>
      </c>
      <c r="N20">
        <f t="shared" si="24"/>
        <v>0</v>
      </c>
      <c r="O20">
        <f t="shared" ref="O20:AF20" si="25">SUM(O$5*SUMIFS(N$39:N$48,$B$39:$B$48,$A20),O$6*IF($B$2=TRUE,SUMIFS($B$147:$B$162,$A$147:$A$162,$A20),SUMIFS(P$125:P$140,$A$125:$A$140,$A20)))</f>
        <v>0</v>
      </c>
      <c r="P20">
        <f t="shared" si="25"/>
        <v>0</v>
      </c>
      <c r="Q20">
        <f t="shared" si="25"/>
        <v>0</v>
      </c>
      <c r="R20">
        <f t="shared" si="25"/>
        <v>0</v>
      </c>
      <c r="S20">
        <f t="shared" si="25"/>
        <v>0</v>
      </c>
      <c r="T20">
        <f t="shared" si="25"/>
        <v>0</v>
      </c>
      <c r="U20">
        <f t="shared" si="25"/>
        <v>0</v>
      </c>
      <c r="V20">
        <f t="shared" si="25"/>
        <v>0</v>
      </c>
      <c r="W20">
        <f t="shared" si="25"/>
        <v>0</v>
      </c>
      <c r="X20">
        <f t="shared" si="25"/>
        <v>0</v>
      </c>
      <c r="Y20">
        <f t="shared" si="25"/>
        <v>0</v>
      </c>
      <c r="Z20">
        <f t="shared" si="25"/>
        <v>0</v>
      </c>
      <c r="AA20">
        <f t="shared" si="25"/>
        <v>0</v>
      </c>
      <c r="AB20">
        <f t="shared" si="25"/>
        <v>0</v>
      </c>
      <c r="AC20">
        <f t="shared" si="25"/>
        <v>0</v>
      </c>
      <c r="AD20">
        <f t="shared" si="25"/>
        <v>0</v>
      </c>
      <c r="AE20">
        <f t="shared" si="25"/>
        <v>0</v>
      </c>
      <c r="AF20">
        <f t="shared" si="25"/>
        <v>0</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0</v>
      </c>
      <c r="F23">
        <f t="shared" si="30"/>
        <v>0</v>
      </c>
      <c r="G23">
        <f t="shared" si="30"/>
        <v>0</v>
      </c>
      <c r="H23">
        <f t="shared" si="30"/>
        <v>0</v>
      </c>
      <c r="I23">
        <f t="shared" si="30"/>
        <v>0</v>
      </c>
      <c r="J23">
        <f t="shared" si="30"/>
        <v>0</v>
      </c>
      <c r="K23">
        <f t="shared" si="30"/>
        <v>0</v>
      </c>
      <c r="L23">
        <f t="shared" si="30"/>
        <v>0</v>
      </c>
      <c r="M23">
        <f t="shared" si="30"/>
        <v>0</v>
      </c>
      <c r="N23">
        <f t="shared" si="30"/>
        <v>0</v>
      </c>
      <c r="O23">
        <f t="shared" ref="O23:AF23" si="31">SUM(O$5*SUMIFS(N$39:N$48,$B$39:$B$48,$A23),O$6*IF($B$2=TRUE,SUMIFS($B$147:$B$162,$A$147:$A$162,$A23),SUMIFS(P$125:P$140,$A$125:$A$140,$A23)))</f>
        <v>0</v>
      </c>
      <c r="P23">
        <f t="shared" si="31"/>
        <v>0</v>
      </c>
      <c r="Q23">
        <f t="shared" si="31"/>
        <v>0</v>
      </c>
      <c r="R23">
        <f t="shared" si="31"/>
        <v>0</v>
      </c>
      <c r="S23">
        <f t="shared" si="31"/>
        <v>0</v>
      </c>
      <c r="T23">
        <f t="shared" si="31"/>
        <v>0</v>
      </c>
      <c r="U23">
        <f t="shared" si="31"/>
        <v>0</v>
      </c>
      <c r="V23">
        <f t="shared" si="31"/>
        <v>0</v>
      </c>
      <c r="W23">
        <f t="shared" si="31"/>
        <v>0</v>
      </c>
      <c r="X23">
        <f t="shared" si="31"/>
        <v>0</v>
      </c>
      <c r="Y23">
        <f t="shared" si="31"/>
        <v>0</v>
      </c>
      <c r="Z23">
        <f t="shared" si="31"/>
        <v>0</v>
      </c>
      <c r="AA23">
        <f t="shared" si="31"/>
        <v>0</v>
      </c>
      <c r="AB23">
        <f t="shared" si="31"/>
        <v>0</v>
      </c>
      <c r="AC23">
        <f t="shared" si="31"/>
        <v>0</v>
      </c>
      <c r="AD23">
        <f t="shared" si="31"/>
        <v>0</v>
      </c>
      <c r="AE23">
        <f t="shared" si="31"/>
        <v>0</v>
      </c>
      <c r="AF23">
        <f t="shared" si="31"/>
        <v>0</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3.1209700595106883E-3</v>
      </c>
      <c r="D39">
        <f>SUMPRODUCT(P$57:P$106,$B$57:$B$106)</f>
        <v>2.5305335495281597E-3</v>
      </c>
      <c r="E39">
        <f>SUMPRODUCT(AB$57:AB$106,$B$57:$B$106)</f>
        <v>2.7506011669601021E-3</v>
      </c>
      <c r="F39">
        <f>SUMPRODUCT(AN$57:AN$106,$B$57:$B$106)</f>
        <v>2.7970003935598089E-3</v>
      </c>
      <c r="G39">
        <f>SUMPRODUCT(AZ$57:AZ$106,$B$57:$B$106)</f>
        <v>2.7531614536907729E-3</v>
      </c>
      <c r="H39">
        <f>SUMPRODUCT(BL$57:BL$106,$B$57:$B$106)</f>
        <v>2.7085561978471119E-3</v>
      </c>
      <c r="I39">
        <f>SUMPRODUCT(BX$57:BX$106,$B$57:$B$106)</f>
        <v>2.9183319649003399E-3</v>
      </c>
      <c r="J39">
        <f>SUMPRODUCT(CJ$57:CJ$106,$B$57:$B$106)</f>
        <v>2.8235097383694351E-3</v>
      </c>
      <c r="K39">
        <f>SUMPRODUCT(CV$57:CV$106,$B$57:$B$106)</f>
        <v>2.8108896654586296E-3</v>
      </c>
      <c r="L39" s="156">
        <f>K39</f>
        <v>2.8108896654586296E-3</v>
      </c>
      <c r="M39" s="156">
        <f t="shared" ref="M39:AE50" si="53">L39</f>
        <v>2.8108896654586296E-3</v>
      </c>
      <c r="N39" s="156">
        <f t="shared" si="53"/>
        <v>2.8108896654586296E-3</v>
      </c>
      <c r="O39" s="156">
        <f t="shared" si="53"/>
        <v>2.8108896654586296E-3</v>
      </c>
      <c r="P39" s="156">
        <f t="shared" si="53"/>
        <v>2.8108896654586296E-3</v>
      </c>
      <c r="Q39" s="156">
        <f t="shared" si="53"/>
        <v>2.8108896654586296E-3</v>
      </c>
      <c r="R39" s="156">
        <f t="shared" si="53"/>
        <v>2.8108896654586296E-3</v>
      </c>
      <c r="S39" s="156">
        <f t="shared" si="53"/>
        <v>2.8108896654586296E-3</v>
      </c>
      <c r="T39" s="156">
        <f t="shared" si="53"/>
        <v>2.8108896654586296E-3</v>
      </c>
      <c r="U39" s="156">
        <f t="shared" si="53"/>
        <v>2.8108896654586296E-3</v>
      </c>
      <c r="V39" s="156">
        <f t="shared" si="53"/>
        <v>2.8108896654586296E-3</v>
      </c>
      <c r="W39" s="156">
        <f t="shared" si="53"/>
        <v>2.8108896654586296E-3</v>
      </c>
      <c r="X39" s="156">
        <f t="shared" si="53"/>
        <v>2.8108896654586296E-3</v>
      </c>
      <c r="Y39" s="156">
        <f t="shared" si="53"/>
        <v>2.8108896654586296E-3</v>
      </c>
      <c r="Z39" s="156">
        <f t="shared" si="53"/>
        <v>2.8108896654586296E-3</v>
      </c>
      <c r="AA39" s="156">
        <f t="shared" si="53"/>
        <v>2.8108896654586296E-3</v>
      </c>
      <c r="AB39" s="156">
        <f t="shared" si="53"/>
        <v>2.8108896654586296E-3</v>
      </c>
      <c r="AC39" s="156">
        <f t="shared" si="53"/>
        <v>2.8108896654586296E-3</v>
      </c>
      <c r="AD39" s="156">
        <f t="shared" si="53"/>
        <v>2.8108896654586296E-3</v>
      </c>
      <c r="AE39" s="156">
        <f t="shared" si="53"/>
        <v>2.8108896654586296E-3</v>
      </c>
    </row>
    <row r="40" spans="1:32">
      <c r="B40" s="2" t="s">
        <v>98</v>
      </c>
      <c r="C40">
        <f>SUMPRODUCT(E57:E106,$B$57:$B$106)</f>
        <v>0.61750261765261028</v>
      </c>
      <c r="D40">
        <f>SUMPRODUCT(Q$57:Q$106,$B$57:$B$106)</f>
        <v>0.57419404959757625</v>
      </c>
      <c r="E40">
        <f>SUMPRODUCT(AC$57:AC$106,$B$57:$B$106)</f>
        <v>0.52348112456049412</v>
      </c>
      <c r="F40">
        <f>SUMPRODUCT(AO$57:AO$106,$B$57:$B$106)</f>
        <v>0.50273289748514594</v>
      </c>
      <c r="G40">
        <f>SUMPRODUCT(BA$57:BA$106,$B$57:$B$106)</f>
        <v>0.46055682541571358</v>
      </c>
      <c r="H40">
        <f>SUMPRODUCT(BM$57:BM$106,$B$57:$B$106)</f>
        <v>0.41553101035812939</v>
      </c>
      <c r="I40">
        <f>SUMPRODUCT(BY$57:BY$106,$B$57:$B$106)</f>
        <v>0.28821472269956061</v>
      </c>
      <c r="J40">
        <f>SUMPRODUCT(CK$57:CK$106,$B$57:$B$106)</f>
        <v>0.25048662529647781</v>
      </c>
      <c r="K40">
        <f>SUMPRODUCT(CW$57:CW$106,$B$57:$B$106)</f>
        <v>0.21886885376532358</v>
      </c>
      <c r="L40" s="156">
        <f t="shared" ref="L40:AA50" si="54">K40</f>
        <v>0.21886885376532358</v>
      </c>
      <c r="M40" s="156">
        <f t="shared" si="54"/>
        <v>0.21886885376532358</v>
      </c>
      <c r="N40" s="156">
        <f t="shared" si="54"/>
        <v>0.21886885376532358</v>
      </c>
      <c r="O40" s="156">
        <f t="shared" si="54"/>
        <v>0.21886885376532358</v>
      </c>
      <c r="P40" s="156">
        <f t="shared" si="54"/>
        <v>0.21886885376532358</v>
      </c>
      <c r="Q40" s="156">
        <f t="shared" si="54"/>
        <v>0.21886885376532358</v>
      </c>
      <c r="R40" s="156">
        <f t="shared" si="54"/>
        <v>0.21886885376532358</v>
      </c>
      <c r="S40" s="156">
        <f t="shared" si="54"/>
        <v>0.21886885376532358</v>
      </c>
      <c r="T40" s="156">
        <f t="shared" si="54"/>
        <v>0.21886885376532358</v>
      </c>
      <c r="U40" s="156">
        <f t="shared" si="54"/>
        <v>0.21886885376532358</v>
      </c>
      <c r="V40" s="156">
        <f t="shared" si="54"/>
        <v>0.21886885376532358</v>
      </c>
      <c r="W40" s="156">
        <f t="shared" si="54"/>
        <v>0.21886885376532358</v>
      </c>
      <c r="X40" s="156">
        <f t="shared" si="54"/>
        <v>0.21886885376532358</v>
      </c>
      <c r="Y40" s="156">
        <f t="shared" si="54"/>
        <v>0.21886885376532358</v>
      </c>
      <c r="Z40" s="156">
        <f t="shared" si="54"/>
        <v>0.21886885376532358</v>
      </c>
      <c r="AA40" s="156">
        <f t="shared" si="54"/>
        <v>0.21886885376532358</v>
      </c>
      <c r="AB40" s="156">
        <f t="shared" si="53"/>
        <v>0.21886885376532358</v>
      </c>
      <c r="AC40" s="156">
        <f t="shared" si="53"/>
        <v>0.21886885376532358</v>
      </c>
      <c r="AD40" s="156">
        <f t="shared" si="53"/>
        <v>0.21886885376532358</v>
      </c>
      <c r="AE40" s="156">
        <f t="shared" si="53"/>
        <v>0.21886885376532358</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2.1246391538657677E-2</v>
      </c>
      <c r="D42">
        <f>SUMPRODUCT(S$57:S$106,$B$57:$B$106)</f>
        <v>2.1688976537571632E-2</v>
      </c>
      <c r="E42">
        <f>SUMPRODUCT(AE$57:AE$106,$B$57:$B$106)</f>
        <v>2.2256957909956958E-2</v>
      </c>
      <c r="F42">
        <f>SUMPRODUCT(AQ$57:AQ$106,$B$57:$B$106)</f>
        <v>2.2795037768054228E-2</v>
      </c>
      <c r="G42">
        <f>SUMPRODUCT(BC$57:BC$106,$B$57:$B$106)</f>
        <v>2.2068840663385152E-2</v>
      </c>
      <c r="H42">
        <f>SUMPRODUCT(BO$57:BO$106,$B$57:$B$106)</f>
        <v>2.3140294017452715E-2</v>
      </c>
      <c r="I42">
        <f>SUMPRODUCT(CA$57:CA$106,$B$57:$B$106)</f>
        <v>1.9704105089753648E-2</v>
      </c>
      <c r="J42">
        <f>SUMPRODUCT(CM$57:CM$106,$B$57:$B$106)</f>
        <v>1.9245385694351039E-2</v>
      </c>
      <c r="K42">
        <f>SUMPRODUCT(CY$57:CY$106,$B$57:$B$106)</f>
        <v>1.8981378699694611E-2</v>
      </c>
      <c r="L42" s="156">
        <f t="shared" si="54"/>
        <v>1.8981378699694611E-2</v>
      </c>
      <c r="M42" s="156">
        <f t="shared" si="53"/>
        <v>1.8981378699694611E-2</v>
      </c>
      <c r="N42" s="156">
        <f t="shared" si="53"/>
        <v>1.8981378699694611E-2</v>
      </c>
      <c r="O42" s="156">
        <f t="shared" si="53"/>
        <v>1.8981378699694611E-2</v>
      </c>
      <c r="P42" s="156">
        <f t="shared" si="53"/>
        <v>1.8981378699694611E-2</v>
      </c>
      <c r="Q42" s="156">
        <f t="shared" si="53"/>
        <v>1.8981378699694611E-2</v>
      </c>
      <c r="R42" s="156">
        <f t="shared" si="53"/>
        <v>1.8981378699694611E-2</v>
      </c>
      <c r="S42" s="156">
        <f t="shared" si="53"/>
        <v>1.8981378699694611E-2</v>
      </c>
      <c r="T42" s="156">
        <f t="shared" si="53"/>
        <v>1.8981378699694611E-2</v>
      </c>
      <c r="U42" s="156">
        <f t="shared" si="53"/>
        <v>1.8981378699694611E-2</v>
      </c>
      <c r="V42" s="156">
        <f t="shared" si="53"/>
        <v>1.8981378699694611E-2</v>
      </c>
      <c r="W42" s="156">
        <f t="shared" si="53"/>
        <v>1.8981378699694611E-2</v>
      </c>
      <c r="X42" s="156">
        <f t="shared" si="53"/>
        <v>1.8981378699694611E-2</v>
      </c>
      <c r="Y42" s="156">
        <f t="shared" si="53"/>
        <v>1.8981378699694611E-2</v>
      </c>
      <c r="Z42" s="156">
        <f t="shared" si="53"/>
        <v>1.8981378699694611E-2</v>
      </c>
      <c r="AA42" s="156">
        <f t="shared" si="53"/>
        <v>1.8981378699694611E-2</v>
      </c>
      <c r="AB42" s="156">
        <f t="shared" si="53"/>
        <v>1.8981378699694611E-2</v>
      </c>
      <c r="AC42" s="156">
        <f t="shared" si="53"/>
        <v>1.8981378699694611E-2</v>
      </c>
      <c r="AD42" s="156">
        <f t="shared" si="53"/>
        <v>1.8981378699694611E-2</v>
      </c>
      <c r="AE42" s="156">
        <f t="shared" si="53"/>
        <v>1.8981378699694611E-2</v>
      </c>
    </row>
    <row r="43" spans="1:32">
      <c r="B43" s="2" t="s">
        <v>346</v>
      </c>
      <c r="C43">
        <f>SUMPRODUCT(H57:H106,$B$57:$B$106)</f>
        <v>0.19261118129162694</v>
      </c>
      <c r="D43">
        <f>SUMPRODUCT(T$57:T$106,$B$57:$B$106)</f>
        <v>0.22386249956461368</v>
      </c>
      <c r="E43">
        <f>SUMPRODUCT(AF$57:AF$106,$B$57:$B$106)</f>
        <v>0.24824356588640595</v>
      </c>
      <c r="F43">
        <f>SUMPRODUCT(AR$57:AR$106,$B$57:$B$106)</f>
        <v>0.24827843685417969</v>
      </c>
      <c r="G43">
        <f>SUMPRODUCT(BD$57:BD$106,$B$57:$B$106)</f>
        <v>0.23976871177633985</v>
      </c>
      <c r="H43">
        <f>SUMPRODUCT(BP$57:BP$106,$B$57:$B$106)</f>
        <v>0.26817110990791043</v>
      </c>
      <c r="I43">
        <f>SUMPRODUCT(CB$57:CB$106,$B$57:$B$106)</f>
        <v>0.24915220380915096</v>
      </c>
      <c r="J43">
        <f>SUMPRODUCT(CN$57:CN$106,$B$57:$B$106)</f>
        <v>0.2272587487334807</v>
      </c>
      <c r="K43">
        <f>SUMPRODUCT(CZ$57:CZ$106,$B$57:$B$106)</f>
        <v>0.19273973195714039</v>
      </c>
      <c r="L43" s="156">
        <f t="shared" si="54"/>
        <v>0.19273973195714039</v>
      </c>
      <c r="M43" s="156">
        <f t="shared" si="53"/>
        <v>0.19273973195714039</v>
      </c>
      <c r="N43" s="156">
        <f t="shared" si="53"/>
        <v>0.19273973195714039</v>
      </c>
      <c r="O43" s="156">
        <f t="shared" si="53"/>
        <v>0.19273973195714039</v>
      </c>
      <c r="P43" s="156">
        <f t="shared" si="53"/>
        <v>0.19273973195714039</v>
      </c>
      <c r="Q43" s="156">
        <f t="shared" si="53"/>
        <v>0.19273973195714039</v>
      </c>
      <c r="R43" s="156">
        <f t="shared" si="53"/>
        <v>0.19273973195714039</v>
      </c>
      <c r="S43" s="156">
        <f t="shared" si="53"/>
        <v>0.19273973195714039</v>
      </c>
      <c r="T43" s="156">
        <f t="shared" si="53"/>
        <v>0.19273973195714039</v>
      </c>
      <c r="U43" s="156">
        <f t="shared" si="53"/>
        <v>0.19273973195714039</v>
      </c>
      <c r="V43" s="156">
        <f t="shared" si="53"/>
        <v>0.19273973195714039</v>
      </c>
      <c r="W43" s="156">
        <f t="shared" si="53"/>
        <v>0.19273973195714039</v>
      </c>
      <c r="X43" s="156">
        <f t="shared" si="53"/>
        <v>0.19273973195714039</v>
      </c>
      <c r="Y43" s="156">
        <f t="shared" si="53"/>
        <v>0.19273973195714039</v>
      </c>
      <c r="Z43" s="156">
        <f t="shared" si="53"/>
        <v>0.19273973195714039</v>
      </c>
      <c r="AA43" s="156">
        <f t="shared" si="53"/>
        <v>0.19273973195714039</v>
      </c>
      <c r="AB43" s="156">
        <f t="shared" si="53"/>
        <v>0.19273973195714039</v>
      </c>
      <c r="AC43" s="156">
        <f t="shared" si="53"/>
        <v>0.19273973195714039</v>
      </c>
      <c r="AD43" s="156">
        <f t="shared" si="53"/>
        <v>0.19273973195714039</v>
      </c>
      <c r="AE43" s="156">
        <f t="shared" si="53"/>
        <v>0.19273973195714039</v>
      </c>
    </row>
    <row r="44" spans="1:32">
      <c r="B44" s="2" t="s">
        <v>99</v>
      </c>
      <c r="C44">
        <f>SUMPRODUCT(I57:I106,$B$57:$B$106)</f>
        <v>5.0675270409557598E-2</v>
      </c>
      <c r="D44">
        <f>SUMPRODUCT(U$57:U$106,$B$57:$B$106)</f>
        <v>5.1657728551339779E-2</v>
      </c>
      <c r="E44">
        <f>SUMPRODUCT(AG$57:AG$106,$B$57:$B$106)</f>
        <v>5.1607322984481299E-2</v>
      </c>
      <c r="F44">
        <f>SUMPRODUCT(AS$57:AS$106,$B$57:$B$106)</f>
        <v>5.1561150883705824E-2</v>
      </c>
      <c r="G44">
        <f>SUMPRODUCT(BE$57:BE$106,$B$57:$B$106)</f>
        <v>4.5511222026357247E-2</v>
      </c>
      <c r="H44">
        <f>SUMPRODUCT(BQ$57:BQ$106,$B$57:$B$106)</f>
        <v>4.7222386845575261E-2</v>
      </c>
      <c r="I44">
        <f>SUMPRODUCT(CC$57:CC$106,$B$57:$B$106)</f>
        <v>5.1308076927793364E-2</v>
      </c>
      <c r="J44">
        <f>SUMPRODUCT(CO$57:CO$106,$B$57:$B$106)</f>
        <v>4.5885015625183184E-2</v>
      </c>
      <c r="K44">
        <f>SUMPRODUCT(DA$57:DA$106,$B$57:$B$106)</f>
        <v>4.2189701093009895E-2</v>
      </c>
      <c r="L44" s="156">
        <f t="shared" si="54"/>
        <v>4.2189701093009895E-2</v>
      </c>
      <c r="M44" s="156">
        <f t="shared" si="53"/>
        <v>4.2189701093009895E-2</v>
      </c>
      <c r="N44" s="156">
        <f t="shared" si="53"/>
        <v>4.2189701093009895E-2</v>
      </c>
      <c r="O44" s="156">
        <f t="shared" si="53"/>
        <v>4.2189701093009895E-2</v>
      </c>
      <c r="P44" s="156">
        <f t="shared" si="53"/>
        <v>4.2189701093009895E-2</v>
      </c>
      <c r="Q44" s="156">
        <f t="shared" si="53"/>
        <v>4.2189701093009895E-2</v>
      </c>
      <c r="R44" s="156">
        <f t="shared" si="53"/>
        <v>4.2189701093009895E-2</v>
      </c>
      <c r="S44" s="156">
        <f t="shared" si="53"/>
        <v>4.2189701093009895E-2</v>
      </c>
      <c r="T44" s="156">
        <f t="shared" si="53"/>
        <v>4.2189701093009895E-2</v>
      </c>
      <c r="U44" s="156">
        <f t="shared" si="53"/>
        <v>4.2189701093009895E-2</v>
      </c>
      <c r="V44" s="156">
        <f t="shared" si="53"/>
        <v>4.2189701093009895E-2</v>
      </c>
      <c r="W44" s="156">
        <f t="shared" si="53"/>
        <v>4.2189701093009895E-2</v>
      </c>
      <c r="X44" s="156">
        <f t="shared" si="53"/>
        <v>4.2189701093009895E-2</v>
      </c>
      <c r="Y44" s="156">
        <f t="shared" si="53"/>
        <v>4.2189701093009895E-2</v>
      </c>
      <c r="Z44" s="156">
        <f t="shared" si="53"/>
        <v>4.2189701093009895E-2</v>
      </c>
      <c r="AA44" s="156">
        <f t="shared" si="53"/>
        <v>4.2189701093009895E-2</v>
      </c>
      <c r="AB44" s="156">
        <f t="shared" si="53"/>
        <v>4.2189701093009895E-2</v>
      </c>
      <c r="AC44" s="156">
        <f t="shared" si="53"/>
        <v>4.2189701093009895E-2</v>
      </c>
      <c r="AD44" s="156">
        <f t="shared" si="53"/>
        <v>4.2189701093009895E-2</v>
      </c>
      <c r="AE44" s="156">
        <f t="shared" si="53"/>
        <v>4.2189701093009895E-2</v>
      </c>
    </row>
    <row r="45" spans="1:32">
      <c r="B45" s="2" t="s">
        <v>109</v>
      </c>
      <c r="C45">
        <f>SUMPRODUCT(J57:J106,$B$57:$B$106)</f>
        <v>0</v>
      </c>
      <c r="D45">
        <f>SUMPRODUCT(V$57:V$106,$B$57:$B$106)</f>
        <v>0</v>
      </c>
      <c r="E45">
        <f>SUMPRODUCT(AH$57:AH$106,$B$57:$B$106)</f>
        <v>0</v>
      </c>
      <c r="F45">
        <f>SUMPRODUCT(AT$57:AT$106,$B$57:$B$106)</f>
        <v>0</v>
      </c>
      <c r="G45">
        <f>SUMPRODUCT(BF$57:BF$106,$B$57:$B$106)</f>
        <v>0</v>
      </c>
      <c r="H45">
        <f>SUMPRODUCT(BR$57:BR$106,$B$57:$B$106)</f>
        <v>0</v>
      </c>
      <c r="I45">
        <f>SUMPRODUCT(CD$57:CD$106,$B$57:$B$106)</f>
        <v>0</v>
      </c>
      <c r="J45">
        <f>SUMPRODUCT(CP$57:CP$106,$B$57:$B$106)</f>
        <v>0</v>
      </c>
      <c r="K45">
        <f>SUMPRODUCT(DB$57:DB$106,$B$57:$B$106)</f>
        <v>0</v>
      </c>
      <c r="L45" s="156">
        <f t="shared" si="54"/>
        <v>0</v>
      </c>
      <c r="M45" s="156">
        <f t="shared" si="53"/>
        <v>0</v>
      </c>
      <c r="N45" s="156">
        <f t="shared" si="53"/>
        <v>0</v>
      </c>
      <c r="O45" s="156">
        <f t="shared" si="53"/>
        <v>0</v>
      </c>
      <c r="P45" s="156">
        <f t="shared" si="53"/>
        <v>0</v>
      </c>
      <c r="Q45" s="156">
        <f t="shared" si="53"/>
        <v>0</v>
      </c>
      <c r="R45" s="156">
        <f t="shared" si="53"/>
        <v>0</v>
      </c>
      <c r="S45" s="156">
        <f t="shared" si="53"/>
        <v>0</v>
      </c>
      <c r="T45" s="156">
        <f t="shared" si="53"/>
        <v>0</v>
      </c>
      <c r="U45" s="156">
        <f t="shared" si="53"/>
        <v>0</v>
      </c>
      <c r="V45" s="156">
        <f t="shared" si="53"/>
        <v>0</v>
      </c>
      <c r="W45" s="156">
        <f t="shared" si="53"/>
        <v>0</v>
      </c>
      <c r="X45" s="156">
        <f t="shared" si="53"/>
        <v>0</v>
      </c>
      <c r="Y45" s="156">
        <f t="shared" si="53"/>
        <v>0</v>
      </c>
      <c r="Z45" s="156">
        <f t="shared" si="53"/>
        <v>0</v>
      </c>
      <c r="AA45" s="156">
        <f t="shared" si="53"/>
        <v>0</v>
      </c>
      <c r="AB45" s="156">
        <f t="shared" si="53"/>
        <v>0</v>
      </c>
      <c r="AC45" s="156">
        <f t="shared" si="53"/>
        <v>0</v>
      </c>
      <c r="AD45" s="156">
        <f t="shared" si="53"/>
        <v>0</v>
      </c>
      <c r="AE45" s="156">
        <f t="shared" si="53"/>
        <v>0</v>
      </c>
    </row>
    <row r="46" spans="1:32">
      <c r="B46" s="2" t="s">
        <v>106</v>
      </c>
      <c r="C46">
        <f>SUMPRODUCT(K57:K106,$B$57:$B$106)</f>
        <v>8.8457763360823012E-4</v>
      </c>
      <c r="D46">
        <f>SUMPRODUCT(W$57:W$106,$B$57:$B$106)</f>
        <v>1.2057114618190729E-3</v>
      </c>
      <c r="E46">
        <f>SUMPRODUCT(AI$57:AI$106,$B$57:$B$106)</f>
        <v>1.2147135729028186E-3</v>
      </c>
      <c r="F46">
        <f>SUMPRODUCT(AU$57:AU$106,$B$57:$B$106)</f>
        <v>9.8353347150348966E-4</v>
      </c>
      <c r="G46">
        <f>SUMPRODUCT(BG$57:BG$106,$B$57:$B$106)</f>
        <v>8.6392052635927313E-4</v>
      </c>
      <c r="H46">
        <f>SUMPRODUCT(BS$57:BS$106,$B$57:$B$106)</f>
        <v>1.0425006721529353E-3</v>
      </c>
      <c r="I46">
        <f>SUMPRODUCT(CE$57:CE$106,$B$57:$B$106)</f>
        <v>1.0527867272328607E-3</v>
      </c>
      <c r="J46">
        <f>SUMPRODUCT(CQ$57:CQ$106,$B$57:$B$106)</f>
        <v>8.8284753350262584E-4</v>
      </c>
      <c r="K46">
        <f>SUMPRODUCT(DC$57:DC$106,$B$57:$B$106)</f>
        <v>2.6753685951333444E-4</v>
      </c>
      <c r="L46" s="156">
        <f t="shared" si="54"/>
        <v>2.6753685951333444E-4</v>
      </c>
      <c r="M46" s="156">
        <f t="shared" si="53"/>
        <v>2.6753685951333444E-4</v>
      </c>
      <c r="N46" s="156">
        <f t="shared" si="53"/>
        <v>2.6753685951333444E-4</v>
      </c>
      <c r="O46" s="156">
        <f t="shared" si="53"/>
        <v>2.6753685951333444E-4</v>
      </c>
      <c r="P46" s="156">
        <f t="shared" si="53"/>
        <v>2.6753685951333444E-4</v>
      </c>
      <c r="Q46" s="156">
        <f t="shared" si="53"/>
        <v>2.6753685951333444E-4</v>
      </c>
      <c r="R46" s="156">
        <f t="shared" si="53"/>
        <v>2.6753685951333444E-4</v>
      </c>
      <c r="S46" s="156">
        <f t="shared" si="53"/>
        <v>2.6753685951333444E-4</v>
      </c>
      <c r="T46" s="156">
        <f t="shared" si="53"/>
        <v>2.6753685951333444E-4</v>
      </c>
      <c r="U46" s="156">
        <f t="shared" si="53"/>
        <v>2.6753685951333444E-4</v>
      </c>
      <c r="V46" s="156">
        <f t="shared" si="53"/>
        <v>2.6753685951333444E-4</v>
      </c>
      <c r="W46" s="156">
        <f t="shared" si="53"/>
        <v>2.6753685951333444E-4</v>
      </c>
      <c r="X46" s="156">
        <f t="shared" si="53"/>
        <v>2.6753685951333444E-4</v>
      </c>
      <c r="Y46" s="156">
        <f t="shared" si="53"/>
        <v>2.6753685951333444E-4</v>
      </c>
      <c r="Z46" s="156">
        <f t="shared" si="53"/>
        <v>2.6753685951333444E-4</v>
      </c>
      <c r="AA46" s="156">
        <f t="shared" si="53"/>
        <v>2.6753685951333444E-4</v>
      </c>
      <c r="AB46" s="156">
        <f t="shared" si="53"/>
        <v>2.6753685951333444E-4</v>
      </c>
      <c r="AC46" s="156">
        <f t="shared" si="53"/>
        <v>2.6753685951333444E-4</v>
      </c>
      <c r="AD46" s="156">
        <f t="shared" si="53"/>
        <v>2.6753685951333444E-4</v>
      </c>
      <c r="AE46" s="156">
        <f t="shared" si="53"/>
        <v>2.6753685951333444E-4</v>
      </c>
    </row>
    <row r="47" spans="1:32">
      <c r="B47" s="2" t="s">
        <v>100</v>
      </c>
      <c r="C47">
        <f>SUMPRODUCT(L57:L106,$B$57:$B$106)</f>
        <v>0.1047832461639279</v>
      </c>
      <c r="D47">
        <f>SUMPRODUCT(X$57:X$106,$B$57:$B$106)</f>
        <v>0.11158715844447939</v>
      </c>
      <c r="E47">
        <f>SUMPRODUCT(AJ$57:AJ$106,$B$57:$B$106)</f>
        <v>0.12665774495667653</v>
      </c>
      <c r="F47">
        <f>SUMPRODUCT(AV$57:AV$106,$B$57:$B$106)</f>
        <v>0.13743841288223313</v>
      </c>
      <c r="G47">
        <f>SUMPRODUCT(BH$57:BH$106,$B$57:$B$106)</f>
        <v>0.16536353409125693</v>
      </c>
      <c r="H47">
        <f>SUMPRODUCT(BT$57:BT$106,$B$57:$B$106)</f>
        <v>0.17407030424354991</v>
      </c>
      <c r="I47">
        <f>SUMPRODUCT(CF$57:CF$106,$B$57:$B$106)</f>
        <v>0.23197871352444074</v>
      </c>
      <c r="J47">
        <f>SUMPRODUCT(CR$57:CR$106,$B$57:$B$106)</f>
        <v>0.25398937263215393</v>
      </c>
      <c r="K47">
        <f>SUMPRODUCT(DD$57:DD$106,$B$57:$B$106)</f>
        <v>0.27504110437541812</v>
      </c>
      <c r="L47" s="156">
        <f t="shared" si="54"/>
        <v>0.27504110437541812</v>
      </c>
      <c r="M47" s="156">
        <f t="shared" si="53"/>
        <v>0.27504110437541812</v>
      </c>
      <c r="N47" s="156">
        <f t="shared" si="53"/>
        <v>0.27504110437541812</v>
      </c>
      <c r="O47" s="156">
        <f t="shared" si="53"/>
        <v>0.27504110437541812</v>
      </c>
      <c r="P47" s="156">
        <f t="shared" si="53"/>
        <v>0.27504110437541812</v>
      </c>
      <c r="Q47" s="156">
        <f t="shared" si="53"/>
        <v>0.27504110437541812</v>
      </c>
      <c r="R47" s="156">
        <f t="shared" si="53"/>
        <v>0.27504110437541812</v>
      </c>
      <c r="S47" s="156">
        <f t="shared" si="53"/>
        <v>0.27504110437541812</v>
      </c>
      <c r="T47" s="156">
        <f t="shared" si="53"/>
        <v>0.27504110437541812</v>
      </c>
      <c r="U47" s="156">
        <f t="shared" si="53"/>
        <v>0.27504110437541812</v>
      </c>
      <c r="V47" s="156">
        <f t="shared" si="53"/>
        <v>0.27504110437541812</v>
      </c>
      <c r="W47" s="156">
        <f t="shared" si="53"/>
        <v>0.27504110437541812</v>
      </c>
      <c r="X47" s="156">
        <f t="shared" si="53"/>
        <v>0.27504110437541812</v>
      </c>
      <c r="Y47" s="156">
        <f t="shared" si="53"/>
        <v>0.27504110437541812</v>
      </c>
      <c r="Z47" s="156">
        <f t="shared" si="53"/>
        <v>0.27504110437541812</v>
      </c>
      <c r="AA47" s="156">
        <f t="shared" si="53"/>
        <v>0.27504110437541812</v>
      </c>
      <c r="AB47" s="156">
        <f t="shared" si="53"/>
        <v>0.27504110437541812</v>
      </c>
      <c r="AC47" s="156">
        <f t="shared" si="53"/>
        <v>0.27504110437541812</v>
      </c>
      <c r="AD47" s="156">
        <f t="shared" si="53"/>
        <v>0.27504110437541812</v>
      </c>
      <c r="AE47" s="156">
        <f t="shared" si="53"/>
        <v>0.27504110437541812</v>
      </c>
    </row>
    <row r="48" spans="1:32">
      <c r="B48" s="2" t="s">
        <v>102</v>
      </c>
      <c r="C48">
        <f>SUMPRODUCT(N57:N106,$B$57:$B$106)</f>
        <v>9.1757452505007477E-3</v>
      </c>
      <c r="D48">
        <f>SUMPRODUCT(Z$57:Z$106,$B$57:$B$106)</f>
        <v>1.3273342293072189E-2</v>
      </c>
      <c r="E48">
        <f>SUMPRODUCT(AL$57:AL$106,$B$57:$B$106)</f>
        <v>2.3787968962122246E-2</v>
      </c>
      <c r="F48">
        <f>SUMPRODUCT(AX$57:AX$106,$B$57:$B$106)</f>
        <v>3.3413530261618016E-2</v>
      </c>
      <c r="G48">
        <f>SUMPRODUCT(BJ$57:BJ$106,$B$57:$B$106)</f>
        <v>6.3113784046897242E-2</v>
      </c>
      <c r="H48">
        <f>SUMPRODUCT(BV$57:BV$106,$B$57:$B$106)</f>
        <v>6.8113837757382306E-2</v>
      </c>
      <c r="I48">
        <f>SUMPRODUCT(CH$57:CH$106,$B$57:$B$106)</f>
        <v>0.15567105925716748</v>
      </c>
      <c r="J48">
        <f>SUMPRODUCT(CT$57:CT$106,$B$57:$B$106)</f>
        <v>0.19942849474648133</v>
      </c>
      <c r="K48">
        <f>SUMPRODUCT(DF$57:DF$106,$B$57:$B$106)</f>
        <v>0.24910080358444153</v>
      </c>
      <c r="L48" s="156">
        <f t="shared" si="54"/>
        <v>0.24910080358444153</v>
      </c>
      <c r="M48" s="156">
        <f t="shared" si="53"/>
        <v>0.24910080358444153</v>
      </c>
      <c r="N48" s="156">
        <f t="shared" si="53"/>
        <v>0.24910080358444153</v>
      </c>
      <c r="O48" s="156">
        <f t="shared" si="53"/>
        <v>0.24910080358444153</v>
      </c>
      <c r="P48" s="156">
        <f t="shared" si="53"/>
        <v>0.24910080358444153</v>
      </c>
      <c r="Q48" s="156">
        <f t="shared" si="53"/>
        <v>0.24910080358444153</v>
      </c>
      <c r="R48" s="156">
        <f t="shared" si="53"/>
        <v>0.24910080358444153</v>
      </c>
      <c r="S48" s="156">
        <f t="shared" si="53"/>
        <v>0.24910080358444153</v>
      </c>
      <c r="T48" s="156">
        <f t="shared" si="53"/>
        <v>0.24910080358444153</v>
      </c>
      <c r="U48" s="156">
        <f t="shared" si="53"/>
        <v>0.24910080358444153</v>
      </c>
      <c r="V48" s="156">
        <f t="shared" si="53"/>
        <v>0.24910080358444153</v>
      </c>
      <c r="W48" s="156">
        <f t="shared" si="53"/>
        <v>0.24910080358444153</v>
      </c>
      <c r="X48" s="156">
        <f t="shared" si="53"/>
        <v>0.24910080358444153</v>
      </c>
      <c r="Y48" s="156">
        <f t="shared" si="53"/>
        <v>0.24910080358444153</v>
      </c>
      <c r="Z48" s="156">
        <f t="shared" si="53"/>
        <v>0.24910080358444153</v>
      </c>
      <c r="AA48" s="156">
        <f t="shared" si="53"/>
        <v>0.24910080358444153</v>
      </c>
      <c r="AB48" s="156">
        <f t="shared" si="53"/>
        <v>0.24910080358444153</v>
      </c>
      <c r="AC48" s="156">
        <f t="shared" si="53"/>
        <v>0.24910080358444153</v>
      </c>
      <c r="AD48" s="156">
        <f t="shared" si="53"/>
        <v>0.24910080358444153</v>
      </c>
      <c r="AE48" s="156">
        <f t="shared" si="53"/>
        <v>0.24910080358444153</v>
      </c>
    </row>
    <row r="49" spans="1:110">
      <c r="B49" s="1"/>
    </row>
    <row r="50" spans="1:110">
      <c r="B50" s="1"/>
      <c r="C50" s="160">
        <f>SUM(C39:C48)</f>
        <v>1</v>
      </c>
      <c r="D50" s="160">
        <f>SUM(D39:D48)</f>
        <v>1</v>
      </c>
      <c r="E50" s="160">
        <f>SUM(E39:E48)</f>
        <v>1.0000000000000002</v>
      </c>
      <c r="F50" s="160">
        <f>SUM(F39:F48)</f>
        <v>1.0000000000000002</v>
      </c>
      <c r="G50" s="160">
        <f t="shared" ref="G50:K50" si="55">SUM(G39:G48)</f>
        <v>1</v>
      </c>
      <c r="H50" s="160">
        <f t="shared" si="55"/>
        <v>1</v>
      </c>
      <c r="I50" s="160">
        <f t="shared" si="55"/>
        <v>1</v>
      </c>
      <c r="J50" s="160">
        <f t="shared" si="55"/>
        <v>1</v>
      </c>
      <c r="K50" s="160">
        <f t="shared" si="55"/>
        <v>1</v>
      </c>
      <c r="L50" s="160">
        <f t="shared" si="54"/>
        <v>1</v>
      </c>
      <c r="M50" s="160">
        <f t="shared" si="53"/>
        <v>1</v>
      </c>
      <c r="N50" s="160">
        <f t="shared" si="53"/>
        <v>1</v>
      </c>
      <c r="O50" s="160">
        <f t="shared" si="53"/>
        <v>1</v>
      </c>
      <c r="P50" s="160">
        <f t="shared" si="53"/>
        <v>1</v>
      </c>
      <c r="Q50" s="160">
        <f t="shared" si="53"/>
        <v>1</v>
      </c>
      <c r="R50" s="160">
        <f t="shared" si="53"/>
        <v>1</v>
      </c>
      <c r="S50" s="160">
        <f t="shared" si="53"/>
        <v>1</v>
      </c>
      <c r="T50" s="160">
        <f t="shared" si="53"/>
        <v>1</v>
      </c>
      <c r="U50" s="160">
        <f t="shared" si="53"/>
        <v>1</v>
      </c>
      <c r="V50" s="160">
        <f t="shared" si="53"/>
        <v>1</v>
      </c>
      <c r="W50" s="160">
        <f t="shared" si="53"/>
        <v>1</v>
      </c>
      <c r="X50" s="160">
        <f t="shared" si="53"/>
        <v>1</v>
      </c>
      <c r="Y50" s="160">
        <f t="shared" si="53"/>
        <v>1</v>
      </c>
      <c r="Z50" s="160">
        <f t="shared" si="53"/>
        <v>1</v>
      </c>
      <c r="AA50" s="160">
        <f t="shared" si="53"/>
        <v>1</v>
      </c>
      <c r="AB50" s="160">
        <f t="shared" si="53"/>
        <v>1</v>
      </c>
      <c r="AC50" s="160">
        <f t="shared" si="53"/>
        <v>1</v>
      </c>
      <c r="AD50" s="160">
        <f t="shared" si="53"/>
        <v>1</v>
      </c>
      <c r="AE50" s="160">
        <f t="shared" si="53"/>
        <v>1</v>
      </c>
    </row>
    <row r="54" spans="1:110" s="166" customFormat="1">
      <c r="A54" s="165" t="s">
        <v>907</v>
      </c>
    </row>
    <row r="55" spans="1:110" ht="29.5">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0.37419911300059827</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5.1278582834324495E-2</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0</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0.18312339681794215</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0.2709260002404425</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0</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0.12047290710669263</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C2" sqref="C2"/>
    </sheetView>
  </sheetViews>
  <sheetFormatPr defaultColWidth="9.1328125" defaultRowHeight="14.25"/>
  <cols>
    <col min="1" max="1" width="20.86328125" style="92" bestFit="1" customWidth="1"/>
    <col min="2" max="2" width="23.54296875" style="92" bestFit="1" customWidth="1"/>
    <col min="3" max="16384" width="9.1328125" style="92"/>
  </cols>
  <sheetData>
    <row r="1" spans="1:34" ht="29.5">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4.75">
      <c r="A2" s="100" t="s">
        <v>426</v>
      </c>
      <c r="B2" s="91" t="s">
        <v>29</v>
      </c>
      <c r="C2" s="91">
        <f>SUMIFS(calcs!O:O,calcs!A:A,About!B1)</f>
        <v>34602295</v>
      </c>
      <c r="D2" s="91">
        <f>C2</f>
        <v>34602295</v>
      </c>
      <c r="E2" s="91">
        <f t="shared" ref="E2:AH2" si="0">D2</f>
        <v>34602295</v>
      </c>
      <c r="F2" s="91">
        <f t="shared" si="0"/>
        <v>34602295</v>
      </c>
      <c r="G2" s="91">
        <f t="shared" si="0"/>
        <v>34602295</v>
      </c>
      <c r="H2" s="91">
        <f t="shared" si="0"/>
        <v>34602295</v>
      </c>
      <c r="I2" s="91">
        <f t="shared" si="0"/>
        <v>34602295</v>
      </c>
      <c r="J2" s="91">
        <f t="shared" si="0"/>
        <v>34602295</v>
      </c>
      <c r="K2" s="91">
        <f t="shared" si="0"/>
        <v>34602295</v>
      </c>
      <c r="L2" s="91">
        <f t="shared" si="0"/>
        <v>34602295</v>
      </c>
      <c r="M2" s="91">
        <f t="shared" si="0"/>
        <v>34602295</v>
      </c>
      <c r="N2" s="91">
        <f t="shared" si="0"/>
        <v>34602295</v>
      </c>
      <c r="O2" s="91">
        <f t="shared" si="0"/>
        <v>34602295</v>
      </c>
      <c r="P2" s="91">
        <f t="shared" si="0"/>
        <v>34602295</v>
      </c>
      <c r="Q2" s="91">
        <f t="shared" si="0"/>
        <v>34602295</v>
      </c>
      <c r="R2" s="91">
        <f t="shared" si="0"/>
        <v>34602295</v>
      </c>
      <c r="S2" s="91">
        <f t="shared" si="0"/>
        <v>34602295</v>
      </c>
      <c r="T2" s="91">
        <f t="shared" si="0"/>
        <v>34602295</v>
      </c>
      <c r="U2" s="91">
        <f t="shared" si="0"/>
        <v>34602295</v>
      </c>
      <c r="V2" s="91">
        <f t="shared" si="0"/>
        <v>34602295</v>
      </c>
      <c r="W2" s="91">
        <f t="shared" si="0"/>
        <v>34602295</v>
      </c>
      <c r="X2" s="91">
        <f t="shared" si="0"/>
        <v>34602295</v>
      </c>
      <c r="Y2" s="91">
        <f t="shared" si="0"/>
        <v>34602295</v>
      </c>
      <c r="Z2" s="91">
        <f t="shared" si="0"/>
        <v>34602295</v>
      </c>
      <c r="AA2" s="91">
        <f t="shared" si="0"/>
        <v>34602295</v>
      </c>
      <c r="AB2" s="91">
        <f t="shared" si="0"/>
        <v>34602295</v>
      </c>
      <c r="AC2" s="91">
        <f t="shared" si="0"/>
        <v>34602295</v>
      </c>
      <c r="AD2" s="91">
        <f t="shared" si="0"/>
        <v>34602295</v>
      </c>
      <c r="AE2" s="91">
        <f t="shared" si="0"/>
        <v>34602295</v>
      </c>
      <c r="AF2" s="91">
        <f t="shared" si="0"/>
        <v>34602295</v>
      </c>
      <c r="AG2" s="91">
        <f t="shared" si="0"/>
        <v>34602295</v>
      </c>
      <c r="AH2" s="91">
        <f t="shared" si="0"/>
        <v>34602295</v>
      </c>
    </row>
    <row r="3" spans="1:34" ht="14.75">
      <c r="A3" s="10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4.75"/>
  <cols>
    <col min="1" max="1" width="26.1328125" style="2" customWidth="1"/>
    <col min="2" max="32" width="11.54296875" bestFit="1" customWidth="1"/>
  </cols>
  <sheetData>
    <row r="1" spans="1:32" ht="29.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0</v>
      </c>
      <c r="C2" s="5">
        <f>SUMIFS(Imports_new!C$10:C$33,Imports_new!$A$10:$A$33,$A2)</f>
        <v>0</v>
      </c>
      <c r="D2" s="5">
        <f>SUMIFS(Imports_new!D$10:D$33,Imports_new!$A$10:$A$33,$A2)</f>
        <v>0</v>
      </c>
      <c r="E2" s="5">
        <f>SUMIFS(Imports_new!E$10:E$33,Imports_new!$A$10:$A$33,$A2)</f>
        <v>0</v>
      </c>
      <c r="F2" s="5">
        <f>SUMIFS(Imports_new!F$10:F$33,Imports_new!$A$10:$A$33,$A2)</f>
        <v>0</v>
      </c>
      <c r="G2" s="5">
        <f>SUMIFS(Imports_new!G$10:G$33,Imports_new!$A$10:$A$33,$A2)</f>
        <v>0</v>
      </c>
      <c r="H2" s="5">
        <f>SUMIFS(Imports_new!H$10:H$33,Imports_new!$A$10:$A$33,$A2)</f>
        <v>0</v>
      </c>
      <c r="I2" s="5">
        <f>SUMIFS(Imports_new!I$10:I$33,Imports_new!$A$10:$A$33,$A2)</f>
        <v>0</v>
      </c>
      <c r="J2" s="5">
        <f>SUMIFS(Imports_new!J$10:J$33,Imports_new!$A$10:$A$33,$A2)</f>
        <v>0</v>
      </c>
      <c r="K2" s="5">
        <f>SUMIFS(Imports_new!K$10:K$33,Imports_new!$A$10:$A$33,$A2)</f>
        <v>0</v>
      </c>
      <c r="L2" s="5">
        <f>SUMIFS(Imports_new!L$10:L$33,Imports_new!$A$10:$A$33,$A2)</f>
        <v>0</v>
      </c>
      <c r="M2" s="5">
        <f>SUMIFS(Imports_new!M$10:M$33,Imports_new!$A$10:$A$33,$A2)</f>
        <v>0</v>
      </c>
      <c r="N2" s="5">
        <f>SUMIFS(Imports_new!N$10:N$33,Imports_new!$A$10:$A$33,$A2)</f>
        <v>0</v>
      </c>
      <c r="O2" s="5">
        <f>SUMIFS(Imports_new!O$10:O$33,Imports_new!$A$10:$A$33,$A2)</f>
        <v>0</v>
      </c>
      <c r="P2" s="5">
        <f>SUMIFS(Imports_new!P$10:P$33,Imports_new!$A$10:$A$33,$A2)</f>
        <v>0</v>
      </c>
      <c r="Q2" s="5">
        <f>SUMIFS(Imports_new!Q$10:Q$33,Imports_new!$A$10:$A$33,$A2)</f>
        <v>0</v>
      </c>
      <c r="R2" s="5">
        <f>SUMIFS(Imports_new!R$10:R$33,Imports_new!$A$10:$A$33,$A2)</f>
        <v>0</v>
      </c>
      <c r="S2" s="5">
        <f>SUMIFS(Imports_new!S$10:S$33,Imports_new!$A$10:$A$33,$A2)</f>
        <v>0</v>
      </c>
      <c r="T2" s="5">
        <f>SUMIFS(Imports_new!T$10:T$33,Imports_new!$A$10:$A$33,$A2)</f>
        <v>0</v>
      </c>
      <c r="U2" s="5">
        <f>SUMIFS(Imports_new!U$10:U$33,Imports_new!$A$10:$A$33,$A2)</f>
        <v>0</v>
      </c>
      <c r="V2" s="5">
        <f>SUMIFS(Imports_new!V$10:V$33,Imports_new!$A$10:$A$33,$A2)</f>
        <v>0</v>
      </c>
      <c r="W2" s="5">
        <f>SUMIFS(Imports_new!W$10:W$33,Imports_new!$A$10:$A$33,$A2)</f>
        <v>0</v>
      </c>
      <c r="X2" s="5">
        <f>SUMIFS(Imports_new!X$10:X$33,Imports_new!$A$10:$A$33,$A2)</f>
        <v>0</v>
      </c>
      <c r="Y2" s="5">
        <f>SUMIFS(Imports_new!Y$10:Y$33,Imports_new!$A$10:$A$33,$A2)</f>
        <v>0</v>
      </c>
      <c r="Z2" s="5">
        <f>SUMIFS(Imports_new!Z$10:Z$33,Imports_new!$A$10:$A$33,$A2)</f>
        <v>0</v>
      </c>
      <c r="AA2" s="5">
        <f>SUMIFS(Imports_new!AA$10:AA$33,Imports_new!$A$10:$A$33,$A2)</f>
        <v>0</v>
      </c>
      <c r="AB2" s="5">
        <f>SUMIFS(Imports_new!AB$10:AB$33,Imports_new!$A$10:$A$33,$A2)</f>
        <v>0</v>
      </c>
      <c r="AC2" s="5">
        <f>SUMIFS(Imports_new!AC$10:AC$33,Imports_new!$A$10:$A$33,$A2)</f>
        <v>0</v>
      </c>
      <c r="AD2" s="5">
        <f>SUMIFS(Imports_new!AD$10:AD$33,Imports_new!$A$10:$A$33,$A2)</f>
        <v>0</v>
      </c>
      <c r="AE2" s="5">
        <f>SUMIFS(Imports_new!AE$10:AE$33,Imports_new!$A$10:$A$33,$A2)</f>
        <v>0</v>
      </c>
      <c r="AF2" s="5">
        <f>SUMIFS(Imports_new!AF$10:AF$33,Imports_new!$A$10:$A$33,$A2)</f>
        <v>0</v>
      </c>
    </row>
    <row r="3" spans="1:32">
      <c r="A3" s="2" t="s">
        <v>346</v>
      </c>
      <c r="B3" s="5">
        <f>SUMIFS(Imports_new!B$10:B$33,Imports_new!$A$10:$A$33,$A3)</f>
        <v>0</v>
      </c>
      <c r="C3" s="5">
        <f>SUMIFS(Imports_new!C$10:C$33,Imports_new!$A$10:$A$33,$A3)</f>
        <v>0</v>
      </c>
      <c r="D3" s="5">
        <f>SUMIFS(Imports_new!D$10:D$33,Imports_new!$A$10:$A$33,$A3)</f>
        <v>0</v>
      </c>
      <c r="E3" s="5">
        <f>SUMIFS(Imports_new!E$10:E$33,Imports_new!$A$10:$A$33,$A3)</f>
        <v>0</v>
      </c>
      <c r="F3" s="5">
        <f>SUMIFS(Imports_new!F$10:F$33,Imports_new!$A$10:$A$33,$A3)</f>
        <v>0</v>
      </c>
      <c r="G3" s="5">
        <f>SUMIFS(Imports_new!G$10:G$33,Imports_new!$A$10:$A$33,$A3)</f>
        <v>0</v>
      </c>
      <c r="H3" s="5">
        <f>SUMIFS(Imports_new!H$10:H$33,Imports_new!$A$10:$A$33,$A3)</f>
        <v>0</v>
      </c>
      <c r="I3" s="5">
        <f>SUMIFS(Imports_new!I$10:I$33,Imports_new!$A$10:$A$33,$A3)</f>
        <v>0</v>
      </c>
      <c r="J3" s="5">
        <f>SUMIFS(Imports_new!J$10:J$33,Imports_new!$A$10:$A$33,$A3)</f>
        <v>0</v>
      </c>
      <c r="K3" s="5">
        <f>SUMIFS(Imports_new!K$10:K$33,Imports_new!$A$10:$A$33,$A3)</f>
        <v>0</v>
      </c>
      <c r="L3" s="5">
        <f>SUMIFS(Imports_new!L$10:L$33,Imports_new!$A$10:$A$33,$A3)</f>
        <v>0</v>
      </c>
      <c r="M3" s="5">
        <f>SUMIFS(Imports_new!M$10:M$33,Imports_new!$A$10:$A$33,$A3)</f>
        <v>0</v>
      </c>
      <c r="N3" s="5">
        <f>SUMIFS(Imports_new!N$10:N$33,Imports_new!$A$10:$A$33,$A3)</f>
        <v>0</v>
      </c>
      <c r="O3" s="5">
        <f>SUMIFS(Imports_new!O$10:O$33,Imports_new!$A$10:$A$33,$A3)</f>
        <v>0</v>
      </c>
      <c r="P3" s="5">
        <f>SUMIFS(Imports_new!P$10:P$33,Imports_new!$A$10:$A$33,$A3)</f>
        <v>0</v>
      </c>
      <c r="Q3" s="5">
        <f>SUMIFS(Imports_new!Q$10:Q$33,Imports_new!$A$10:$A$33,$A3)</f>
        <v>0</v>
      </c>
      <c r="R3" s="5">
        <f>SUMIFS(Imports_new!R$10:R$33,Imports_new!$A$10:$A$33,$A3)</f>
        <v>0</v>
      </c>
      <c r="S3" s="5">
        <f>SUMIFS(Imports_new!S$10:S$33,Imports_new!$A$10:$A$33,$A3)</f>
        <v>0</v>
      </c>
      <c r="T3" s="5">
        <f>SUMIFS(Imports_new!T$10:T$33,Imports_new!$A$10:$A$33,$A3)</f>
        <v>0</v>
      </c>
      <c r="U3" s="5">
        <f>SUMIFS(Imports_new!U$10:U$33,Imports_new!$A$10:$A$33,$A3)</f>
        <v>0</v>
      </c>
      <c r="V3" s="5">
        <f>SUMIFS(Imports_new!V$10:V$33,Imports_new!$A$10:$A$33,$A3)</f>
        <v>0</v>
      </c>
      <c r="W3" s="5">
        <f>SUMIFS(Imports_new!W$10:W$33,Imports_new!$A$10:$A$33,$A3)</f>
        <v>0</v>
      </c>
      <c r="X3" s="5">
        <f>SUMIFS(Imports_new!X$10:X$33,Imports_new!$A$10:$A$33,$A3)</f>
        <v>0</v>
      </c>
      <c r="Y3" s="5">
        <f>SUMIFS(Imports_new!Y$10:Y$33,Imports_new!$A$10:$A$33,$A3)</f>
        <v>0</v>
      </c>
      <c r="Z3" s="5">
        <f>SUMIFS(Imports_new!Z$10:Z$33,Imports_new!$A$10:$A$33,$A3)</f>
        <v>0</v>
      </c>
      <c r="AA3" s="5">
        <f>SUMIFS(Imports_new!AA$10:AA$33,Imports_new!$A$10:$A$33,$A3)</f>
        <v>0</v>
      </c>
      <c r="AB3" s="5">
        <f>SUMIFS(Imports_new!AB$10:AB$33,Imports_new!$A$10:$A$33,$A3)</f>
        <v>0</v>
      </c>
      <c r="AC3" s="5">
        <f>SUMIFS(Imports_new!AC$10:AC$33,Imports_new!$A$10:$A$33,$A3)</f>
        <v>0</v>
      </c>
      <c r="AD3" s="5">
        <f>SUMIFS(Imports_new!AD$10:AD$33,Imports_new!$A$10:$A$33,$A3)</f>
        <v>0</v>
      </c>
      <c r="AE3" s="5">
        <f>SUMIFS(Imports_new!AE$10:AE$33,Imports_new!$A$10:$A$33,$A3)</f>
        <v>0</v>
      </c>
      <c r="AF3" s="5">
        <f>SUMIFS(Imports_new!AF$10:AF$33,Imports_new!$A$10:$A$33,$A3)</f>
        <v>0</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0</v>
      </c>
      <c r="C5" s="5">
        <f>SUMIFS(Imports_new!C$10:C$33,Imports_new!$A$10:$A$33,$A5)</f>
        <v>0</v>
      </c>
      <c r="D5" s="5">
        <f>SUMIFS(Imports_new!D$10:D$33,Imports_new!$A$10:$A$33,$A5)</f>
        <v>0</v>
      </c>
      <c r="E5" s="5">
        <f>SUMIFS(Imports_new!E$10:E$33,Imports_new!$A$10:$A$33,$A5)</f>
        <v>0</v>
      </c>
      <c r="F5" s="5">
        <f>SUMIFS(Imports_new!F$10:F$33,Imports_new!$A$10:$A$33,$A5)</f>
        <v>0</v>
      </c>
      <c r="G5" s="5">
        <f>SUMIFS(Imports_new!G$10:G$33,Imports_new!$A$10:$A$33,$A5)</f>
        <v>0</v>
      </c>
      <c r="H5" s="5">
        <f>SUMIFS(Imports_new!H$10:H$33,Imports_new!$A$10:$A$33,$A5)</f>
        <v>0</v>
      </c>
      <c r="I5" s="5">
        <f>SUMIFS(Imports_new!I$10:I$33,Imports_new!$A$10:$A$33,$A5)</f>
        <v>0</v>
      </c>
      <c r="J5" s="5">
        <f>SUMIFS(Imports_new!J$10:J$33,Imports_new!$A$10:$A$33,$A5)</f>
        <v>0</v>
      </c>
      <c r="K5" s="5">
        <f>SUMIFS(Imports_new!K$10:K$33,Imports_new!$A$10:$A$33,$A5)</f>
        <v>0</v>
      </c>
      <c r="L5" s="5">
        <f>SUMIFS(Imports_new!L$10:L$33,Imports_new!$A$10:$A$33,$A5)</f>
        <v>0</v>
      </c>
      <c r="M5" s="5">
        <f>SUMIFS(Imports_new!M$10:M$33,Imports_new!$A$10:$A$33,$A5)</f>
        <v>0</v>
      </c>
      <c r="N5" s="5">
        <f>SUMIFS(Imports_new!N$10:N$33,Imports_new!$A$10:$A$33,$A5)</f>
        <v>0</v>
      </c>
      <c r="O5" s="5">
        <f>SUMIFS(Imports_new!O$10:O$33,Imports_new!$A$10:$A$33,$A5)</f>
        <v>0</v>
      </c>
      <c r="P5" s="5">
        <f>SUMIFS(Imports_new!P$10:P$33,Imports_new!$A$10:$A$33,$A5)</f>
        <v>0</v>
      </c>
      <c r="Q5" s="5">
        <f>SUMIFS(Imports_new!Q$10:Q$33,Imports_new!$A$10:$A$33,$A5)</f>
        <v>0</v>
      </c>
      <c r="R5" s="5">
        <f>SUMIFS(Imports_new!R$10:R$33,Imports_new!$A$10:$A$33,$A5)</f>
        <v>0</v>
      </c>
      <c r="S5" s="5">
        <f>SUMIFS(Imports_new!S$10:S$33,Imports_new!$A$10:$A$33,$A5)</f>
        <v>0</v>
      </c>
      <c r="T5" s="5">
        <f>SUMIFS(Imports_new!T$10:T$33,Imports_new!$A$10:$A$33,$A5)</f>
        <v>0</v>
      </c>
      <c r="U5" s="5">
        <f>SUMIFS(Imports_new!U$10:U$33,Imports_new!$A$10:$A$33,$A5)</f>
        <v>0</v>
      </c>
      <c r="V5" s="5">
        <f>SUMIFS(Imports_new!V$10:V$33,Imports_new!$A$10:$A$33,$A5)</f>
        <v>0</v>
      </c>
      <c r="W5" s="5">
        <f>SUMIFS(Imports_new!W$10:W$33,Imports_new!$A$10:$A$33,$A5)</f>
        <v>0</v>
      </c>
      <c r="X5" s="5">
        <f>SUMIFS(Imports_new!X$10:X$33,Imports_new!$A$10:$A$33,$A5)</f>
        <v>0</v>
      </c>
      <c r="Y5" s="5">
        <f>SUMIFS(Imports_new!Y$10:Y$33,Imports_new!$A$10:$A$33,$A5)</f>
        <v>0</v>
      </c>
      <c r="Z5" s="5">
        <f>SUMIFS(Imports_new!Z$10:Z$33,Imports_new!$A$10:$A$33,$A5)</f>
        <v>0</v>
      </c>
      <c r="AA5" s="5">
        <f>SUMIFS(Imports_new!AA$10:AA$33,Imports_new!$A$10:$A$33,$A5)</f>
        <v>0</v>
      </c>
      <c r="AB5" s="5">
        <f>SUMIFS(Imports_new!AB$10:AB$33,Imports_new!$A$10:$A$33,$A5)</f>
        <v>0</v>
      </c>
      <c r="AC5" s="5">
        <f>SUMIFS(Imports_new!AC$10:AC$33,Imports_new!$A$10:$A$33,$A5)</f>
        <v>0</v>
      </c>
      <c r="AD5" s="5">
        <f>SUMIFS(Imports_new!AD$10:AD$33,Imports_new!$A$10:$A$33,$A5)</f>
        <v>0</v>
      </c>
      <c r="AE5" s="5">
        <f>SUMIFS(Imports_new!AE$10:AE$33,Imports_new!$A$10:$A$33,$A5)</f>
        <v>0</v>
      </c>
      <c r="AF5" s="5">
        <f>SUMIFS(Imports_new!AF$10:AF$33,Imports_new!$A$10:$A$33,$A5)</f>
        <v>0</v>
      </c>
    </row>
    <row r="6" spans="1:32">
      <c r="A6" s="2" t="s">
        <v>101</v>
      </c>
      <c r="B6" s="5">
        <f>SUMIFS(Imports_new!B$10:B$33,Imports_new!$A$10:$A$33,$A6)</f>
        <v>0</v>
      </c>
      <c r="C6" s="5">
        <f>SUMIFS(Imports_new!C$10:C$33,Imports_new!$A$10:$A$33,$A6)</f>
        <v>0</v>
      </c>
      <c r="D6" s="5">
        <f>SUMIFS(Imports_new!D$10:D$33,Imports_new!$A$10:$A$33,$A6)</f>
        <v>0</v>
      </c>
      <c r="E6" s="5">
        <f>SUMIFS(Imports_new!E$10:E$33,Imports_new!$A$10:$A$33,$A6)</f>
        <v>0</v>
      </c>
      <c r="F6" s="5">
        <f>SUMIFS(Imports_new!F$10:F$33,Imports_new!$A$10:$A$33,$A6)</f>
        <v>0</v>
      </c>
      <c r="G6" s="5">
        <f>SUMIFS(Imports_new!G$10:G$33,Imports_new!$A$10:$A$33,$A6)</f>
        <v>0</v>
      </c>
      <c r="H6" s="5">
        <f>SUMIFS(Imports_new!H$10:H$33,Imports_new!$A$10:$A$33,$A6)</f>
        <v>0</v>
      </c>
      <c r="I6" s="5">
        <f>SUMIFS(Imports_new!I$10:I$33,Imports_new!$A$10:$A$33,$A6)</f>
        <v>0</v>
      </c>
      <c r="J6" s="5">
        <f>SUMIFS(Imports_new!J$10:J$33,Imports_new!$A$10:$A$33,$A6)</f>
        <v>0</v>
      </c>
      <c r="K6" s="5">
        <f>SUMIFS(Imports_new!K$10:K$33,Imports_new!$A$10:$A$33,$A6)</f>
        <v>0</v>
      </c>
      <c r="L6" s="5">
        <f>SUMIFS(Imports_new!L$10:L$33,Imports_new!$A$10:$A$33,$A6)</f>
        <v>0</v>
      </c>
      <c r="M6" s="5">
        <f>SUMIFS(Imports_new!M$10:M$33,Imports_new!$A$10:$A$33,$A6)</f>
        <v>0</v>
      </c>
      <c r="N6" s="5">
        <f>SUMIFS(Imports_new!N$10:N$33,Imports_new!$A$10:$A$33,$A6)</f>
        <v>0</v>
      </c>
      <c r="O6" s="5">
        <f>SUMIFS(Imports_new!O$10:O$33,Imports_new!$A$10:$A$33,$A6)</f>
        <v>0</v>
      </c>
      <c r="P6" s="5">
        <f>SUMIFS(Imports_new!P$10:P$33,Imports_new!$A$10:$A$33,$A6)</f>
        <v>0</v>
      </c>
      <c r="Q6" s="5">
        <f>SUMIFS(Imports_new!Q$10:Q$33,Imports_new!$A$10:$A$33,$A6)</f>
        <v>0</v>
      </c>
      <c r="R6" s="5">
        <f>SUMIFS(Imports_new!R$10:R$33,Imports_new!$A$10:$A$33,$A6)</f>
        <v>0</v>
      </c>
      <c r="S6" s="5">
        <f>SUMIFS(Imports_new!S$10:S$33,Imports_new!$A$10:$A$33,$A6)</f>
        <v>0</v>
      </c>
      <c r="T6" s="5">
        <f>SUMIFS(Imports_new!T$10:T$33,Imports_new!$A$10:$A$33,$A6)</f>
        <v>0</v>
      </c>
      <c r="U6" s="5">
        <f>SUMIFS(Imports_new!U$10:U$33,Imports_new!$A$10:$A$33,$A6)</f>
        <v>0</v>
      </c>
      <c r="V6" s="5">
        <f>SUMIFS(Imports_new!V$10:V$33,Imports_new!$A$10:$A$33,$A6)</f>
        <v>0</v>
      </c>
      <c r="W6" s="5">
        <f>SUMIFS(Imports_new!W$10:W$33,Imports_new!$A$10:$A$33,$A6)</f>
        <v>0</v>
      </c>
      <c r="X6" s="5">
        <f>SUMIFS(Imports_new!X$10:X$33,Imports_new!$A$10:$A$33,$A6)</f>
        <v>0</v>
      </c>
      <c r="Y6" s="5">
        <f>SUMIFS(Imports_new!Y$10:Y$33,Imports_new!$A$10:$A$33,$A6)</f>
        <v>0</v>
      </c>
      <c r="Z6" s="5">
        <f>SUMIFS(Imports_new!Z$10:Z$33,Imports_new!$A$10:$A$33,$A6)</f>
        <v>0</v>
      </c>
      <c r="AA6" s="5">
        <f>SUMIFS(Imports_new!AA$10:AA$33,Imports_new!$A$10:$A$33,$A6)</f>
        <v>0</v>
      </c>
      <c r="AB6" s="5">
        <f>SUMIFS(Imports_new!AB$10:AB$33,Imports_new!$A$10:$A$33,$A6)</f>
        <v>0</v>
      </c>
      <c r="AC6" s="5">
        <f>SUMIFS(Imports_new!AC$10:AC$33,Imports_new!$A$10:$A$33,$A6)</f>
        <v>0</v>
      </c>
      <c r="AD6" s="5">
        <f>SUMIFS(Imports_new!AD$10:AD$33,Imports_new!$A$10:$A$33,$A6)</f>
        <v>0</v>
      </c>
      <c r="AE6" s="5">
        <f>SUMIFS(Imports_new!AE$10:AE$33,Imports_new!$A$10:$A$33,$A6)</f>
        <v>0</v>
      </c>
      <c r="AF6" s="5">
        <f>SUMIFS(Imports_new!AF$10:AF$33,Imports_new!$A$10:$A$33,$A6)</f>
        <v>0</v>
      </c>
    </row>
    <row r="7" spans="1:32">
      <c r="A7" s="2" t="s">
        <v>100</v>
      </c>
      <c r="B7" s="5">
        <f>SUMIFS(Imports_new!B$10:B$33,Imports_new!$A$10:$A$33,$A7)</f>
        <v>0</v>
      </c>
      <c r="C7" s="5">
        <f>SUMIFS(Imports_new!C$10:C$33,Imports_new!$A$10:$A$33,$A7)</f>
        <v>0</v>
      </c>
      <c r="D7" s="5">
        <f>SUMIFS(Imports_new!D$10:D$33,Imports_new!$A$10:$A$33,$A7)</f>
        <v>0</v>
      </c>
      <c r="E7" s="5">
        <f>SUMIFS(Imports_new!E$10:E$33,Imports_new!$A$10:$A$33,$A7)</f>
        <v>0</v>
      </c>
      <c r="F7" s="5">
        <f>SUMIFS(Imports_new!F$10:F$33,Imports_new!$A$10:$A$33,$A7)</f>
        <v>0</v>
      </c>
      <c r="G7" s="5">
        <f>SUMIFS(Imports_new!G$10:G$33,Imports_new!$A$10:$A$33,$A7)</f>
        <v>0</v>
      </c>
      <c r="H7" s="5">
        <f>SUMIFS(Imports_new!H$10:H$33,Imports_new!$A$10:$A$33,$A7)</f>
        <v>0</v>
      </c>
      <c r="I7" s="5">
        <f>SUMIFS(Imports_new!I$10:I$33,Imports_new!$A$10:$A$33,$A7)</f>
        <v>0</v>
      </c>
      <c r="J7" s="5">
        <f>SUMIFS(Imports_new!J$10:J$33,Imports_new!$A$10:$A$33,$A7)</f>
        <v>0</v>
      </c>
      <c r="K7" s="5">
        <f>SUMIFS(Imports_new!K$10:K$33,Imports_new!$A$10:$A$33,$A7)</f>
        <v>0</v>
      </c>
      <c r="L7" s="5">
        <f>SUMIFS(Imports_new!L$10:L$33,Imports_new!$A$10:$A$33,$A7)</f>
        <v>0</v>
      </c>
      <c r="M7" s="5">
        <f>SUMIFS(Imports_new!M$10:M$33,Imports_new!$A$10:$A$33,$A7)</f>
        <v>0</v>
      </c>
      <c r="N7" s="5">
        <f>SUMIFS(Imports_new!N$10:N$33,Imports_new!$A$10:$A$33,$A7)</f>
        <v>0</v>
      </c>
      <c r="O7" s="5">
        <f>SUMIFS(Imports_new!O$10:O$33,Imports_new!$A$10:$A$33,$A7)</f>
        <v>0</v>
      </c>
      <c r="P7" s="5">
        <f>SUMIFS(Imports_new!P$10:P$33,Imports_new!$A$10:$A$33,$A7)</f>
        <v>0</v>
      </c>
      <c r="Q7" s="5">
        <f>SUMIFS(Imports_new!Q$10:Q$33,Imports_new!$A$10:$A$33,$A7)</f>
        <v>0</v>
      </c>
      <c r="R7" s="5">
        <f>SUMIFS(Imports_new!R$10:R$33,Imports_new!$A$10:$A$33,$A7)</f>
        <v>0</v>
      </c>
      <c r="S7" s="5">
        <f>SUMIFS(Imports_new!S$10:S$33,Imports_new!$A$10:$A$33,$A7)</f>
        <v>0</v>
      </c>
      <c r="T7" s="5">
        <f>SUMIFS(Imports_new!T$10:T$33,Imports_new!$A$10:$A$33,$A7)</f>
        <v>0</v>
      </c>
      <c r="U7" s="5">
        <f>SUMIFS(Imports_new!U$10:U$33,Imports_new!$A$10:$A$33,$A7)</f>
        <v>0</v>
      </c>
      <c r="V7" s="5">
        <f>SUMIFS(Imports_new!V$10:V$33,Imports_new!$A$10:$A$33,$A7)</f>
        <v>0</v>
      </c>
      <c r="W7" s="5">
        <f>SUMIFS(Imports_new!W$10:W$33,Imports_new!$A$10:$A$33,$A7)</f>
        <v>0</v>
      </c>
      <c r="X7" s="5">
        <f>SUMIFS(Imports_new!X$10:X$33,Imports_new!$A$10:$A$33,$A7)</f>
        <v>0</v>
      </c>
      <c r="Y7" s="5">
        <f>SUMIFS(Imports_new!Y$10:Y$33,Imports_new!$A$10:$A$33,$A7)</f>
        <v>0</v>
      </c>
      <c r="Z7" s="5">
        <f>SUMIFS(Imports_new!Z$10:Z$33,Imports_new!$A$10:$A$33,$A7)</f>
        <v>0</v>
      </c>
      <c r="AA7" s="5">
        <f>SUMIFS(Imports_new!AA$10:AA$33,Imports_new!$A$10:$A$33,$A7)</f>
        <v>0</v>
      </c>
      <c r="AB7" s="5">
        <f>SUMIFS(Imports_new!AB$10:AB$33,Imports_new!$A$10:$A$33,$A7)</f>
        <v>0</v>
      </c>
      <c r="AC7" s="5">
        <f>SUMIFS(Imports_new!AC$10:AC$33,Imports_new!$A$10:$A$33,$A7)</f>
        <v>0</v>
      </c>
      <c r="AD7" s="5">
        <f>SUMIFS(Imports_new!AD$10:AD$33,Imports_new!$A$10:$A$33,$A7)</f>
        <v>0</v>
      </c>
      <c r="AE7" s="5">
        <f>SUMIFS(Imports_new!AE$10:AE$33,Imports_new!$A$10:$A$33,$A7)</f>
        <v>0</v>
      </c>
      <c r="AF7" s="5">
        <f>SUMIFS(Imports_new!AF$10:AF$33,Imports_new!$A$10:$A$33,$A7)</f>
        <v>0</v>
      </c>
    </row>
    <row r="8" spans="1:32">
      <c r="A8" s="2" t="s">
        <v>102</v>
      </c>
      <c r="B8" s="5">
        <f>SUMIFS(Imports_new!B$10:B$33,Imports_new!$A$10:$A$33,$A8)</f>
        <v>0</v>
      </c>
      <c r="C8" s="5">
        <f>SUMIFS(Imports_new!C$10:C$33,Imports_new!$A$10:$A$33,$A8)</f>
        <v>0</v>
      </c>
      <c r="D8" s="5">
        <f>SUMIFS(Imports_new!D$10:D$33,Imports_new!$A$10:$A$33,$A8)</f>
        <v>0</v>
      </c>
      <c r="E8" s="5">
        <f>SUMIFS(Imports_new!E$10:E$33,Imports_new!$A$10:$A$33,$A8)</f>
        <v>0</v>
      </c>
      <c r="F8" s="5">
        <f>SUMIFS(Imports_new!F$10:F$33,Imports_new!$A$10:$A$33,$A8)</f>
        <v>0</v>
      </c>
      <c r="G8" s="5">
        <f>SUMIFS(Imports_new!G$10:G$33,Imports_new!$A$10:$A$33,$A8)</f>
        <v>0</v>
      </c>
      <c r="H8" s="5">
        <f>SUMIFS(Imports_new!H$10:H$33,Imports_new!$A$10:$A$33,$A8)</f>
        <v>0</v>
      </c>
      <c r="I8" s="5">
        <f>SUMIFS(Imports_new!I$10:I$33,Imports_new!$A$10:$A$33,$A8)</f>
        <v>0</v>
      </c>
      <c r="J8" s="5">
        <f>SUMIFS(Imports_new!J$10:J$33,Imports_new!$A$10:$A$33,$A8)</f>
        <v>0</v>
      </c>
      <c r="K8" s="5">
        <f>SUMIFS(Imports_new!K$10:K$33,Imports_new!$A$10:$A$33,$A8)</f>
        <v>0</v>
      </c>
      <c r="L8" s="5">
        <f>SUMIFS(Imports_new!L$10:L$33,Imports_new!$A$10:$A$33,$A8)</f>
        <v>0</v>
      </c>
      <c r="M8" s="5">
        <f>SUMIFS(Imports_new!M$10:M$33,Imports_new!$A$10:$A$33,$A8)</f>
        <v>0</v>
      </c>
      <c r="N8" s="5">
        <f>SUMIFS(Imports_new!N$10:N$33,Imports_new!$A$10:$A$33,$A8)</f>
        <v>0</v>
      </c>
      <c r="O8" s="5">
        <f>SUMIFS(Imports_new!O$10:O$33,Imports_new!$A$10:$A$33,$A8)</f>
        <v>0</v>
      </c>
      <c r="P8" s="5">
        <f>SUMIFS(Imports_new!P$10:P$33,Imports_new!$A$10:$A$33,$A8)</f>
        <v>0</v>
      </c>
      <c r="Q8" s="5">
        <f>SUMIFS(Imports_new!Q$10:Q$33,Imports_new!$A$10:$A$33,$A8)</f>
        <v>0</v>
      </c>
      <c r="R8" s="5">
        <f>SUMIFS(Imports_new!R$10:R$33,Imports_new!$A$10:$A$33,$A8)</f>
        <v>0</v>
      </c>
      <c r="S8" s="5">
        <f>SUMIFS(Imports_new!S$10:S$33,Imports_new!$A$10:$A$33,$A8)</f>
        <v>0</v>
      </c>
      <c r="T8" s="5">
        <f>SUMIFS(Imports_new!T$10:T$33,Imports_new!$A$10:$A$33,$A8)</f>
        <v>0</v>
      </c>
      <c r="U8" s="5">
        <f>SUMIFS(Imports_new!U$10:U$33,Imports_new!$A$10:$A$33,$A8)</f>
        <v>0</v>
      </c>
      <c r="V8" s="5">
        <f>SUMIFS(Imports_new!V$10:V$33,Imports_new!$A$10:$A$33,$A8)</f>
        <v>0</v>
      </c>
      <c r="W8" s="5">
        <f>SUMIFS(Imports_new!W$10:W$33,Imports_new!$A$10:$A$33,$A8)</f>
        <v>0</v>
      </c>
      <c r="X8" s="5">
        <f>SUMIFS(Imports_new!X$10:X$33,Imports_new!$A$10:$A$33,$A8)</f>
        <v>0</v>
      </c>
      <c r="Y8" s="5">
        <f>SUMIFS(Imports_new!Y$10:Y$33,Imports_new!$A$10:$A$33,$A8)</f>
        <v>0</v>
      </c>
      <c r="Z8" s="5">
        <f>SUMIFS(Imports_new!Z$10:Z$33,Imports_new!$A$10:$A$33,$A8)</f>
        <v>0</v>
      </c>
      <c r="AA8" s="5">
        <f>SUMIFS(Imports_new!AA$10:AA$33,Imports_new!$A$10:$A$33,$A8)</f>
        <v>0</v>
      </c>
      <c r="AB8" s="5">
        <f>SUMIFS(Imports_new!AB$10:AB$33,Imports_new!$A$10:$A$33,$A8)</f>
        <v>0</v>
      </c>
      <c r="AC8" s="5">
        <f>SUMIFS(Imports_new!AC$10:AC$33,Imports_new!$A$10:$A$33,$A8)</f>
        <v>0</v>
      </c>
      <c r="AD8" s="5">
        <f>SUMIFS(Imports_new!AD$10:AD$33,Imports_new!$A$10:$A$33,$A8)</f>
        <v>0</v>
      </c>
      <c r="AE8" s="5">
        <f>SUMIFS(Imports_new!AE$10:AE$33,Imports_new!$A$10:$A$33,$A8)</f>
        <v>0</v>
      </c>
      <c r="AF8" s="5">
        <f>SUMIFS(Imports_new!AF$10:AF$33,Imports_new!$A$10:$A$33,$A8)</f>
        <v>0</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0</v>
      </c>
      <c r="C10" s="5">
        <f>SUMIFS(Imports_new!C$10:C$33,Imports_new!$A$10:$A$33,$A10)</f>
        <v>0</v>
      </c>
      <c r="D10" s="5">
        <f>SUMIFS(Imports_new!D$10:D$33,Imports_new!$A$10:$A$33,$A10)</f>
        <v>0</v>
      </c>
      <c r="E10" s="5">
        <f>SUMIFS(Imports_new!E$10:E$33,Imports_new!$A$10:$A$33,$A10)</f>
        <v>0</v>
      </c>
      <c r="F10" s="5">
        <f>SUMIFS(Imports_new!F$10:F$33,Imports_new!$A$10:$A$33,$A10)</f>
        <v>0</v>
      </c>
      <c r="G10" s="5">
        <f>SUMIFS(Imports_new!G$10:G$33,Imports_new!$A$10:$A$33,$A10)</f>
        <v>0</v>
      </c>
      <c r="H10" s="5">
        <f>SUMIFS(Imports_new!H$10:H$33,Imports_new!$A$10:$A$33,$A10)</f>
        <v>0</v>
      </c>
      <c r="I10" s="5">
        <f>SUMIFS(Imports_new!I$10:I$33,Imports_new!$A$10:$A$33,$A10)</f>
        <v>0</v>
      </c>
      <c r="J10" s="5">
        <f>SUMIFS(Imports_new!J$10:J$33,Imports_new!$A$10:$A$33,$A10)</f>
        <v>0</v>
      </c>
      <c r="K10" s="5">
        <f>SUMIFS(Imports_new!K$10:K$33,Imports_new!$A$10:$A$33,$A10)</f>
        <v>0</v>
      </c>
      <c r="L10" s="5">
        <f>SUMIFS(Imports_new!L$10:L$33,Imports_new!$A$10:$A$33,$A10)</f>
        <v>0</v>
      </c>
      <c r="M10" s="5">
        <f>SUMIFS(Imports_new!M$10:M$33,Imports_new!$A$10:$A$33,$A10)</f>
        <v>0</v>
      </c>
      <c r="N10" s="5">
        <f>SUMIFS(Imports_new!N$10:N$33,Imports_new!$A$10:$A$33,$A10)</f>
        <v>0</v>
      </c>
      <c r="O10" s="5">
        <f>SUMIFS(Imports_new!O$10:O$33,Imports_new!$A$10:$A$33,$A10)</f>
        <v>0</v>
      </c>
      <c r="P10" s="5">
        <f>SUMIFS(Imports_new!P$10:P$33,Imports_new!$A$10:$A$33,$A10)</f>
        <v>0</v>
      </c>
      <c r="Q10" s="5">
        <f>SUMIFS(Imports_new!Q$10:Q$33,Imports_new!$A$10:$A$33,$A10)</f>
        <v>0</v>
      </c>
      <c r="R10" s="5">
        <f>SUMIFS(Imports_new!R$10:R$33,Imports_new!$A$10:$A$33,$A10)</f>
        <v>0</v>
      </c>
      <c r="S10" s="5">
        <f>SUMIFS(Imports_new!S$10:S$33,Imports_new!$A$10:$A$33,$A10)</f>
        <v>0</v>
      </c>
      <c r="T10" s="5">
        <f>SUMIFS(Imports_new!T$10:T$33,Imports_new!$A$10:$A$33,$A10)</f>
        <v>0</v>
      </c>
      <c r="U10" s="5">
        <f>SUMIFS(Imports_new!U$10:U$33,Imports_new!$A$10:$A$33,$A10)</f>
        <v>0</v>
      </c>
      <c r="V10" s="5">
        <f>SUMIFS(Imports_new!V$10:V$33,Imports_new!$A$10:$A$33,$A10)</f>
        <v>0</v>
      </c>
      <c r="W10" s="5">
        <f>SUMIFS(Imports_new!W$10:W$33,Imports_new!$A$10:$A$33,$A10)</f>
        <v>0</v>
      </c>
      <c r="X10" s="5">
        <f>SUMIFS(Imports_new!X$10:X$33,Imports_new!$A$10:$A$33,$A10)</f>
        <v>0</v>
      </c>
      <c r="Y10" s="5">
        <f>SUMIFS(Imports_new!Y$10:Y$33,Imports_new!$A$10:$A$33,$A10)</f>
        <v>0</v>
      </c>
      <c r="Z10" s="5">
        <f>SUMIFS(Imports_new!Z$10:Z$33,Imports_new!$A$10:$A$33,$A10)</f>
        <v>0</v>
      </c>
      <c r="AA10" s="5">
        <f>SUMIFS(Imports_new!AA$10:AA$33,Imports_new!$A$10:$A$33,$A10)</f>
        <v>0</v>
      </c>
      <c r="AB10" s="5">
        <f>SUMIFS(Imports_new!AB$10:AB$33,Imports_new!$A$10:$A$33,$A10)</f>
        <v>0</v>
      </c>
      <c r="AC10" s="5">
        <f>SUMIFS(Imports_new!AC$10:AC$33,Imports_new!$A$10:$A$33,$A10)</f>
        <v>0</v>
      </c>
      <c r="AD10" s="5">
        <f>SUMIFS(Imports_new!AD$10:AD$33,Imports_new!$A$10:$A$33,$A10)</f>
        <v>0</v>
      </c>
      <c r="AE10" s="5">
        <f>SUMIFS(Imports_new!AE$10:AE$33,Imports_new!$A$10:$A$33,$A10)</f>
        <v>0</v>
      </c>
      <c r="AF10" s="5">
        <f>SUMIFS(Imports_new!AF$10:AF$33,Imports_new!$A$10:$A$33,$A10)</f>
        <v>0</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0</v>
      </c>
      <c r="C12" s="5">
        <f>SUMIFS(Imports_new!C$10:C$33,Imports_new!$A$10:$A$33,$A12)</f>
        <v>0</v>
      </c>
      <c r="D12" s="5">
        <f>SUMIFS(Imports_new!D$10:D$33,Imports_new!$A$10:$A$33,$A12)</f>
        <v>0</v>
      </c>
      <c r="E12" s="5">
        <f>SUMIFS(Imports_new!E$10:E$33,Imports_new!$A$10:$A$33,$A12)</f>
        <v>0</v>
      </c>
      <c r="F12" s="5">
        <f>SUMIFS(Imports_new!F$10:F$33,Imports_new!$A$10:$A$33,$A12)</f>
        <v>0</v>
      </c>
      <c r="G12" s="5">
        <f>SUMIFS(Imports_new!G$10:G$33,Imports_new!$A$10:$A$33,$A12)</f>
        <v>0</v>
      </c>
      <c r="H12" s="5">
        <f>SUMIFS(Imports_new!H$10:H$33,Imports_new!$A$10:$A$33,$A12)</f>
        <v>0</v>
      </c>
      <c r="I12" s="5">
        <f>SUMIFS(Imports_new!I$10:I$33,Imports_new!$A$10:$A$33,$A12)</f>
        <v>0</v>
      </c>
      <c r="J12" s="5">
        <f>SUMIFS(Imports_new!J$10:J$33,Imports_new!$A$10:$A$33,$A12)</f>
        <v>0</v>
      </c>
      <c r="K12" s="5">
        <f>SUMIFS(Imports_new!K$10:K$33,Imports_new!$A$10:$A$33,$A12)</f>
        <v>0</v>
      </c>
      <c r="L12" s="5">
        <f>SUMIFS(Imports_new!L$10:L$33,Imports_new!$A$10:$A$33,$A12)</f>
        <v>0</v>
      </c>
      <c r="M12" s="5">
        <f>SUMIFS(Imports_new!M$10:M$33,Imports_new!$A$10:$A$33,$A12)</f>
        <v>0</v>
      </c>
      <c r="N12" s="5">
        <f>SUMIFS(Imports_new!N$10:N$33,Imports_new!$A$10:$A$33,$A12)</f>
        <v>0</v>
      </c>
      <c r="O12" s="5">
        <f>SUMIFS(Imports_new!O$10:O$33,Imports_new!$A$10:$A$33,$A12)</f>
        <v>0</v>
      </c>
      <c r="P12" s="5">
        <f>SUMIFS(Imports_new!P$10:P$33,Imports_new!$A$10:$A$33,$A12)</f>
        <v>0</v>
      </c>
      <c r="Q12" s="5">
        <f>SUMIFS(Imports_new!Q$10:Q$33,Imports_new!$A$10:$A$33,$A12)</f>
        <v>0</v>
      </c>
      <c r="R12" s="5">
        <f>SUMIFS(Imports_new!R$10:R$33,Imports_new!$A$10:$A$33,$A12)</f>
        <v>0</v>
      </c>
      <c r="S12" s="5">
        <f>SUMIFS(Imports_new!S$10:S$33,Imports_new!$A$10:$A$33,$A12)</f>
        <v>0</v>
      </c>
      <c r="T12" s="5">
        <f>SUMIFS(Imports_new!T$10:T$33,Imports_new!$A$10:$A$33,$A12)</f>
        <v>0</v>
      </c>
      <c r="U12" s="5">
        <f>SUMIFS(Imports_new!U$10:U$33,Imports_new!$A$10:$A$33,$A12)</f>
        <v>0</v>
      </c>
      <c r="V12" s="5">
        <f>SUMIFS(Imports_new!V$10:V$33,Imports_new!$A$10:$A$33,$A12)</f>
        <v>0</v>
      </c>
      <c r="W12" s="5">
        <f>SUMIFS(Imports_new!W$10:W$33,Imports_new!$A$10:$A$33,$A12)</f>
        <v>0</v>
      </c>
      <c r="X12" s="5">
        <f>SUMIFS(Imports_new!X$10:X$33,Imports_new!$A$10:$A$33,$A12)</f>
        <v>0</v>
      </c>
      <c r="Y12" s="5">
        <f>SUMIFS(Imports_new!Y$10:Y$33,Imports_new!$A$10:$A$33,$A12)</f>
        <v>0</v>
      </c>
      <c r="Z12" s="5">
        <f>SUMIFS(Imports_new!Z$10:Z$33,Imports_new!$A$10:$A$33,$A12)</f>
        <v>0</v>
      </c>
      <c r="AA12" s="5">
        <f>SUMIFS(Imports_new!AA$10:AA$33,Imports_new!$A$10:$A$33,$A12)</f>
        <v>0</v>
      </c>
      <c r="AB12" s="5">
        <f>SUMIFS(Imports_new!AB$10:AB$33,Imports_new!$A$10:$A$33,$A12)</f>
        <v>0</v>
      </c>
      <c r="AC12" s="5">
        <f>SUMIFS(Imports_new!AC$10:AC$33,Imports_new!$A$10:$A$33,$A12)</f>
        <v>0</v>
      </c>
      <c r="AD12" s="5">
        <f>SUMIFS(Imports_new!AD$10:AD$33,Imports_new!$A$10:$A$33,$A12)</f>
        <v>0</v>
      </c>
      <c r="AE12" s="5">
        <f>SUMIFS(Imports_new!AE$10:AE$33,Imports_new!$A$10:$A$33,$A12)</f>
        <v>0</v>
      </c>
      <c r="AF12" s="5">
        <f>SUMIFS(Imports_new!AF$10:AF$33,Imports_new!$A$10:$A$33,$A12)</f>
        <v>0</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0</v>
      </c>
      <c r="F15" s="5">
        <f>SUMIFS(Imports_new!F$10:F$33,Imports_new!$A$10:$A$33,$A15)</f>
        <v>0</v>
      </c>
      <c r="G15" s="5">
        <f>SUMIFS(Imports_new!G$10:G$33,Imports_new!$A$10:$A$33,$A15)</f>
        <v>0</v>
      </c>
      <c r="H15" s="5">
        <f>SUMIFS(Imports_new!H$10:H$33,Imports_new!$A$10:$A$33,$A15)</f>
        <v>0</v>
      </c>
      <c r="I15" s="5">
        <f>SUMIFS(Imports_new!I$10:I$33,Imports_new!$A$10:$A$33,$A15)</f>
        <v>0</v>
      </c>
      <c r="J15" s="5">
        <f>SUMIFS(Imports_new!J$10:J$33,Imports_new!$A$10:$A$33,$A15)</f>
        <v>0</v>
      </c>
      <c r="K15" s="5">
        <f>SUMIFS(Imports_new!K$10:K$33,Imports_new!$A$10:$A$33,$A15)</f>
        <v>0</v>
      </c>
      <c r="L15" s="5">
        <f>SUMIFS(Imports_new!L$10:L$33,Imports_new!$A$10:$A$33,$A15)</f>
        <v>0</v>
      </c>
      <c r="M15" s="5">
        <f>SUMIFS(Imports_new!M$10:M$33,Imports_new!$A$10:$A$33,$A15)</f>
        <v>0</v>
      </c>
      <c r="N15" s="5">
        <f>SUMIFS(Imports_new!N$10:N$33,Imports_new!$A$10:$A$33,$A15)</f>
        <v>0</v>
      </c>
      <c r="O15" s="5">
        <f>SUMIFS(Imports_new!O$10:O$33,Imports_new!$A$10:$A$33,$A15)</f>
        <v>0</v>
      </c>
      <c r="P15" s="5">
        <f>SUMIFS(Imports_new!P$10:P$33,Imports_new!$A$10:$A$33,$A15)</f>
        <v>0</v>
      </c>
      <c r="Q15" s="5">
        <f>SUMIFS(Imports_new!Q$10:Q$33,Imports_new!$A$10:$A$33,$A15)</f>
        <v>0</v>
      </c>
      <c r="R15" s="5">
        <f>SUMIFS(Imports_new!R$10:R$33,Imports_new!$A$10:$A$33,$A15)</f>
        <v>0</v>
      </c>
      <c r="S15" s="5">
        <f>SUMIFS(Imports_new!S$10:S$33,Imports_new!$A$10:$A$33,$A15)</f>
        <v>0</v>
      </c>
      <c r="T15" s="5">
        <f>SUMIFS(Imports_new!T$10:T$33,Imports_new!$A$10:$A$33,$A15)</f>
        <v>0</v>
      </c>
      <c r="U15" s="5">
        <f>SUMIFS(Imports_new!U$10:U$33,Imports_new!$A$10:$A$33,$A15)</f>
        <v>0</v>
      </c>
      <c r="V15" s="5">
        <f>SUMIFS(Imports_new!V$10:V$33,Imports_new!$A$10:$A$33,$A15)</f>
        <v>0</v>
      </c>
      <c r="W15" s="5">
        <f>SUMIFS(Imports_new!W$10:W$33,Imports_new!$A$10:$A$33,$A15)</f>
        <v>0</v>
      </c>
      <c r="X15" s="5">
        <f>SUMIFS(Imports_new!X$10:X$33,Imports_new!$A$10:$A$33,$A15)</f>
        <v>0</v>
      </c>
      <c r="Y15" s="5">
        <f>SUMIFS(Imports_new!Y$10:Y$33,Imports_new!$A$10:$A$33,$A15)</f>
        <v>0</v>
      </c>
      <c r="Z15" s="5">
        <f>SUMIFS(Imports_new!Z$10:Z$33,Imports_new!$A$10:$A$33,$A15)</f>
        <v>0</v>
      </c>
      <c r="AA15" s="5">
        <f>SUMIFS(Imports_new!AA$10:AA$33,Imports_new!$A$10:$A$33,$A15)</f>
        <v>0</v>
      </c>
      <c r="AB15" s="5">
        <f>SUMIFS(Imports_new!AB$10:AB$33,Imports_new!$A$10:$A$33,$A15)</f>
        <v>0</v>
      </c>
      <c r="AC15" s="5">
        <f>SUMIFS(Imports_new!AC$10:AC$33,Imports_new!$A$10:$A$33,$A15)</f>
        <v>0</v>
      </c>
      <c r="AD15" s="5">
        <f>SUMIFS(Imports_new!AD$10:AD$33,Imports_new!$A$10:$A$33,$A15)</f>
        <v>0</v>
      </c>
      <c r="AE15" s="5">
        <f>SUMIFS(Imports_new!AE$10:AE$33,Imports_new!$A$10:$A$33,$A15)</f>
        <v>0</v>
      </c>
      <c r="AF15" s="5">
        <f>SUMIFS(Imports_new!AF$10:AF$33,Imports_new!$A$10:$A$33,$A15)</f>
        <v>0</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B2" sqref="B2"/>
    </sheetView>
  </sheetViews>
  <sheetFormatPr defaultRowHeight="14.75"/>
  <cols>
    <col min="1" max="1" width="26.1328125" customWidth="1"/>
  </cols>
  <sheetData>
    <row r="1" spans="1:32" ht="29.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f>exports!D2</f>
        <v>34602295</v>
      </c>
      <c r="C2">
        <f>exports!E2</f>
        <v>34602295</v>
      </c>
      <c r="D2">
        <f>exports!F2</f>
        <v>34602295</v>
      </c>
      <c r="E2">
        <f>exports!G2</f>
        <v>34602295</v>
      </c>
      <c r="F2">
        <f>exports!H2</f>
        <v>34602295</v>
      </c>
      <c r="G2">
        <f>exports!I2</f>
        <v>34602295</v>
      </c>
      <c r="H2">
        <f>exports!J2</f>
        <v>34602295</v>
      </c>
      <c r="I2">
        <f>exports!K2</f>
        <v>34602295</v>
      </c>
      <c r="J2">
        <f>exports!L2</f>
        <v>34602295</v>
      </c>
      <c r="K2">
        <f>exports!M2</f>
        <v>34602295</v>
      </c>
      <c r="L2">
        <f>exports!N2</f>
        <v>34602295</v>
      </c>
      <c r="M2">
        <f>exports!O2</f>
        <v>34602295</v>
      </c>
      <c r="N2">
        <f>exports!P2</f>
        <v>34602295</v>
      </c>
      <c r="O2">
        <f>exports!Q2</f>
        <v>34602295</v>
      </c>
      <c r="P2">
        <f>exports!R2</f>
        <v>34602295</v>
      </c>
      <c r="Q2">
        <f>exports!S2</f>
        <v>34602295</v>
      </c>
      <c r="R2">
        <f>exports!T2</f>
        <v>34602295</v>
      </c>
      <c r="S2">
        <f>exports!U2</f>
        <v>34602295</v>
      </c>
      <c r="T2">
        <f>exports!V2</f>
        <v>34602295</v>
      </c>
      <c r="U2">
        <f>exports!W2</f>
        <v>34602295</v>
      </c>
      <c r="V2">
        <f>exports!X2</f>
        <v>34602295</v>
      </c>
      <c r="W2">
        <f>exports!Y2</f>
        <v>34602295</v>
      </c>
      <c r="X2">
        <f>exports!Z2</f>
        <v>34602295</v>
      </c>
      <c r="Y2">
        <f>exports!AA2</f>
        <v>34602295</v>
      </c>
      <c r="Z2">
        <f>exports!AB2</f>
        <v>34602295</v>
      </c>
      <c r="AA2">
        <f>exports!AC2</f>
        <v>34602295</v>
      </c>
      <c r="AB2">
        <f>exports!AD2</f>
        <v>34602295</v>
      </c>
      <c r="AC2">
        <f>exports!AE2</f>
        <v>34602295</v>
      </c>
      <c r="AD2">
        <f>exports!AF2</f>
        <v>34602295</v>
      </c>
      <c r="AE2">
        <f>exports!AG2</f>
        <v>34602295</v>
      </c>
      <c r="AF2">
        <f>exports!AH2</f>
        <v>34602295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topLeftCell="N1" workbookViewId="0">
      <selection activeCell="B2" sqref="B2:AF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4.75"/>
  <cols>
    <col min="4" max="4" width="13.5429687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tabSelected="1" workbookViewId="0">
      <selection activeCell="A2" sqref="A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257"/>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c r="AE500" s="256"/>
      <c r="AF500" s="256"/>
      <c r="AG500" s="256"/>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6953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7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75">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75">
      <c r="B34" s="16" t="s">
        <v>24</v>
      </c>
    </row>
    <row r="35" spans="1:34" ht="14.7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7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75">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5" thickBot="1"/>
    <row r="39" spans="1:34" ht="14.75">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75">
      <c r="B40" s="7" t="s">
        <v>307</v>
      </c>
    </row>
    <row r="41" spans="1:34" ht="14.75">
      <c r="B41" s="7" t="s">
        <v>280</v>
      </c>
    </row>
    <row r="42" spans="1:34" ht="14.75">
      <c r="B42" s="7" t="s">
        <v>31</v>
      </c>
    </row>
    <row r="43" spans="1:34" ht="14.75">
      <c r="B43" s="7" t="s">
        <v>30</v>
      </c>
    </row>
    <row r="44" spans="1:34" ht="14.75">
      <c r="B44" s="7" t="s">
        <v>308</v>
      </c>
    </row>
    <row r="45" spans="1:34" ht="14.75">
      <c r="B45" s="7" t="s">
        <v>309</v>
      </c>
    </row>
    <row r="46" spans="1:34" ht="14.75">
      <c r="B46" s="7" t="s">
        <v>310</v>
      </c>
    </row>
    <row r="112" spans="2:34"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c r="AH112" s="258"/>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00" spans="2:34" ht="15" customHeight="1">
      <c r="B500" s="259"/>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c r="AE500" s="258"/>
      <c r="AF500" s="258"/>
      <c r="AG500"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4.75"/>
  <cols>
    <col min="1" max="1" width="26.26953125" customWidth="1"/>
  </cols>
  <sheetData>
    <row r="1" spans="1:47" ht="21">
      <c r="A1" s="34" t="s">
        <v>329</v>
      </c>
    </row>
    <row r="2" spans="1:47" ht="21">
      <c r="A2" s="34" t="s">
        <v>37</v>
      </c>
    </row>
    <row r="3" spans="1:47" ht="21">
      <c r="A3" s="34" t="s">
        <v>330</v>
      </c>
    </row>
    <row r="4" spans="1:47" ht="21">
      <c r="A4" s="34" t="s">
        <v>38</v>
      </c>
    </row>
    <row r="7" spans="1:47" ht="18.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328125" defaultRowHeight="14.75"/>
  <cols>
    <col min="1" max="1" width="28.7265625" customWidth="1"/>
    <col min="2" max="13" width="15.7265625" customWidth="1"/>
    <col min="14" max="14" width="27.406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7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Table 1</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2024-03-28T21:16:35Z</dcterms:modified>
</cp:coreProperties>
</file>