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CF955165-9886-496A-9549-A90153EA3437}" xr6:coauthVersionLast="47" xr6:coauthVersionMax="47" xr10:uidLastSave="{00000000-0000-0000-0000-000000000000}"/>
  <bookViews>
    <workbookView xWindow="-110" yWindow="-110" windowWidth="25820" windowHeight="14020" firstSheet="8" activeTab="8"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W6" i="20"/>
  <c r="F63" i="20"/>
  <c r="N63" i="20"/>
  <c r="V63" i="20"/>
  <c r="B6" i="20"/>
  <c r="J6" i="20"/>
  <c r="R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D6" i="20"/>
  <c r="L6" i="20"/>
  <c r="T6" i="20"/>
  <c r="AB6" i="20"/>
  <c r="AJ6" i="20"/>
  <c r="AR6" i="20"/>
  <c r="AZ6" i="20"/>
  <c r="K36" i="24" s="1"/>
  <c r="S36" i="24" s="1"/>
  <c r="T35" i="24" s="1"/>
  <c r="K5" i="24" s="1"/>
  <c r="J8" i="19" s="1"/>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I63" i="20" l="1"/>
  <c r="X63" i="20"/>
  <c r="Z6" i="20"/>
  <c r="AO6" i="20"/>
  <c r="E63" i="20"/>
  <c r="K63" i="24"/>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<sst xmlns="http://schemas.openxmlformats.org/spreadsheetml/2006/main" count="20880" uniqueCount="3855">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</sst>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3485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Illinois.//**Natural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Illinois.//**Natural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Illinois, the share of electricity among fuels used for heating in urban, residential buildings will rise from 7.2% to 8.6%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Illinois, the share of electricity among fuels used for heating in urban, residential buildings will rise from 7.2% to 8.6%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Illinois, the share of electricity among fuels used by appliances in urban, residential buildings will fall from 76.3% to 69.1%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Illinois, the share of electricity among fuels used by appliances in urban, residential buildings will fall from 76.3% to 69.1%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Illinois, the share of electricity among fuels used for heating in rural, residential buildings will rise from 7.2% to 8.6%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Illinois, the share of electricity among fuels used for heating in rural, residential buildings will rise from 7.2% to 8.6%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76.3% to 69.1%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76.3% to 69.1%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Illinois, the share of electricity among fuels used for heating in commercial buildings will fall from 0.4% to 0.4%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Illinois, the share of electricity among fuels used for heating in commercial buildings will fall from 0.4% to 0.4%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Illinois, the share of electricity among fuels used by appliances in commercial buildings will fall from 59.7% to 36.3%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Illinois, the share of electricity among fuels used by appliances in commercial buildings will fall from 59.7% to 36.3%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Illinois, the share of electricity among fuels used by other components in commercial buildings will rise from 80.1% to 86.4%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Illinois, the share of electricity among fuels used by other components in commercial buildings will rise from 80.1% to 86.4%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Illinois.//**Natural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Illinois.</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Illinois.</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Illinois declined by -18%.</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Illinois declined by -18%.</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Illinois declined by -54%.</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Illinois declined by -54%.</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Illinois, a 100% setting provides for an additional 9263 MW of demand response capacity in 2050 (on top of a BAU quantity of 2997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Illinois, a 100% setting provides for an additional 9263 MW of demand response capacity in 2050 (on top of a BAU quantity of 2997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T112" s="541" t="str">
        <f>M112&amp;N112&amp;O112&amp;S112</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Illinois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**Illinois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Illinois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**Illinois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Illinois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**Illinois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69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69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Illinois</v>
      </c>
      <c r="B6" s="397">
        <f>SUMIFS(B7:B57,$A7:$A57,$A$6)</f>
        <v>2058</v>
      </c>
      <c r="C6" s="397">
        <f>SUMIFS(C7:C57,$A7:$A57,$A$6)</f>
        <v>12791188</v>
      </c>
      <c r="D6" s="397">
        <f>ROUND(SUMIFS(D7:D57,$A7:$A57,$A$6),2)</f>
        <v>16.09</v>
      </c>
      <c r="E6" s="397">
        <f t="shared" ref="E6:L6" si="0">SUMIFS(E7:E57,$A7:$A57,$A$6)</f>
        <v>0</v>
      </c>
      <c r="F6" s="397">
        <f t="shared" si="0"/>
        <v>0.16</v>
      </c>
      <c r="G6" s="397">
        <f t="shared" si="0"/>
        <v>0.25</v>
      </c>
      <c r="H6" s="397">
        <f t="shared" si="0"/>
        <v>0.25</v>
      </c>
      <c r="I6" s="397">
        <f t="shared" si="0"/>
        <v>52802</v>
      </c>
      <c r="J6" s="397">
        <f t="shared" si="0"/>
        <v>40457236</v>
      </c>
      <c r="K6" s="397">
        <f t="shared" si="0"/>
        <v>24285</v>
      </c>
      <c r="L6" s="397">
        <f t="shared" si="0"/>
        <v>33121780</v>
      </c>
      <c r="M6" s="397">
        <f>ROUND(SUMIFS(M7:M57,$A7:$A57,$A$6)*100,0)</f>
        <v>-54</v>
      </c>
      <c r="N6" s="397">
        <f>ROUND(SUMIFS(N7:N57,$A7:$A57,$A$6)*100,0)</f>
        <v>-18</v>
      </c>
      <c r="O6" s="397">
        <f t="shared" ref="O6:AM6" si="1">ROUND(SUMIFS(O7:O57,$A7:$A57,$A$6),0)</f>
        <v>6266</v>
      </c>
      <c r="P6" s="397">
        <f t="shared" si="1"/>
        <v>2997</v>
      </c>
      <c r="Q6" s="397">
        <f t="shared" si="1"/>
        <v>5820</v>
      </c>
      <c r="R6" s="397">
        <f t="shared" si="1"/>
        <v>0</v>
      </c>
      <c r="S6" s="397">
        <f t="shared" si="1"/>
        <v>4097</v>
      </c>
      <c r="T6" s="397">
        <f t="shared" si="1"/>
        <v>0</v>
      </c>
      <c r="U6" s="397">
        <f t="shared" si="1"/>
        <v>0</v>
      </c>
      <c r="V6" s="397">
        <f t="shared" si="1"/>
        <v>243</v>
      </c>
      <c r="W6" s="397">
        <f t="shared" si="1"/>
        <v>0</v>
      </c>
      <c r="X6" s="397">
        <f t="shared" si="1"/>
        <v>10174</v>
      </c>
      <c r="Y6" s="397">
        <f t="shared" si="1"/>
        <v>3574</v>
      </c>
      <c r="Z6" s="397">
        <f t="shared" si="1"/>
        <v>11582</v>
      </c>
      <c r="AA6" s="397">
        <f t="shared" si="1"/>
        <v>33</v>
      </c>
      <c r="AB6" s="397">
        <f t="shared" si="1"/>
        <v>5229</v>
      </c>
      <c r="AC6" s="397">
        <f t="shared" si="1"/>
        <v>42</v>
      </c>
      <c r="AD6" s="397">
        <f t="shared" si="1"/>
        <v>0</v>
      </c>
      <c r="AE6" s="397">
        <f t="shared" si="1"/>
        <v>88</v>
      </c>
      <c r="AF6" s="397">
        <f t="shared" si="1"/>
        <v>0</v>
      </c>
      <c r="AG6" s="397">
        <f t="shared" si="1"/>
        <v>659</v>
      </c>
      <c r="AH6" s="397">
        <f t="shared" si="1"/>
        <v>11892</v>
      </c>
      <c r="AI6" s="397">
        <f t="shared" si="1"/>
        <v>0</v>
      </c>
      <c r="AJ6" s="397">
        <f t="shared" si="1"/>
        <v>0</v>
      </c>
      <c r="AK6" s="397">
        <f t="shared" si="1"/>
        <v>0</v>
      </c>
      <c r="AL6" s="397">
        <f t="shared" si="1"/>
        <v>0</v>
      </c>
      <c r="AM6" s="397">
        <f t="shared" si="1"/>
        <v>0</v>
      </c>
      <c r="AN6" s="398">
        <f>ROUND(SUMIFS(AN7:AN57,$A7:$A57,$A$6),)</f>
        <v>1686</v>
      </c>
      <c r="AO6" s="397">
        <f t="shared" ref="AO6:AP6" si="2">ROUND(SUMIFS(AO7:AO57,$A7:$A57,$A$6),)</f>
        <v>21482</v>
      </c>
      <c r="AP6" s="397">
        <f t="shared" si="2"/>
        <v>23</v>
      </c>
      <c r="AQ6" s="397">
        <f>ROUND(SUMIFS(AQ7:AQ57,$A7:$A57,$A$6),0)</f>
        <v>69</v>
      </c>
      <c r="AR6" s="399">
        <f>SUMIFS(AR7:AR57,$A7:$A57,$A$6)</f>
        <v>0.1364403917595407</v>
      </c>
      <c r="AS6" s="397">
        <f>ROUND(SUMIFS(AS7:AS57,$A7:$A57,$A$6),0)</f>
        <v>2231</v>
      </c>
      <c r="AT6" s="397">
        <f>ROUND(SUMIFS(AT7:AT57,$A7:$A57,$A$6),0)</f>
        <v>2997</v>
      </c>
      <c r="AU6" s="397">
        <f>ROUND(SUMIFS(AU7:AU57,$A7:$A57,$A$6),0)</f>
        <v>9263</v>
      </c>
      <c r="AV6" s="397">
        <f>ROUND(SUMIFS(AV7:AV57,$A7:$A57,$A$6)*100,0)</f>
        <v>16</v>
      </c>
      <c r="AW6" s="397">
        <f>ROUND(SUMIFS(AW7:AW57,$A7:$A57,$A$6)*100,0)</f>
        <v>25</v>
      </c>
      <c r="AX6" s="397">
        <f>ROUND(SUMIFS(AX7:AX57,$A7:$A57,$A$6)*100,0)</f>
        <v>25</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IL</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IL</v>
      </c>
      <c r="D77" s="392">
        <v>2019</v>
      </c>
      <c r="E77" s="392">
        <v>2050</v>
      </c>
    </row>
    <row r="78" spans="1:40" ht="16" customHeight="1" x14ac:dyDescent="0.35">
      <c r="B78" s="392" t="s">
        <v>3537</v>
      </c>
      <c r="C78" s="392" t="s">
        <v>126</v>
      </c>
      <c r="D78" s="392" cm="1">
        <f t="array" ref="D78">ROUND(INDEX($B$95:$H$845,MATCH(1,($C78=$E$95:$E$845)*($B78=$F$95:$F$845)*($C$77=$B$95:$B$845),0),MATCH(D$77,$B$95:$H$95,0))*100,1)</f>
        <v>7.2</v>
      </c>
      <c r="E78" s="392" cm="1">
        <f t="array" ref="E78">ROUND(INDEX($B$95:$H$845,MATCH(1,($C78=$E$95:$E$845)*($B78=$F$95:$F$845)*($C$77=$B$95:$B$845),0),MATCH(E$77,$B$95:$H$95,0))*100,1)</f>
        <v>8.6</v>
      </c>
    </row>
    <row r="79" spans="1:40" ht="16" customHeight="1" x14ac:dyDescent="0.35">
      <c r="B79" s="392" t="s">
        <v>3537</v>
      </c>
      <c r="C79" s="392" t="s">
        <v>3538</v>
      </c>
      <c r="D79" s="392" cm="1">
        <f t="array" ref="D79">ROUND(INDEX($B$95:$H$845,MATCH(1,($C79=$E$95:$E$845)*($B79=$F$95:$F$845)*($C$77=$B$95:$B$845),0),MATCH(D$77,$B$95:$H$95,0))*100,1)</f>
        <v>76.3</v>
      </c>
      <c r="E79" s="392" cm="1">
        <f t="array" ref="E79">ROUND(INDEX($B$95:$H$845,MATCH(1,($C79=$E$95:$E$845)*($B79=$F$95:$F$845)*($C$77=$B$95:$B$845),0),MATCH(E$77,$B$95:$H$95,0))*100,1)</f>
        <v>69.099999999999994</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7.2</v>
      </c>
      <c r="E81" s="392" cm="1">
        <f t="array" ref="E81">ROUND(INDEX($B$95:$H$845,MATCH(1,($C81=$E$95:$E$845)*($B81=$F$95:$F$845)*($C$77=$B$95:$B$845),0),MATCH(E$77,$B$95:$H$95,0))*100,1)</f>
        <v>8.6</v>
      </c>
    </row>
    <row r="82" spans="2:26" ht="16" customHeight="1" x14ac:dyDescent="0.35">
      <c r="B82" s="392" t="s">
        <v>3539</v>
      </c>
      <c r="C82" s="392" t="s">
        <v>3538</v>
      </c>
      <c r="D82" s="392" cm="1">
        <f t="array" ref="D82">ROUND(INDEX($B$95:$H$845,MATCH(1,($C82=$E$95:$E$845)*($B82=$F$95:$F$845)*($C$77=$B$95:$B$845),0),MATCH(D$77,$B$95:$H$95,0))*100,1)</f>
        <v>76.3</v>
      </c>
      <c r="E82" s="392" cm="1">
        <f t="array" ref="E82">ROUND(INDEX($B$95:$H$845,MATCH(1,($C82=$E$95:$E$845)*($B82=$F$95:$F$845)*($C$77=$B$95:$B$845),0),MATCH(E$77,$B$95:$H$95,0))*100,1)</f>
        <v>69.099999999999994</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IL</v>
      </c>
    </row>
    <row r="84" spans="2:26" ht="16" customHeight="1" x14ac:dyDescent="0.35">
      <c r="B84" s="392" t="s">
        <v>507</v>
      </c>
      <c r="C84" s="392" t="s">
        <v>126</v>
      </c>
      <c r="D84" s="392" cm="1">
        <f t="array" ref="D84">ROUND(INDEX($B$95:$H$845,MATCH(1,($C84=$E$95:$E$845)*($B84=$F$95:$F$845)*($C$77=$B$95:$B$845),0),MATCH(D$77,$B$95:$H$95,0))*100,1)</f>
        <v>0.4</v>
      </c>
      <c r="E84" s="392" cm="1">
        <f t="array" ref="E84">ROUND(INDEX($B$95:$H$845,MATCH(1,($C84=$E$95:$E$845)*($B84=$F$95:$F$845)*($C$77=$B$95:$B$845),0),MATCH(E$77,$B$95:$H$95,0))*100,1)</f>
        <v>0.4</v>
      </c>
    </row>
    <row r="85" spans="2:26" ht="16" customHeight="1" x14ac:dyDescent="0.35">
      <c r="B85" s="392" t="s">
        <v>507</v>
      </c>
      <c r="C85" s="392" t="s">
        <v>3538</v>
      </c>
      <c r="D85" s="392" cm="1">
        <f t="array" ref="D85">ROUND(INDEX($B$95:$H$845,MATCH(1,($C85=$E$95:$E$845)*($B85=$F$95:$F$845)*($C$77=$B$95:$B$845),0),MATCH(D$77,$B$95:$H$95,0))*100,1)</f>
        <v>59.7</v>
      </c>
      <c r="E85" s="392" cm="1">
        <f t="array" ref="E85">ROUND(INDEX($B$95:$H$845,MATCH(1,($C85=$E$95:$E$845)*($B85=$F$95:$F$845)*($C$77=$B$95:$B$845),0),MATCH(E$77,$B$95:$H$95,0))*100,1)</f>
        <v>36.299999999999997</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80.099999999999994</v>
      </c>
      <c r="E86" s="392" cm="1">
        <f t="array" ref="E86">ROUND(INDEX($B$95:$H$845,MATCH(1,($C86=$E$95:$E$845)*($B86=$F$95:$F$845)*($C$77=$B$95:$B$845),0),MATCH(E$77,$B$95:$H$95,0))*100,1)</f>
        <v>86.4</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34100010433063</v>
      </c>
      <c r="N86" s="392" cm="1">
        <f t="array" ref="N86">INDEX($K$95:$Z$195,MATCH(1,($J86=$L$95:$L$195)*($J$83=$K$95:$K$195),0),MATCH(N$85,$K$95:$Z$95,0))</f>
        <v>3817068554478.9302</v>
      </c>
      <c r="O86" s="392" cm="1">
        <f t="array" ref="O86">INDEX($K$95:$Z$195,MATCH(1,($J86=$L$95:$L$195)*($J$83=$K$95:$K$195),0),MATCH(O$85,$K$95:$Z$95,0))</f>
        <v>198837257286011</v>
      </c>
      <c r="P86" s="392" cm="1">
        <f t="array" ref="P86">INDEX($K$95:$Z$195,MATCH(1,($J86=$L$95:$L$195)*($J$83=$K$95:$K$195),0),MATCH(P$85,$K$95:$Z$95,0))</f>
        <v>0</v>
      </c>
      <c r="Q86" s="392" cm="1">
        <f t="array" ref="Q86">INDEX($K$95:$Z$195,MATCH(1,($J86=$L$95:$L$195)*($J$83=$K$95:$K$195),0),MATCH(Q$85,$K$95:$Z$95,0))</f>
        <v>515776924856634</v>
      </c>
      <c r="R86" s="392" cm="1">
        <f t="array" ref="R86">INDEX($K$95:$Z$195,MATCH(1,($J86=$L$95:$L$195)*($J$83=$K$95:$K$195),0),MATCH(R$85,$K$95:$Z$95,0))</f>
        <v>1080179213119880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34985010433063</v>
      </c>
      <c r="N87" s="392" cm="1">
        <f t="array" ref="N87">INDEX($K$95:$Z$195,MATCH(1,($J87=$L$95:$L$195)*($J$83=$K$95:$K$195),0),MATCH(N$85,$K$95:$Z$95,0))</f>
        <v>192861068554478</v>
      </c>
      <c r="O87" s="392" cm="1">
        <f t="array" ref="O87">INDEX($K$95:$Z$195,MATCH(1,($J87=$L$95:$L$195)*($J$83=$K$95:$K$195),0),MATCH(O$85,$K$95:$Z$95,0))</f>
        <v>241741257286011</v>
      </c>
      <c r="P87" s="392" cm="1">
        <f t="array" ref="P87">INDEX($K$95:$Z$195,MATCH(1,($J87=$L$95:$L$195)*($J$83=$K$95:$K$195),0),MATCH(P$85,$K$95:$Z$95,0))</f>
        <v>0</v>
      </c>
      <c r="Q87" s="392" cm="1">
        <f t="array" ref="Q87">INDEX($K$95:$Z$195,MATCH(1,($J87=$L$95:$L$195)*($J$83=$K$95:$K$195),0),MATCH(Q$85,$K$95:$Z$95,0))</f>
        <v>828555924856634</v>
      </c>
      <c r="R87" s="392" cm="1">
        <f t="array" ref="R87">INDEX($K$95:$Z$195,MATCH(1,($J87=$L$95:$L$195)*($J$83=$K$95:$K$195),0),MATCH(R$85,$K$95:$Z$95,0))</f>
        <v>1637883213119880</v>
      </c>
    </row>
    <row r="88" spans="2:26" ht="16" customHeight="1" x14ac:dyDescent="0.35">
      <c r="J88" s="392" t="s">
        <v>3546</v>
      </c>
      <c r="K88" s="392">
        <f>IFERROR(K86/K87 *100,0)</f>
        <v>0</v>
      </c>
      <c r="L88" s="392">
        <f t="shared" ref="L88:R88" si="10">IFERROR(L86/L87 *100,0)</f>
        <v>0</v>
      </c>
      <c r="M88" s="392">
        <f t="shared" si="10"/>
        <v>97.470345187710393</v>
      </c>
      <c r="N88" s="432">
        <f>ROUND(IFERROR(N86/N87 *100,0),0)</f>
        <v>2</v>
      </c>
      <c r="O88" s="392">
        <f>ROUND(IFERROR(O86/O87 *100,0),0)</f>
        <v>82</v>
      </c>
      <c r="P88" s="392">
        <f t="shared" si="10"/>
        <v>0</v>
      </c>
      <c r="Q88" s="392">
        <f t="shared" si="10"/>
        <v>62.250103992181273</v>
      </c>
      <c r="R88" s="392">
        <f t="shared" si="10"/>
        <v>65.949709018772367</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Illinois</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Illinois.//**Natural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Illinois.//**Natural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Illinois.//**Natural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Illinois.//**Natural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Illinois.//**Natural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Illinois.//**Natural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Illinois.//**Natural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Illinois.//**Natural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Illinois.//**Natural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Illinois.//**Natural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Illinois.//**Natural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Illinois.//**Natural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Illinois.//**Natural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Illinois.//**Natural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Illinois.//**Natural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Illinois.//**Natural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abSelected="1"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2022-01-13T20:41:28Z</dcterms:modified>
</cp:coreProperties>
</file>