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6BFFDF06-215A-4EFA-A96D-0ED06E20D6C9}"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<sst xmlns="http://schemas.openxmlformats.org/spreadsheetml/2006/main" count="35267" uniqueCount="4365">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</sst>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3790</v>
      </c>
      <c r="C1" s="347">
        <v>45517</v>
      </c>
      <c r="G1" s="348" t="s">
        <v>3761</v>
      </c>
      <c r="H1" s="348" t="s">
        <v>3762</v>
      </c>
    </row>
    <row r="2" spans="1:8" x14ac:dyDescent="0.75">
      <c r="B2" t="str">
        <f>_xlfn.XLOOKUP(B1,H:H,G:G,0,0,1)</f>
        <v>IL</v>
      </c>
      <c r="C2" t="str">
        <f>_xlfn.XLOOKUP(B2,G:G, H:H, 0,0,1)</f>
        <v>Illinois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Illinois.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Illinois.</v>
      </c>
      <c r="L9" s="290" t="str">
        <f>J9&amp;K9</f>
        <v>**Description:** This policy prevents new capacity of the selected type(s) from being built or deployed.  // **Guidance for setting values:**No new coal is planned in Illinois.</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89"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Illinois</v>
      </c>
      <c r="B3" s="386">
        <f>ROUND(SUMIFS(B$4:B$54, $A$4:$A$54, $A$3),0)</f>
        <v>68673</v>
      </c>
      <c r="C3" s="387">
        <f t="shared" ref="C3" si="0">ROUND(SUMIFS(C$4:C$54, $A$4:$A$54, $A$3),0)</f>
        <v>69</v>
      </c>
      <c r="D3" s="386">
        <f>SUMIFS(D$4:D$54, $A$4:$A$54, $A$3)</f>
        <v>52802</v>
      </c>
      <c r="E3" s="386">
        <f>SUMIFS(E$4:E$54, $A$4:$A$54, $A$3)</f>
        <v>0</v>
      </c>
      <c r="F3" s="388">
        <f>ROUND(SUMIFS(F$4:F$54,$A$4:$A$54,$A$3)*100,0)</f>
        <v>-100</v>
      </c>
      <c r="G3" s="173">
        <f>SUMIFS(G$4:G$54, $A$4:$A$54, $A$3)</f>
        <v>40457236</v>
      </c>
      <c r="H3" s="173">
        <f>SUMIFS(H$4:H$54, $A$4:$A$54, $A$3)</f>
        <v>34602295</v>
      </c>
      <c r="I3" s="388">
        <f>ROUND(SUMIFS(I$4:I$54,$A$4:$A$54,$A$3)*100,0)</f>
        <v>-14</v>
      </c>
      <c r="J3" s="388">
        <f>ROUND(SUMIFS(J$4:J$54, $A$4:$A$54, $A$3),0)</f>
        <v>9459</v>
      </c>
      <c r="K3" s="173">
        <f t="shared" ref="K3:AI3" si="1">ROUND(SUMIFS(K$4:K$54, $A$4:$A$54, $A$3),0)</f>
        <v>3442</v>
      </c>
      <c r="L3" s="388">
        <f t="shared" si="1"/>
        <v>4524</v>
      </c>
      <c r="M3" s="173">
        <f t="shared" si="1"/>
        <v>6400</v>
      </c>
      <c r="N3" s="173">
        <f t="shared" si="1"/>
        <v>3550</v>
      </c>
      <c r="O3" s="173">
        <f t="shared" si="1"/>
        <v>0</v>
      </c>
      <c r="P3" s="173">
        <f t="shared" si="1"/>
        <v>0</v>
      </c>
      <c r="Q3" s="173">
        <f t="shared" si="1"/>
        <v>0</v>
      </c>
      <c r="R3" s="173">
        <f t="shared" si="1"/>
        <v>10700</v>
      </c>
      <c r="S3" s="388">
        <f t="shared" si="1"/>
        <v>0</v>
      </c>
      <c r="T3" s="173">
        <f t="shared" si="1"/>
        <v>10174</v>
      </c>
      <c r="U3" s="173">
        <f t="shared" si="1"/>
        <v>3574</v>
      </c>
      <c r="V3" s="173">
        <f t="shared" si="1"/>
        <v>11582</v>
      </c>
      <c r="W3" s="173">
        <f t="shared" si="1"/>
        <v>33</v>
      </c>
      <c r="X3" s="173">
        <f t="shared" si="1"/>
        <v>5229</v>
      </c>
      <c r="Y3" s="173">
        <f t="shared" si="1"/>
        <v>42</v>
      </c>
      <c r="Z3" s="173">
        <f t="shared" si="1"/>
        <v>0</v>
      </c>
      <c r="AA3" s="173">
        <f t="shared" si="1"/>
        <v>88</v>
      </c>
      <c r="AB3" s="173">
        <f t="shared" si="1"/>
        <v>0</v>
      </c>
      <c r="AC3" s="173">
        <f t="shared" si="1"/>
        <v>659</v>
      </c>
      <c r="AD3" s="173">
        <f t="shared" si="1"/>
        <v>11892</v>
      </c>
      <c r="AE3" s="173">
        <f t="shared" si="1"/>
        <v>0</v>
      </c>
      <c r="AF3" s="173">
        <f t="shared" si="1"/>
        <v>0</v>
      </c>
      <c r="AG3" s="173">
        <f t="shared" si="1"/>
        <v>0</v>
      </c>
      <c r="AH3" s="173">
        <f t="shared" si="1"/>
        <v>0</v>
      </c>
      <c r="AI3" s="388">
        <f t="shared" si="1"/>
        <v>0</v>
      </c>
      <c r="AJ3" s="173">
        <f>ROUND(SUMIFS(AJ$4:AJ$54,$A$4:$A$54,$A$3)*100,0)</f>
        <v>71</v>
      </c>
      <c r="AK3" s="173">
        <f t="shared" ref="AK3:AL3" si="2">ROUND(SUMIFS(AK$4:AK$54,$A$4:$A$54,$A$3)*100,0)</f>
        <v>93</v>
      </c>
      <c r="AL3" s="173">
        <f t="shared" si="2"/>
        <v>100</v>
      </c>
      <c r="AM3" s="173">
        <f>SUMIFS(AM$4:AM$54, $A$4:$A$54, $A$3)</f>
        <v>1</v>
      </c>
      <c r="AN3" s="173">
        <f t="shared" ref="AN3:AQ3" si="3">SUMIFS(AN$4:AN$54, $A$4:$A$54, $A$3)</f>
        <v>0</v>
      </c>
      <c r="AO3" s="388">
        <f t="shared" si="3"/>
        <v>0</v>
      </c>
      <c r="AP3" s="388">
        <f t="shared" si="3"/>
        <v>2251</v>
      </c>
      <c r="AQ3" s="388">
        <f t="shared" si="3"/>
        <v>12516863</v>
      </c>
      <c r="AR3" s="388">
        <f>ROUND(SUMIFS(AR$4:AR$54,$A$4:$A$54,$A$3),2)</f>
        <v>17.98</v>
      </c>
      <c r="AS3" s="173">
        <f>SUMIFS(AS$4:AS$54, $A$4:$A$54, $A$3)</f>
        <v>48044585000000</v>
      </c>
      <c r="AT3" s="173">
        <f t="shared" ref="AT3:BH3" si="4">SUMIFS(AT$4:AT$54, $A$4:$A$54, $A$3)</f>
        <v>462623653961154</v>
      </c>
      <c r="AU3" s="173">
        <f t="shared" si="4"/>
        <v>16599279669050.801</v>
      </c>
      <c r="AV3" s="173">
        <f t="shared" si="4"/>
        <v>111072071198079</v>
      </c>
      <c r="AW3" s="173">
        <f t="shared" si="4"/>
        <v>624173403723381</v>
      </c>
      <c r="AX3" s="173">
        <f t="shared" si="4"/>
        <v>0</v>
      </c>
      <c r="AY3" s="173">
        <f t="shared" si="4"/>
        <v>511714473125996</v>
      </c>
      <c r="AZ3" s="173">
        <f t="shared" si="4"/>
        <v>1036386255916730</v>
      </c>
      <c r="BA3" s="173">
        <f t="shared" si="4"/>
        <v>50913262712159.398</v>
      </c>
      <c r="BB3" s="173">
        <f t="shared" si="4"/>
        <v>944481216942459</v>
      </c>
      <c r="BC3" s="173">
        <f t="shared" si="4"/>
        <v>26993931907905.699</v>
      </c>
      <c r="BD3" s="173">
        <f t="shared" si="4"/>
        <v>151701502758254</v>
      </c>
      <c r="BE3" s="173">
        <f t="shared" si="4"/>
        <v>613024925192508</v>
      </c>
      <c r="BF3" s="173">
        <f t="shared" si="4"/>
        <v>2386849632594.6001</v>
      </c>
      <c r="BG3" s="173">
        <f t="shared" si="4"/>
        <v>639364826547338</v>
      </c>
      <c r="BH3" s="173">
        <f t="shared" si="4"/>
        <v>1267688137066970</v>
      </c>
      <c r="BI3" s="173">
        <f>ROUND(SUMIFS(BI$4:BI$54,$A$4:$A$54,$A$3),2)</f>
        <v>94.37</v>
      </c>
      <c r="BJ3" s="173">
        <f t="shared" ref="BJ3:BP3" si="5">ROUND(SUMIFS(BJ$4:BJ$54,$A$4:$A$54,$A$3),2)</f>
        <v>48.98</v>
      </c>
      <c r="BK3" s="173">
        <f t="shared" si="5"/>
        <v>61.49</v>
      </c>
      <c r="BL3" s="173">
        <f t="shared" si="5"/>
        <v>73.22</v>
      </c>
      <c r="BM3" s="173">
        <f t="shared" si="5"/>
        <v>101.82</v>
      </c>
      <c r="BN3" s="173">
        <f t="shared" si="5"/>
        <v>0</v>
      </c>
      <c r="BO3" s="173">
        <f t="shared" si="5"/>
        <v>80.03</v>
      </c>
      <c r="BP3" s="388">
        <f t="shared" si="5"/>
        <v>81.75</v>
      </c>
      <c r="BQ3" s="388">
        <f t="shared" ref="BQ3:BR3" si="6">ROUND(SUMIFS(BQ$4:BQ$54,$A$4:$A$54,$A$3)*100,0)</f>
        <v>3</v>
      </c>
      <c r="BR3" s="388">
        <f t="shared" si="6"/>
        <v>3</v>
      </c>
      <c r="BS3" s="388">
        <f>ROUND(SUMIFS(BS$4:BS$54,$A$4:$A$54,$A$3)*100,0)</f>
        <v>33</v>
      </c>
      <c r="BT3" s="388">
        <f>ROUND(SUMIFS(BT$4:BT$54,$A$4:$A$54,$A$3)*100,0)</f>
        <v>30</v>
      </c>
      <c r="BU3" s="388">
        <f t="shared" ref="BU3:CH3" si="7">ROUND(SUMIFS(BU$4:BU$54,$A$4:$A$54,$A$3)*100,0)</f>
        <v>60</v>
      </c>
      <c r="BV3" s="388">
        <f t="shared" si="7"/>
        <v>71</v>
      </c>
      <c r="BW3" s="388">
        <f t="shared" si="7"/>
        <v>8</v>
      </c>
      <c r="BX3" s="388">
        <f t="shared" si="7"/>
        <v>11</v>
      </c>
      <c r="BY3" s="388">
        <f t="shared" si="7"/>
        <v>30</v>
      </c>
      <c r="BZ3" s="388">
        <f>ROUND(SUMIFS(BZ$4:BZ$54,$A$4:$A$54,$A$3)*100,0)</f>
        <v>29</v>
      </c>
      <c r="CA3" s="388">
        <f>ROUND(SUMIFS(CA$4:CA$54,$A$4:$A$54,$A$3)*100,0)</f>
        <v>100</v>
      </c>
      <c r="CB3" s="388">
        <f>ROUND(SUMIFS(CB$4:CB$54,$A$4:$A$54,$A$3)*100,0)</f>
        <v>100</v>
      </c>
      <c r="CC3" s="388">
        <f t="shared" si="7"/>
        <v>8</v>
      </c>
      <c r="CD3" s="388">
        <f t="shared" si="7"/>
        <v>11</v>
      </c>
      <c r="CE3" s="388">
        <f t="shared" si="7"/>
        <v>30</v>
      </c>
      <c r="CF3" s="388">
        <f t="shared" si="7"/>
        <v>29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IL</v>
      </c>
      <c r="C1" s="413">
        <f>SUM(C4:C87)</f>
        <v>198.02707047094952</v>
      </c>
      <c r="D1" s="413">
        <f t="shared" ref="D1:AG1" si="0">SUM(D4:D87)</f>
        <v>198.77389729976179</v>
      </c>
      <c r="E1" s="413">
        <f t="shared" si="0"/>
        <v>195.49549726912647</v>
      </c>
      <c r="F1" s="413">
        <f t="shared" si="0"/>
        <v>209.90956152689955</v>
      </c>
      <c r="G1" s="413">
        <f t="shared" si="0"/>
        <v>212.64570264977226</v>
      </c>
      <c r="H1" s="413">
        <f t="shared" si="0"/>
        <v>218.34709069469778</v>
      </c>
      <c r="I1" s="413">
        <f t="shared" si="0"/>
        <v>231.96816039786907</v>
      </c>
      <c r="J1" s="413">
        <f t="shared" si="0"/>
        <v>239.12501229058807</v>
      </c>
      <c r="K1" s="413">
        <f t="shared" si="0"/>
        <v>225.51290019489039</v>
      </c>
      <c r="L1" s="413">
        <f t="shared" si="0"/>
        <v>234.6070472529295</v>
      </c>
      <c r="M1" s="413">
        <f t="shared" si="0"/>
        <v>242.54990724039286</v>
      </c>
      <c r="N1" s="413">
        <f t="shared" si="0"/>
        <v>235.00741804469507</v>
      </c>
      <c r="O1" s="413">
        <f t="shared" si="0"/>
        <v>240.95629134134521</v>
      </c>
      <c r="P1" s="413">
        <f t="shared" si="0"/>
        <v>242.5289448703648</v>
      </c>
      <c r="Q1" s="413">
        <f t="shared" si="0"/>
        <v>247.56228261562171</v>
      </c>
      <c r="R1" s="413">
        <f t="shared" si="0"/>
        <v>253.41786941022954</v>
      </c>
      <c r="S1" s="413">
        <f t="shared" si="0"/>
        <v>246.83207854283222</v>
      </c>
      <c r="T1" s="413">
        <f t="shared" si="0"/>
        <v>253.47701036889296</v>
      </c>
      <c r="U1" s="413">
        <f t="shared" si="0"/>
        <v>250.85318371533518</v>
      </c>
      <c r="V1" s="413">
        <f t="shared" si="0"/>
        <v>233.98303675024161</v>
      </c>
      <c r="W1" s="413">
        <f t="shared" si="0"/>
        <v>239.86239571990598</v>
      </c>
      <c r="X1" s="413">
        <f t="shared" si="0"/>
        <v>236.99009090132267</v>
      </c>
      <c r="Y1" s="413">
        <f t="shared" si="0"/>
        <v>224.55020130183928</v>
      </c>
      <c r="Z1" s="413">
        <f t="shared" si="0"/>
        <v>238.25169690868975</v>
      </c>
      <c r="AA1" s="413">
        <f t="shared" si="0"/>
        <v>238.79077609442467</v>
      </c>
      <c r="AB1" s="413">
        <f t="shared" si="0"/>
        <v>226.18595144133747</v>
      </c>
      <c r="AC1" s="413">
        <f t="shared" si="0"/>
        <v>209.59568761868255</v>
      </c>
      <c r="AD1" s="413">
        <f t="shared" si="0"/>
        <v>208.17618032399207</v>
      </c>
      <c r="AE1" s="413">
        <f t="shared" si="0"/>
        <v>213.99681801821947</v>
      </c>
      <c r="AF1" s="413">
        <f t="shared" si="0"/>
        <v>204.64991493656925</v>
      </c>
      <c r="AG1" s="413">
        <f t="shared" si="0"/>
        <v>172.77633686456838</v>
      </c>
      <c r="AH1" s="413">
        <f>SUM(AH4:AH87)</f>
        <v>186.77729576036458</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417" t="s">
        <v>2220</v>
      </c>
      <c r="B5" s="390" t="s">
        <v>4122</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417" t="s">
        <v>2220</v>
      </c>
      <c r="B6" s="390" t="s">
        <v>4126</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417" t="s">
        <v>2220</v>
      </c>
      <c r="B7" s="390" t="s">
        <v>4128</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417" t="s">
        <v>2220</v>
      </c>
      <c r="B8" s="390" t="s">
        <v>4130</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417" t="s">
        <v>2220</v>
      </c>
      <c r="B9" s="390" t="s">
        <v>4140</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417" t="s">
        <v>2220</v>
      </c>
      <c r="B10" s="390" t="s">
        <v>4149</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417" t="s">
        <v>2220</v>
      </c>
      <c r="B11" s="390" t="s">
        <v>4144</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417" t="s">
        <v>2220</v>
      </c>
      <c r="B14" s="390" t="s">
        <v>4177</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417" t="s">
        <v>2220</v>
      </c>
      <c r="B17" s="390" t="s">
        <v>4157</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417" t="s">
        <v>2220</v>
      </c>
      <c r="B23" s="390" t="s">
        <v>4165</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417" t="s">
        <v>2220</v>
      </c>
      <c r="B26" s="390" t="s">
        <v>4185</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7.7404675632500003E-2</v>
      </c>
      <c r="D28" s="418">
        <f>SUMIFS('EPA Export Aggregation'!G:G,'EPA Export Aggregation'!$A:$A,$B28,'EPA Export Aggregation'!$D:$D,$A$1)*IF($A28="CH4",About!$D$58,IF($A28="N2O",About!$D$59,1))</f>
        <v>9.9038161532200006E-2</v>
      </c>
      <c r="E28" s="418">
        <f>SUMIFS('EPA Export Aggregation'!H:H,'EPA Export Aggregation'!$A:$A,$B28,'EPA Export Aggregation'!$D:$D,$A$1)*IF($A28="CH4",About!$D$58,IF($A28="N2O",About!$D$59,1))</f>
        <v>0.18390714155499999</v>
      </c>
      <c r="F28" s="418">
        <f>SUMIFS('EPA Export Aggregation'!I:I,'EPA Export Aggregation'!$A:$A,$B28,'EPA Export Aggregation'!$D:$D,$A$1)*IF($A28="CH4",About!$D$58,IF($A28="N2O",About!$D$59,1))</f>
        <v>0.195731631446</v>
      </c>
      <c r="G28" s="418">
        <f>SUMIFS('EPA Export Aggregation'!J:J,'EPA Export Aggregation'!$A:$A,$B28,'EPA Export Aggregation'!$D:$D,$A$1)*IF($A28="CH4",About!$D$58,IF($A28="N2O",About!$D$59,1))</f>
        <v>0.19295529624819999</v>
      </c>
      <c r="H28" s="418">
        <f>SUMIFS('EPA Export Aggregation'!K:K,'EPA Export Aggregation'!$A:$A,$B28,'EPA Export Aggregation'!$D:$D,$A$1)*IF($A28="CH4",About!$D$58,IF($A28="N2O",About!$D$59,1))</f>
        <v>0.181849955457</v>
      </c>
      <c r="I28" s="418">
        <f>SUMIFS('EPA Export Aggregation'!L:L,'EPA Export Aggregation'!$A:$A,$B28,'EPA Export Aggregation'!$D:$D,$A$1)*IF($A28="CH4",About!$D$58,IF($A28="N2O",About!$D$59,1))</f>
        <v>0.1943434638471</v>
      </c>
      <c r="J28" s="418">
        <f>SUMIFS('EPA Export Aggregation'!M:M,'EPA Export Aggregation'!$A:$A,$B28,'EPA Export Aggregation'!$D:$D,$A$1)*IF($A28="CH4",About!$D$58,IF($A28="N2O",About!$D$59,1))</f>
        <v>0.2040606370395</v>
      </c>
      <c r="K28" s="418">
        <f>SUMIFS('EPA Export Aggregation'!N:N,'EPA Export Aggregation'!$A:$A,$B28,'EPA Export Aggregation'!$D:$D,$A$1)*IF($A28="CH4",About!$D$58,IF($A28="N2O",About!$D$59,1))</f>
        <v>0.1860144582537</v>
      </c>
      <c r="L28" s="418">
        <f>SUMIFS('EPA Export Aggregation'!O:O,'EPA Export Aggregation'!$A:$A,$B28,'EPA Export Aggregation'!$D:$D,$A$1)*IF($A28="CH4",About!$D$58,IF($A28="N2O",About!$D$59,1))</f>
        <v>0.181849955457</v>
      </c>
      <c r="M28" s="418">
        <f>SUMIFS('EPA Export Aggregation'!P:P,'EPA Export Aggregation'!$A:$A,$B28,'EPA Export Aggregation'!$D:$D,$A$1)*IF($A28="CH4",About!$D$58,IF($A28="N2O",About!$D$59,1))</f>
        <v>0.1985079666439</v>
      </c>
      <c r="N28" s="418">
        <f>SUMIFS('EPA Export Aggregation'!Q:Q,'EPA Export Aggregation'!$A:$A,$B28,'EPA Export Aggregation'!$D:$D,$A$1)*IF($A28="CH4",About!$D$58,IF($A28="N2O",About!$D$59,1))</f>
        <v>0.14992210068209999</v>
      </c>
      <c r="O28" s="418">
        <f>SUMIFS('EPA Export Aggregation'!R:R,'EPA Export Aggregation'!$A:$A,$B28,'EPA Export Aggregation'!$D:$D,$A$1)*IF($A28="CH4",About!$D$58,IF($A28="N2O",About!$D$59,1))</f>
        <v>0.15686293867660001</v>
      </c>
      <c r="P28" s="418">
        <f>SUMIFS('EPA Export Aggregation'!S:S,'EPA Export Aggregation'!$A:$A,$B28,'EPA Export Aggregation'!$D:$D,$A$1)*IF($A28="CH4",About!$D$58,IF($A28="N2O",About!$D$59,1))</f>
        <v>0.2304358214187</v>
      </c>
      <c r="Q28" s="418">
        <f>SUMIFS('EPA Export Aggregation'!T:T,'EPA Export Aggregation'!$A:$A,$B28,'EPA Export Aggregation'!$D:$D,$A$1)*IF($A28="CH4",About!$D$58,IF($A28="N2O",About!$D$59,1))</f>
        <v>0.2165541454297</v>
      </c>
      <c r="R28" s="418">
        <f>SUMIFS('EPA Export Aggregation'!U:U,'EPA Export Aggregation'!$A:$A,$B28,'EPA Export Aggregation'!$D:$D,$A$1)*IF($A28="CH4",About!$D$58,IF($A28="N2O",About!$D$59,1))</f>
        <v>0.2165541454297</v>
      </c>
      <c r="S28" s="418">
        <f>SUMIFS('EPA Export Aggregation'!V:V,'EPA Export Aggregation'!$A:$A,$B28,'EPA Export Aggregation'!$D:$D,$A$1)*IF($A28="CH4",About!$D$58,IF($A28="N2O",About!$D$59,1))</f>
        <v>0.2165541454297</v>
      </c>
      <c r="T28" s="418">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417" t="s">
        <v>2220</v>
      </c>
      <c r="B29" s="390" t="s">
        <v>4146</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417" t="s">
        <v>2220</v>
      </c>
      <c r="B30" s="390" t="s">
        <v>4190</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417" t="s">
        <v>2220</v>
      </c>
      <c r="B33" s="390" t="s">
        <v>4167</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18">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18">
        <f>SUMIFS('EPA Export Aggregation'!R:R,'EPA Export Aggregation'!$A:$A,$B33,'EPA Export Aggregation'!$D:$D,$A$1)*IF($A33="CH4",About!$D$58,IF($A33="N2O",About!$D$59,1))</f>
        <v>0.67143009760210004</v>
      </c>
      <c r="P33" s="418">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18">
        <f>SUMIFS('EPA Export Aggregation'!U:U,'EPA Export Aggregation'!$A:$A,$B33,'EPA Export Aggregation'!$D:$D,$A$1)*IF($A33="CH4",About!$D$58,IF($A33="N2O",About!$D$59,1))</f>
        <v>1.4308844494779001</v>
      </c>
      <c r="S33" s="418">
        <f>SUMIFS('EPA Export Aggregation'!V:V,'EPA Export Aggregation'!$A:$A,$B33,'EPA Export Aggregation'!$D:$D,$A$1)*IF($A33="CH4",About!$D$58,IF($A33="N2O",About!$D$59,1))</f>
        <v>1.5783142398490999</v>
      </c>
      <c r="T33" s="418">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18">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18">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18">
        <f>SUMIFS('EPA Export Aggregation'!AD:AD,'EPA Export Aggregation'!$A:$A,$B33,'EPA Export Aggregation'!$D:$D,$A$1)*IF($A33="CH4",About!$D$58,IF($A33="N2O",About!$D$59,1))</f>
        <v>0.63674577292919998</v>
      </c>
      <c r="AB33" s="418">
        <f>SUMIFS('EPA Export Aggregation'!AE:AE,'EPA Export Aggregation'!$A:$A,$B33,'EPA Export Aggregation'!$D:$D,$A$1)*IF($A33="CH4",About!$D$58,IF($A33="N2O",About!$D$59,1))</f>
        <v>0.74463897720280003</v>
      </c>
      <c r="AC33" s="418">
        <f>SUMIFS('EPA Export Aggregation'!AF:AF,'EPA Export Aggregation'!$A:$A,$B33,'EPA Export Aggregation'!$D:$D,$A$1)*IF($A33="CH4",About!$D$58,IF($A33="N2O",About!$D$59,1))</f>
        <v>0.56136046098439996</v>
      </c>
      <c r="AD33" s="418">
        <f>SUMIFS('EPA Export Aggregation'!AG:AG,'EPA Export Aggregation'!$A:$A,$B33,'EPA Export Aggregation'!$D:$D,$A$1)*IF($A33="CH4",About!$D$58,IF($A33="N2O",About!$D$59,1))</f>
        <v>0.7692150474985</v>
      </c>
      <c r="AE33" s="418">
        <f>SUMIFS('EPA Export Aggregation'!AH:AH,'EPA Export Aggregation'!$A:$A,$B33,'EPA Export Aggregation'!$D:$D,$A$1)*IF($A33="CH4",About!$D$58,IF($A33="N2O",About!$D$59,1))</f>
        <v>0.64110891451509999</v>
      </c>
      <c r="AF33" s="418">
        <f>SUMIFS('EPA Export Aggregation'!AI:AI,'EPA Export Aggregation'!$A:$A,$B33,'EPA Export Aggregation'!$D:$D,$A$1)*IF($A33="CH4",About!$D$58,IF($A33="N2O",About!$D$59,1))</f>
        <v>0.52494963366080005</v>
      </c>
      <c r="AG33" s="418">
        <f>SUMIFS('EPA Export Aggregation'!AJ:AJ,'EPA Export Aggregation'!$A:$A,$B33,'EPA Export Aggregation'!$D:$D,$A$1)*IF($A33="CH4",About!$D$58,IF($A33="N2O",About!$D$59,1))</f>
        <v>0.64220904879480001</v>
      </c>
      <c r="AH33" s="418">
        <f>SUMIFS('EPA Export Aggregation'!AK:AK,'EPA Export Aggregation'!$A:$A,$B33,'EPA Export Aggregation'!$D:$D,$A$1)*IF($A33="CH4",About!$D$58,IF($A33="N2O",About!$D$59,1))</f>
        <v>0.67118932964839995</v>
      </c>
    </row>
    <row r="34" spans="1:34" x14ac:dyDescent="0.75">
      <c r="A34" s="417" t="s">
        <v>2220</v>
      </c>
      <c r="B34" s="390" t="s">
        <v>4161</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2024-08-13T17:30:20Z</dcterms:modified>
</cp:coreProperties>
</file>